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mta72959\Documents\Účtovníctvo\rozpocet\2024\schvaleny\"/>
    </mc:Choice>
  </mc:AlternateContent>
  <xr:revisionPtr revIDLastSave="0" documentId="13_ncr:1_{FF3DEC66-EBB4-47BB-8A66-ADD1DD54CE29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príjmy" sheetId="1" r:id="rId1"/>
    <sheet name="výdaje" sheetId="2" r:id="rId2"/>
    <sheet name="skratky" sheetId="3" r:id="rId3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611" i="2" l="1"/>
  <c r="J611" i="2"/>
  <c r="H611" i="2"/>
  <c r="Z610" i="2"/>
  <c r="Z611" i="2" s="1"/>
  <c r="Y610" i="2"/>
  <c r="Y611" i="2" s="1"/>
  <c r="W610" i="2"/>
  <c r="W611" i="2" s="1"/>
  <c r="U610" i="2"/>
  <c r="U611" i="2" s="1"/>
  <c r="S610" i="2"/>
  <c r="S611" i="2" s="1"/>
  <c r="Q610" i="2"/>
  <c r="Q611" i="2" s="1"/>
  <c r="O610" i="2"/>
  <c r="O611" i="2" s="1"/>
  <c r="N610" i="2"/>
  <c r="N611" i="2" s="1"/>
  <c r="M610" i="2"/>
  <c r="M611" i="2" s="1"/>
  <c r="L610" i="2"/>
  <c r="L611" i="2" s="1"/>
  <c r="K610" i="2"/>
  <c r="J610" i="2"/>
  <c r="I610" i="2"/>
  <c r="I611" i="2" s="1"/>
  <c r="H610" i="2"/>
  <c r="G610" i="2"/>
  <c r="G611" i="2" s="1"/>
  <c r="P609" i="2"/>
  <c r="X609" i="2" s="1"/>
  <c r="U605" i="2"/>
  <c r="S605" i="2"/>
  <c r="M605" i="2"/>
  <c r="K605" i="2"/>
  <c r="Z604" i="2"/>
  <c r="Z605" i="2" s="1"/>
  <c r="Y604" i="2"/>
  <c r="Y605" i="2" s="1"/>
  <c r="W604" i="2"/>
  <c r="W605" i="2" s="1"/>
  <c r="U604" i="2"/>
  <c r="S604" i="2"/>
  <c r="Q604" i="2"/>
  <c r="O604" i="2"/>
  <c r="O605" i="2" s="1"/>
  <c r="M604" i="2"/>
  <c r="K604" i="2"/>
  <c r="J604" i="2"/>
  <c r="J605" i="2" s="1"/>
  <c r="I604" i="2"/>
  <c r="I605" i="2" s="1"/>
  <c r="H604" i="2"/>
  <c r="H605" i="2" s="1"/>
  <c r="G604" i="2"/>
  <c r="G605" i="2" s="1"/>
  <c r="P600" i="2"/>
  <c r="R600" i="2" s="1"/>
  <c r="P599" i="2"/>
  <c r="X599" i="2" s="1"/>
  <c r="U596" i="2"/>
  <c r="S596" i="2"/>
  <c r="M596" i="2"/>
  <c r="K596" i="2"/>
  <c r="H596" i="2"/>
  <c r="Z595" i="2"/>
  <c r="Z596" i="2" s="1"/>
  <c r="Y595" i="2"/>
  <c r="Y596" i="2" s="1"/>
  <c r="W595" i="2"/>
  <c r="W596" i="2" s="1"/>
  <c r="U595" i="2"/>
  <c r="S595" i="2"/>
  <c r="Q595" i="2"/>
  <c r="Q596" i="2" s="1"/>
  <c r="O595" i="2"/>
  <c r="O596" i="2" s="1"/>
  <c r="N595" i="2"/>
  <c r="N596" i="2" s="1"/>
  <c r="M595" i="2"/>
  <c r="L595" i="2"/>
  <c r="L596" i="2" s="1"/>
  <c r="K595" i="2"/>
  <c r="J595" i="2"/>
  <c r="J596" i="2" s="1"/>
  <c r="I595" i="2"/>
  <c r="I596" i="2" s="1"/>
  <c r="H595" i="2"/>
  <c r="G595" i="2"/>
  <c r="G596" i="2" s="1"/>
  <c r="T591" i="2"/>
  <c r="P591" i="2"/>
  <c r="V591" i="2" s="1"/>
  <c r="T590" i="2"/>
  <c r="P590" i="2"/>
  <c r="X590" i="2" s="1"/>
  <c r="Z587" i="2"/>
  <c r="U587" i="2"/>
  <c r="S587" i="2"/>
  <c r="M587" i="2"/>
  <c r="K587" i="2"/>
  <c r="J587" i="2"/>
  <c r="H587" i="2"/>
  <c r="Z586" i="2"/>
  <c r="Y586" i="2"/>
  <c r="Y587" i="2" s="1"/>
  <c r="W586" i="2"/>
  <c r="W587" i="2" s="1"/>
  <c r="U586" i="2"/>
  <c r="S586" i="2"/>
  <c r="Q586" i="2"/>
  <c r="O586" i="2"/>
  <c r="O587" i="2" s="1"/>
  <c r="N586" i="2"/>
  <c r="N587" i="2" s="1"/>
  <c r="M586" i="2"/>
  <c r="L586" i="2"/>
  <c r="L587" i="2" s="1"/>
  <c r="K586" i="2"/>
  <c r="J586" i="2"/>
  <c r="I586" i="2"/>
  <c r="I587" i="2" s="1"/>
  <c r="H586" i="2"/>
  <c r="G586" i="2"/>
  <c r="G587" i="2" s="1"/>
  <c r="X585" i="2"/>
  <c r="R585" i="2"/>
  <c r="P585" i="2"/>
  <c r="V585" i="2" s="1"/>
  <c r="X581" i="2"/>
  <c r="P581" i="2"/>
  <c r="T581" i="2" s="1"/>
  <c r="V580" i="2"/>
  <c r="R580" i="2"/>
  <c r="P580" i="2"/>
  <c r="X580" i="2" s="1"/>
  <c r="P579" i="2"/>
  <c r="X579" i="2" s="1"/>
  <c r="V578" i="2"/>
  <c r="P578" i="2"/>
  <c r="R578" i="2" s="1"/>
  <c r="P577" i="2"/>
  <c r="X576" i="2"/>
  <c r="V576" i="2"/>
  <c r="T576" i="2"/>
  <c r="R576" i="2"/>
  <c r="P576" i="2"/>
  <c r="W573" i="2"/>
  <c r="U573" i="2"/>
  <c r="O573" i="2"/>
  <c r="M573" i="2"/>
  <c r="G573" i="2"/>
  <c r="Z572" i="2"/>
  <c r="Z573" i="2" s="1"/>
  <c r="Y572" i="2"/>
  <c r="W572" i="2"/>
  <c r="U572" i="2"/>
  <c r="S572" i="2"/>
  <c r="S573" i="2" s="1"/>
  <c r="Q572" i="2"/>
  <c r="P572" i="2"/>
  <c r="V572" i="2" s="1"/>
  <c r="O572" i="2"/>
  <c r="N572" i="2"/>
  <c r="N573" i="2" s="1"/>
  <c r="M572" i="2"/>
  <c r="L572" i="2"/>
  <c r="L573" i="2" s="1"/>
  <c r="K572" i="2"/>
  <c r="K573" i="2" s="1"/>
  <c r="J572" i="2"/>
  <c r="J573" i="2" s="1"/>
  <c r="I572" i="2"/>
  <c r="I573" i="2" s="1"/>
  <c r="H572" i="2"/>
  <c r="H573" i="2" s="1"/>
  <c r="Z571" i="2"/>
  <c r="Y571" i="2"/>
  <c r="Y573" i="2" s="1"/>
  <c r="X571" i="2"/>
  <c r="V571" i="2"/>
  <c r="T571" i="2"/>
  <c r="R571" i="2"/>
  <c r="X567" i="2"/>
  <c r="V567" i="2"/>
  <c r="R567" i="2"/>
  <c r="P567" i="2"/>
  <c r="T567" i="2" s="1"/>
  <c r="I567" i="2"/>
  <c r="I558" i="2" s="1"/>
  <c r="X566" i="2"/>
  <c r="V566" i="2"/>
  <c r="T566" i="2"/>
  <c r="R566" i="2"/>
  <c r="P566" i="2"/>
  <c r="T565" i="2"/>
  <c r="P565" i="2"/>
  <c r="X565" i="2" s="1"/>
  <c r="X564" i="2"/>
  <c r="V564" i="2"/>
  <c r="R564" i="2"/>
  <c r="P564" i="2"/>
  <c r="T564" i="2" s="1"/>
  <c r="X563" i="2"/>
  <c r="R563" i="2"/>
  <c r="P563" i="2"/>
  <c r="R562" i="2"/>
  <c r="P562" i="2"/>
  <c r="X562" i="2" s="1"/>
  <c r="Y559" i="2"/>
  <c r="S559" i="2"/>
  <c r="Q559" i="2"/>
  <c r="K559" i="2"/>
  <c r="I559" i="2"/>
  <c r="Z558" i="2"/>
  <c r="Z559" i="2" s="1"/>
  <c r="Y558" i="2"/>
  <c r="X558" i="2"/>
  <c r="W558" i="2"/>
  <c r="W559" i="2" s="1"/>
  <c r="U558" i="2"/>
  <c r="S558" i="2"/>
  <c r="Q558" i="2"/>
  <c r="P558" i="2"/>
  <c r="R558" i="2" s="1"/>
  <c r="O558" i="2"/>
  <c r="O559" i="2" s="1"/>
  <c r="N558" i="2"/>
  <c r="N559" i="2" s="1"/>
  <c r="M558" i="2"/>
  <c r="M559" i="2" s="1"/>
  <c r="L558" i="2"/>
  <c r="L503" i="2" s="1"/>
  <c r="K558" i="2"/>
  <c r="J558" i="2"/>
  <c r="J559" i="2" s="1"/>
  <c r="H558" i="2"/>
  <c r="H559" i="2" s="1"/>
  <c r="G558" i="2"/>
  <c r="G559" i="2" s="1"/>
  <c r="X557" i="2"/>
  <c r="V557" i="2"/>
  <c r="T557" i="2"/>
  <c r="R557" i="2"/>
  <c r="T553" i="2"/>
  <c r="P553" i="2"/>
  <c r="X553" i="2" s="1"/>
  <c r="X552" i="2"/>
  <c r="V552" i="2"/>
  <c r="R552" i="2"/>
  <c r="P552" i="2"/>
  <c r="T552" i="2" s="1"/>
  <c r="X551" i="2"/>
  <c r="R551" i="2"/>
  <c r="P551" i="2"/>
  <c r="S548" i="2"/>
  <c r="O548" i="2"/>
  <c r="N548" i="2"/>
  <c r="L548" i="2"/>
  <c r="Z547" i="2"/>
  <c r="Z548" i="2" s="1"/>
  <c r="Y547" i="2"/>
  <c r="Y548" i="2" s="1"/>
  <c r="X547" i="2"/>
  <c r="W547" i="2"/>
  <c r="W548" i="2" s="1"/>
  <c r="U547" i="2"/>
  <c r="U548" i="2" s="1"/>
  <c r="S547" i="2"/>
  <c r="T547" i="2" s="1"/>
  <c r="Q547" i="2"/>
  <c r="Q548" i="2" s="1"/>
  <c r="P547" i="2"/>
  <c r="O547" i="2"/>
  <c r="N547" i="2"/>
  <c r="M547" i="2"/>
  <c r="M548" i="2" s="1"/>
  <c r="L547" i="2"/>
  <c r="K547" i="2"/>
  <c r="K548" i="2" s="1"/>
  <c r="J547" i="2"/>
  <c r="J548" i="2" s="1"/>
  <c r="I547" i="2"/>
  <c r="I548" i="2" s="1"/>
  <c r="H547" i="2"/>
  <c r="H548" i="2" s="1"/>
  <c r="G547" i="2"/>
  <c r="G548" i="2" s="1"/>
  <c r="R546" i="2"/>
  <c r="P546" i="2"/>
  <c r="X546" i="2" s="1"/>
  <c r="X542" i="2"/>
  <c r="V542" i="2"/>
  <c r="T542" i="2"/>
  <c r="P542" i="2"/>
  <c r="R542" i="2" s="1"/>
  <c r="P541" i="2"/>
  <c r="P540" i="2"/>
  <c r="X539" i="2"/>
  <c r="V539" i="2"/>
  <c r="T539" i="2"/>
  <c r="R539" i="2"/>
  <c r="P539" i="2"/>
  <c r="T538" i="2"/>
  <c r="P538" i="2"/>
  <c r="X538" i="2" s="1"/>
  <c r="Z535" i="2"/>
  <c r="Y535" i="2"/>
  <c r="U535" i="2"/>
  <c r="S535" i="2"/>
  <c r="M535" i="2"/>
  <c r="K535" i="2"/>
  <c r="J535" i="2"/>
  <c r="I535" i="2"/>
  <c r="Z534" i="2"/>
  <c r="Y534" i="2"/>
  <c r="W534" i="2"/>
  <c r="W535" i="2" s="1"/>
  <c r="U534" i="2"/>
  <c r="S534" i="2"/>
  <c r="Q534" i="2"/>
  <c r="O534" i="2"/>
  <c r="O535" i="2" s="1"/>
  <c r="N534" i="2"/>
  <c r="N535" i="2" s="1"/>
  <c r="M534" i="2"/>
  <c r="L534" i="2"/>
  <c r="L535" i="2" s="1"/>
  <c r="K534" i="2"/>
  <c r="J534" i="2"/>
  <c r="I534" i="2"/>
  <c r="H534" i="2"/>
  <c r="H535" i="2" s="1"/>
  <c r="G534" i="2"/>
  <c r="G535" i="2" s="1"/>
  <c r="X530" i="2"/>
  <c r="V530" i="2"/>
  <c r="P530" i="2"/>
  <c r="T530" i="2" s="1"/>
  <c r="R529" i="2"/>
  <c r="P529" i="2"/>
  <c r="R528" i="2"/>
  <c r="P528" i="2"/>
  <c r="X528" i="2" s="1"/>
  <c r="X527" i="2"/>
  <c r="V527" i="2"/>
  <c r="T527" i="2"/>
  <c r="P527" i="2"/>
  <c r="R527" i="2" s="1"/>
  <c r="V526" i="2"/>
  <c r="P526" i="2"/>
  <c r="X525" i="2"/>
  <c r="P525" i="2"/>
  <c r="V524" i="2"/>
  <c r="T524" i="2"/>
  <c r="R524" i="2"/>
  <c r="P524" i="2"/>
  <c r="X524" i="2" s="1"/>
  <c r="T523" i="2"/>
  <c r="P523" i="2"/>
  <c r="X523" i="2" s="1"/>
  <c r="Z520" i="2"/>
  <c r="U520" i="2"/>
  <c r="J520" i="2"/>
  <c r="Z519" i="2"/>
  <c r="Y519" i="2"/>
  <c r="Y503" i="2" s="1"/>
  <c r="W519" i="2"/>
  <c r="W520" i="2" s="1"/>
  <c r="U519" i="2"/>
  <c r="U503" i="2" s="1"/>
  <c r="S519" i="2"/>
  <c r="S520" i="2" s="1"/>
  <c r="Q519" i="2"/>
  <c r="O519" i="2"/>
  <c r="O520" i="2" s="1"/>
  <c r="N519" i="2"/>
  <c r="M519" i="2"/>
  <c r="M503" i="2" s="1"/>
  <c r="L519" i="2"/>
  <c r="L520" i="2" s="1"/>
  <c r="J519" i="2"/>
  <c r="I519" i="2"/>
  <c r="I503" i="2" s="1"/>
  <c r="K518" i="2"/>
  <c r="H518" i="2"/>
  <c r="G518" i="2"/>
  <c r="G519" i="2" s="1"/>
  <c r="X514" i="2"/>
  <c r="V514" i="2"/>
  <c r="P514" i="2"/>
  <c r="T514" i="2" s="1"/>
  <c r="P512" i="2"/>
  <c r="S509" i="2"/>
  <c r="T509" i="2" s="1"/>
  <c r="L509" i="2"/>
  <c r="Z508" i="2"/>
  <c r="Z509" i="2" s="1"/>
  <c r="Y508" i="2"/>
  <c r="Y509" i="2" s="1"/>
  <c r="W508" i="2"/>
  <c r="W509" i="2" s="1"/>
  <c r="X509" i="2" s="1"/>
  <c r="U508" i="2"/>
  <c r="U509" i="2" s="1"/>
  <c r="S508" i="2"/>
  <c r="T508" i="2" s="1"/>
  <c r="Q508" i="2"/>
  <c r="Q509" i="2" s="1"/>
  <c r="P508" i="2"/>
  <c r="P509" i="2" s="1"/>
  <c r="O508" i="2"/>
  <c r="O509" i="2" s="1"/>
  <c r="N508" i="2"/>
  <c r="N509" i="2" s="1"/>
  <c r="M508" i="2"/>
  <c r="M509" i="2" s="1"/>
  <c r="L508" i="2"/>
  <c r="K508" i="2"/>
  <c r="K509" i="2" s="1"/>
  <c r="J508" i="2"/>
  <c r="J509" i="2" s="1"/>
  <c r="I508" i="2"/>
  <c r="I509" i="2" s="1"/>
  <c r="H508" i="2"/>
  <c r="H509" i="2" s="1"/>
  <c r="G508" i="2"/>
  <c r="G509" i="2" s="1"/>
  <c r="L504" i="2"/>
  <c r="Z503" i="2"/>
  <c r="S503" i="2"/>
  <c r="O503" i="2"/>
  <c r="J503" i="2"/>
  <c r="G503" i="2"/>
  <c r="Z502" i="2"/>
  <c r="Z504" i="2" s="1"/>
  <c r="Y502" i="2"/>
  <c r="Y504" i="2" s="1"/>
  <c r="W502" i="2"/>
  <c r="U502" i="2"/>
  <c r="U504" i="2" s="1"/>
  <c r="S502" i="2"/>
  <c r="Q502" i="2"/>
  <c r="O502" i="2"/>
  <c r="O504" i="2" s="1"/>
  <c r="N502" i="2"/>
  <c r="M502" i="2"/>
  <c r="M504" i="2" s="1"/>
  <c r="L502" i="2"/>
  <c r="K502" i="2"/>
  <c r="J502" i="2"/>
  <c r="J504" i="2" s="1"/>
  <c r="I502" i="2"/>
  <c r="I504" i="2" s="1"/>
  <c r="H502" i="2"/>
  <c r="G502" i="2"/>
  <c r="G504" i="2" s="1"/>
  <c r="K498" i="2"/>
  <c r="Z497" i="2"/>
  <c r="Y497" i="2"/>
  <c r="X497" i="2"/>
  <c r="V497" i="2"/>
  <c r="T497" i="2"/>
  <c r="P497" i="2"/>
  <c r="R497" i="2" s="1"/>
  <c r="V496" i="2"/>
  <c r="T496" i="2"/>
  <c r="K496" i="2"/>
  <c r="P496" i="2" s="1"/>
  <c r="Z495" i="2"/>
  <c r="Y495" i="2"/>
  <c r="V495" i="2"/>
  <c r="T495" i="2"/>
  <c r="R495" i="2"/>
  <c r="P495" i="2"/>
  <c r="X495" i="2" s="1"/>
  <c r="N493" i="2"/>
  <c r="I493" i="2"/>
  <c r="Y492" i="2"/>
  <c r="W492" i="2"/>
  <c r="U492" i="2"/>
  <c r="S492" i="2"/>
  <c r="Q492" i="2"/>
  <c r="Q493" i="2" s="1"/>
  <c r="O492" i="2"/>
  <c r="N492" i="2"/>
  <c r="M492" i="2"/>
  <c r="L492" i="2"/>
  <c r="K492" i="2"/>
  <c r="J492" i="2"/>
  <c r="I492" i="2"/>
  <c r="H492" i="2"/>
  <c r="G492" i="2"/>
  <c r="Y491" i="2"/>
  <c r="Z491" i="2" s="1"/>
  <c r="Z492" i="2" s="1"/>
  <c r="T491" i="2"/>
  <c r="R491" i="2"/>
  <c r="P491" i="2"/>
  <c r="V491" i="2" s="1"/>
  <c r="W490" i="2"/>
  <c r="W493" i="2" s="1"/>
  <c r="U490" i="2"/>
  <c r="S490" i="2"/>
  <c r="S493" i="2" s="1"/>
  <c r="Q490" i="2"/>
  <c r="O490" i="2"/>
  <c r="O493" i="2" s="1"/>
  <c r="N490" i="2"/>
  <c r="M490" i="2"/>
  <c r="M493" i="2" s="1"/>
  <c r="L490" i="2"/>
  <c r="L493" i="2" s="1"/>
  <c r="K490" i="2"/>
  <c r="K493" i="2" s="1"/>
  <c r="J490" i="2"/>
  <c r="J493" i="2" s="1"/>
  <c r="I490" i="2"/>
  <c r="H490" i="2"/>
  <c r="H493" i="2" s="1"/>
  <c r="G490" i="2"/>
  <c r="G493" i="2" s="1"/>
  <c r="Z489" i="2"/>
  <c r="X489" i="2"/>
  <c r="V489" i="2"/>
  <c r="P489" i="2"/>
  <c r="T489" i="2" s="1"/>
  <c r="Z488" i="2"/>
  <c r="T488" i="2"/>
  <c r="R488" i="2"/>
  <c r="P488" i="2"/>
  <c r="V488" i="2" s="1"/>
  <c r="Y487" i="2"/>
  <c r="Z487" i="2" s="1"/>
  <c r="P487" i="2"/>
  <c r="L483" i="2"/>
  <c r="K483" i="2"/>
  <c r="W482" i="2"/>
  <c r="W483" i="2" s="1"/>
  <c r="U482" i="2"/>
  <c r="U483" i="2" s="1"/>
  <c r="S482" i="2"/>
  <c r="Q482" i="2"/>
  <c r="Q483" i="2" s="1"/>
  <c r="O482" i="2"/>
  <c r="O483" i="2" s="1"/>
  <c r="N482" i="2"/>
  <c r="N483" i="2" s="1"/>
  <c r="M482" i="2"/>
  <c r="M483" i="2" s="1"/>
  <c r="L482" i="2"/>
  <c r="K482" i="2"/>
  <c r="J482" i="2"/>
  <c r="J483" i="2" s="1"/>
  <c r="I482" i="2"/>
  <c r="I483" i="2" s="1"/>
  <c r="H482" i="2"/>
  <c r="H483" i="2" s="1"/>
  <c r="G482" i="2"/>
  <c r="G454" i="2" s="1"/>
  <c r="G447" i="2" s="1"/>
  <c r="Y481" i="2"/>
  <c r="Y482" i="2" s="1"/>
  <c r="Y483" i="2" s="1"/>
  <c r="V481" i="2"/>
  <c r="P481" i="2"/>
  <c r="P482" i="2" s="1"/>
  <c r="X477" i="2"/>
  <c r="P477" i="2"/>
  <c r="Y476" i="2"/>
  <c r="Z476" i="2" s="1"/>
  <c r="X476" i="2"/>
  <c r="V476" i="2"/>
  <c r="P476" i="2"/>
  <c r="T476" i="2" s="1"/>
  <c r="Z475" i="2"/>
  <c r="Y475" i="2"/>
  <c r="V475" i="2"/>
  <c r="T475" i="2"/>
  <c r="P475" i="2"/>
  <c r="X475" i="2" s="1"/>
  <c r="Y474" i="2"/>
  <c r="Z474" i="2" s="1"/>
  <c r="T474" i="2"/>
  <c r="R474" i="2"/>
  <c r="P474" i="2"/>
  <c r="V474" i="2" s="1"/>
  <c r="Y473" i="2"/>
  <c r="Z473" i="2" s="1"/>
  <c r="X473" i="2"/>
  <c r="P473" i="2"/>
  <c r="O471" i="2"/>
  <c r="Z470" i="2"/>
  <c r="Y470" i="2"/>
  <c r="W470" i="2"/>
  <c r="X470" i="2" s="1"/>
  <c r="U470" i="2"/>
  <c r="V470" i="2" s="1"/>
  <c r="S470" i="2"/>
  <c r="T470" i="2" s="1"/>
  <c r="Q470" i="2"/>
  <c r="R470" i="2" s="1"/>
  <c r="P470" i="2"/>
  <c r="O470" i="2"/>
  <c r="N470" i="2"/>
  <c r="M470" i="2"/>
  <c r="L470" i="2"/>
  <c r="K470" i="2"/>
  <c r="K455" i="2" s="1"/>
  <c r="K448" i="2" s="1"/>
  <c r="J470" i="2"/>
  <c r="I470" i="2"/>
  <c r="H470" i="2"/>
  <c r="G470" i="2"/>
  <c r="R469" i="2"/>
  <c r="P469" i="2"/>
  <c r="X469" i="2" s="1"/>
  <c r="Y468" i="2"/>
  <c r="Y454" i="2" s="1"/>
  <c r="Y447" i="2" s="1"/>
  <c r="W468" i="2"/>
  <c r="U468" i="2"/>
  <c r="S468" i="2"/>
  <c r="Q468" i="2"/>
  <c r="O468" i="2"/>
  <c r="N468" i="2"/>
  <c r="M468" i="2"/>
  <c r="L468" i="2"/>
  <c r="J468" i="2"/>
  <c r="I468" i="2"/>
  <c r="H468" i="2"/>
  <c r="G468" i="2"/>
  <c r="T467" i="2"/>
  <c r="P467" i="2"/>
  <c r="X467" i="2" s="1"/>
  <c r="Z466" i="2"/>
  <c r="Z468" i="2" s="1"/>
  <c r="Y466" i="2"/>
  <c r="K466" i="2"/>
  <c r="K468" i="2" s="1"/>
  <c r="X465" i="2"/>
  <c r="V465" i="2"/>
  <c r="T465" i="2"/>
  <c r="P465" i="2"/>
  <c r="R465" i="2" s="1"/>
  <c r="X464" i="2"/>
  <c r="R464" i="2"/>
  <c r="P464" i="2"/>
  <c r="W463" i="2"/>
  <c r="W471" i="2" s="1"/>
  <c r="U463" i="2"/>
  <c r="U471" i="2" s="1"/>
  <c r="S463" i="2"/>
  <c r="S453" i="2" s="1"/>
  <c r="Q463" i="2"/>
  <c r="Q471" i="2" s="1"/>
  <c r="O463" i="2"/>
  <c r="N463" i="2"/>
  <c r="N471" i="2" s="1"/>
  <c r="M463" i="2"/>
  <c r="M471" i="2" s="1"/>
  <c r="L463" i="2"/>
  <c r="L471" i="2" s="1"/>
  <c r="K463" i="2"/>
  <c r="K471" i="2" s="1"/>
  <c r="J463" i="2"/>
  <c r="J471" i="2" s="1"/>
  <c r="I463" i="2"/>
  <c r="I471" i="2" s="1"/>
  <c r="H463" i="2"/>
  <c r="H471" i="2" s="1"/>
  <c r="G463" i="2"/>
  <c r="G471" i="2" s="1"/>
  <c r="Z462" i="2"/>
  <c r="V462" i="2"/>
  <c r="T462" i="2"/>
  <c r="R462" i="2"/>
  <c r="P462" i="2"/>
  <c r="X462" i="2" s="1"/>
  <c r="Y461" i="2"/>
  <c r="Z461" i="2" s="1"/>
  <c r="T461" i="2"/>
  <c r="R461" i="2"/>
  <c r="P461" i="2"/>
  <c r="V461" i="2" s="1"/>
  <c r="Z460" i="2"/>
  <c r="Y460" i="2"/>
  <c r="P460" i="2"/>
  <c r="Z455" i="2"/>
  <c r="Y455" i="2"/>
  <c r="W455" i="2"/>
  <c r="X455" i="2" s="1"/>
  <c r="U455" i="2"/>
  <c r="V455" i="2" s="1"/>
  <c r="S455" i="2"/>
  <c r="Q455" i="2"/>
  <c r="R455" i="2" s="1"/>
  <c r="P455" i="2"/>
  <c r="T455" i="2" s="1"/>
  <c r="O455" i="2"/>
  <c r="N455" i="2"/>
  <c r="M455" i="2"/>
  <c r="L455" i="2"/>
  <c r="J455" i="2"/>
  <c r="I455" i="2"/>
  <c r="H455" i="2"/>
  <c r="G455" i="2"/>
  <c r="W454" i="2"/>
  <c r="U454" i="2"/>
  <c r="S454" i="2"/>
  <c r="Q454" i="2"/>
  <c r="N454" i="2"/>
  <c r="M454" i="2"/>
  <c r="M456" i="2" s="1"/>
  <c r="L454" i="2"/>
  <c r="L456" i="2" s="1"/>
  <c r="K454" i="2"/>
  <c r="J454" i="2"/>
  <c r="I454" i="2"/>
  <c r="H454" i="2"/>
  <c r="W453" i="2"/>
  <c r="W456" i="2" s="1"/>
  <c r="U453" i="2"/>
  <c r="Q453" i="2"/>
  <c r="Q456" i="2" s="1"/>
  <c r="O453" i="2"/>
  <c r="N453" i="2"/>
  <c r="N456" i="2" s="1"/>
  <c r="M453" i="2"/>
  <c r="L453" i="2"/>
  <c r="K453" i="2"/>
  <c r="J453" i="2"/>
  <c r="J456" i="2" s="1"/>
  <c r="I453" i="2"/>
  <c r="I456" i="2" s="1"/>
  <c r="H453" i="2"/>
  <c r="H456" i="2" s="1"/>
  <c r="G453" i="2"/>
  <c r="G456" i="2" s="1"/>
  <c r="Z448" i="2"/>
  <c r="Y448" i="2"/>
  <c r="W448" i="2"/>
  <c r="X448" i="2" s="1"/>
  <c r="U448" i="2"/>
  <c r="V448" i="2" s="1"/>
  <c r="S448" i="2"/>
  <c r="T448" i="2" s="1"/>
  <c r="Q448" i="2"/>
  <c r="R448" i="2" s="1"/>
  <c r="P448" i="2"/>
  <c r="O448" i="2"/>
  <c r="N448" i="2"/>
  <c r="M448" i="2"/>
  <c r="L448" i="2"/>
  <c r="J448" i="2"/>
  <c r="I448" i="2"/>
  <c r="H448" i="2"/>
  <c r="G448" i="2"/>
  <c r="W447" i="2"/>
  <c r="U447" i="2"/>
  <c r="S447" i="2"/>
  <c r="Q447" i="2"/>
  <c r="N447" i="2"/>
  <c r="M447" i="2"/>
  <c r="M449" i="2" s="1"/>
  <c r="L447" i="2"/>
  <c r="L449" i="2" s="1"/>
  <c r="K447" i="2"/>
  <c r="J447" i="2"/>
  <c r="I447" i="2"/>
  <c r="H447" i="2"/>
  <c r="W446" i="2"/>
  <c r="W449" i="2" s="1"/>
  <c r="U446" i="2"/>
  <c r="Q446" i="2"/>
  <c r="Q449" i="2" s="1"/>
  <c r="O446" i="2"/>
  <c r="N446" i="2"/>
  <c r="N449" i="2" s="1"/>
  <c r="M446" i="2"/>
  <c r="L446" i="2"/>
  <c r="K446" i="2"/>
  <c r="J446" i="2"/>
  <c r="J449" i="2" s="1"/>
  <c r="I446" i="2"/>
  <c r="I449" i="2" s="1"/>
  <c r="H446" i="2"/>
  <c r="H449" i="2" s="1"/>
  <c r="G446" i="2"/>
  <c r="G449" i="2" s="1"/>
  <c r="V442" i="2"/>
  <c r="R442" i="2"/>
  <c r="P442" i="2"/>
  <c r="X442" i="2" s="1"/>
  <c r="X441" i="2"/>
  <c r="V441" i="2"/>
  <c r="T441" i="2"/>
  <c r="P441" i="2"/>
  <c r="R441" i="2" s="1"/>
  <c r="Y440" i="2"/>
  <c r="Z440" i="2" s="1"/>
  <c r="V440" i="2"/>
  <c r="T440" i="2"/>
  <c r="R440" i="2"/>
  <c r="P440" i="2"/>
  <c r="X440" i="2" s="1"/>
  <c r="Z439" i="2"/>
  <c r="Y439" i="2"/>
  <c r="P439" i="2"/>
  <c r="X439" i="2" s="1"/>
  <c r="Y438" i="2"/>
  <c r="Z438" i="2" s="1"/>
  <c r="Z434" i="2" s="1"/>
  <c r="Z435" i="2" s="1"/>
  <c r="Z436" i="2" s="1"/>
  <c r="P438" i="2"/>
  <c r="X438" i="2" s="1"/>
  <c r="S436" i="2"/>
  <c r="L436" i="2"/>
  <c r="W435" i="2"/>
  <c r="W436" i="2" s="1"/>
  <c r="U435" i="2"/>
  <c r="U436" i="2" s="1"/>
  <c r="S435" i="2"/>
  <c r="Q435" i="2"/>
  <c r="Q436" i="2" s="1"/>
  <c r="O435" i="2"/>
  <c r="O436" i="2" s="1"/>
  <c r="N435" i="2"/>
  <c r="N436" i="2" s="1"/>
  <c r="M435" i="2"/>
  <c r="M436" i="2" s="1"/>
  <c r="L435" i="2"/>
  <c r="H435" i="2"/>
  <c r="H436" i="2" s="1"/>
  <c r="G435" i="2"/>
  <c r="G436" i="2" s="1"/>
  <c r="Y434" i="2"/>
  <c r="Y435" i="2" s="1"/>
  <c r="Y436" i="2" s="1"/>
  <c r="K434" i="2"/>
  <c r="K435" i="2" s="1"/>
  <c r="J434" i="2"/>
  <c r="J435" i="2" s="1"/>
  <c r="I434" i="2"/>
  <c r="I435" i="2" s="1"/>
  <c r="H434" i="2"/>
  <c r="Y430" i="2"/>
  <c r="Z430" i="2" s="1"/>
  <c r="V430" i="2"/>
  <c r="T430" i="2"/>
  <c r="R430" i="2"/>
  <c r="P430" i="2"/>
  <c r="X430" i="2" s="1"/>
  <c r="Z429" i="2"/>
  <c r="Y429" i="2"/>
  <c r="P429" i="2"/>
  <c r="X429" i="2" s="1"/>
  <c r="Y428" i="2"/>
  <c r="Z428" i="2" s="1"/>
  <c r="P428" i="2"/>
  <c r="X428" i="2" s="1"/>
  <c r="S426" i="2"/>
  <c r="L426" i="2"/>
  <c r="K426" i="2"/>
  <c r="J426" i="2"/>
  <c r="W425" i="2"/>
  <c r="U425" i="2"/>
  <c r="S425" i="2"/>
  <c r="Q425" i="2"/>
  <c r="O425" i="2"/>
  <c r="N425" i="2"/>
  <c r="N417" i="2" s="1"/>
  <c r="M425" i="2"/>
  <c r="L425" i="2"/>
  <c r="K425" i="2"/>
  <c r="J425" i="2"/>
  <c r="I425" i="2"/>
  <c r="H425" i="2"/>
  <c r="G425" i="2"/>
  <c r="Z424" i="2"/>
  <c r="Z425" i="2" s="1"/>
  <c r="Y424" i="2"/>
  <c r="Y425" i="2" s="1"/>
  <c r="P424" i="2"/>
  <c r="X424" i="2" s="1"/>
  <c r="Z423" i="2"/>
  <c r="Z416" i="2" s="1"/>
  <c r="Y423" i="2"/>
  <c r="Y426" i="2" s="1"/>
  <c r="W423" i="2"/>
  <c r="X423" i="2" s="1"/>
  <c r="U423" i="2"/>
  <c r="V423" i="2" s="1"/>
  <c r="S423" i="2"/>
  <c r="T423" i="2" s="1"/>
  <c r="Q423" i="2"/>
  <c r="Q426" i="2" s="1"/>
  <c r="O423" i="2"/>
  <c r="O426" i="2" s="1"/>
  <c r="N423" i="2"/>
  <c r="N426" i="2" s="1"/>
  <c r="M423" i="2"/>
  <c r="M426" i="2" s="1"/>
  <c r="L423" i="2"/>
  <c r="K423" i="2"/>
  <c r="J423" i="2"/>
  <c r="J416" i="2" s="1"/>
  <c r="I423" i="2"/>
  <c r="I426" i="2" s="1"/>
  <c r="H423" i="2"/>
  <c r="H426" i="2" s="1"/>
  <c r="G423" i="2"/>
  <c r="G426" i="2" s="1"/>
  <c r="Z422" i="2"/>
  <c r="P422" i="2"/>
  <c r="P423" i="2" s="1"/>
  <c r="W417" i="2"/>
  <c r="U417" i="2"/>
  <c r="S417" i="2"/>
  <c r="Q417" i="2"/>
  <c r="O417" i="2"/>
  <c r="M417" i="2"/>
  <c r="L417" i="2"/>
  <c r="H417" i="2"/>
  <c r="G417" i="2"/>
  <c r="W416" i="2"/>
  <c r="U416" i="2"/>
  <c r="S416" i="2"/>
  <c r="O416" i="2"/>
  <c r="O418" i="2" s="1"/>
  <c r="N416" i="2"/>
  <c r="M416" i="2"/>
  <c r="M418" i="2" s="1"/>
  <c r="L416" i="2"/>
  <c r="L418" i="2" s="1"/>
  <c r="K416" i="2"/>
  <c r="H416" i="2"/>
  <c r="H418" i="2" s="1"/>
  <c r="G416" i="2"/>
  <c r="G418" i="2" s="1"/>
  <c r="W413" i="2"/>
  <c r="Q413" i="2"/>
  <c r="O413" i="2"/>
  <c r="I413" i="2"/>
  <c r="H413" i="2"/>
  <c r="G413" i="2"/>
  <c r="W412" i="2"/>
  <c r="U412" i="2"/>
  <c r="U413" i="2" s="1"/>
  <c r="S412" i="2"/>
  <c r="Q412" i="2"/>
  <c r="O412" i="2"/>
  <c r="N412" i="2"/>
  <c r="N413" i="2" s="1"/>
  <c r="M412" i="2"/>
  <c r="M413" i="2" s="1"/>
  <c r="L412" i="2"/>
  <c r="L413" i="2" s="1"/>
  <c r="K412" i="2"/>
  <c r="J412" i="2"/>
  <c r="J413" i="2" s="1"/>
  <c r="I412" i="2"/>
  <c r="H412" i="2"/>
  <c r="G412" i="2"/>
  <c r="Y411" i="2"/>
  <c r="Z411" i="2" s="1"/>
  <c r="X411" i="2"/>
  <c r="V411" i="2"/>
  <c r="R411" i="2"/>
  <c r="P411" i="2"/>
  <c r="T411" i="2" s="1"/>
  <c r="Z410" i="2"/>
  <c r="Z412" i="2" s="1"/>
  <c r="Z413" i="2" s="1"/>
  <c r="Y410" i="2"/>
  <c r="Y412" i="2" s="1"/>
  <c r="Y413" i="2" s="1"/>
  <c r="X410" i="2"/>
  <c r="V410" i="2"/>
  <c r="T410" i="2"/>
  <c r="P410" i="2"/>
  <c r="R410" i="2" s="1"/>
  <c r="Y406" i="2"/>
  <c r="Z406" i="2" s="1"/>
  <c r="V406" i="2"/>
  <c r="T406" i="2"/>
  <c r="R406" i="2"/>
  <c r="P406" i="2"/>
  <c r="X406" i="2" s="1"/>
  <c r="Z405" i="2"/>
  <c r="Y405" i="2"/>
  <c r="P405" i="2"/>
  <c r="Y404" i="2"/>
  <c r="Z404" i="2" s="1"/>
  <c r="P404" i="2"/>
  <c r="X404" i="2" s="1"/>
  <c r="Z403" i="2"/>
  <c r="Y403" i="2"/>
  <c r="P403" i="2"/>
  <c r="X403" i="2" s="1"/>
  <c r="Q401" i="2"/>
  <c r="J401" i="2"/>
  <c r="I401" i="2"/>
  <c r="W400" i="2"/>
  <c r="W401" i="2" s="1"/>
  <c r="U400" i="2"/>
  <c r="S400" i="2"/>
  <c r="Q400" i="2"/>
  <c r="O400" i="2"/>
  <c r="O401" i="2" s="1"/>
  <c r="N400" i="2"/>
  <c r="N401" i="2" s="1"/>
  <c r="M400" i="2"/>
  <c r="L400" i="2"/>
  <c r="L401" i="2" s="1"/>
  <c r="K400" i="2"/>
  <c r="K401" i="2" s="1"/>
  <c r="J400" i="2"/>
  <c r="I400" i="2"/>
  <c r="H400" i="2"/>
  <c r="H401" i="2" s="1"/>
  <c r="G400" i="2"/>
  <c r="G401" i="2" s="1"/>
  <c r="Y399" i="2"/>
  <c r="Z399" i="2" s="1"/>
  <c r="V399" i="2"/>
  <c r="R399" i="2"/>
  <c r="P399" i="2"/>
  <c r="X399" i="2" s="1"/>
  <c r="Y398" i="2"/>
  <c r="Y400" i="2" s="1"/>
  <c r="Y401" i="2" s="1"/>
  <c r="X398" i="2"/>
  <c r="P398" i="2"/>
  <c r="V398" i="2" s="1"/>
  <c r="X394" i="2"/>
  <c r="V394" i="2"/>
  <c r="R394" i="2"/>
  <c r="P394" i="2"/>
  <c r="T394" i="2" s="1"/>
  <c r="V393" i="2"/>
  <c r="T393" i="2"/>
  <c r="P393" i="2"/>
  <c r="R393" i="2" s="1"/>
  <c r="U391" i="2"/>
  <c r="N391" i="2"/>
  <c r="M391" i="2"/>
  <c r="Y390" i="2"/>
  <c r="W390" i="2"/>
  <c r="U390" i="2"/>
  <c r="S390" i="2"/>
  <c r="T390" i="2" s="1"/>
  <c r="Q390" i="2"/>
  <c r="O390" i="2"/>
  <c r="N390" i="2"/>
  <c r="M390" i="2"/>
  <c r="L390" i="2"/>
  <c r="K390" i="2"/>
  <c r="J390" i="2"/>
  <c r="I390" i="2"/>
  <c r="I382" i="2" s="1"/>
  <c r="H390" i="2"/>
  <c r="G390" i="2"/>
  <c r="Y389" i="2"/>
  <c r="Z389" i="2" s="1"/>
  <c r="Z390" i="2" s="1"/>
  <c r="V389" i="2"/>
  <c r="T389" i="2"/>
  <c r="R389" i="2"/>
  <c r="P389" i="2"/>
  <c r="P390" i="2" s="1"/>
  <c r="Y388" i="2"/>
  <c r="Y391" i="2" s="1"/>
  <c r="W388" i="2"/>
  <c r="U388" i="2"/>
  <c r="U381" i="2" s="1"/>
  <c r="S388" i="2"/>
  <c r="S391" i="2" s="1"/>
  <c r="Q388" i="2"/>
  <c r="O388" i="2"/>
  <c r="O391" i="2" s="1"/>
  <c r="N388" i="2"/>
  <c r="M388" i="2"/>
  <c r="M381" i="2" s="1"/>
  <c r="L388" i="2"/>
  <c r="K388" i="2"/>
  <c r="K391" i="2" s="1"/>
  <c r="J388" i="2"/>
  <c r="J391" i="2" s="1"/>
  <c r="I388" i="2"/>
  <c r="H388" i="2"/>
  <c r="H391" i="2" s="1"/>
  <c r="G388" i="2"/>
  <c r="G391" i="2" s="1"/>
  <c r="Z387" i="2"/>
  <c r="Z388" i="2" s="1"/>
  <c r="X387" i="2"/>
  <c r="V387" i="2"/>
  <c r="P387" i="2"/>
  <c r="T387" i="2" s="1"/>
  <c r="W382" i="2"/>
  <c r="O382" i="2"/>
  <c r="N382" i="2"/>
  <c r="L382" i="2"/>
  <c r="J382" i="2"/>
  <c r="H382" i="2"/>
  <c r="G382" i="2"/>
  <c r="Y381" i="2"/>
  <c r="W381" i="2"/>
  <c r="S381" i="2"/>
  <c r="Q381" i="2"/>
  <c r="O381" i="2"/>
  <c r="O383" i="2" s="1"/>
  <c r="N381" i="2"/>
  <c r="N383" i="2" s="1"/>
  <c r="K381" i="2"/>
  <c r="J381" i="2"/>
  <c r="I381" i="2"/>
  <c r="H381" i="2"/>
  <c r="H383" i="2" s="1"/>
  <c r="G381" i="2"/>
  <c r="G383" i="2" s="1"/>
  <c r="Z377" i="2"/>
  <c r="Y377" i="2"/>
  <c r="P377" i="2"/>
  <c r="X377" i="2" s="1"/>
  <c r="Y376" i="2"/>
  <c r="Z376" i="2" s="1"/>
  <c r="Z372" i="2" s="1"/>
  <c r="Z373" i="2" s="1"/>
  <c r="Z374" i="2" s="1"/>
  <c r="T376" i="2"/>
  <c r="P376" i="2"/>
  <c r="X376" i="2" s="1"/>
  <c r="Q374" i="2"/>
  <c r="H374" i="2"/>
  <c r="W373" i="2"/>
  <c r="U373" i="2"/>
  <c r="S373" i="2"/>
  <c r="S374" i="2" s="1"/>
  <c r="Q373" i="2"/>
  <c r="O373" i="2"/>
  <c r="O374" i="2" s="1"/>
  <c r="N373" i="2"/>
  <c r="N374" i="2" s="1"/>
  <c r="M373" i="2"/>
  <c r="M374" i="2" s="1"/>
  <c r="L373" i="2"/>
  <c r="L374" i="2" s="1"/>
  <c r="K373" i="2"/>
  <c r="K374" i="2" s="1"/>
  <c r="I373" i="2"/>
  <c r="I374" i="2" s="1"/>
  <c r="H373" i="2"/>
  <c r="G373" i="2"/>
  <c r="G374" i="2" s="1"/>
  <c r="Y372" i="2"/>
  <c r="Y373" i="2" s="1"/>
  <c r="Y374" i="2" s="1"/>
  <c r="K372" i="2"/>
  <c r="P372" i="2" s="1"/>
  <c r="J372" i="2"/>
  <c r="J373" i="2" s="1"/>
  <c r="J374" i="2" s="1"/>
  <c r="I372" i="2"/>
  <c r="Z368" i="2"/>
  <c r="Y368" i="2"/>
  <c r="V368" i="2"/>
  <c r="P368" i="2"/>
  <c r="X368" i="2" s="1"/>
  <c r="Q366" i="2"/>
  <c r="I366" i="2"/>
  <c r="H366" i="2"/>
  <c r="W365" i="2"/>
  <c r="U365" i="2"/>
  <c r="S365" i="2"/>
  <c r="Q365" i="2"/>
  <c r="O365" i="2"/>
  <c r="N365" i="2"/>
  <c r="N355" i="2" s="1"/>
  <c r="M365" i="2"/>
  <c r="M355" i="2" s="1"/>
  <c r="L365" i="2"/>
  <c r="K365" i="2"/>
  <c r="J365" i="2"/>
  <c r="J355" i="2" s="1"/>
  <c r="I365" i="2"/>
  <c r="H365" i="2"/>
  <c r="G365" i="2"/>
  <c r="Y364" i="2"/>
  <c r="Z364" i="2" s="1"/>
  <c r="X364" i="2"/>
  <c r="T364" i="2"/>
  <c r="P364" i="2"/>
  <c r="V364" i="2" s="1"/>
  <c r="Y363" i="2"/>
  <c r="Z363" i="2" s="1"/>
  <c r="X363" i="2"/>
  <c r="V363" i="2"/>
  <c r="R363" i="2"/>
  <c r="P363" i="2"/>
  <c r="T363" i="2" s="1"/>
  <c r="Y362" i="2"/>
  <c r="V362" i="2"/>
  <c r="P362" i="2"/>
  <c r="T362" i="2" s="1"/>
  <c r="Y361" i="2"/>
  <c r="W361" i="2"/>
  <c r="W366" i="2" s="1"/>
  <c r="V361" i="2"/>
  <c r="U361" i="2"/>
  <c r="S361" i="2"/>
  <c r="T361" i="2" s="1"/>
  <c r="Q361" i="2"/>
  <c r="R361" i="2" s="1"/>
  <c r="P361" i="2"/>
  <c r="O361" i="2"/>
  <c r="O366" i="2" s="1"/>
  <c r="N361" i="2"/>
  <c r="M361" i="2"/>
  <c r="M366" i="2" s="1"/>
  <c r="L361" i="2"/>
  <c r="L366" i="2" s="1"/>
  <c r="K361" i="2"/>
  <c r="K354" i="2" s="1"/>
  <c r="K356" i="2" s="1"/>
  <c r="J361" i="2"/>
  <c r="I361" i="2"/>
  <c r="H361" i="2"/>
  <c r="G361" i="2"/>
  <c r="G366" i="2" s="1"/>
  <c r="Z360" i="2"/>
  <c r="Z361" i="2" s="1"/>
  <c r="X360" i="2"/>
  <c r="T360" i="2"/>
  <c r="P360" i="2"/>
  <c r="V360" i="2" s="1"/>
  <c r="H356" i="2"/>
  <c r="S355" i="2"/>
  <c r="Q355" i="2"/>
  <c r="O355" i="2"/>
  <c r="L355" i="2"/>
  <c r="L349" i="2" s="1"/>
  <c r="K355" i="2"/>
  <c r="I355" i="2"/>
  <c r="H355" i="2"/>
  <c r="G355" i="2"/>
  <c r="Y354" i="2"/>
  <c r="X354" i="2"/>
  <c r="W354" i="2"/>
  <c r="U354" i="2"/>
  <c r="Q354" i="2"/>
  <c r="R354" i="2" s="1"/>
  <c r="P354" i="2"/>
  <c r="O354" i="2"/>
  <c r="O356" i="2" s="1"/>
  <c r="M354" i="2"/>
  <c r="M356" i="2" s="1"/>
  <c r="L354" i="2"/>
  <c r="L356" i="2" s="1"/>
  <c r="J354" i="2"/>
  <c r="J356" i="2" s="1"/>
  <c r="I354" i="2"/>
  <c r="I356" i="2" s="1"/>
  <c r="H354" i="2"/>
  <c r="H348" i="2" s="1"/>
  <c r="G354" i="2"/>
  <c r="G356" i="2" s="1"/>
  <c r="O349" i="2"/>
  <c r="H349" i="2"/>
  <c r="G349" i="2"/>
  <c r="K348" i="2"/>
  <c r="U344" i="2"/>
  <c r="Z343" i="2"/>
  <c r="Y343" i="2"/>
  <c r="Y308" i="2" s="1"/>
  <c r="W343" i="2"/>
  <c r="U343" i="2"/>
  <c r="T343" i="2"/>
  <c r="S343" i="2"/>
  <c r="Q343" i="2"/>
  <c r="O343" i="2"/>
  <c r="N343" i="2"/>
  <c r="M343" i="2"/>
  <c r="L343" i="2"/>
  <c r="L308" i="2" s="1"/>
  <c r="K343" i="2"/>
  <c r="J343" i="2"/>
  <c r="I343" i="2"/>
  <c r="I308" i="2" s="1"/>
  <c r="H343" i="2"/>
  <c r="G343" i="2"/>
  <c r="V342" i="2"/>
  <c r="T342" i="2"/>
  <c r="R342" i="2"/>
  <c r="P342" i="2"/>
  <c r="P343" i="2" s="1"/>
  <c r="P308" i="2" s="1"/>
  <c r="Z341" i="2"/>
  <c r="Y341" i="2"/>
  <c r="W341" i="2"/>
  <c r="U341" i="2"/>
  <c r="S341" i="2"/>
  <c r="Q341" i="2"/>
  <c r="O341" i="2"/>
  <c r="N341" i="2"/>
  <c r="M341" i="2"/>
  <c r="M307" i="2" s="1"/>
  <c r="L341" i="2"/>
  <c r="K341" i="2"/>
  <c r="J341" i="2"/>
  <c r="I341" i="2"/>
  <c r="H341" i="2"/>
  <c r="G341" i="2"/>
  <c r="T340" i="2"/>
  <c r="P340" i="2"/>
  <c r="P339" i="2"/>
  <c r="X338" i="2"/>
  <c r="T338" i="2"/>
  <c r="P338" i="2"/>
  <c r="V338" i="2" s="1"/>
  <c r="Y337" i="2"/>
  <c r="Y306" i="2" s="1"/>
  <c r="W337" i="2"/>
  <c r="X337" i="2" s="1"/>
  <c r="U337" i="2"/>
  <c r="S337" i="2"/>
  <c r="Q337" i="2"/>
  <c r="Q306" i="2" s="1"/>
  <c r="P337" i="2"/>
  <c r="O337" i="2"/>
  <c r="O344" i="2" s="1"/>
  <c r="N337" i="2"/>
  <c r="N344" i="2" s="1"/>
  <c r="M337" i="2"/>
  <c r="M344" i="2" s="1"/>
  <c r="L337" i="2"/>
  <c r="L344" i="2" s="1"/>
  <c r="K337" i="2"/>
  <c r="J337" i="2"/>
  <c r="J344" i="2" s="1"/>
  <c r="I337" i="2"/>
  <c r="H337" i="2"/>
  <c r="H306" i="2" s="1"/>
  <c r="H309" i="2" s="1"/>
  <c r="G337" i="2"/>
  <c r="G306" i="2" s="1"/>
  <c r="Z336" i="2"/>
  <c r="P336" i="2"/>
  <c r="Z335" i="2"/>
  <c r="Z337" i="2" s="1"/>
  <c r="X335" i="2"/>
  <c r="T335" i="2"/>
  <c r="P335" i="2"/>
  <c r="V335" i="2" s="1"/>
  <c r="Y331" i="2"/>
  <c r="Z331" i="2" s="1"/>
  <c r="X331" i="2"/>
  <c r="V331" i="2"/>
  <c r="R331" i="2"/>
  <c r="P331" i="2"/>
  <c r="T331" i="2" s="1"/>
  <c r="Y330" i="2"/>
  <c r="Z330" i="2" s="1"/>
  <c r="P330" i="2"/>
  <c r="R330" i="2" s="1"/>
  <c r="O328" i="2"/>
  <c r="N328" i="2"/>
  <c r="M328" i="2"/>
  <c r="K328" i="2"/>
  <c r="Y327" i="2"/>
  <c r="W327" i="2"/>
  <c r="U327" i="2"/>
  <c r="S327" i="2"/>
  <c r="Q327" i="2"/>
  <c r="Q307" i="2" s="1"/>
  <c r="O327" i="2"/>
  <c r="N327" i="2"/>
  <c r="M327" i="2"/>
  <c r="L327" i="2"/>
  <c r="K327" i="2"/>
  <c r="J327" i="2"/>
  <c r="I327" i="2"/>
  <c r="H327" i="2"/>
  <c r="G327" i="2"/>
  <c r="G328" i="2" s="1"/>
  <c r="Y326" i="2"/>
  <c r="Z326" i="2" s="1"/>
  <c r="Z327" i="2" s="1"/>
  <c r="Z307" i="2" s="1"/>
  <c r="V326" i="2"/>
  <c r="T326" i="2"/>
  <c r="R326" i="2"/>
  <c r="P326" i="2"/>
  <c r="P327" i="2" s="1"/>
  <c r="Z325" i="2"/>
  <c r="Y325" i="2"/>
  <c r="Y328" i="2" s="1"/>
  <c r="W325" i="2"/>
  <c r="U325" i="2"/>
  <c r="U328" i="2" s="1"/>
  <c r="S325" i="2"/>
  <c r="Q325" i="2"/>
  <c r="O325" i="2"/>
  <c r="N325" i="2"/>
  <c r="M325" i="2"/>
  <c r="L325" i="2"/>
  <c r="K325" i="2"/>
  <c r="J325" i="2"/>
  <c r="I325" i="2"/>
  <c r="H325" i="2"/>
  <c r="H328" i="2" s="1"/>
  <c r="G325" i="2"/>
  <c r="V324" i="2"/>
  <c r="P324" i="2"/>
  <c r="Y320" i="2"/>
  <c r="Z320" i="2" s="1"/>
  <c r="V320" i="2"/>
  <c r="T320" i="2"/>
  <c r="R320" i="2"/>
  <c r="P320" i="2"/>
  <c r="X320" i="2" s="1"/>
  <c r="I320" i="2"/>
  <c r="Y319" i="2"/>
  <c r="Z319" i="2" s="1"/>
  <c r="V319" i="2"/>
  <c r="T319" i="2"/>
  <c r="R319" i="2"/>
  <c r="P319" i="2"/>
  <c r="X319" i="2" s="1"/>
  <c r="Z318" i="2"/>
  <c r="Y318" i="2"/>
  <c r="P318" i="2"/>
  <c r="Y317" i="2"/>
  <c r="Z317" i="2" s="1"/>
  <c r="P317" i="2"/>
  <c r="Z315" i="2"/>
  <c r="S315" i="2"/>
  <c r="L315" i="2"/>
  <c r="K315" i="2"/>
  <c r="J315" i="2"/>
  <c r="W314" i="2"/>
  <c r="W315" i="2" s="1"/>
  <c r="U314" i="2"/>
  <c r="U315" i="2" s="1"/>
  <c r="S314" i="2"/>
  <c r="Q314" i="2"/>
  <c r="Q315" i="2" s="1"/>
  <c r="O314" i="2"/>
  <c r="O315" i="2" s="1"/>
  <c r="N314" i="2"/>
  <c r="M314" i="2"/>
  <c r="M315" i="2" s="1"/>
  <c r="L314" i="2"/>
  <c r="L307" i="2" s="1"/>
  <c r="K314" i="2"/>
  <c r="J314" i="2"/>
  <c r="I314" i="2"/>
  <c r="I315" i="2" s="1"/>
  <c r="H314" i="2"/>
  <c r="H307" i="2" s="1"/>
  <c r="G314" i="2"/>
  <c r="G315" i="2" s="1"/>
  <c r="Z313" i="2"/>
  <c r="Z314" i="2" s="1"/>
  <c r="Y313" i="2"/>
  <c r="Y314" i="2" s="1"/>
  <c r="Y315" i="2" s="1"/>
  <c r="P313" i="2"/>
  <c r="Y309" i="2"/>
  <c r="Z308" i="2"/>
  <c r="W308" i="2"/>
  <c r="U308" i="2"/>
  <c r="V308" i="2" s="1"/>
  <c r="S308" i="2"/>
  <c r="T308" i="2" s="1"/>
  <c r="O308" i="2"/>
  <c r="N308" i="2"/>
  <c r="M308" i="2"/>
  <c r="K308" i="2"/>
  <c r="J308" i="2"/>
  <c r="H308" i="2"/>
  <c r="G308" i="2"/>
  <c r="Y307" i="2"/>
  <c r="W307" i="2"/>
  <c r="O307" i="2"/>
  <c r="K307" i="2"/>
  <c r="J307" i="2"/>
  <c r="I307" i="2"/>
  <c r="G307" i="2"/>
  <c r="W306" i="2"/>
  <c r="U306" i="2"/>
  <c r="S306" i="2"/>
  <c r="O306" i="2"/>
  <c r="O309" i="2" s="1"/>
  <c r="N306" i="2"/>
  <c r="M306" i="2"/>
  <c r="M309" i="2" s="1"/>
  <c r="K306" i="2"/>
  <c r="K309" i="2" s="1"/>
  <c r="Q302" i="2"/>
  <c r="O302" i="2"/>
  <c r="J302" i="2"/>
  <c r="I302" i="2"/>
  <c r="W301" i="2"/>
  <c r="U301" i="2"/>
  <c r="U302" i="2" s="1"/>
  <c r="S301" i="2"/>
  <c r="Q301" i="2"/>
  <c r="O301" i="2"/>
  <c r="N301" i="2"/>
  <c r="N302" i="2" s="1"/>
  <c r="M301" i="2"/>
  <c r="M302" i="2" s="1"/>
  <c r="L301" i="2"/>
  <c r="L302" i="2" s="1"/>
  <c r="K301" i="2"/>
  <c r="K302" i="2" s="1"/>
  <c r="J301" i="2"/>
  <c r="I301" i="2"/>
  <c r="H301" i="2"/>
  <c r="H302" i="2" s="1"/>
  <c r="G301" i="2"/>
  <c r="G302" i="2" s="1"/>
  <c r="Y300" i="2"/>
  <c r="Y301" i="2" s="1"/>
  <c r="Y302" i="2" s="1"/>
  <c r="V300" i="2"/>
  <c r="P300" i="2"/>
  <c r="X300" i="2" s="1"/>
  <c r="Y296" i="2"/>
  <c r="Z296" i="2" s="1"/>
  <c r="X296" i="2"/>
  <c r="T296" i="2"/>
  <c r="P296" i="2"/>
  <c r="V296" i="2" s="1"/>
  <c r="Y295" i="2"/>
  <c r="Z295" i="2" s="1"/>
  <c r="X295" i="2"/>
  <c r="V295" i="2"/>
  <c r="R295" i="2"/>
  <c r="P295" i="2"/>
  <c r="T295" i="2" s="1"/>
  <c r="W293" i="2"/>
  <c r="O293" i="2"/>
  <c r="N293" i="2"/>
  <c r="L293" i="2"/>
  <c r="G293" i="2"/>
  <c r="X292" i="2"/>
  <c r="W292" i="2"/>
  <c r="U292" i="2"/>
  <c r="V292" i="2" s="1"/>
  <c r="S292" i="2"/>
  <c r="T292" i="2" s="1"/>
  <c r="Q292" i="2"/>
  <c r="P292" i="2"/>
  <c r="R292" i="2" s="1"/>
  <c r="O292" i="2"/>
  <c r="N292" i="2"/>
  <c r="M292" i="2"/>
  <c r="L292" i="2"/>
  <c r="K292" i="2"/>
  <c r="J292" i="2"/>
  <c r="I292" i="2"/>
  <c r="H292" i="2"/>
  <c r="H293" i="2" s="1"/>
  <c r="G292" i="2"/>
  <c r="Y291" i="2"/>
  <c r="Z291" i="2" s="1"/>
  <c r="X291" i="2"/>
  <c r="V291" i="2"/>
  <c r="T291" i="2"/>
  <c r="P291" i="2"/>
  <c r="R291" i="2" s="1"/>
  <c r="Y290" i="2"/>
  <c r="Y292" i="2" s="1"/>
  <c r="V290" i="2"/>
  <c r="T290" i="2"/>
  <c r="R290" i="2"/>
  <c r="P290" i="2"/>
  <c r="X290" i="2" s="1"/>
  <c r="Z289" i="2"/>
  <c r="Y289" i="2"/>
  <c r="Y293" i="2" s="1"/>
  <c r="W289" i="2"/>
  <c r="U289" i="2"/>
  <c r="U293" i="2" s="1"/>
  <c r="S289" i="2"/>
  <c r="Q289" i="2"/>
  <c r="Q293" i="2" s="1"/>
  <c r="O289" i="2"/>
  <c r="N289" i="2"/>
  <c r="M289" i="2"/>
  <c r="M293" i="2" s="1"/>
  <c r="L289" i="2"/>
  <c r="K289" i="2"/>
  <c r="J289" i="2"/>
  <c r="J293" i="2" s="1"/>
  <c r="I289" i="2"/>
  <c r="I293" i="2" s="1"/>
  <c r="H289" i="2"/>
  <c r="G289" i="2"/>
  <c r="P288" i="2"/>
  <c r="P284" i="2"/>
  <c r="S282" i="2"/>
  <c r="K282" i="2"/>
  <c r="J282" i="2"/>
  <c r="Y281" i="2"/>
  <c r="X281" i="2"/>
  <c r="W281" i="2"/>
  <c r="V281" i="2"/>
  <c r="U281" i="2"/>
  <c r="T281" i="2"/>
  <c r="S281" i="2"/>
  <c r="Q281" i="2"/>
  <c r="R281" i="2" s="1"/>
  <c r="P281" i="2"/>
  <c r="O281" i="2"/>
  <c r="N281" i="2"/>
  <c r="M281" i="2"/>
  <c r="L281" i="2"/>
  <c r="L282" i="2" s="1"/>
  <c r="K281" i="2"/>
  <c r="J281" i="2"/>
  <c r="I281" i="2"/>
  <c r="H281" i="2"/>
  <c r="G281" i="2"/>
  <c r="Z280" i="2"/>
  <c r="Z281" i="2" s="1"/>
  <c r="V280" i="2"/>
  <c r="P280" i="2"/>
  <c r="X280" i="2" s="1"/>
  <c r="Y279" i="2"/>
  <c r="Y282" i="2" s="1"/>
  <c r="W279" i="2"/>
  <c r="U279" i="2"/>
  <c r="U282" i="2" s="1"/>
  <c r="S279" i="2"/>
  <c r="Q279" i="2"/>
  <c r="Q282" i="2" s="1"/>
  <c r="O279" i="2"/>
  <c r="O282" i="2" s="1"/>
  <c r="N279" i="2"/>
  <c r="M279" i="2"/>
  <c r="M282" i="2" s="1"/>
  <c r="L279" i="2"/>
  <c r="K279" i="2"/>
  <c r="J279" i="2"/>
  <c r="I279" i="2"/>
  <c r="I282" i="2" s="1"/>
  <c r="H279" i="2"/>
  <c r="H282" i="2" s="1"/>
  <c r="G279" i="2"/>
  <c r="G282" i="2" s="1"/>
  <c r="Z278" i="2"/>
  <c r="Y278" i="2"/>
  <c r="T278" i="2"/>
  <c r="P278" i="2"/>
  <c r="Y277" i="2"/>
  <c r="Z277" i="2" s="1"/>
  <c r="Z279" i="2" s="1"/>
  <c r="P277" i="2"/>
  <c r="Z276" i="2"/>
  <c r="Y276" i="2"/>
  <c r="X276" i="2"/>
  <c r="P276" i="2"/>
  <c r="Y272" i="2"/>
  <c r="Z272" i="2" s="1"/>
  <c r="V272" i="2"/>
  <c r="P272" i="2"/>
  <c r="X272" i="2" s="1"/>
  <c r="W269" i="2"/>
  <c r="W258" i="2" s="1"/>
  <c r="U269" i="2"/>
  <c r="S269" i="2"/>
  <c r="Q269" i="2"/>
  <c r="O269" i="2"/>
  <c r="O258" i="2" s="1"/>
  <c r="O250" i="2" s="1"/>
  <c r="N269" i="2"/>
  <c r="M269" i="2"/>
  <c r="L269" i="2"/>
  <c r="K269" i="2"/>
  <c r="J269" i="2"/>
  <c r="I269" i="2"/>
  <c r="H269" i="2"/>
  <c r="H258" i="2" s="1"/>
  <c r="H250" i="2" s="1"/>
  <c r="G269" i="2"/>
  <c r="G258" i="2" s="1"/>
  <c r="G250" i="2" s="1"/>
  <c r="P268" i="2"/>
  <c r="X268" i="2" s="1"/>
  <c r="Z267" i="2"/>
  <c r="W267" i="2"/>
  <c r="U267" i="2"/>
  <c r="S267" i="2"/>
  <c r="S257" i="2" s="1"/>
  <c r="Q267" i="2"/>
  <c r="O267" i="2"/>
  <c r="N267" i="2"/>
  <c r="M267" i="2"/>
  <c r="L267" i="2"/>
  <c r="K267" i="2"/>
  <c r="K257" i="2" s="1"/>
  <c r="K249" i="2" s="1"/>
  <c r="J267" i="2"/>
  <c r="J257" i="2" s="1"/>
  <c r="J249" i="2" s="1"/>
  <c r="I267" i="2"/>
  <c r="H267" i="2"/>
  <c r="G267" i="2"/>
  <c r="Z266" i="2"/>
  <c r="Y266" i="2"/>
  <c r="X266" i="2"/>
  <c r="V266" i="2"/>
  <c r="T266" i="2"/>
  <c r="P266" i="2"/>
  <c r="R266" i="2" s="1"/>
  <c r="Z265" i="2"/>
  <c r="Y265" i="2"/>
  <c r="Y267" i="2" s="1"/>
  <c r="Y257" i="2" s="1"/>
  <c r="Y249" i="2" s="1"/>
  <c r="V265" i="2"/>
  <c r="T265" i="2"/>
  <c r="R265" i="2"/>
  <c r="P265" i="2"/>
  <c r="X265" i="2" s="1"/>
  <c r="Z264" i="2"/>
  <c r="Y264" i="2"/>
  <c r="W264" i="2"/>
  <c r="W270" i="2" s="1"/>
  <c r="U264" i="2"/>
  <c r="U256" i="2" s="1"/>
  <c r="S264" i="2"/>
  <c r="Q264" i="2"/>
  <c r="Q270" i="2" s="1"/>
  <c r="O264" i="2"/>
  <c r="O270" i="2" s="1"/>
  <c r="N264" i="2"/>
  <c r="N270" i="2" s="1"/>
  <c r="M264" i="2"/>
  <c r="M256" i="2" s="1"/>
  <c r="L264" i="2"/>
  <c r="L256" i="2" s="1"/>
  <c r="K264" i="2"/>
  <c r="J264" i="2"/>
  <c r="J270" i="2" s="1"/>
  <c r="I264" i="2"/>
  <c r="I270" i="2" s="1"/>
  <c r="H264" i="2"/>
  <c r="H270" i="2" s="1"/>
  <c r="G264" i="2"/>
  <c r="G270" i="2" s="1"/>
  <c r="V263" i="2"/>
  <c r="T263" i="2"/>
  <c r="P263" i="2"/>
  <c r="R263" i="2" s="1"/>
  <c r="U258" i="2"/>
  <c r="S258" i="2"/>
  <c r="Q258" i="2"/>
  <c r="Q250" i="2" s="1"/>
  <c r="N258" i="2"/>
  <c r="M258" i="2"/>
  <c r="L258" i="2"/>
  <c r="K258" i="2"/>
  <c r="J258" i="2"/>
  <c r="J250" i="2" s="1"/>
  <c r="I258" i="2"/>
  <c r="I250" i="2" s="1"/>
  <c r="W257" i="2"/>
  <c r="U257" i="2"/>
  <c r="Q257" i="2"/>
  <c r="O257" i="2"/>
  <c r="N257" i="2"/>
  <c r="M257" i="2"/>
  <c r="M249" i="2" s="1"/>
  <c r="L257" i="2"/>
  <c r="I257" i="2"/>
  <c r="H257" i="2"/>
  <c r="G257" i="2"/>
  <c r="Y256" i="2"/>
  <c r="W256" i="2"/>
  <c r="S256" i="2"/>
  <c r="S259" i="2" s="1"/>
  <c r="Q256" i="2"/>
  <c r="Q259" i="2" s="1"/>
  <c r="O256" i="2"/>
  <c r="O259" i="2" s="1"/>
  <c r="N256" i="2"/>
  <c r="K256" i="2"/>
  <c r="K259" i="2" s="1"/>
  <c r="J256" i="2"/>
  <c r="J259" i="2" s="1"/>
  <c r="I256" i="2"/>
  <c r="I259" i="2" s="1"/>
  <c r="H256" i="2"/>
  <c r="G256" i="2"/>
  <c r="G259" i="2" s="1"/>
  <c r="Z251" i="2"/>
  <c r="Y251" i="2"/>
  <c r="W251" i="2"/>
  <c r="X251" i="2" s="1"/>
  <c r="U251" i="2"/>
  <c r="V251" i="2" s="1"/>
  <c r="S251" i="2"/>
  <c r="T251" i="2" s="1"/>
  <c r="P251" i="2"/>
  <c r="O251" i="2"/>
  <c r="N251" i="2"/>
  <c r="M251" i="2"/>
  <c r="L251" i="2"/>
  <c r="K251" i="2"/>
  <c r="J251" i="2"/>
  <c r="I251" i="2"/>
  <c r="H251" i="2"/>
  <c r="G251" i="2"/>
  <c r="U250" i="2"/>
  <c r="S250" i="2"/>
  <c r="N250" i="2"/>
  <c r="M250" i="2"/>
  <c r="L250" i="2"/>
  <c r="K250" i="2"/>
  <c r="W249" i="2"/>
  <c r="O249" i="2"/>
  <c r="L249" i="2"/>
  <c r="I249" i="2"/>
  <c r="H249" i="2"/>
  <c r="G249" i="2"/>
  <c r="W248" i="2"/>
  <c r="S248" i="2"/>
  <c r="O248" i="2"/>
  <c r="O252" i="2" s="1"/>
  <c r="N248" i="2"/>
  <c r="K248" i="2"/>
  <c r="K252" i="2" s="1"/>
  <c r="H248" i="2"/>
  <c r="H252" i="2" s="1"/>
  <c r="X244" i="2"/>
  <c r="V244" i="2"/>
  <c r="R244" i="2"/>
  <c r="P244" i="2"/>
  <c r="T244" i="2" s="1"/>
  <c r="Z243" i="2"/>
  <c r="Y243" i="2"/>
  <c r="V243" i="2"/>
  <c r="T243" i="2"/>
  <c r="P243" i="2"/>
  <c r="R243" i="2" s="1"/>
  <c r="Z242" i="2"/>
  <c r="Y242" i="2"/>
  <c r="V242" i="2"/>
  <c r="T242" i="2"/>
  <c r="R242" i="2"/>
  <c r="P242" i="2"/>
  <c r="X242" i="2" s="1"/>
  <c r="Z241" i="2"/>
  <c r="Y241" i="2"/>
  <c r="P241" i="2"/>
  <c r="X241" i="2" s="1"/>
  <c r="Y240" i="2"/>
  <c r="Z240" i="2" s="1"/>
  <c r="P240" i="2"/>
  <c r="X240" i="2" s="1"/>
  <c r="Z237" i="2"/>
  <c r="Y237" i="2"/>
  <c r="W237" i="2"/>
  <c r="U237" i="2"/>
  <c r="S237" i="2"/>
  <c r="Q237" i="2"/>
  <c r="O237" i="2"/>
  <c r="N237" i="2"/>
  <c r="M237" i="2"/>
  <c r="L237" i="2"/>
  <c r="K237" i="2"/>
  <c r="J237" i="2"/>
  <c r="I237" i="2"/>
  <c r="H237" i="2"/>
  <c r="G237" i="2"/>
  <c r="X236" i="2"/>
  <c r="T236" i="2"/>
  <c r="P236" i="2"/>
  <c r="V236" i="2" s="1"/>
  <c r="W235" i="2"/>
  <c r="U235" i="2"/>
  <c r="S235" i="2"/>
  <c r="Q235" i="2"/>
  <c r="O235" i="2"/>
  <c r="N235" i="2"/>
  <c r="M235" i="2"/>
  <c r="L235" i="2"/>
  <c r="J235" i="2"/>
  <c r="I235" i="2"/>
  <c r="H235" i="2"/>
  <c r="G235" i="2"/>
  <c r="V234" i="2"/>
  <c r="P234" i="2"/>
  <c r="X234" i="2" s="1"/>
  <c r="Z233" i="2"/>
  <c r="Z235" i="2" s="1"/>
  <c r="Y233" i="2"/>
  <c r="Y235" i="2" s="1"/>
  <c r="K233" i="2"/>
  <c r="K235" i="2" s="1"/>
  <c r="V232" i="2"/>
  <c r="T232" i="2"/>
  <c r="P232" i="2"/>
  <c r="R232" i="2" s="1"/>
  <c r="P231" i="2"/>
  <c r="X231" i="2" s="1"/>
  <c r="Z230" i="2"/>
  <c r="Z238" i="2" s="1"/>
  <c r="Y230" i="2"/>
  <c r="Y238" i="2" s="1"/>
  <c r="W230" i="2"/>
  <c r="W238" i="2" s="1"/>
  <c r="U230" i="2"/>
  <c r="S230" i="2"/>
  <c r="Q230" i="2"/>
  <c r="Q238" i="2" s="1"/>
  <c r="O230" i="2"/>
  <c r="O238" i="2" s="1"/>
  <c r="N230" i="2"/>
  <c r="N238" i="2" s="1"/>
  <c r="M230" i="2"/>
  <c r="M238" i="2" s="1"/>
  <c r="L230" i="2"/>
  <c r="L238" i="2" s="1"/>
  <c r="K230" i="2"/>
  <c r="J230" i="2"/>
  <c r="J238" i="2" s="1"/>
  <c r="I230" i="2"/>
  <c r="I238" i="2" s="1"/>
  <c r="H230" i="2"/>
  <c r="H238" i="2" s="1"/>
  <c r="G230" i="2"/>
  <c r="G238" i="2" s="1"/>
  <c r="P229" i="2"/>
  <c r="P230" i="2" s="1"/>
  <c r="S225" i="2"/>
  <c r="L225" i="2"/>
  <c r="K225" i="2"/>
  <c r="W224" i="2"/>
  <c r="W225" i="2" s="1"/>
  <c r="U224" i="2"/>
  <c r="S224" i="2"/>
  <c r="Q224" i="2"/>
  <c r="Q225" i="2" s="1"/>
  <c r="O224" i="2"/>
  <c r="O225" i="2" s="1"/>
  <c r="N224" i="2"/>
  <c r="N225" i="2" s="1"/>
  <c r="M224" i="2"/>
  <c r="M225" i="2" s="1"/>
  <c r="L224" i="2"/>
  <c r="K224" i="2"/>
  <c r="J224" i="2"/>
  <c r="J225" i="2" s="1"/>
  <c r="J211" i="2" s="1"/>
  <c r="I224" i="2"/>
  <c r="I225" i="2" s="1"/>
  <c r="H224" i="2"/>
  <c r="H225" i="2" s="1"/>
  <c r="G224" i="2"/>
  <c r="G225" i="2" s="1"/>
  <c r="Y223" i="2"/>
  <c r="Z223" i="2" s="1"/>
  <c r="Z224" i="2" s="1"/>
  <c r="Z225" i="2" s="1"/>
  <c r="P223" i="2"/>
  <c r="X223" i="2" s="1"/>
  <c r="S219" i="2"/>
  <c r="J219" i="2"/>
  <c r="W218" i="2"/>
  <c r="W219" i="2" s="1"/>
  <c r="U218" i="2"/>
  <c r="U219" i="2" s="1"/>
  <c r="S218" i="2"/>
  <c r="Q218" i="2"/>
  <c r="Q219" i="2" s="1"/>
  <c r="O218" i="2"/>
  <c r="O219" i="2" s="1"/>
  <c r="N218" i="2"/>
  <c r="N219" i="2" s="1"/>
  <c r="N211" i="2" s="1"/>
  <c r="M218" i="2"/>
  <c r="M219" i="2" s="1"/>
  <c r="M211" i="2" s="1"/>
  <c r="L218" i="2"/>
  <c r="L219" i="2" s="1"/>
  <c r="L211" i="2" s="1"/>
  <c r="K218" i="2"/>
  <c r="K219" i="2" s="1"/>
  <c r="K211" i="2" s="1"/>
  <c r="J218" i="2"/>
  <c r="I218" i="2"/>
  <c r="I219" i="2" s="1"/>
  <c r="I211" i="2" s="1"/>
  <c r="H218" i="2"/>
  <c r="H219" i="2" s="1"/>
  <c r="G218" i="2"/>
  <c r="G219" i="2" s="1"/>
  <c r="Z217" i="2"/>
  <c r="Z218" i="2" s="1"/>
  <c r="Z219" i="2" s="1"/>
  <c r="Z211" i="2" s="1"/>
  <c r="Y217" i="2"/>
  <c r="Y218" i="2" s="1"/>
  <c r="Y219" i="2" s="1"/>
  <c r="P217" i="2"/>
  <c r="X217" i="2" s="1"/>
  <c r="Z212" i="2"/>
  <c r="Y212" i="2"/>
  <c r="W212" i="2"/>
  <c r="U212" i="2"/>
  <c r="S212" i="2"/>
  <c r="Q212" i="2"/>
  <c r="O212" i="2"/>
  <c r="N212" i="2"/>
  <c r="M212" i="2"/>
  <c r="L212" i="2"/>
  <c r="K212" i="2"/>
  <c r="J212" i="2"/>
  <c r="I212" i="2"/>
  <c r="H212" i="2"/>
  <c r="G212" i="2"/>
  <c r="S211" i="2"/>
  <c r="Z210" i="2"/>
  <c r="Z213" i="2" s="1"/>
  <c r="Y210" i="2"/>
  <c r="W210" i="2"/>
  <c r="U210" i="2"/>
  <c r="S210" i="2"/>
  <c r="Q210" i="2"/>
  <c r="O210" i="2"/>
  <c r="N210" i="2"/>
  <c r="N213" i="2" s="1"/>
  <c r="M210" i="2"/>
  <c r="M213" i="2" s="1"/>
  <c r="L210" i="2"/>
  <c r="K210" i="2"/>
  <c r="K213" i="2" s="1"/>
  <c r="J210" i="2"/>
  <c r="J213" i="2" s="1"/>
  <c r="I210" i="2"/>
  <c r="H210" i="2"/>
  <c r="G210" i="2"/>
  <c r="Y206" i="2"/>
  <c r="Z206" i="2" s="1"/>
  <c r="P206" i="2"/>
  <c r="X206" i="2" s="1"/>
  <c r="Y205" i="2"/>
  <c r="Z205" i="2" s="1"/>
  <c r="X205" i="2"/>
  <c r="P205" i="2"/>
  <c r="Y204" i="2"/>
  <c r="Z204" i="2" s="1"/>
  <c r="T204" i="2"/>
  <c r="P204" i="2"/>
  <c r="X204" i="2" s="1"/>
  <c r="Z203" i="2"/>
  <c r="Y203" i="2"/>
  <c r="R203" i="2"/>
  <c r="P203" i="2"/>
  <c r="X203" i="2" s="1"/>
  <c r="Y202" i="2"/>
  <c r="Z202" i="2" s="1"/>
  <c r="P202" i="2"/>
  <c r="V202" i="2" s="1"/>
  <c r="Z199" i="2"/>
  <c r="Y199" i="2"/>
  <c r="W199" i="2"/>
  <c r="U199" i="2"/>
  <c r="V199" i="2" s="1"/>
  <c r="S199" i="2"/>
  <c r="Q199" i="2"/>
  <c r="R199" i="2" s="1"/>
  <c r="O199" i="2"/>
  <c r="N199" i="2"/>
  <c r="M199" i="2"/>
  <c r="L199" i="2"/>
  <c r="K199" i="2"/>
  <c r="J199" i="2"/>
  <c r="I199" i="2"/>
  <c r="H199" i="2"/>
  <c r="G199" i="2"/>
  <c r="T198" i="2"/>
  <c r="R198" i="2"/>
  <c r="P198" i="2"/>
  <c r="P199" i="2" s="1"/>
  <c r="W197" i="2"/>
  <c r="U197" i="2"/>
  <c r="S197" i="2"/>
  <c r="Q197" i="2"/>
  <c r="O197" i="2"/>
  <c r="N197" i="2"/>
  <c r="M197" i="2"/>
  <c r="L197" i="2"/>
  <c r="J197" i="2"/>
  <c r="I197" i="2"/>
  <c r="H197" i="2"/>
  <c r="G197" i="2"/>
  <c r="V196" i="2"/>
  <c r="T196" i="2"/>
  <c r="P196" i="2"/>
  <c r="R196" i="2" s="1"/>
  <c r="Z195" i="2"/>
  <c r="Z197" i="2" s="1"/>
  <c r="Z185" i="2" s="1"/>
  <c r="Y195" i="2"/>
  <c r="Y197" i="2" s="1"/>
  <c r="Y185" i="2" s="1"/>
  <c r="K195" i="2"/>
  <c r="K197" i="2" s="1"/>
  <c r="K185" i="2" s="1"/>
  <c r="P194" i="2"/>
  <c r="X194" i="2" s="1"/>
  <c r="P193" i="2"/>
  <c r="V193" i="2" s="1"/>
  <c r="W192" i="2"/>
  <c r="W200" i="2" s="1"/>
  <c r="U192" i="2"/>
  <c r="S192" i="2"/>
  <c r="Q192" i="2"/>
  <c r="O192" i="2"/>
  <c r="O200" i="2" s="1"/>
  <c r="N192" i="2"/>
  <c r="N200" i="2" s="1"/>
  <c r="M192" i="2"/>
  <c r="M200" i="2" s="1"/>
  <c r="L192" i="2"/>
  <c r="L200" i="2" s="1"/>
  <c r="K192" i="2"/>
  <c r="K200" i="2" s="1"/>
  <c r="J192" i="2"/>
  <c r="J200" i="2" s="1"/>
  <c r="I192" i="2"/>
  <c r="I200" i="2" s="1"/>
  <c r="H192" i="2"/>
  <c r="H200" i="2" s="1"/>
  <c r="G192" i="2"/>
  <c r="G200" i="2" s="1"/>
  <c r="Y191" i="2"/>
  <c r="Z191" i="2" s="1"/>
  <c r="Z192" i="2" s="1"/>
  <c r="P191" i="2"/>
  <c r="X191" i="2" s="1"/>
  <c r="Z186" i="2"/>
  <c r="Y186" i="2"/>
  <c r="W186" i="2"/>
  <c r="U186" i="2"/>
  <c r="S186" i="2"/>
  <c r="Q186" i="2"/>
  <c r="O186" i="2"/>
  <c r="N186" i="2"/>
  <c r="M186" i="2"/>
  <c r="L186" i="2"/>
  <c r="K186" i="2"/>
  <c r="J186" i="2"/>
  <c r="I186" i="2"/>
  <c r="H186" i="2"/>
  <c r="G186" i="2"/>
  <c r="W185" i="2"/>
  <c r="U185" i="2"/>
  <c r="S185" i="2"/>
  <c r="Q185" i="2"/>
  <c r="O185" i="2"/>
  <c r="N185" i="2"/>
  <c r="M185" i="2"/>
  <c r="L185" i="2"/>
  <c r="J185" i="2"/>
  <c r="I185" i="2"/>
  <c r="H185" i="2"/>
  <c r="G185" i="2"/>
  <c r="W184" i="2"/>
  <c r="W187" i="2" s="1"/>
  <c r="U184" i="2"/>
  <c r="U187" i="2" s="1"/>
  <c r="S184" i="2"/>
  <c r="Q184" i="2"/>
  <c r="Q187" i="2" s="1"/>
  <c r="O184" i="2"/>
  <c r="O187" i="2" s="1"/>
  <c r="N184" i="2"/>
  <c r="N187" i="2" s="1"/>
  <c r="M184" i="2"/>
  <c r="M187" i="2" s="1"/>
  <c r="L184" i="2"/>
  <c r="L187" i="2" s="1"/>
  <c r="K184" i="2"/>
  <c r="J184" i="2"/>
  <c r="J187" i="2" s="1"/>
  <c r="I184" i="2"/>
  <c r="I187" i="2" s="1"/>
  <c r="H184" i="2"/>
  <c r="H187" i="2" s="1"/>
  <c r="G184" i="2"/>
  <c r="G187" i="2" s="1"/>
  <c r="Y180" i="2"/>
  <c r="Z180" i="2" s="1"/>
  <c r="V180" i="2"/>
  <c r="T180" i="2"/>
  <c r="P180" i="2"/>
  <c r="X180" i="2" s="1"/>
  <c r="Z179" i="2"/>
  <c r="Y179" i="2"/>
  <c r="P179" i="2"/>
  <c r="X179" i="2" s="1"/>
  <c r="Y178" i="2"/>
  <c r="Z178" i="2" s="1"/>
  <c r="P178" i="2"/>
  <c r="V178" i="2" s="1"/>
  <c r="Z177" i="2"/>
  <c r="Y177" i="2"/>
  <c r="X177" i="2"/>
  <c r="P177" i="2"/>
  <c r="T177" i="2" s="1"/>
  <c r="Z176" i="2"/>
  <c r="Y176" i="2"/>
  <c r="V176" i="2"/>
  <c r="P176" i="2"/>
  <c r="R176" i="2" s="1"/>
  <c r="Z175" i="2"/>
  <c r="Y175" i="2"/>
  <c r="T175" i="2"/>
  <c r="P175" i="2"/>
  <c r="X175" i="2" s="1"/>
  <c r="W172" i="2"/>
  <c r="U172" i="2"/>
  <c r="S172" i="2"/>
  <c r="Q172" i="2"/>
  <c r="O172" i="2"/>
  <c r="N172" i="2"/>
  <c r="M172" i="2"/>
  <c r="L172" i="2"/>
  <c r="K172" i="2"/>
  <c r="J172" i="2"/>
  <c r="I172" i="2"/>
  <c r="H172" i="2"/>
  <c r="Y171" i="2"/>
  <c r="Z171" i="2" s="1"/>
  <c r="Z172" i="2" s="1"/>
  <c r="Z156" i="2" s="1"/>
  <c r="P171" i="2"/>
  <c r="X171" i="2" s="1"/>
  <c r="G171" i="2"/>
  <c r="G172" i="2" s="1"/>
  <c r="G156" i="2" s="1"/>
  <c r="W170" i="2"/>
  <c r="X170" i="2" s="1"/>
  <c r="U170" i="2"/>
  <c r="S170" i="2"/>
  <c r="T170" i="2" s="1"/>
  <c r="Q170" i="2"/>
  <c r="R170" i="2" s="1"/>
  <c r="O170" i="2"/>
  <c r="N170" i="2"/>
  <c r="M170" i="2"/>
  <c r="L170" i="2"/>
  <c r="K170" i="2"/>
  <c r="J170" i="2"/>
  <c r="I170" i="2"/>
  <c r="H170" i="2"/>
  <c r="Y169" i="2"/>
  <c r="Z169" i="2" s="1"/>
  <c r="V169" i="2"/>
  <c r="R169" i="2"/>
  <c r="P169" i="2"/>
  <c r="T169" i="2" s="1"/>
  <c r="G169" i="2"/>
  <c r="G170" i="2" s="1"/>
  <c r="G155" i="2" s="1"/>
  <c r="Y168" i="2"/>
  <c r="Z168" i="2" s="1"/>
  <c r="V168" i="2"/>
  <c r="R168" i="2"/>
  <c r="P168" i="2"/>
  <c r="T168" i="2" s="1"/>
  <c r="Z167" i="2"/>
  <c r="Y167" i="2"/>
  <c r="P167" i="2"/>
  <c r="T167" i="2" s="1"/>
  <c r="Y166" i="2"/>
  <c r="Z166" i="2" s="1"/>
  <c r="R166" i="2"/>
  <c r="P166" i="2"/>
  <c r="X166" i="2" s="1"/>
  <c r="Z165" i="2"/>
  <c r="Y165" i="2"/>
  <c r="P165" i="2"/>
  <c r="X165" i="2" s="1"/>
  <c r="Y164" i="2"/>
  <c r="Z164" i="2" s="1"/>
  <c r="V164" i="2"/>
  <c r="R164" i="2"/>
  <c r="P164" i="2"/>
  <c r="P170" i="2" s="1"/>
  <c r="P155" i="2" s="1"/>
  <c r="W163" i="2"/>
  <c r="U163" i="2"/>
  <c r="U173" i="2" s="1"/>
  <c r="S163" i="2"/>
  <c r="S173" i="2" s="1"/>
  <c r="Q163" i="2"/>
  <c r="O163" i="2"/>
  <c r="O173" i="2" s="1"/>
  <c r="N163" i="2"/>
  <c r="N173" i="2" s="1"/>
  <c r="M163" i="2"/>
  <c r="M173" i="2" s="1"/>
  <c r="L163" i="2"/>
  <c r="L173" i="2" s="1"/>
  <c r="K163" i="2"/>
  <c r="K173" i="2" s="1"/>
  <c r="J163" i="2"/>
  <c r="J173" i="2" s="1"/>
  <c r="I163" i="2"/>
  <c r="I173" i="2" s="1"/>
  <c r="H163" i="2"/>
  <c r="H173" i="2" s="1"/>
  <c r="Z162" i="2"/>
  <c r="P162" i="2"/>
  <c r="R162" i="2" s="1"/>
  <c r="G162" i="2"/>
  <c r="G163" i="2" s="1"/>
  <c r="Y161" i="2"/>
  <c r="Y163" i="2" s="1"/>
  <c r="P161" i="2"/>
  <c r="R161" i="2" s="1"/>
  <c r="W156" i="2"/>
  <c r="U156" i="2"/>
  <c r="S156" i="2"/>
  <c r="Q156" i="2"/>
  <c r="O156" i="2"/>
  <c r="N156" i="2"/>
  <c r="M156" i="2"/>
  <c r="L156" i="2"/>
  <c r="K156" i="2"/>
  <c r="J156" i="2"/>
  <c r="I156" i="2"/>
  <c r="H156" i="2"/>
  <c r="W155" i="2"/>
  <c r="U155" i="2"/>
  <c r="V155" i="2" s="1"/>
  <c r="S155" i="2"/>
  <c r="T155" i="2" s="1"/>
  <c r="Q155" i="2"/>
  <c r="R155" i="2" s="1"/>
  <c r="O155" i="2"/>
  <c r="N155" i="2"/>
  <c r="M155" i="2"/>
  <c r="L155" i="2"/>
  <c r="K155" i="2"/>
  <c r="J155" i="2"/>
  <c r="I155" i="2"/>
  <c r="H155" i="2"/>
  <c r="W154" i="2"/>
  <c r="U154" i="2"/>
  <c r="S154" i="2"/>
  <c r="S157" i="2" s="1"/>
  <c r="Q154" i="2"/>
  <c r="Q157" i="2" s="1"/>
  <c r="O154" i="2"/>
  <c r="O157" i="2" s="1"/>
  <c r="N154" i="2"/>
  <c r="N157" i="2" s="1"/>
  <c r="M154" i="2"/>
  <c r="M157" i="2" s="1"/>
  <c r="L154" i="2"/>
  <c r="L157" i="2" s="1"/>
  <c r="K154" i="2"/>
  <c r="K157" i="2" s="1"/>
  <c r="J154" i="2"/>
  <c r="J157" i="2" s="1"/>
  <c r="I154" i="2"/>
  <c r="I157" i="2" s="1"/>
  <c r="H154" i="2"/>
  <c r="H157" i="2" s="1"/>
  <c r="Z149" i="2"/>
  <c r="Z150" i="2" s="1"/>
  <c r="Y149" i="2"/>
  <c r="Y150" i="2" s="1"/>
  <c r="W149" i="2"/>
  <c r="X149" i="2" s="1"/>
  <c r="U149" i="2"/>
  <c r="V149" i="2" s="1"/>
  <c r="S149" i="2"/>
  <c r="S150" i="2" s="1"/>
  <c r="T150" i="2" s="1"/>
  <c r="Q149" i="2"/>
  <c r="Q150" i="2" s="1"/>
  <c r="R150" i="2" s="1"/>
  <c r="O149" i="2"/>
  <c r="O150" i="2" s="1"/>
  <c r="N149" i="2"/>
  <c r="N150" i="2" s="1"/>
  <c r="M149" i="2"/>
  <c r="M150" i="2" s="1"/>
  <c r="L149" i="2"/>
  <c r="L150" i="2" s="1"/>
  <c r="K149" i="2"/>
  <c r="K150" i="2" s="1"/>
  <c r="J149" i="2"/>
  <c r="J150" i="2" s="1"/>
  <c r="I149" i="2"/>
  <c r="I150" i="2" s="1"/>
  <c r="H149" i="2"/>
  <c r="H150" i="2" s="1"/>
  <c r="G149" i="2"/>
  <c r="G150" i="2" s="1"/>
  <c r="V148" i="2"/>
  <c r="T148" i="2"/>
  <c r="R148" i="2"/>
  <c r="P148" i="2"/>
  <c r="X148" i="2" s="1"/>
  <c r="P147" i="2"/>
  <c r="V147" i="2" s="1"/>
  <c r="X146" i="2"/>
  <c r="V146" i="2"/>
  <c r="T146" i="2"/>
  <c r="R146" i="2"/>
  <c r="P146" i="2"/>
  <c r="P149" i="2" s="1"/>
  <c r="P150" i="2" s="1"/>
  <c r="Z142" i="2"/>
  <c r="Y142" i="2"/>
  <c r="P142" i="2"/>
  <c r="X142" i="2" s="1"/>
  <c r="Y141" i="2"/>
  <c r="Z141" i="2" s="1"/>
  <c r="V141" i="2"/>
  <c r="T141" i="2"/>
  <c r="R141" i="2"/>
  <c r="P141" i="2"/>
  <c r="X141" i="2" s="1"/>
  <c r="Z140" i="2"/>
  <c r="Y140" i="2"/>
  <c r="P140" i="2"/>
  <c r="X140" i="2" s="1"/>
  <c r="W137" i="2"/>
  <c r="U137" i="2"/>
  <c r="S137" i="2"/>
  <c r="Q137" i="2"/>
  <c r="O137" i="2"/>
  <c r="N137" i="2"/>
  <c r="M137" i="2"/>
  <c r="L137" i="2"/>
  <c r="K137" i="2"/>
  <c r="J137" i="2"/>
  <c r="I137" i="2"/>
  <c r="H137" i="2"/>
  <c r="G137" i="2"/>
  <c r="Y136" i="2"/>
  <c r="Z136" i="2" s="1"/>
  <c r="R136" i="2"/>
  <c r="P136" i="2"/>
  <c r="X136" i="2" s="1"/>
  <c r="Z135" i="2"/>
  <c r="Z137" i="2" s="1"/>
  <c r="Y135" i="2"/>
  <c r="Y137" i="2" s="1"/>
  <c r="P135" i="2"/>
  <c r="V135" i="2" s="1"/>
  <c r="Z134" i="2"/>
  <c r="Y134" i="2"/>
  <c r="W134" i="2"/>
  <c r="W138" i="2" s="1"/>
  <c r="U134" i="2"/>
  <c r="S134" i="2"/>
  <c r="Q134" i="2"/>
  <c r="O134" i="2"/>
  <c r="O138" i="2" s="1"/>
  <c r="N134" i="2"/>
  <c r="N138" i="2" s="1"/>
  <c r="M134" i="2"/>
  <c r="M138" i="2" s="1"/>
  <c r="L134" i="2"/>
  <c r="L138" i="2" s="1"/>
  <c r="K134" i="2"/>
  <c r="K138" i="2" s="1"/>
  <c r="J134" i="2"/>
  <c r="J138" i="2" s="1"/>
  <c r="I134" i="2"/>
  <c r="I138" i="2" s="1"/>
  <c r="H134" i="2"/>
  <c r="H138" i="2" s="1"/>
  <c r="G134" i="2"/>
  <c r="G138" i="2" s="1"/>
  <c r="R133" i="2"/>
  <c r="P133" i="2"/>
  <c r="X133" i="2" s="1"/>
  <c r="W128" i="2"/>
  <c r="U128" i="2"/>
  <c r="S128" i="2"/>
  <c r="Q128" i="2"/>
  <c r="O128" i="2"/>
  <c r="N128" i="2"/>
  <c r="M128" i="2"/>
  <c r="L128" i="2"/>
  <c r="J128" i="2"/>
  <c r="I128" i="2"/>
  <c r="H128" i="2"/>
  <c r="G128" i="2"/>
  <c r="Y126" i="2"/>
  <c r="P126" i="2"/>
  <c r="V126" i="2" s="1"/>
  <c r="W125" i="2"/>
  <c r="W129" i="2" s="1"/>
  <c r="U125" i="2"/>
  <c r="S125" i="2"/>
  <c r="Q125" i="2"/>
  <c r="Q129" i="2" s="1"/>
  <c r="O125" i="2"/>
  <c r="O129" i="2" s="1"/>
  <c r="N125" i="2"/>
  <c r="N129" i="2" s="1"/>
  <c r="M125" i="2"/>
  <c r="M129" i="2" s="1"/>
  <c r="L125" i="2"/>
  <c r="L129" i="2" s="1"/>
  <c r="J125" i="2"/>
  <c r="J129" i="2" s="1"/>
  <c r="I125" i="2"/>
  <c r="I129" i="2" s="1"/>
  <c r="H125" i="2"/>
  <c r="H129" i="2" s="1"/>
  <c r="G125" i="2"/>
  <c r="G129" i="2" s="1"/>
  <c r="Z119" i="2"/>
  <c r="Y119" i="2"/>
  <c r="W119" i="2"/>
  <c r="U119" i="2"/>
  <c r="S119" i="2"/>
  <c r="Q119" i="2"/>
  <c r="O119" i="2"/>
  <c r="N119" i="2"/>
  <c r="M119" i="2"/>
  <c r="L119" i="2"/>
  <c r="K119" i="2"/>
  <c r="J119" i="2"/>
  <c r="I119" i="2"/>
  <c r="H119" i="2"/>
  <c r="G119" i="2"/>
  <c r="P118" i="2"/>
  <c r="X118" i="2" s="1"/>
  <c r="W117" i="2"/>
  <c r="U117" i="2"/>
  <c r="S117" i="2"/>
  <c r="Q117" i="2"/>
  <c r="O117" i="2"/>
  <c r="N117" i="2"/>
  <c r="M117" i="2"/>
  <c r="L117" i="2"/>
  <c r="J117" i="2"/>
  <c r="I117" i="2"/>
  <c r="H117" i="2"/>
  <c r="G117" i="2"/>
  <c r="Z116" i="2"/>
  <c r="Y116" i="2"/>
  <c r="P116" i="2"/>
  <c r="X116" i="2" s="1"/>
  <c r="Z115" i="2"/>
  <c r="Z117" i="2" s="1"/>
  <c r="Y115" i="2"/>
  <c r="Y117" i="2" s="1"/>
  <c r="K115" i="2"/>
  <c r="K117" i="2" s="1"/>
  <c r="P114" i="2"/>
  <c r="X114" i="2" s="1"/>
  <c r="P113" i="2"/>
  <c r="R113" i="2" s="1"/>
  <c r="W112" i="2"/>
  <c r="W120" i="2" s="1"/>
  <c r="U112" i="2"/>
  <c r="U120" i="2" s="1"/>
  <c r="S112" i="2"/>
  <c r="Q112" i="2"/>
  <c r="Q120" i="2" s="1"/>
  <c r="O112" i="2"/>
  <c r="O120" i="2" s="1"/>
  <c r="N112" i="2"/>
  <c r="N120" i="2" s="1"/>
  <c r="M112" i="2"/>
  <c r="M120" i="2" s="1"/>
  <c r="L112" i="2"/>
  <c r="L120" i="2" s="1"/>
  <c r="J112" i="2"/>
  <c r="J120" i="2" s="1"/>
  <c r="I112" i="2"/>
  <c r="I120" i="2" s="1"/>
  <c r="H112" i="2"/>
  <c r="H120" i="2" s="1"/>
  <c r="G112" i="2"/>
  <c r="G120" i="2" s="1"/>
  <c r="K111" i="2"/>
  <c r="K112" i="2" s="1"/>
  <c r="Y110" i="2"/>
  <c r="Z110" i="2" s="1"/>
  <c r="P110" i="2"/>
  <c r="X110" i="2" s="1"/>
  <c r="Z109" i="2"/>
  <c r="Y109" i="2"/>
  <c r="P109" i="2"/>
  <c r="V109" i="2" s="1"/>
  <c r="Q105" i="2"/>
  <c r="I105" i="2"/>
  <c r="W104" i="2"/>
  <c r="U104" i="2"/>
  <c r="U105" i="2" s="1"/>
  <c r="S104" i="2"/>
  <c r="S105" i="2" s="1"/>
  <c r="Q104" i="2"/>
  <c r="O104" i="2"/>
  <c r="O105" i="2" s="1"/>
  <c r="N104" i="2"/>
  <c r="N105" i="2" s="1"/>
  <c r="M104" i="2"/>
  <c r="M105" i="2" s="1"/>
  <c r="L104" i="2"/>
  <c r="L105" i="2" s="1"/>
  <c r="K104" i="2"/>
  <c r="K105" i="2" s="1"/>
  <c r="J104" i="2"/>
  <c r="J105" i="2" s="1"/>
  <c r="I104" i="2"/>
  <c r="H104" i="2"/>
  <c r="H105" i="2" s="1"/>
  <c r="G104" i="2"/>
  <c r="G105" i="2" s="1"/>
  <c r="Y103" i="2"/>
  <c r="Y104" i="2" s="1"/>
  <c r="Y105" i="2" s="1"/>
  <c r="V103" i="2"/>
  <c r="R103" i="2"/>
  <c r="P103" i="2"/>
  <c r="T103" i="2" s="1"/>
  <c r="Y99" i="2"/>
  <c r="Z99" i="2" s="1"/>
  <c r="X99" i="2"/>
  <c r="P99" i="2"/>
  <c r="R99" i="2" s="1"/>
  <c r="Y98" i="2"/>
  <c r="Z98" i="2" s="1"/>
  <c r="V98" i="2"/>
  <c r="P98" i="2"/>
  <c r="X98" i="2" s="1"/>
  <c r="Z97" i="2"/>
  <c r="Y97" i="2"/>
  <c r="T97" i="2"/>
  <c r="P97" i="2"/>
  <c r="X97" i="2" s="1"/>
  <c r="Y96" i="2"/>
  <c r="Z96" i="2" s="1"/>
  <c r="R96" i="2"/>
  <c r="P96" i="2"/>
  <c r="X96" i="2" s="1"/>
  <c r="Z95" i="2"/>
  <c r="Y95" i="2"/>
  <c r="P95" i="2"/>
  <c r="X95" i="2" s="1"/>
  <c r="Y94" i="2"/>
  <c r="Z94" i="2" s="1"/>
  <c r="P94" i="2"/>
  <c r="X94" i="2" s="1"/>
  <c r="G92" i="2"/>
  <c r="Z91" i="2"/>
  <c r="Y91" i="2"/>
  <c r="W91" i="2"/>
  <c r="U91" i="2"/>
  <c r="S91" i="2"/>
  <c r="Q91" i="2"/>
  <c r="O91" i="2"/>
  <c r="N91" i="2"/>
  <c r="M91" i="2"/>
  <c r="L91" i="2"/>
  <c r="K91" i="2"/>
  <c r="K30" i="2" s="1"/>
  <c r="K23" i="2" s="1"/>
  <c r="J91" i="2"/>
  <c r="I91" i="2"/>
  <c r="H91" i="2"/>
  <c r="G91" i="2"/>
  <c r="R90" i="2"/>
  <c r="P90" i="2"/>
  <c r="P91" i="2" s="1"/>
  <c r="Z89" i="2"/>
  <c r="W89" i="2"/>
  <c r="U89" i="2"/>
  <c r="S89" i="2"/>
  <c r="Q89" i="2"/>
  <c r="O89" i="2"/>
  <c r="N89" i="2"/>
  <c r="M89" i="2"/>
  <c r="L89" i="2"/>
  <c r="L29" i="2" s="1"/>
  <c r="K89" i="2"/>
  <c r="J89" i="2"/>
  <c r="I89" i="2"/>
  <c r="H89" i="2"/>
  <c r="G89" i="2"/>
  <c r="Z88" i="2"/>
  <c r="Y88" i="2"/>
  <c r="Y89" i="2" s="1"/>
  <c r="K88" i="2"/>
  <c r="P88" i="2" s="1"/>
  <c r="V87" i="2"/>
  <c r="T87" i="2"/>
  <c r="R87" i="2"/>
  <c r="P87" i="2"/>
  <c r="X87" i="2" s="1"/>
  <c r="P86" i="2"/>
  <c r="X86" i="2" s="1"/>
  <c r="Z85" i="2"/>
  <c r="Z92" i="2" s="1"/>
  <c r="Y85" i="2"/>
  <c r="W85" i="2"/>
  <c r="U85" i="2"/>
  <c r="S85" i="2"/>
  <c r="Q85" i="2"/>
  <c r="Q92" i="2" s="1"/>
  <c r="O85" i="2"/>
  <c r="N85" i="2"/>
  <c r="M85" i="2"/>
  <c r="M92" i="2" s="1"/>
  <c r="L85" i="2"/>
  <c r="K85" i="2"/>
  <c r="K92" i="2" s="1"/>
  <c r="J85" i="2"/>
  <c r="I85" i="2"/>
  <c r="I92" i="2" s="1"/>
  <c r="H85" i="2"/>
  <c r="H92" i="2" s="1"/>
  <c r="G85" i="2"/>
  <c r="P84" i="2"/>
  <c r="Z80" i="2"/>
  <c r="Y80" i="2"/>
  <c r="P80" i="2"/>
  <c r="X80" i="2" s="1"/>
  <c r="Z79" i="2"/>
  <c r="X79" i="2"/>
  <c r="V79" i="2"/>
  <c r="P79" i="2"/>
  <c r="T79" i="2" s="1"/>
  <c r="K79" i="2"/>
  <c r="Y78" i="2"/>
  <c r="Z78" i="2" s="1"/>
  <c r="X78" i="2"/>
  <c r="V78" i="2"/>
  <c r="P78" i="2"/>
  <c r="T78" i="2" s="1"/>
  <c r="Y77" i="2"/>
  <c r="Z77" i="2" s="1"/>
  <c r="X77" i="2"/>
  <c r="V77" i="2"/>
  <c r="T77" i="2"/>
  <c r="P77" i="2"/>
  <c r="R77" i="2" s="1"/>
  <c r="Z76" i="2"/>
  <c r="Y76" i="2"/>
  <c r="X76" i="2"/>
  <c r="V76" i="2"/>
  <c r="T76" i="2"/>
  <c r="R76" i="2"/>
  <c r="P76" i="2"/>
  <c r="W74" i="2"/>
  <c r="U74" i="2"/>
  <c r="O74" i="2"/>
  <c r="N74" i="2"/>
  <c r="M74" i="2"/>
  <c r="L74" i="2"/>
  <c r="G74" i="2"/>
  <c r="Y73" i="2"/>
  <c r="Y74" i="2" s="1"/>
  <c r="W73" i="2"/>
  <c r="U73" i="2"/>
  <c r="S73" i="2"/>
  <c r="S74" i="2" s="1"/>
  <c r="Q73" i="2"/>
  <c r="Q74" i="2" s="1"/>
  <c r="O73" i="2"/>
  <c r="N73" i="2"/>
  <c r="M73" i="2"/>
  <c r="L73" i="2"/>
  <c r="K73" i="2"/>
  <c r="K74" i="2" s="1"/>
  <c r="J73" i="2"/>
  <c r="J74" i="2" s="1"/>
  <c r="I73" i="2"/>
  <c r="I74" i="2" s="1"/>
  <c r="H73" i="2"/>
  <c r="H74" i="2" s="1"/>
  <c r="G73" i="2"/>
  <c r="Y72" i="2"/>
  <c r="Z72" i="2" s="1"/>
  <c r="V72" i="2"/>
  <c r="T72" i="2"/>
  <c r="R72" i="2"/>
  <c r="P72" i="2"/>
  <c r="X72" i="2" s="1"/>
  <c r="Y71" i="2"/>
  <c r="Z71" i="2" s="1"/>
  <c r="Z73" i="2" s="1"/>
  <c r="Z74" i="2" s="1"/>
  <c r="R71" i="2"/>
  <c r="P71" i="2"/>
  <c r="X71" i="2" s="1"/>
  <c r="Z70" i="2"/>
  <c r="Y70" i="2"/>
  <c r="P70" i="2"/>
  <c r="S66" i="2"/>
  <c r="L66" i="2"/>
  <c r="K66" i="2"/>
  <c r="W65" i="2"/>
  <c r="U65" i="2"/>
  <c r="S65" i="2"/>
  <c r="Q65" i="2"/>
  <c r="O65" i="2"/>
  <c r="O30" i="2" s="1"/>
  <c r="O23" i="2" s="1"/>
  <c r="N65" i="2"/>
  <c r="M65" i="2"/>
  <c r="L65" i="2"/>
  <c r="K65" i="2"/>
  <c r="J65" i="2"/>
  <c r="I65" i="2"/>
  <c r="H65" i="2"/>
  <c r="G65" i="2"/>
  <c r="G30" i="2" s="1"/>
  <c r="G23" i="2" s="1"/>
  <c r="Z64" i="2"/>
  <c r="Z65" i="2" s="1"/>
  <c r="Z30" i="2" s="1"/>
  <c r="Z23" i="2" s="1"/>
  <c r="Z6" i="2" s="1"/>
  <c r="Z16" i="2" s="1"/>
  <c r="Y64" i="2"/>
  <c r="Y65" i="2" s="1"/>
  <c r="Y30" i="2" s="1"/>
  <c r="Y23" i="2" s="1"/>
  <c r="P64" i="2"/>
  <c r="X64" i="2" s="1"/>
  <c r="Z63" i="2"/>
  <c r="Y63" i="2"/>
  <c r="W63" i="2"/>
  <c r="W66" i="2" s="1"/>
  <c r="U63" i="2"/>
  <c r="S63" i="2"/>
  <c r="Q63" i="2"/>
  <c r="Q66" i="2" s="1"/>
  <c r="O63" i="2"/>
  <c r="O66" i="2" s="1"/>
  <c r="N63" i="2"/>
  <c r="N66" i="2" s="1"/>
  <c r="M63" i="2"/>
  <c r="M66" i="2" s="1"/>
  <c r="L63" i="2"/>
  <c r="K63" i="2"/>
  <c r="J63" i="2"/>
  <c r="J66" i="2" s="1"/>
  <c r="I63" i="2"/>
  <c r="I66" i="2" s="1"/>
  <c r="H63" i="2"/>
  <c r="H66" i="2" s="1"/>
  <c r="G63" i="2"/>
  <c r="G66" i="2" s="1"/>
  <c r="Z62" i="2"/>
  <c r="Y62" i="2"/>
  <c r="V62" i="2"/>
  <c r="T62" i="2"/>
  <c r="R62" i="2"/>
  <c r="P62" i="2"/>
  <c r="X62" i="2" s="1"/>
  <c r="K62" i="2"/>
  <c r="P61" i="2"/>
  <c r="X60" i="2"/>
  <c r="V60" i="2"/>
  <c r="P60" i="2"/>
  <c r="T60" i="2" s="1"/>
  <c r="W56" i="2"/>
  <c r="O56" i="2"/>
  <c r="H56" i="2"/>
  <c r="G56" i="2"/>
  <c r="Z55" i="2"/>
  <c r="Y55" i="2"/>
  <c r="W55" i="2"/>
  <c r="U55" i="2"/>
  <c r="T55" i="2"/>
  <c r="S55" i="2"/>
  <c r="Q55" i="2"/>
  <c r="O55" i="2"/>
  <c r="N55" i="2"/>
  <c r="M55" i="2"/>
  <c r="L55" i="2"/>
  <c r="L30" i="2" s="1"/>
  <c r="L23" i="2" s="1"/>
  <c r="K55" i="2"/>
  <c r="J55" i="2"/>
  <c r="I55" i="2"/>
  <c r="H55" i="2"/>
  <c r="G55" i="2"/>
  <c r="V54" i="2"/>
  <c r="T54" i="2"/>
  <c r="R54" i="2"/>
  <c r="P54" i="2"/>
  <c r="P55" i="2" s="1"/>
  <c r="W53" i="2"/>
  <c r="U53" i="2"/>
  <c r="S53" i="2"/>
  <c r="Q53" i="2"/>
  <c r="O53" i="2"/>
  <c r="N53" i="2"/>
  <c r="M53" i="2"/>
  <c r="L53" i="2"/>
  <c r="J53" i="2"/>
  <c r="I53" i="2"/>
  <c r="H53" i="2"/>
  <c r="G53" i="2"/>
  <c r="X52" i="2"/>
  <c r="V52" i="2"/>
  <c r="T52" i="2"/>
  <c r="R52" i="2"/>
  <c r="P52" i="2"/>
  <c r="Z51" i="2"/>
  <c r="Y51" i="2"/>
  <c r="V51" i="2"/>
  <c r="T51" i="2"/>
  <c r="R51" i="2"/>
  <c r="P51" i="2"/>
  <c r="X51" i="2" s="1"/>
  <c r="K51" i="2"/>
  <c r="P50" i="2"/>
  <c r="K49" i="2"/>
  <c r="W48" i="2"/>
  <c r="U48" i="2"/>
  <c r="S48" i="2"/>
  <c r="Q48" i="2"/>
  <c r="Q56" i="2" s="1"/>
  <c r="O48" i="2"/>
  <c r="N48" i="2"/>
  <c r="N56" i="2" s="1"/>
  <c r="M48" i="2"/>
  <c r="M56" i="2" s="1"/>
  <c r="L48" i="2"/>
  <c r="L56" i="2" s="1"/>
  <c r="K48" i="2"/>
  <c r="J48" i="2"/>
  <c r="J56" i="2" s="1"/>
  <c r="H48" i="2"/>
  <c r="G48" i="2"/>
  <c r="R47" i="2"/>
  <c r="P47" i="2"/>
  <c r="X47" i="2" s="1"/>
  <c r="P46" i="2"/>
  <c r="K46" i="2"/>
  <c r="I46" i="2"/>
  <c r="I48" i="2" s="1"/>
  <c r="I56" i="2" s="1"/>
  <c r="U42" i="2"/>
  <c r="M42" i="2"/>
  <c r="L42" i="2"/>
  <c r="Z41" i="2"/>
  <c r="Y41" i="2"/>
  <c r="W41" i="2"/>
  <c r="U41" i="2"/>
  <c r="V41" i="2" s="1"/>
  <c r="S41" i="2"/>
  <c r="T41" i="2" s="1"/>
  <c r="Q41" i="2"/>
  <c r="R41" i="2" s="1"/>
  <c r="P41" i="2"/>
  <c r="X41" i="2" s="1"/>
  <c r="O41" i="2"/>
  <c r="N41" i="2"/>
  <c r="M41" i="2"/>
  <c r="L41" i="2"/>
  <c r="K41" i="2"/>
  <c r="J41" i="2"/>
  <c r="I41" i="2"/>
  <c r="H41" i="2"/>
  <c r="G41" i="2"/>
  <c r="P40" i="2"/>
  <c r="X40" i="2" s="1"/>
  <c r="Z39" i="2"/>
  <c r="Y39" i="2"/>
  <c r="Y42" i="2" s="1"/>
  <c r="W39" i="2"/>
  <c r="W42" i="2" s="1"/>
  <c r="U39" i="2"/>
  <c r="S39" i="2"/>
  <c r="Q39" i="2"/>
  <c r="Q42" i="2" s="1"/>
  <c r="O39" i="2"/>
  <c r="O42" i="2" s="1"/>
  <c r="N39" i="2"/>
  <c r="N42" i="2" s="1"/>
  <c r="M39" i="2"/>
  <c r="L39" i="2"/>
  <c r="J39" i="2"/>
  <c r="I39" i="2"/>
  <c r="I42" i="2" s="1"/>
  <c r="H39" i="2"/>
  <c r="H42" i="2" s="1"/>
  <c r="G39" i="2"/>
  <c r="G42" i="2" s="1"/>
  <c r="P38" i="2"/>
  <c r="Z37" i="2"/>
  <c r="Y37" i="2"/>
  <c r="K37" i="2"/>
  <c r="X36" i="2"/>
  <c r="P36" i="2"/>
  <c r="T36" i="2" s="1"/>
  <c r="V35" i="2"/>
  <c r="T35" i="2"/>
  <c r="R35" i="2"/>
  <c r="P35" i="2"/>
  <c r="X35" i="2" s="1"/>
  <c r="M31" i="2"/>
  <c r="U30" i="2"/>
  <c r="N30" i="2"/>
  <c r="M30" i="2"/>
  <c r="J30" i="2"/>
  <c r="I30" i="2"/>
  <c r="I23" i="2" s="1"/>
  <c r="I6" i="2" s="1"/>
  <c r="I16" i="2" s="1"/>
  <c r="H30" i="2"/>
  <c r="W29" i="2"/>
  <c r="S29" i="2"/>
  <c r="O29" i="2"/>
  <c r="N29" i="2"/>
  <c r="M29" i="2"/>
  <c r="M22" i="2" s="1"/>
  <c r="H29" i="2"/>
  <c r="G29" i="2"/>
  <c r="W28" i="2"/>
  <c r="U28" i="2"/>
  <c r="Q28" i="2"/>
  <c r="O28" i="2"/>
  <c r="O31" i="2" s="1"/>
  <c r="N28" i="2"/>
  <c r="N31" i="2" s="1"/>
  <c r="M28" i="2"/>
  <c r="L28" i="2"/>
  <c r="I28" i="2"/>
  <c r="H28" i="2"/>
  <c r="H31" i="2" s="1"/>
  <c r="G28" i="2"/>
  <c r="G31" i="2" s="1"/>
  <c r="U23" i="2"/>
  <c r="N23" i="2"/>
  <c r="M23" i="2"/>
  <c r="J23" i="2"/>
  <c r="H23" i="2"/>
  <c r="W22" i="2"/>
  <c r="S22" i="2"/>
  <c r="O22" i="2"/>
  <c r="N22" i="2"/>
  <c r="H22" i="2"/>
  <c r="G22" i="2"/>
  <c r="W21" i="2"/>
  <c r="U21" i="2"/>
  <c r="Q21" i="2"/>
  <c r="O21" i="2"/>
  <c r="O24" i="2" s="1"/>
  <c r="N21" i="2"/>
  <c r="N24" i="2" s="1"/>
  <c r="M21" i="2"/>
  <c r="L21" i="2"/>
  <c r="H21" i="2"/>
  <c r="H24" i="2" s="1"/>
  <c r="G21" i="2"/>
  <c r="G24" i="2" s="1"/>
  <c r="M15" i="2"/>
  <c r="Y12" i="2"/>
  <c r="Q12" i="2"/>
  <c r="I12" i="2"/>
  <c r="H12" i="2"/>
  <c r="Z11" i="2"/>
  <c r="Z12" i="2" s="1"/>
  <c r="Y11" i="2"/>
  <c r="W11" i="2"/>
  <c r="U11" i="2"/>
  <c r="S11" i="2"/>
  <c r="S12" i="2" s="1"/>
  <c r="Q11" i="2"/>
  <c r="O11" i="2"/>
  <c r="O12" i="2" s="1"/>
  <c r="M11" i="2"/>
  <c r="M12" i="2" s="1"/>
  <c r="K11" i="2"/>
  <c r="K12" i="2" s="1"/>
  <c r="J11" i="2"/>
  <c r="J12" i="2" s="1"/>
  <c r="I11" i="2"/>
  <c r="H11" i="2"/>
  <c r="G11" i="2"/>
  <c r="G12" i="2" s="1"/>
  <c r="I10" i="2"/>
  <c r="Z9" i="2"/>
  <c r="Y9" i="2"/>
  <c r="U9" i="2"/>
  <c r="S9" i="2"/>
  <c r="O9" i="2"/>
  <c r="M9" i="2"/>
  <c r="L9" i="2"/>
  <c r="J9" i="2"/>
  <c r="I9" i="2"/>
  <c r="G9" i="2"/>
  <c r="Z8" i="2"/>
  <c r="Z10" i="2" s="1"/>
  <c r="Y8" i="2"/>
  <c r="Y10" i="2" s="1"/>
  <c r="W8" i="2"/>
  <c r="U8" i="2"/>
  <c r="S8" i="2"/>
  <c r="Q8" i="2"/>
  <c r="O8" i="2"/>
  <c r="O10" i="2" s="1"/>
  <c r="N8" i="2"/>
  <c r="M8" i="2"/>
  <c r="M10" i="2" s="1"/>
  <c r="L8" i="2"/>
  <c r="L10" i="2" s="1"/>
  <c r="K8" i="2"/>
  <c r="J8" i="2"/>
  <c r="J10" i="2" s="1"/>
  <c r="I8" i="2"/>
  <c r="H8" i="2"/>
  <c r="G8" i="2"/>
  <c r="G10" i="2" s="1"/>
  <c r="U6" i="2"/>
  <c r="U16" i="2" s="1"/>
  <c r="O6" i="2"/>
  <c r="O16" i="2" s="1"/>
  <c r="N6" i="2"/>
  <c r="N16" i="2" s="1"/>
  <c r="M6" i="2"/>
  <c r="M16" i="2" s="1"/>
  <c r="L6" i="2"/>
  <c r="L16" i="2" s="1"/>
  <c r="K6" i="2"/>
  <c r="K16" i="2" s="1"/>
  <c r="J6" i="2"/>
  <c r="J16" i="2" s="1"/>
  <c r="H6" i="2"/>
  <c r="H16" i="2" s="1"/>
  <c r="G6" i="2"/>
  <c r="G16" i="2" s="1"/>
  <c r="U5" i="2"/>
  <c r="S5" i="2"/>
  <c r="Q5" i="2"/>
  <c r="Q15" i="2" s="1"/>
  <c r="O5" i="2"/>
  <c r="O15" i="2" s="1"/>
  <c r="N5" i="2"/>
  <c r="M5" i="2"/>
  <c r="L5" i="2"/>
  <c r="K5" i="2"/>
  <c r="K15" i="2" s="1"/>
  <c r="J5" i="2"/>
  <c r="J15" i="2" s="1"/>
  <c r="I5" i="2"/>
  <c r="I15" i="2" s="1"/>
  <c r="H5" i="2"/>
  <c r="H15" i="2" s="1"/>
  <c r="G5" i="2"/>
  <c r="G15" i="2" s="1"/>
  <c r="H3" i="2"/>
  <c r="H13" i="2" s="1"/>
  <c r="U131" i="1"/>
  <c r="S131" i="1"/>
  <c r="Q131" i="1"/>
  <c r="M131" i="1"/>
  <c r="O131" i="1" s="1"/>
  <c r="Q130" i="1"/>
  <c r="O130" i="1"/>
  <c r="M130" i="1"/>
  <c r="M123" i="1" s="1"/>
  <c r="O123" i="1" s="1"/>
  <c r="U129" i="1"/>
  <c r="M129" i="1"/>
  <c r="S129" i="1" s="1"/>
  <c r="Q127" i="1"/>
  <c r="O127" i="1"/>
  <c r="M127" i="1"/>
  <c r="M121" i="1" s="1"/>
  <c r="W124" i="1"/>
  <c r="V124" i="1"/>
  <c r="V14" i="1" s="1"/>
  <c r="U124" i="1"/>
  <c r="T124" i="1"/>
  <c r="R124" i="1"/>
  <c r="P124" i="1"/>
  <c r="N124" i="1"/>
  <c r="M124" i="1"/>
  <c r="L124" i="1"/>
  <c r="K124" i="1"/>
  <c r="J124" i="1"/>
  <c r="I124" i="1"/>
  <c r="H124" i="1"/>
  <c r="G124" i="1"/>
  <c r="F124" i="1"/>
  <c r="F14" i="1" s="1"/>
  <c r="E124" i="1"/>
  <c r="E14" i="1" s="1"/>
  <c r="D124" i="1"/>
  <c r="W123" i="1"/>
  <c r="V123" i="1"/>
  <c r="T123" i="1"/>
  <c r="U123" i="1" s="1"/>
  <c r="R123" i="1"/>
  <c r="P123" i="1"/>
  <c r="N123" i="1"/>
  <c r="L123" i="1"/>
  <c r="K123" i="1"/>
  <c r="J123" i="1"/>
  <c r="J13" i="1" s="1"/>
  <c r="I123" i="1"/>
  <c r="I13" i="1" s="1"/>
  <c r="H123" i="1"/>
  <c r="G123" i="1"/>
  <c r="F123" i="1"/>
  <c r="E123" i="1"/>
  <c r="D123" i="1"/>
  <c r="W122" i="1"/>
  <c r="V122" i="1"/>
  <c r="V12" i="1" s="1"/>
  <c r="T122" i="1"/>
  <c r="R122" i="1"/>
  <c r="P122" i="1"/>
  <c r="N122" i="1"/>
  <c r="L122" i="1"/>
  <c r="K122" i="1"/>
  <c r="J122" i="1"/>
  <c r="I122" i="1"/>
  <c r="G122" i="1"/>
  <c r="F122" i="1"/>
  <c r="E122" i="1"/>
  <c r="D122" i="1"/>
  <c r="W121" i="1"/>
  <c r="W125" i="1" s="1"/>
  <c r="V121" i="1"/>
  <c r="V125" i="1" s="1"/>
  <c r="T121" i="1"/>
  <c r="U121" i="1" s="1"/>
  <c r="R121" i="1"/>
  <c r="P121" i="1"/>
  <c r="P125" i="1" s="1"/>
  <c r="N121" i="1"/>
  <c r="N125" i="1" s="1"/>
  <c r="L121" i="1"/>
  <c r="L125" i="1" s="1"/>
  <c r="K121" i="1"/>
  <c r="K125" i="1" s="1"/>
  <c r="J121" i="1"/>
  <c r="J125" i="1" s="1"/>
  <c r="I121" i="1"/>
  <c r="I11" i="1" s="1"/>
  <c r="H121" i="1"/>
  <c r="G121" i="1"/>
  <c r="G125" i="1" s="1"/>
  <c r="F121" i="1"/>
  <c r="F125" i="1" s="1"/>
  <c r="E121" i="1"/>
  <c r="E125" i="1" s="1"/>
  <c r="D121" i="1"/>
  <c r="D125" i="1" s="1"/>
  <c r="V117" i="1"/>
  <c r="V76" i="1" s="1"/>
  <c r="V6" i="1" s="1"/>
  <c r="V19" i="1" s="1"/>
  <c r="T117" i="1"/>
  <c r="R117" i="1"/>
  <c r="P117" i="1"/>
  <c r="N117" i="1"/>
  <c r="L117" i="1"/>
  <c r="K117" i="1"/>
  <c r="J117" i="1"/>
  <c r="I117" i="1"/>
  <c r="H117" i="1"/>
  <c r="G117" i="1"/>
  <c r="F117" i="1"/>
  <c r="F76" i="1" s="1"/>
  <c r="E117" i="1"/>
  <c r="E76" i="1" s="1"/>
  <c r="D117" i="1"/>
  <c r="W116" i="1"/>
  <c r="V116" i="1"/>
  <c r="O116" i="1"/>
  <c r="M116" i="1"/>
  <c r="W115" i="1"/>
  <c r="W117" i="1" s="1"/>
  <c r="W76" i="1" s="1"/>
  <c r="V115" i="1"/>
  <c r="M115" i="1"/>
  <c r="V114" i="1"/>
  <c r="T114" i="1"/>
  <c r="R114" i="1"/>
  <c r="P114" i="1"/>
  <c r="N114" i="1"/>
  <c r="L114" i="1"/>
  <c r="K114" i="1"/>
  <c r="J114" i="1"/>
  <c r="I114" i="1"/>
  <c r="H114" i="1"/>
  <c r="H75" i="1" s="1"/>
  <c r="H5" i="1" s="1"/>
  <c r="H18" i="1" s="1"/>
  <c r="G114" i="1"/>
  <c r="G75" i="1" s="1"/>
  <c r="F114" i="1"/>
  <c r="E114" i="1"/>
  <c r="D114" i="1"/>
  <c r="V113" i="1"/>
  <c r="Y268" i="2" s="1"/>
  <c r="Y269" i="2" s="1"/>
  <c r="Y258" i="2" s="1"/>
  <c r="Y250" i="2" s="1"/>
  <c r="Y5" i="2" s="1"/>
  <c r="Y15" i="2" s="1"/>
  <c r="S113" i="1"/>
  <c r="Q113" i="1"/>
  <c r="O113" i="1"/>
  <c r="M113" i="1"/>
  <c r="U113" i="1" s="1"/>
  <c r="T112" i="1"/>
  <c r="R112" i="1"/>
  <c r="P112" i="1"/>
  <c r="N112" i="1"/>
  <c r="L112" i="1"/>
  <c r="K112" i="1"/>
  <c r="K74" i="1" s="1"/>
  <c r="J112" i="1"/>
  <c r="I112" i="1"/>
  <c r="H112" i="1"/>
  <c r="F112" i="1"/>
  <c r="U111" i="1"/>
  <c r="S111" i="1"/>
  <c r="Q111" i="1"/>
  <c r="O111" i="1"/>
  <c r="M111" i="1"/>
  <c r="M110" i="1"/>
  <c r="U109" i="1"/>
  <c r="M109" i="1"/>
  <c r="Q109" i="1" s="1"/>
  <c r="S108" i="1"/>
  <c r="Q108" i="1"/>
  <c r="O108" i="1"/>
  <c r="M108" i="1"/>
  <c r="U108" i="1" s="1"/>
  <c r="M107" i="1"/>
  <c r="U106" i="1"/>
  <c r="S106" i="1"/>
  <c r="Q106" i="1"/>
  <c r="M106" i="1"/>
  <c r="O106" i="1" s="1"/>
  <c r="W105" i="1"/>
  <c r="V105" i="1"/>
  <c r="U105" i="1"/>
  <c r="S105" i="1"/>
  <c r="Q105" i="1"/>
  <c r="O105" i="1"/>
  <c r="M105" i="1"/>
  <c r="V104" i="1"/>
  <c r="W104" i="1" s="1"/>
  <c r="S104" i="1"/>
  <c r="Q104" i="1"/>
  <c r="O104" i="1"/>
  <c r="M104" i="1"/>
  <c r="U104" i="1" s="1"/>
  <c r="V103" i="1"/>
  <c r="W103" i="1" s="1"/>
  <c r="Q103" i="1"/>
  <c r="O103" i="1"/>
  <c r="M103" i="1"/>
  <c r="U103" i="1" s="1"/>
  <c r="W102" i="1"/>
  <c r="Z46" i="2" s="1"/>
  <c r="V102" i="1"/>
  <c r="Y46" i="2" s="1"/>
  <c r="O102" i="1"/>
  <c r="M102" i="1"/>
  <c r="W101" i="1"/>
  <c r="V101" i="1"/>
  <c r="M101" i="1"/>
  <c r="W100" i="1"/>
  <c r="Z124" i="2" s="1"/>
  <c r="Z125" i="2" s="1"/>
  <c r="V100" i="1"/>
  <c r="U100" i="1"/>
  <c r="O100" i="1"/>
  <c r="M100" i="1"/>
  <c r="S100" i="1" s="1"/>
  <c r="V99" i="1"/>
  <c r="W99" i="1" s="1"/>
  <c r="U99" i="1"/>
  <c r="S99" i="1"/>
  <c r="M99" i="1"/>
  <c r="Q99" i="1" s="1"/>
  <c r="W98" i="1"/>
  <c r="U98" i="1"/>
  <c r="S98" i="1"/>
  <c r="Q98" i="1"/>
  <c r="O98" i="1"/>
  <c r="M98" i="1"/>
  <c r="W97" i="1"/>
  <c r="Q97" i="1"/>
  <c r="O97" i="1"/>
  <c r="M97" i="1"/>
  <c r="U97" i="1" s="1"/>
  <c r="W96" i="1"/>
  <c r="M96" i="1"/>
  <c r="W95" i="1"/>
  <c r="V95" i="1"/>
  <c r="U95" i="1"/>
  <c r="O95" i="1"/>
  <c r="M95" i="1"/>
  <c r="S95" i="1" s="1"/>
  <c r="W94" i="1"/>
  <c r="V94" i="1"/>
  <c r="U94" i="1"/>
  <c r="S94" i="1"/>
  <c r="M94" i="1"/>
  <c r="Q94" i="1" s="1"/>
  <c r="V93" i="1"/>
  <c r="W93" i="1" s="1"/>
  <c r="U93" i="1"/>
  <c r="S93" i="1"/>
  <c r="Q93" i="1"/>
  <c r="M93" i="1"/>
  <c r="O93" i="1" s="1"/>
  <c r="G93" i="1"/>
  <c r="G112" i="1" s="1"/>
  <c r="G74" i="1" s="1"/>
  <c r="E93" i="1"/>
  <c r="U92" i="1"/>
  <c r="S92" i="1"/>
  <c r="Q92" i="1"/>
  <c r="O92" i="1"/>
  <c r="M92" i="1"/>
  <c r="M91" i="1"/>
  <c r="W90" i="1"/>
  <c r="V90" i="1"/>
  <c r="M90" i="1"/>
  <c r="W89" i="1"/>
  <c r="V89" i="1"/>
  <c r="U89" i="1"/>
  <c r="O89" i="1"/>
  <c r="M89" i="1"/>
  <c r="S89" i="1" s="1"/>
  <c r="U88" i="1"/>
  <c r="S88" i="1"/>
  <c r="Q88" i="1"/>
  <c r="O88" i="1"/>
  <c r="M88" i="1"/>
  <c r="V87" i="1"/>
  <c r="W87" i="1" s="1"/>
  <c r="S87" i="1"/>
  <c r="Q87" i="1"/>
  <c r="O87" i="1"/>
  <c r="M87" i="1"/>
  <c r="U87" i="1" s="1"/>
  <c r="E87" i="1"/>
  <c r="E112" i="1" s="1"/>
  <c r="E74" i="1" s="1"/>
  <c r="E77" i="1" s="1"/>
  <c r="V86" i="1"/>
  <c r="W86" i="1" s="1"/>
  <c r="S86" i="1"/>
  <c r="Q86" i="1"/>
  <c r="O86" i="1"/>
  <c r="M86" i="1"/>
  <c r="U86" i="1" s="1"/>
  <c r="V85" i="1"/>
  <c r="W85" i="1" s="1"/>
  <c r="Q85" i="1"/>
  <c r="O85" i="1"/>
  <c r="M85" i="1"/>
  <c r="U85" i="1" s="1"/>
  <c r="W84" i="1"/>
  <c r="V84" i="1"/>
  <c r="M84" i="1"/>
  <c r="D84" i="1"/>
  <c r="D112" i="1" s="1"/>
  <c r="D74" i="1" s="1"/>
  <c r="D77" i="1" s="1"/>
  <c r="W83" i="1"/>
  <c r="V83" i="1"/>
  <c r="O83" i="1"/>
  <c r="M83" i="1"/>
  <c r="W82" i="1"/>
  <c r="V82" i="1"/>
  <c r="M82" i="1"/>
  <c r="W81" i="1"/>
  <c r="V81" i="1"/>
  <c r="U81" i="1"/>
  <c r="M81" i="1"/>
  <c r="S81" i="1" s="1"/>
  <c r="T76" i="1"/>
  <c r="R76" i="1"/>
  <c r="P76" i="1"/>
  <c r="L76" i="1"/>
  <c r="K76" i="1"/>
  <c r="J76" i="1"/>
  <c r="I76" i="1"/>
  <c r="H76" i="1"/>
  <c r="G76" i="1"/>
  <c r="D76" i="1"/>
  <c r="V75" i="1"/>
  <c r="T75" i="1"/>
  <c r="R75" i="1"/>
  <c r="N75" i="1"/>
  <c r="L75" i="1"/>
  <c r="K75" i="1"/>
  <c r="J75" i="1"/>
  <c r="I75" i="1"/>
  <c r="F75" i="1"/>
  <c r="F77" i="1" s="1"/>
  <c r="E75" i="1"/>
  <c r="D75" i="1"/>
  <c r="T74" i="1"/>
  <c r="R74" i="1"/>
  <c r="P74" i="1"/>
  <c r="N74" i="1"/>
  <c r="L74" i="1"/>
  <c r="L77" i="1" s="1"/>
  <c r="J74" i="1"/>
  <c r="J77" i="1" s="1"/>
  <c r="I74" i="1"/>
  <c r="I77" i="1" s="1"/>
  <c r="H74" i="1"/>
  <c r="H77" i="1" s="1"/>
  <c r="F74" i="1"/>
  <c r="V70" i="1"/>
  <c r="W70" i="1" s="1"/>
  <c r="U70" i="1"/>
  <c r="S70" i="1"/>
  <c r="M70" i="1"/>
  <c r="Q70" i="1" s="1"/>
  <c r="W69" i="1"/>
  <c r="U69" i="1"/>
  <c r="S69" i="1"/>
  <c r="Q69" i="1"/>
  <c r="O69" i="1"/>
  <c r="M69" i="1"/>
  <c r="M68" i="1"/>
  <c r="O68" i="1" s="1"/>
  <c r="W67" i="1"/>
  <c r="V67" i="1"/>
  <c r="M67" i="1"/>
  <c r="W66" i="1"/>
  <c r="V66" i="1"/>
  <c r="U66" i="1"/>
  <c r="O66" i="1"/>
  <c r="M66" i="1"/>
  <c r="S66" i="1" s="1"/>
  <c r="W65" i="1"/>
  <c r="V65" i="1"/>
  <c r="U65" i="1"/>
  <c r="M65" i="1"/>
  <c r="Q65" i="1" s="1"/>
  <c r="W64" i="1"/>
  <c r="U64" i="1"/>
  <c r="S64" i="1"/>
  <c r="Q64" i="1"/>
  <c r="O64" i="1"/>
  <c r="M64" i="1"/>
  <c r="V63" i="1"/>
  <c r="W63" i="1" s="1"/>
  <c r="S63" i="1"/>
  <c r="Q63" i="1"/>
  <c r="O63" i="1"/>
  <c r="M63" i="1"/>
  <c r="U63" i="1" s="1"/>
  <c r="V62" i="1"/>
  <c r="W62" i="1" s="1"/>
  <c r="Q62" i="1"/>
  <c r="O62" i="1"/>
  <c r="M62" i="1"/>
  <c r="U62" i="1" s="1"/>
  <c r="W61" i="1"/>
  <c r="V61" i="1"/>
  <c r="M61" i="1"/>
  <c r="W60" i="1"/>
  <c r="V60" i="1"/>
  <c r="M60" i="1"/>
  <c r="V58" i="1"/>
  <c r="T58" i="1"/>
  <c r="R58" i="1"/>
  <c r="P58" i="1"/>
  <c r="N58" i="1"/>
  <c r="L58" i="1"/>
  <c r="K58" i="1"/>
  <c r="J58" i="1"/>
  <c r="I58" i="1"/>
  <c r="H58" i="1"/>
  <c r="H43" i="1" s="1"/>
  <c r="G58" i="1"/>
  <c r="G43" i="1" s="1"/>
  <c r="F58" i="1"/>
  <c r="E58" i="1"/>
  <c r="V57" i="1"/>
  <c r="W57" i="1" s="1"/>
  <c r="S57" i="1"/>
  <c r="Q57" i="1"/>
  <c r="O57" i="1"/>
  <c r="M57" i="1"/>
  <c r="U57" i="1" s="1"/>
  <c r="D57" i="1"/>
  <c r="D58" i="1" s="1"/>
  <c r="D43" i="1" s="1"/>
  <c r="D6" i="1" s="1"/>
  <c r="D19" i="1" s="1"/>
  <c r="V56" i="1"/>
  <c r="W56" i="1" s="1"/>
  <c r="W58" i="1" s="1"/>
  <c r="W43" i="1" s="1"/>
  <c r="W6" i="1" s="1"/>
  <c r="W19" i="1" s="1"/>
  <c r="S56" i="1"/>
  <c r="Q56" i="1"/>
  <c r="O56" i="1"/>
  <c r="M56" i="1"/>
  <c r="U56" i="1" s="1"/>
  <c r="T55" i="1"/>
  <c r="R55" i="1"/>
  <c r="R42" i="1" s="1"/>
  <c r="P55" i="1"/>
  <c r="N55" i="1"/>
  <c r="O55" i="1" s="1"/>
  <c r="L55" i="1"/>
  <c r="K55" i="1"/>
  <c r="K42" i="1" s="1"/>
  <c r="K44" i="1" s="1"/>
  <c r="J55" i="1"/>
  <c r="J42" i="1" s="1"/>
  <c r="I55" i="1"/>
  <c r="H55" i="1"/>
  <c r="G55" i="1"/>
  <c r="E55" i="1"/>
  <c r="D55" i="1"/>
  <c r="W54" i="1"/>
  <c r="V54" i="1"/>
  <c r="U54" i="1"/>
  <c r="M54" i="1"/>
  <c r="Q54" i="1" s="1"/>
  <c r="F54" i="1"/>
  <c r="F55" i="1" s="1"/>
  <c r="V53" i="1"/>
  <c r="W53" i="1" s="1"/>
  <c r="U53" i="1"/>
  <c r="M53" i="1"/>
  <c r="Q53" i="1" s="1"/>
  <c r="V52" i="1"/>
  <c r="W52" i="1" s="1"/>
  <c r="U52" i="1"/>
  <c r="S52" i="1"/>
  <c r="Q52" i="1"/>
  <c r="M52" i="1"/>
  <c r="O52" i="1" s="1"/>
  <c r="W51" i="1"/>
  <c r="V51" i="1"/>
  <c r="U51" i="1"/>
  <c r="S51" i="1"/>
  <c r="Q51" i="1"/>
  <c r="O51" i="1"/>
  <c r="M51" i="1"/>
  <c r="V50" i="1"/>
  <c r="S50" i="1"/>
  <c r="Q50" i="1"/>
  <c r="O50" i="1"/>
  <c r="M50" i="1"/>
  <c r="M55" i="1" s="1"/>
  <c r="Q55" i="1" s="1"/>
  <c r="T49" i="1"/>
  <c r="R49" i="1"/>
  <c r="P49" i="1"/>
  <c r="N49" i="1"/>
  <c r="L49" i="1"/>
  <c r="K49" i="1"/>
  <c r="K41" i="1" s="1"/>
  <c r="J49" i="1"/>
  <c r="I49" i="1"/>
  <c r="H49" i="1"/>
  <c r="G49" i="1"/>
  <c r="F49" i="1"/>
  <c r="E49" i="1"/>
  <c r="D49" i="1"/>
  <c r="W48" i="1"/>
  <c r="W49" i="1" s="1"/>
  <c r="W41" i="1" s="1"/>
  <c r="V48" i="1"/>
  <c r="V49" i="1" s="1"/>
  <c r="V41" i="1" s="1"/>
  <c r="U48" i="1"/>
  <c r="M48" i="1"/>
  <c r="Q48" i="1" s="1"/>
  <c r="N44" i="1"/>
  <c r="V43" i="1"/>
  <c r="T43" i="1"/>
  <c r="R43" i="1"/>
  <c r="N43" i="1"/>
  <c r="L43" i="1"/>
  <c r="K43" i="1"/>
  <c r="J43" i="1"/>
  <c r="I43" i="1"/>
  <c r="F43" i="1"/>
  <c r="E43" i="1"/>
  <c r="T42" i="1"/>
  <c r="T44" i="1" s="1"/>
  <c r="P42" i="1"/>
  <c r="N42" i="1"/>
  <c r="L42" i="1"/>
  <c r="L44" i="1" s="1"/>
  <c r="I42" i="1"/>
  <c r="I44" i="1" s="1"/>
  <c r="H42" i="1"/>
  <c r="H44" i="1" s="1"/>
  <c r="G42" i="1"/>
  <c r="G44" i="1" s="1"/>
  <c r="F42" i="1"/>
  <c r="F44" i="1" s="1"/>
  <c r="E42" i="1"/>
  <c r="E44" i="1" s="1"/>
  <c r="D42" i="1"/>
  <c r="D44" i="1" s="1"/>
  <c r="T41" i="1"/>
  <c r="P41" i="1"/>
  <c r="N41" i="1"/>
  <c r="L41" i="1"/>
  <c r="J41" i="1"/>
  <c r="I41" i="1"/>
  <c r="I3" i="1" s="1"/>
  <c r="H41" i="1"/>
  <c r="G41" i="1"/>
  <c r="F41" i="1"/>
  <c r="E41" i="1"/>
  <c r="D41" i="1"/>
  <c r="V37" i="1"/>
  <c r="V24" i="1" s="1"/>
  <c r="V25" i="1" s="1"/>
  <c r="U37" i="1"/>
  <c r="T37" i="1"/>
  <c r="R37" i="1"/>
  <c r="P37" i="1"/>
  <c r="N37" i="1"/>
  <c r="M37" i="1"/>
  <c r="M24" i="1" s="1"/>
  <c r="L37" i="1"/>
  <c r="K37" i="1"/>
  <c r="J37" i="1"/>
  <c r="I37" i="1"/>
  <c r="H37" i="1"/>
  <c r="G37" i="1"/>
  <c r="F37" i="1"/>
  <c r="F24" i="1" s="1"/>
  <c r="F25" i="1" s="1"/>
  <c r="E37" i="1"/>
  <c r="E24" i="1" s="1"/>
  <c r="E25" i="1" s="1"/>
  <c r="D37" i="1"/>
  <c r="V36" i="1"/>
  <c r="W36" i="1" s="1"/>
  <c r="O36" i="1"/>
  <c r="M36" i="1"/>
  <c r="W35" i="1"/>
  <c r="V35" i="1"/>
  <c r="M35" i="1"/>
  <c r="W34" i="1"/>
  <c r="V34" i="1"/>
  <c r="M34" i="1"/>
  <c r="S34" i="1" s="1"/>
  <c r="W33" i="1"/>
  <c r="V33" i="1"/>
  <c r="U33" i="1"/>
  <c r="M33" i="1"/>
  <c r="Q33" i="1" s="1"/>
  <c r="V32" i="1"/>
  <c r="W32" i="1" s="1"/>
  <c r="U32" i="1"/>
  <c r="S32" i="1"/>
  <c r="M32" i="1"/>
  <c r="O32" i="1" s="1"/>
  <c r="V31" i="1"/>
  <c r="W31" i="1" s="1"/>
  <c r="U31" i="1"/>
  <c r="S31" i="1"/>
  <c r="Q31" i="1"/>
  <c r="M31" i="1"/>
  <c r="O31" i="1" s="1"/>
  <c r="V30" i="1"/>
  <c r="W30" i="1" s="1"/>
  <c r="U30" i="1"/>
  <c r="S30" i="1"/>
  <c r="Q30" i="1"/>
  <c r="O30" i="1"/>
  <c r="M30" i="1"/>
  <c r="M29" i="1"/>
  <c r="P25" i="1"/>
  <c r="H25" i="1"/>
  <c r="G25" i="1"/>
  <c r="T24" i="1"/>
  <c r="R24" i="1"/>
  <c r="R25" i="1" s="1"/>
  <c r="P24" i="1"/>
  <c r="L24" i="1"/>
  <c r="L25" i="1" s="1"/>
  <c r="K24" i="1"/>
  <c r="K25" i="1" s="1"/>
  <c r="J24" i="1"/>
  <c r="J25" i="1" s="1"/>
  <c r="I24" i="1"/>
  <c r="I25" i="1" s="1"/>
  <c r="H24" i="1"/>
  <c r="G24" i="1"/>
  <c r="D24" i="1"/>
  <c r="D25" i="1" s="1"/>
  <c r="T19" i="1"/>
  <c r="W14" i="1"/>
  <c r="T14" i="1"/>
  <c r="R14" i="1"/>
  <c r="P14" i="1"/>
  <c r="L14" i="1"/>
  <c r="K14" i="1"/>
  <c r="J14" i="1"/>
  <c r="I14" i="1"/>
  <c r="H14" i="1"/>
  <c r="G14" i="1"/>
  <c r="D14" i="1"/>
  <c r="W13" i="1"/>
  <c r="V13" i="1"/>
  <c r="T13" i="1"/>
  <c r="P13" i="1"/>
  <c r="Q13" i="1" s="1"/>
  <c r="N13" i="1"/>
  <c r="O13" i="1" s="1"/>
  <c r="M13" i="1"/>
  <c r="L13" i="1"/>
  <c r="K13" i="1"/>
  <c r="H13" i="1"/>
  <c r="G13" i="1"/>
  <c r="F13" i="1"/>
  <c r="E13" i="1"/>
  <c r="D13" i="1"/>
  <c r="W12" i="1"/>
  <c r="T12" i="1"/>
  <c r="R12" i="1"/>
  <c r="P12" i="1"/>
  <c r="N12" i="1"/>
  <c r="L12" i="1"/>
  <c r="K12" i="1"/>
  <c r="J12" i="1"/>
  <c r="I12" i="1"/>
  <c r="G12" i="1"/>
  <c r="F12" i="1"/>
  <c r="E12" i="1"/>
  <c r="D12" i="1"/>
  <c r="W11" i="1"/>
  <c r="V11" i="1"/>
  <c r="T11" i="1"/>
  <c r="T15" i="1" s="1"/>
  <c r="R11" i="1"/>
  <c r="P11" i="1"/>
  <c r="N11" i="1"/>
  <c r="M11" i="1"/>
  <c r="L11" i="1"/>
  <c r="L15" i="1" s="1"/>
  <c r="K11" i="1"/>
  <c r="K15" i="1" s="1"/>
  <c r="H11" i="1"/>
  <c r="G11" i="1"/>
  <c r="F11" i="1"/>
  <c r="F15" i="1" s="1"/>
  <c r="E11" i="1"/>
  <c r="E15" i="1" s="1"/>
  <c r="D11" i="1"/>
  <c r="D15" i="1" s="1"/>
  <c r="W9" i="1"/>
  <c r="V9" i="1"/>
  <c r="T9" i="1"/>
  <c r="U9" i="1" s="1"/>
  <c r="R9" i="1"/>
  <c r="P9" i="1"/>
  <c r="Q9" i="1" s="1"/>
  <c r="N9" i="1"/>
  <c r="O9" i="1" s="1"/>
  <c r="M9" i="1"/>
  <c r="S9" i="1" s="1"/>
  <c r="L9" i="1"/>
  <c r="K9" i="1"/>
  <c r="J9" i="1"/>
  <c r="I9" i="1"/>
  <c r="H9" i="1"/>
  <c r="G9" i="1"/>
  <c r="F9" i="1"/>
  <c r="E9" i="1"/>
  <c r="D9" i="1"/>
  <c r="D4" i="1" s="1"/>
  <c r="D17" i="1" s="1"/>
  <c r="W8" i="1"/>
  <c r="W10" i="1" s="1"/>
  <c r="V8" i="1"/>
  <c r="V10" i="1" s="1"/>
  <c r="T8" i="1"/>
  <c r="U8" i="1" s="1"/>
  <c r="R8" i="1"/>
  <c r="S8" i="1" s="1"/>
  <c r="P8" i="1"/>
  <c r="Q8" i="1" s="1"/>
  <c r="O8" i="1"/>
  <c r="N8" i="1"/>
  <c r="N10" i="1" s="1"/>
  <c r="O10" i="1" s="1"/>
  <c r="M8" i="1"/>
  <c r="M10" i="1" s="1"/>
  <c r="L8" i="1"/>
  <c r="L10" i="1" s="1"/>
  <c r="K8" i="1"/>
  <c r="K10" i="1" s="1"/>
  <c r="J8" i="1"/>
  <c r="J10" i="1" s="1"/>
  <c r="I8" i="1"/>
  <c r="I10" i="1" s="1"/>
  <c r="H8" i="1"/>
  <c r="H3" i="1" s="1"/>
  <c r="G8" i="1"/>
  <c r="G3" i="1" s="1"/>
  <c r="F8" i="1"/>
  <c r="F10" i="1" s="1"/>
  <c r="E8" i="1"/>
  <c r="E10" i="1" s="1"/>
  <c r="D8" i="1"/>
  <c r="D10" i="1" s="1"/>
  <c r="T6" i="1"/>
  <c r="R6" i="1"/>
  <c r="R19" i="1" s="1"/>
  <c r="L6" i="1"/>
  <c r="L19" i="1" s="1"/>
  <c r="K6" i="1"/>
  <c r="K19" i="1" s="1"/>
  <c r="J6" i="1"/>
  <c r="J19" i="1" s="1"/>
  <c r="I6" i="1"/>
  <c r="I19" i="1" s="1"/>
  <c r="H6" i="1"/>
  <c r="H19" i="1" s="1"/>
  <c r="G6" i="1"/>
  <c r="G19" i="1" s="1"/>
  <c r="F6" i="1"/>
  <c r="F19" i="1" s="1"/>
  <c r="E6" i="1"/>
  <c r="E19" i="1" s="1"/>
  <c r="V5" i="1"/>
  <c r="T5" i="1"/>
  <c r="T18" i="1" s="1"/>
  <c r="R5" i="1"/>
  <c r="L5" i="1"/>
  <c r="L18" i="1" s="1"/>
  <c r="K5" i="1"/>
  <c r="K18" i="1" s="1"/>
  <c r="J5" i="1"/>
  <c r="I5" i="1"/>
  <c r="F5" i="1"/>
  <c r="F18" i="1" s="1"/>
  <c r="E5" i="1"/>
  <c r="E18" i="1" s="1"/>
  <c r="D5" i="1"/>
  <c r="D18" i="1" s="1"/>
  <c r="R4" i="1"/>
  <c r="R17" i="1" s="1"/>
  <c r="P4" i="1"/>
  <c r="P17" i="1" s="1"/>
  <c r="J4" i="1"/>
  <c r="J17" i="1" s="1"/>
  <c r="I4" i="1"/>
  <c r="I17" i="1" s="1"/>
  <c r="H4" i="1"/>
  <c r="G4" i="1"/>
  <c r="G17" i="1" s="1"/>
  <c r="T3" i="1"/>
  <c r="T16" i="1" s="1"/>
  <c r="N3" i="1"/>
  <c r="N16" i="1" s="1"/>
  <c r="L3" i="1"/>
  <c r="L16" i="1" s="1"/>
  <c r="F3" i="1"/>
  <c r="F16" i="1" s="1"/>
  <c r="E3" i="1"/>
  <c r="E16" i="1" s="1"/>
  <c r="D3" i="1"/>
  <c r="D16" i="1" s="1"/>
  <c r="K77" i="1" l="1"/>
  <c r="K3" i="1"/>
  <c r="I16" i="1"/>
  <c r="I7" i="1"/>
  <c r="I15" i="1"/>
  <c r="H16" i="1"/>
  <c r="H7" i="1"/>
  <c r="G16" i="1"/>
  <c r="S49" i="1"/>
  <c r="G5" i="1"/>
  <c r="G18" i="1" s="1"/>
  <c r="G77" i="1"/>
  <c r="D7" i="1"/>
  <c r="H10" i="1"/>
  <c r="N10" i="2"/>
  <c r="J3" i="1"/>
  <c r="F4" i="1"/>
  <c r="F17" i="1" s="1"/>
  <c r="J18" i="1"/>
  <c r="J11" i="1"/>
  <c r="J15" i="1" s="1"/>
  <c r="R15" i="1"/>
  <c r="T25" i="1"/>
  <c r="U25" i="1" s="1"/>
  <c r="U24" i="1"/>
  <c r="U36" i="1"/>
  <c r="S36" i="1"/>
  <c r="Q36" i="1"/>
  <c r="U67" i="1"/>
  <c r="S67" i="1"/>
  <c r="Q67" i="1"/>
  <c r="O67" i="1"/>
  <c r="R77" i="1"/>
  <c r="P75" i="1"/>
  <c r="U116" i="1"/>
  <c r="S116" i="1"/>
  <c r="Q116" i="1"/>
  <c r="S121" i="1"/>
  <c r="S123" i="1"/>
  <c r="R13" i="1"/>
  <c r="S13" i="1" s="1"/>
  <c r="R125" i="1"/>
  <c r="P49" i="2"/>
  <c r="K53" i="2"/>
  <c r="K56" i="2" s="1"/>
  <c r="U29" i="2"/>
  <c r="U90" i="1"/>
  <c r="S90" i="1"/>
  <c r="Q90" i="1"/>
  <c r="O90" i="1"/>
  <c r="G10" i="1"/>
  <c r="S11" i="1"/>
  <c r="U13" i="1"/>
  <c r="U60" i="1"/>
  <c r="S60" i="1"/>
  <c r="Q60" i="1"/>
  <c r="O60" i="1"/>
  <c r="U83" i="1"/>
  <c r="S83" i="1"/>
  <c r="Q83" i="1"/>
  <c r="O121" i="1"/>
  <c r="K39" i="2"/>
  <c r="P37" i="2"/>
  <c r="P48" i="2"/>
  <c r="X46" i="2"/>
  <c r="V46" i="2"/>
  <c r="T46" i="2"/>
  <c r="R46" i="2"/>
  <c r="X50" i="2"/>
  <c r="V50" i="2"/>
  <c r="T50" i="2"/>
  <c r="R50" i="2"/>
  <c r="D20" i="1"/>
  <c r="U11" i="1"/>
  <c r="V18" i="1"/>
  <c r="Q14" i="1"/>
  <c r="Q25" i="1"/>
  <c r="W37" i="1"/>
  <c r="W24" i="1" s="1"/>
  <c r="M25" i="1"/>
  <c r="Q24" i="1"/>
  <c r="V55" i="1"/>
  <c r="V42" i="1" s="1"/>
  <c r="V44" i="1" s="1"/>
  <c r="R44" i="1"/>
  <c r="S42" i="1"/>
  <c r="P43" i="1"/>
  <c r="U61" i="1"/>
  <c r="S61" i="1"/>
  <c r="Q61" i="1"/>
  <c r="V112" i="1"/>
  <c r="V74" i="1" s="1"/>
  <c r="U101" i="1"/>
  <c r="S101" i="1"/>
  <c r="Q101" i="1"/>
  <c r="O101" i="1"/>
  <c r="F20" i="1"/>
  <c r="N5" i="1"/>
  <c r="N24" i="1"/>
  <c r="O37" i="1"/>
  <c r="S55" i="1"/>
  <c r="S58" i="1"/>
  <c r="O61" i="1"/>
  <c r="W112" i="1"/>
  <c r="W74" i="1" s="1"/>
  <c r="U115" i="1"/>
  <c r="S115" i="1"/>
  <c r="Q115" i="1"/>
  <c r="O115" i="1"/>
  <c r="M117" i="1"/>
  <c r="S124" i="1"/>
  <c r="M14" i="1"/>
  <c r="S14" i="1" s="1"/>
  <c r="I125" i="1"/>
  <c r="J92" i="2"/>
  <c r="J28" i="2"/>
  <c r="U68" i="1"/>
  <c r="S68" i="1"/>
  <c r="Q68" i="1"/>
  <c r="N15" i="1"/>
  <c r="G15" i="1"/>
  <c r="O11" i="1"/>
  <c r="U35" i="1"/>
  <c r="S35" i="1"/>
  <c r="Q35" i="1"/>
  <c r="O35" i="1"/>
  <c r="P3" i="1"/>
  <c r="L4" i="1"/>
  <c r="L17" i="1" s="1"/>
  <c r="T4" i="1"/>
  <c r="T10" i="1"/>
  <c r="U10" i="1" s="1"/>
  <c r="P15" i="1"/>
  <c r="U14" i="1"/>
  <c r="S25" i="1"/>
  <c r="U29" i="1"/>
  <c r="S29" i="1"/>
  <c r="Q29" i="1"/>
  <c r="O29" i="1"/>
  <c r="Q37" i="1"/>
  <c r="R41" i="1"/>
  <c r="U55" i="1"/>
  <c r="U82" i="1"/>
  <c r="S82" i="1"/>
  <c r="Q82" i="1"/>
  <c r="O82" i="1"/>
  <c r="U84" i="1"/>
  <c r="S84" i="1"/>
  <c r="Q84" i="1"/>
  <c r="U91" i="1"/>
  <c r="S91" i="1"/>
  <c r="Q91" i="1"/>
  <c r="U96" i="1"/>
  <c r="S96" i="1"/>
  <c r="Q96" i="1"/>
  <c r="O96" i="1"/>
  <c r="U110" i="1"/>
  <c r="S110" i="1"/>
  <c r="Q110" i="1"/>
  <c r="N76" i="1"/>
  <c r="O117" i="1"/>
  <c r="O124" i="1"/>
  <c r="N14" i="1"/>
  <c r="O14" i="1" s="1"/>
  <c r="M24" i="2"/>
  <c r="L20" i="1"/>
  <c r="L7" i="1"/>
  <c r="P10" i="1"/>
  <c r="Q10" i="1" s="1"/>
  <c r="S15" i="2"/>
  <c r="T172" i="2"/>
  <c r="O49" i="1"/>
  <c r="R10" i="1"/>
  <c r="S10" i="1" s="1"/>
  <c r="V15" i="1"/>
  <c r="K4" i="1"/>
  <c r="K17" i="1" s="1"/>
  <c r="W15" i="1"/>
  <c r="E4" i="1"/>
  <c r="I18" i="1"/>
  <c r="Q11" i="1"/>
  <c r="S24" i="1"/>
  <c r="S37" i="1"/>
  <c r="M42" i="1"/>
  <c r="J44" i="1"/>
  <c r="P77" i="1"/>
  <c r="O84" i="1"/>
  <c r="O91" i="1"/>
  <c r="U102" i="1"/>
  <c r="S102" i="1"/>
  <c r="Q102" i="1"/>
  <c r="U107" i="1"/>
  <c r="S107" i="1"/>
  <c r="Q107" i="1"/>
  <c r="O107" i="1"/>
  <c r="O110" i="1"/>
  <c r="Q121" i="1"/>
  <c r="Q123" i="1"/>
  <c r="Q124" i="1"/>
  <c r="Q32" i="1"/>
  <c r="S33" i="1"/>
  <c r="U34" i="1"/>
  <c r="S48" i="1"/>
  <c r="S53" i="1"/>
  <c r="S54" i="1"/>
  <c r="M58" i="1"/>
  <c r="S65" i="1"/>
  <c r="T77" i="1"/>
  <c r="Z49" i="2"/>
  <c r="Z53" i="2" s="1"/>
  <c r="Z29" i="2" s="1"/>
  <c r="Z48" i="2"/>
  <c r="S109" i="1"/>
  <c r="M114" i="1"/>
  <c r="U56" i="2"/>
  <c r="Z66" i="2"/>
  <c r="W30" i="2"/>
  <c r="V91" i="2"/>
  <c r="R91" i="2"/>
  <c r="Y124" i="2"/>
  <c r="Y125" i="2" s="1"/>
  <c r="K124" i="2"/>
  <c r="I31" i="2"/>
  <c r="J42" i="2"/>
  <c r="J29" i="2"/>
  <c r="J22" i="2" s="1"/>
  <c r="K28" i="2"/>
  <c r="X48" i="2"/>
  <c r="X61" i="2"/>
  <c r="V61" i="2"/>
  <c r="T61" i="2"/>
  <c r="R61" i="2"/>
  <c r="U50" i="1"/>
  <c r="S62" i="1"/>
  <c r="S85" i="1"/>
  <c r="S97" i="1"/>
  <c r="S103" i="1"/>
  <c r="S127" i="1"/>
  <c r="S130" i="1"/>
  <c r="U15" i="2"/>
  <c r="I21" i="2"/>
  <c r="Z42" i="2"/>
  <c r="R55" i="2"/>
  <c r="V55" i="2"/>
  <c r="T63" i="2"/>
  <c r="X70" i="2"/>
  <c r="V70" i="2"/>
  <c r="T70" i="2"/>
  <c r="R70" i="2"/>
  <c r="P73" i="2"/>
  <c r="S30" i="2"/>
  <c r="T91" i="2"/>
  <c r="O34" i="1"/>
  <c r="P44" i="1"/>
  <c r="M49" i="1"/>
  <c r="O81" i="1"/>
  <c r="M112" i="1"/>
  <c r="O112" i="1" s="1"/>
  <c r="T125" i="1"/>
  <c r="U127" i="1"/>
  <c r="O129" i="1"/>
  <c r="U130" i="1"/>
  <c r="X38" i="2"/>
  <c r="V38" i="2"/>
  <c r="T38" i="2"/>
  <c r="R38" i="2"/>
  <c r="X55" i="2"/>
  <c r="V63" i="2"/>
  <c r="R88" i="2"/>
  <c r="V88" i="2"/>
  <c r="T88" i="2"/>
  <c r="O33" i="1"/>
  <c r="Q34" i="1"/>
  <c r="O48" i="1"/>
  <c r="W50" i="1"/>
  <c r="W55" i="1" s="1"/>
  <c r="W42" i="1" s="1"/>
  <c r="W44" i="1" s="1"/>
  <c r="O53" i="1"/>
  <c r="O54" i="1"/>
  <c r="O65" i="1"/>
  <c r="Q66" i="1"/>
  <c r="O70" i="1"/>
  <c r="Q81" i="1"/>
  <c r="Q89" i="1"/>
  <c r="O94" i="1"/>
  <c r="Q95" i="1"/>
  <c r="O99" i="1"/>
  <c r="Q100" i="1"/>
  <c r="O109" i="1"/>
  <c r="W113" i="1"/>
  <c r="Q129" i="1"/>
  <c r="U12" i="2"/>
  <c r="Q31" i="2"/>
  <c r="T65" i="2"/>
  <c r="X88" i="2"/>
  <c r="L31" i="2"/>
  <c r="L22" i="2"/>
  <c r="X91" i="2"/>
  <c r="Y49" i="2"/>
  <c r="Y53" i="2" s="1"/>
  <c r="Y48" i="2"/>
  <c r="Q30" i="2"/>
  <c r="S56" i="2"/>
  <c r="S28" i="2"/>
  <c r="T48" i="2"/>
  <c r="Y66" i="2"/>
  <c r="X84" i="2"/>
  <c r="V84" i="2"/>
  <c r="T84" i="2"/>
  <c r="R84" i="2"/>
  <c r="P85" i="2"/>
  <c r="W12" i="2"/>
  <c r="V36" i="2"/>
  <c r="S42" i="2"/>
  <c r="P63" i="2"/>
  <c r="T137" i="2"/>
  <c r="Y92" i="2"/>
  <c r="Z112" i="2"/>
  <c r="Z120" i="2" s="1"/>
  <c r="R197" i="2"/>
  <c r="T47" i="2"/>
  <c r="P65" i="2"/>
  <c r="T71" i="2"/>
  <c r="S92" i="2"/>
  <c r="T90" i="2"/>
  <c r="T134" i="2"/>
  <c r="Z184" i="2"/>
  <c r="Z187" i="2" s="1"/>
  <c r="Z200" i="2"/>
  <c r="S10" i="2"/>
  <c r="R40" i="2"/>
  <c r="V47" i="2"/>
  <c r="X54" i="2"/>
  <c r="R64" i="2"/>
  <c r="U66" i="2"/>
  <c r="V71" i="2"/>
  <c r="T73" i="2"/>
  <c r="R80" i="2"/>
  <c r="L92" i="2"/>
  <c r="T85" i="2"/>
  <c r="R86" i="2"/>
  <c r="V90" i="2"/>
  <c r="K120" i="2"/>
  <c r="V134" i="2"/>
  <c r="Y154" i="2"/>
  <c r="V170" i="2"/>
  <c r="X199" i="2"/>
  <c r="T40" i="2"/>
  <c r="T64" i="2"/>
  <c r="T80" i="2"/>
  <c r="U92" i="2"/>
  <c r="T86" i="2"/>
  <c r="X90" i="2"/>
  <c r="G154" i="2"/>
  <c r="G173" i="2"/>
  <c r="R192" i="2"/>
  <c r="P186" i="2"/>
  <c r="T199" i="2"/>
  <c r="U10" i="2"/>
  <c r="I29" i="2"/>
  <c r="I22" i="2" s="1"/>
  <c r="Q29" i="2"/>
  <c r="Y29" i="2"/>
  <c r="R36" i="2"/>
  <c r="V40" i="2"/>
  <c r="R60" i="2"/>
  <c r="V64" i="2"/>
  <c r="R78" i="2"/>
  <c r="R79" i="2"/>
  <c r="V80" i="2"/>
  <c r="N92" i="2"/>
  <c r="V85" i="2"/>
  <c r="V86" i="2"/>
  <c r="P89" i="2"/>
  <c r="Y138" i="2"/>
  <c r="X155" i="2"/>
  <c r="K187" i="2"/>
  <c r="O92" i="2"/>
  <c r="W92" i="2"/>
  <c r="Z138" i="2"/>
  <c r="R137" i="2"/>
  <c r="Z170" i="2"/>
  <c r="Z155" i="2" s="1"/>
  <c r="V192" i="2"/>
  <c r="R98" i="2"/>
  <c r="T99" i="2"/>
  <c r="W105" i="2"/>
  <c r="X109" i="2"/>
  <c r="Y111" i="2"/>
  <c r="Z111" i="2" s="1"/>
  <c r="T113" i="2"/>
  <c r="S120" i="2"/>
  <c r="X126" i="2"/>
  <c r="X135" i="2"/>
  <c r="Q138" i="2"/>
  <c r="X147" i="2"/>
  <c r="U150" i="2"/>
  <c r="V150" i="2" s="1"/>
  <c r="U157" i="2"/>
  <c r="T161" i="2"/>
  <c r="T162" i="2"/>
  <c r="R165" i="2"/>
  <c r="T166" i="2"/>
  <c r="V167" i="2"/>
  <c r="X168" i="2"/>
  <c r="X169" i="2"/>
  <c r="P172" i="2"/>
  <c r="P156" i="2" s="1"/>
  <c r="R156" i="2" s="1"/>
  <c r="R175" i="2"/>
  <c r="T176" i="2"/>
  <c r="V177" i="2"/>
  <c r="X178" i="2"/>
  <c r="X193" i="2"/>
  <c r="X202" i="2"/>
  <c r="V205" i="2"/>
  <c r="T205" i="2"/>
  <c r="R205" i="2"/>
  <c r="H211" i="2"/>
  <c r="H4" i="2" s="1"/>
  <c r="Q211" i="2"/>
  <c r="X230" i="2"/>
  <c r="P210" i="2"/>
  <c r="R210" i="2" s="1"/>
  <c r="R230" i="2"/>
  <c r="U259" i="2"/>
  <c r="U248" i="2"/>
  <c r="R269" i="2"/>
  <c r="R97" i="2"/>
  <c r="T98" i="2"/>
  <c r="V99" i="2"/>
  <c r="X103" i="2"/>
  <c r="V113" i="2"/>
  <c r="P115" i="2"/>
  <c r="P117" i="2" s="1"/>
  <c r="R117" i="2" s="1"/>
  <c r="R116" i="2"/>
  <c r="P119" i="2"/>
  <c r="X119" i="2" s="1"/>
  <c r="P134" i="2"/>
  <c r="X134" i="2" s="1"/>
  <c r="R142" i="2"/>
  <c r="R149" i="2"/>
  <c r="V161" i="2"/>
  <c r="V162" i="2"/>
  <c r="T165" i="2"/>
  <c r="V166" i="2"/>
  <c r="X167" i="2"/>
  <c r="R171" i="2"/>
  <c r="Y172" i="2"/>
  <c r="Y156" i="2" s="1"/>
  <c r="Y6" i="2" s="1"/>
  <c r="Y16" i="2" s="1"/>
  <c r="S187" i="2"/>
  <c r="P192" i="2"/>
  <c r="T192" i="2" s="1"/>
  <c r="R225" i="2"/>
  <c r="Q249" i="2"/>
  <c r="X113" i="2"/>
  <c r="T116" i="2"/>
  <c r="Z126" i="2"/>
  <c r="S138" i="2"/>
  <c r="T142" i="2"/>
  <c r="W150" i="2"/>
  <c r="X150" i="2" s="1"/>
  <c r="W157" i="2"/>
  <c r="X161" i="2"/>
  <c r="X162" i="2"/>
  <c r="T164" i="2"/>
  <c r="V165" i="2"/>
  <c r="T171" i="2"/>
  <c r="V175" i="2"/>
  <c r="X176" i="2"/>
  <c r="R191" i="2"/>
  <c r="Y192" i="2"/>
  <c r="R194" i="2"/>
  <c r="X196" i="2"/>
  <c r="V198" i="2"/>
  <c r="Q200" i="2"/>
  <c r="L213" i="2"/>
  <c r="T224" i="2"/>
  <c r="T235" i="2"/>
  <c r="L259" i="2"/>
  <c r="Y270" i="2"/>
  <c r="R302" i="2"/>
  <c r="R95" i="2"/>
  <c r="T96" i="2"/>
  <c r="V97" i="2"/>
  <c r="Z103" i="2"/>
  <c r="Z104" i="2" s="1"/>
  <c r="Z105" i="2" s="1"/>
  <c r="P111" i="2"/>
  <c r="P112" i="2"/>
  <c r="T112" i="2" s="1"/>
  <c r="X112" i="2"/>
  <c r="V116" i="2"/>
  <c r="S129" i="2"/>
  <c r="P137" i="2"/>
  <c r="X137" i="2" s="1"/>
  <c r="R140" i="2"/>
  <c r="V142" i="2"/>
  <c r="T149" i="2"/>
  <c r="V171" i="2"/>
  <c r="W173" i="2"/>
  <c r="R180" i="2"/>
  <c r="T191" i="2"/>
  <c r="T194" i="2"/>
  <c r="X198" i="2"/>
  <c r="R204" i="2"/>
  <c r="W211" i="2"/>
  <c r="V224" i="2"/>
  <c r="T230" i="2"/>
  <c r="M259" i="2"/>
  <c r="M248" i="2"/>
  <c r="W250" i="2"/>
  <c r="R94" i="2"/>
  <c r="T95" i="2"/>
  <c r="V96" i="2"/>
  <c r="R110" i="2"/>
  <c r="R114" i="2"/>
  <c r="R118" i="2"/>
  <c r="U138" i="2"/>
  <c r="T140" i="2"/>
  <c r="Z161" i="2"/>
  <c r="Z163" i="2" s="1"/>
  <c r="X164" i="2"/>
  <c r="R179" i="2"/>
  <c r="V191" i="2"/>
  <c r="V194" i="2"/>
  <c r="S200" i="2"/>
  <c r="X225" i="2"/>
  <c r="V230" i="2"/>
  <c r="X237" i="2"/>
  <c r="Z282" i="2"/>
  <c r="Z256" i="2"/>
  <c r="T94" i="2"/>
  <c r="V95" i="2"/>
  <c r="P104" i="2"/>
  <c r="P105" i="2" s="1"/>
  <c r="T105" i="2" s="1"/>
  <c r="R109" i="2"/>
  <c r="T110" i="2"/>
  <c r="T114" i="2"/>
  <c r="T118" i="2"/>
  <c r="R126" i="2"/>
  <c r="U129" i="2"/>
  <c r="T133" i="2"/>
  <c r="R135" i="2"/>
  <c r="T136" i="2"/>
  <c r="V140" i="2"/>
  <c r="R147" i="2"/>
  <c r="P163" i="2"/>
  <c r="R163" i="2" s="1"/>
  <c r="Y170" i="2"/>
  <c r="Q173" i="2"/>
  <c r="R178" i="2"/>
  <c r="T179" i="2"/>
  <c r="R193" i="2"/>
  <c r="R202" i="2"/>
  <c r="T203" i="2"/>
  <c r="V204" i="2"/>
  <c r="G213" i="2"/>
  <c r="O213" i="2"/>
  <c r="K238" i="2"/>
  <c r="H259" i="2"/>
  <c r="V94" i="2"/>
  <c r="T109" i="2"/>
  <c r="V110" i="2"/>
  <c r="V114" i="2"/>
  <c r="V118" i="2"/>
  <c r="T126" i="2"/>
  <c r="V133" i="2"/>
  <c r="T135" i="2"/>
  <c r="V136" i="2"/>
  <c r="T147" i="2"/>
  <c r="R167" i="2"/>
  <c r="R177" i="2"/>
  <c r="T178" i="2"/>
  <c r="V179" i="2"/>
  <c r="T193" i="2"/>
  <c r="U200" i="2"/>
  <c r="T202" i="2"/>
  <c r="V203" i="2"/>
  <c r="H213" i="2"/>
  <c r="Y259" i="2"/>
  <c r="P195" i="2"/>
  <c r="P197" i="2" s="1"/>
  <c r="I213" i="2"/>
  <c r="T210" i="2"/>
  <c r="G211" i="2"/>
  <c r="G4" i="2" s="1"/>
  <c r="G14" i="2" s="1"/>
  <c r="O211" i="2"/>
  <c r="G309" i="2"/>
  <c r="G248" i="2"/>
  <c r="G252" i="2" s="1"/>
  <c r="Q213" i="2"/>
  <c r="K270" i="2"/>
  <c r="S270" i="2"/>
  <c r="X277" i="2"/>
  <c r="V277" i="2"/>
  <c r="T277" i="2"/>
  <c r="T301" i="2"/>
  <c r="S413" i="2"/>
  <c r="S382" i="2"/>
  <c r="T416" i="2"/>
  <c r="V482" i="2"/>
  <c r="P483" i="2"/>
  <c r="V483" i="2" s="1"/>
  <c r="R482" i="2"/>
  <c r="X482" i="2"/>
  <c r="P224" i="2"/>
  <c r="P225" i="2" s="1"/>
  <c r="T225" i="2" s="1"/>
  <c r="R229" i="2"/>
  <c r="S238" i="2"/>
  <c r="R241" i="2"/>
  <c r="N259" i="2"/>
  <c r="P269" i="2"/>
  <c r="V269" i="2" s="1"/>
  <c r="L270" i="2"/>
  <c r="R277" i="2"/>
  <c r="P279" i="2"/>
  <c r="X317" i="2"/>
  <c r="V317" i="2"/>
  <c r="T317" i="2"/>
  <c r="Q328" i="2"/>
  <c r="Z328" i="2"/>
  <c r="Z306" i="2"/>
  <c r="Z309" i="2" s="1"/>
  <c r="R327" i="2"/>
  <c r="T330" i="2"/>
  <c r="V343" i="2"/>
  <c r="U401" i="2"/>
  <c r="V401" i="2" s="1"/>
  <c r="U382" i="2"/>
  <c r="S213" i="2"/>
  <c r="P218" i="2"/>
  <c r="X218" i="2"/>
  <c r="R223" i="2"/>
  <c r="Y224" i="2"/>
  <c r="Y225" i="2" s="1"/>
  <c r="Y211" i="2" s="1"/>
  <c r="Y213" i="2" s="1"/>
  <c r="U225" i="2"/>
  <c r="T229" i="2"/>
  <c r="R231" i="2"/>
  <c r="X232" i="2"/>
  <c r="P237" i="2"/>
  <c r="R240" i="2"/>
  <c r="T241" i="2"/>
  <c r="X243" i="2"/>
  <c r="W252" i="2"/>
  <c r="W259" i="2"/>
  <c r="X263" i="2"/>
  <c r="R268" i="2"/>
  <c r="M270" i="2"/>
  <c r="U270" i="2"/>
  <c r="X284" i="2"/>
  <c r="V284" i="2"/>
  <c r="T284" i="2"/>
  <c r="V313" i="2"/>
  <c r="T313" i="2"/>
  <c r="R313" i="2"/>
  <c r="R317" i="2"/>
  <c r="I328" i="2"/>
  <c r="T327" i="2"/>
  <c r="V330" i="2"/>
  <c r="X343" i="2"/>
  <c r="Z354" i="2"/>
  <c r="N354" i="2"/>
  <c r="N366" i="2"/>
  <c r="V365" i="2"/>
  <c r="U355" i="2"/>
  <c r="M383" i="2"/>
  <c r="X210" i="2"/>
  <c r="R217" i="2"/>
  <c r="T223" i="2"/>
  <c r="R224" i="2"/>
  <c r="V229" i="2"/>
  <c r="T231" i="2"/>
  <c r="U238" i="2"/>
  <c r="T240" i="2"/>
  <c r="V241" i="2"/>
  <c r="T268" i="2"/>
  <c r="X278" i="2"/>
  <c r="V278" i="2"/>
  <c r="R284" i="2"/>
  <c r="S293" i="2"/>
  <c r="X301" i="2"/>
  <c r="S302" i="2"/>
  <c r="X313" i="2"/>
  <c r="J328" i="2"/>
  <c r="J306" i="2"/>
  <c r="J309" i="2" s="1"/>
  <c r="V327" i="2"/>
  <c r="X330" i="2"/>
  <c r="I306" i="2"/>
  <c r="I309" i="2" s="1"/>
  <c r="I344" i="2"/>
  <c r="W344" i="2"/>
  <c r="U374" i="2"/>
  <c r="R206" i="2"/>
  <c r="T217" i="2"/>
  <c r="R218" i="2"/>
  <c r="V223" i="2"/>
  <c r="X229" i="2"/>
  <c r="V231" i="2"/>
  <c r="P233" i="2"/>
  <c r="P235" i="2" s="1"/>
  <c r="R234" i="2"/>
  <c r="V240" i="2"/>
  <c r="Q248" i="2"/>
  <c r="Y248" i="2"/>
  <c r="Y252" i="2" s="1"/>
  <c r="P264" i="2"/>
  <c r="V268" i="2"/>
  <c r="V276" i="2"/>
  <c r="T276" i="2"/>
  <c r="R276" i="2"/>
  <c r="R278" i="2"/>
  <c r="T279" i="2"/>
  <c r="R288" i="2"/>
  <c r="P289" i="2"/>
  <c r="K293" i="2"/>
  <c r="W302" i="2"/>
  <c r="X318" i="2"/>
  <c r="V318" i="2"/>
  <c r="R324" i="2"/>
  <c r="P325" i="2"/>
  <c r="X327" i="2"/>
  <c r="S328" i="2"/>
  <c r="T337" i="2"/>
  <c r="X339" i="2"/>
  <c r="V339" i="2"/>
  <c r="T339" i="2"/>
  <c r="R339" i="2"/>
  <c r="T206" i="2"/>
  <c r="V217" i="2"/>
  <c r="T234" i="2"/>
  <c r="R236" i="2"/>
  <c r="J248" i="2"/>
  <c r="J252" i="2" s="1"/>
  <c r="T288" i="2"/>
  <c r="Z300" i="2"/>
  <c r="Z301" i="2" s="1"/>
  <c r="Z302" i="2" s="1"/>
  <c r="X308" i="2"/>
  <c r="N307" i="2"/>
  <c r="N249" i="2" s="1"/>
  <c r="N315" i="2"/>
  <c r="R318" i="2"/>
  <c r="T324" i="2"/>
  <c r="L328" i="2"/>
  <c r="L306" i="2"/>
  <c r="L309" i="2" s="1"/>
  <c r="Z344" i="2"/>
  <c r="K344" i="2"/>
  <c r="V337" i="2"/>
  <c r="R340" i="2"/>
  <c r="X340" i="2"/>
  <c r="U307" i="2"/>
  <c r="U309" i="2" s="1"/>
  <c r="V341" i="2"/>
  <c r="G344" i="2"/>
  <c r="Y365" i="2"/>
  <c r="V206" i="2"/>
  <c r="P267" i="2"/>
  <c r="V288" i="2"/>
  <c r="T318" i="2"/>
  <c r="V336" i="2"/>
  <c r="T336" i="2"/>
  <c r="R336" i="2"/>
  <c r="X341" i="2"/>
  <c r="R343" i="2"/>
  <c r="Q308" i="2"/>
  <c r="H344" i="2"/>
  <c r="N349" i="2"/>
  <c r="P373" i="2"/>
  <c r="V372" i="2"/>
  <c r="T372" i="2"/>
  <c r="R372" i="2"/>
  <c r="N282" i="2"/>
  <c r="W282" i="2"/>
  <c r="X288" i="2"/>
  <c r="X289" i="2"/>
  <c r="R301" i="2"/>
  <c r="S307" i="2"/>
  <c r="W309" i="2"/>
  <c r="P314" i="2"/>
  <c r="H315" i="2"/>
  <c r="X324" i="2"/>
  <c r="X325" i="2"/>
  <c r="W328" i="2"/>
  <c r="X336" i="2"/>
  <c r="V340" i="2"/>
  <c r="H350" i="2"/>
  <c r="V354" i="2"/>
  <c r="U366" i="2"/>
  <c r="X372" i="2"/>
  <c r="Q344" i="2"/>
  <c r="Y344" i="2"/>
  <c r="M348" i="2"/>
  <c r="U348" i="2"/>
  <c r="Q356" i="2"/>
  <c r="X362" i="2"/>
  <c r="J366" i="2"/>
  <c r="W374" i="2"/>
  <c r="X373" i="2"/>
  <c r="I383" i="2"/>
  <c r="Z391" i="2"/>
  <c r="Z381" i="2"/>
  <c r="V390" i="2"/>
  <c r="V416" i="2"/>
  <c r="K504" i="2"/>
  <c r="T548" i="2"/>
  <c r="P301" i="2"/>
  <c r="P302" i="2" s="1"/>
  <c r="V302" i="2" s="1"/>
  <c r="X326" i="2"/>
  <c r="R337" i="2"/>
  <c r="X342" i="2"/>
  <c r="X361" i="2"/>
  <c r="K366" i="2"/>
  <c r="S366" i="2"/>
  <c r="J383" i="2"/>
  <c r="X390" i="2"/>
  <c r="K413" i="2"/>
  <c r="K382" i="2"/>
  <c r="X416" i="2"/>
  <c r="K456" i="2"/>
  <c r="R272" i="2"/>
  <c r="R280" i="2"/>
  <c r="R300" i="2"/>
  <c r="R314" i="2"/>
  <c r="P341" i="2"/>
  <c r="S344" i="2"/>
  <c r="G348" i="2"/>
  <c r="G350" i="2" s="1"/>
  <c r="O348" i="2"/>
  <c r="W348" i="2"/>
  <c r="S354" i="2"/>
  <c r="W355" i="2"/>
  <c r="W356" i="2" s="1"/>
  <c r="Z362" i="2"/>
  <c r="Z365" i="2" s="1"/>
  <c r="Z355" i="2" s="1"/>
  <c r="P365" i="2"/>
  <c r="X365" i="2" s="1"/>
  <c r="R368" i="2"/>
  <c r="K383" i="2"/>
  <c r="Y382" i="2"/>
  <c r="Y383" i="2" s="1"/>
  <c r="M401" i="2"/>
  <c r="M382" i="2"/>
  <c r="M349" i="2" s="1"/>
  <c r="M4" i="2" s="1"/>
  <c r="M14" i="2" s="1"/>
  <c r="X405" i="2"/>
  <c r="V405" i="2"/>
  <c r="T405" i="2"/>
  <c r="R405" i="2"/>
  <c r="T272" i="2"/>
  <c r="T280" i="2"/>
  <c r="Z290" i="2"/>
  <c r="Z292" i="2" s="1"/>
  <c r="Z293" i="2" s="1"/>
  <c r="R296" i="2"/>
  <c r="T300" i="2"/>
  <c r="R335" i="2"/>
  <c r="R338" i="2"/>
  <c r="R360" i="2"/>
  <c r="R364" i="2"/>
  <c r="T368" i="2"/>
  <c r="I391" i="2"/>
  <c r="R401" i="2"/>
  <c r="P426" i="2"/>
  <c r="P416" i="2"/>
  <c r="I436" i="2"/>
  <c r="I417" i="2"/>
  <c r="K449" i="2"/>
  <c r="U356" i="2"/>
  <c r="J417" i="2"/>
  <c r="J418" i="2" s="1"/>
  <c r="J349" i="2" s="1"/>
  <c r="J436" i="2"/>
  <c r="J348" i="2"/>
  <c r="R362" i="2"/>
  <c r="U383" i="2"/>
  <c r="N418" i="2"/>
  <c r="Y417" i="2"/>
  <c r="K417" i="2"/>
  <c r="K418" i="2" s="1"/>
  <c r="K436" i="2"/>
  <c r="L391" i="2"/>
  <c r="L381" i="2"/>
  <c r="Q382" i="2"/>
  <c r="R390" i="2"/>
  <c r="Z417" i="2"/>
  <c r="Z418" i="2" s="1"/>
  <c r="Z426" i="2"/>
  <c r="S456" i="2"/>
  <c r="S446" i="2"/>
  <c r="S418" i="2"/>
  <c r="T487" i="2"/>
  <c r="V487" i="2"/>
  <c r="S504" i="2"/>
  <c r="V535" i="2"/>
  <c r="X577" i="2"/>
  <c r="V577" i="2"/>
  <c r="T577" i="2"/>
  <c r="R577" i="2"/>
  <c r="W383" i="2"/>
  <c r="R422" i="2"/>
  <c r="R423" i="2"/>
  <c r="R429" i="2"/>
  <c r="R439" i="2"/>
  <c r="T460" i="2"/>
  <c r="P463" i="2"/>
  <c r="V460" i="2"/>
  <c r="S471" i="2"/>
  <c r="G483" i="2"/>
  <c r="R487" i="2"/>
  <c r="V490" i="2"/>
  <c r="N504" i="2"/>
  <c r="W503" i="2"/>
  <c r="X508" i="2"/>
  <c r="Y520" i="2"/>
  <c r="V525" i="2"/>
  <c r="T525" i="2"/>
  <c r="R525" i="2"/>
  <c r="R572" i="2"/>
  <c r="Q573" i="2"/>
  <c r="W391" i="2"/>
  <c r="X393" i="2"/>
  <c r="Y394" i="2"/>
  <c r="Z394" i="2" s="1"/>
  <c r="Z398" i="2"/>
  <c r="Z400" i="2" s="1"/>
  <c r="Z401" i="2" s="1"/>
  <c r="S401" i="2"/>
  <c r="R404" i="2"/>
  <c r="U418" i="2"/>
  <c r="T422" i="2"/>
  <c r="P425" i="2"/>
  <c r="T425" i="2" s="1"/>
  <c r="R428" i="2"/>
  <c r="T429" i="2"/>
  <c r="P434" i="2"/>
  <c r="R438" i="2"/>
  <c r="T439" i="2"/>
  <c r="U449" i="2"/>
  <c r="R460" i="2"/>
  <c r="T463" i="2"/>
  <c r="X487" i="2"/>
  <c r="N503" i="2"/>
  <c r="N9" i="2" s="1"/>
  <c r="N520" i="2"/>
  <c r="R534" i="2"/>
  <c r="V540" i="2"/>
  <c r="T540" i="2"/>
  <c r="R540" i="2"/>
  <c r="P534" i="2"/>
  <c r="P535" i="2" s="1"/>
  <c r="R377" i="2"/>
  <c r="Q383" i="2"/>
  <c r="X389" i="2"/>
  <c r="Y393" i="2"/>
  <c r="Z393" i="2" s="1"/>
  <c r="P400" i="2"/>
  <c r="P401" i="2" s="1"/>
  <c r="X401" i="2" s="1"/>
  <c r="R403" i="2"/>
  <c r="T404" i="2"/>
  <c r="V422" i="2"/>
  <c r="R424" i="2"/>
  <c r="U426" i="2"/>
  <c r="V426" i="2" s="1"/>
  <c r="T428" i="2"/>
  <c r="V429" i="2"/>
  <c r="T438" i="2"/>
  <c r="V439" i="2"/>
  <c r="X460" i="2"/>
  <c r="Z490" i="2"/>
  <c r="Z493" i="2" s="1"/>
  <c r="Q504" i="2"/>
  <c r="T512" i="2"/>
  <c r="V512" i="2"/>
  <c r="K520" i="2"/>
  <c r="K519" i="2"/>
  <c r="K503" i="2" s="1"/>
  <c r="K9" i="2" s="1"/>
  <c r="K10" i="2" s="1"/>
  <c r="P518" i="2"/>
  <c r="I520" i="2"/>
  <c r="R526" i="2"/>
  <c r="X526" i="2"/>
  <c r="T526" i="2"/>
  <c r="T529" i="2"/>
  <c r="V529" i="2"/>
  <c r="T534" i="2"/>
  <c r="X540" i="2"/>
  <c r="T572" i="2"/>
  <c r="R376" i="2"/>
  <c r="T377" i="2"/>
  <c r="P388" i="2"/>
  <c r="Q391" i="2"/>
  <c r="T403" i="2"/>
  <c r="V404" i="2"/>
  <c r="W418" i="2"/>
  <c r="X422" i="2"/>
  <c r="T424" i="2"/>
  <c r="V428" i="2"/>
  <c r="V438" i="2"/>
  <c r="O454" i="2"/>
  <c r="O447" i="2" s="1"/>
  <c r="O449" i="2" s="1"/>
  <c r="Y463" i="2"/>
  <c r="X463" i="2"/>
  <c r="T473" i="2"/>
  <c r="V473" i="2"/>
  <c r="R483" i="2"/>
  <c r="V492" i="2"/>
  <c r="U493" i="2"/>
  <c r="R512" i="2"/>
  <c r="Q503" i="2"/>
  <c r="R541" i="2"/>
  <c r="X541" i="2"/>
  <c r="T541" i="2"/>
  <c r="V377" i="2"/>
  <c r="S383" i="2"/>
  <c r="R398" i="2"/>
  <c r="T399" i="2"/>
  <c r="V403" i="2"/>
  <c r="P412" i="2"/>
  <c r="P413" i="2" s="1"/>
  <c r="R413" i="2" s="1"/>
  <c r="V424" i="2"/>
  <c r="W426" i="2"/>
  <c r="T442" i="2"/>
  <c r="Z463" i="2"/>
  <c r="T464" i="2"/>
  <c r="V464" i="2"/>
  <c r="R473" i="2"/>
  <c r="V477" i="2"/>
  <c r="T477" i="2"/>
  <c r="R477" i="2"/>
  <c r="T482" i="2"/>
  <c r="S483" i="2"/>
  <c r="P490" i="2"/>
  <c r="X496" i="2"/>
  <c r="R496" i="2"/>
  <c r="R509" i="2"/>
  <c r="X512" i="2"/>
  <c r="M520" i="2"/>
  <c r="X529" i="2"/>
  <c r="Q535" i="2"/>
  <c r="V541" i="2"/>
  <c r="T551" i="2"/>
  <c r="V551" i="2"/>
  <c r="T558" i="2"/>
  <c r="Q587" i="2"/>
  <c r="V376" i="2"/>
  <c r="R387" i="2"/>
  <c r="T398" i="2"/>
  <c r="I416" i="2"/>
  <c r="Q416" i="2"/>
  <c r="Y416" i="2"/>
  <c r="U456" i="2"/>
  <c r="R490" i="2"/>
  <c r="Q520" i="2"/>
  <c r="X535" i="2"/>
  <c r="V558" i="2"/>
  <c r="U559" i="2"/>
  <c r="L559" i="2"/>
  <c r="X572" i="2"/>
  <c r="P573" i="2"/>
  <c r="X573" i="2" s="1"/>
  <c r="T586" i="2"/>
  <c r="R481" i="2"/>
  <c r="X481" i="2"/>
  <c r="T481" i="2"/>
  <c r="Y498" i="2"/>
  <c r="Z498" i="2" s="1"/>
  <c r="P498" i="2"/>
  <c r="V509" i="2"/>
  <c r="T535" i="2"/>
  <c r="P559" i="2"/>
  <c r="R559" i="2" s="1"/>
  <c r="T563" i="2"/>
  <c r="V563" i="2"/>
  <c r="X461" i="2"/>
  <c r="V463" i="2"/>
  <c r="P466" i="2"/>
  <c r="R467" i="2"/>
  <c r="X474" i="2"/>
  <c r="X488" i="2"/>
  <c r="X491" i="2"/>
  <c r="Y496" i="2"/>
  <c r="Z496" i="2" s="1"/>
  <c r="R508" i="2"/>
  <c r="H519" i="2"/>
  <c r="H503" i="2" s="1"/>
  <c r="H9" i="2" s="1"/>
  <c r="H10" i="2" s="1"/>
  <c r="R523" i="2"/>
  <c r="X534" i="2"/>
  <c r="R538" i="2"/>
  <c r="R547" i="2"/>
  <c r="R553" i="2"/>
  <c r="R565" i="2"/>
  <c r="T578" i="2"/>
  <c r="V581" i="2"/>
  <c r="P586" i="2"/>
  <c r="V586" i="2" s="1"/>
  <c r="X586" i="2"/>
  <c r="R590" i="2"/>
  <c r="X591" i="2"/>
  <c r="T600" i="2"/>
  <c r="L604" i="2"/>
  <c r="V600" i="2"/>
  <c r="Q605" i="2"/>
  <c r="P610" i="2"/>
  <c r="V467" i="2"/>
  <c r="T469" i="2"/>
  <c r="Y490" i="2"/>
  <c r="Y493" i="2" s="1"/>
  <c r="V523" i="2"/>
  <c r="T528" i="2"/>
  <c r="V538" i="2"/>
  <c r="T546" i="2"/>
  <c r="P548" i="2"/>
  <c r="X548" i="2" s="1"/>
  <c r="V553" i="2"/>
  <c r="T562" i="2"/>
  <c r="V565" i="2"/>
  <c r="X578" i="2"/>
  <c r="T580" i="2"/>
  <c r="V590" i="2"/>
  <c r="P595" i="2"/>
  <c r="X595" i="2"/>
  <c r="R599" i="2"/>
  <c r="X600" i="2"/>
  <c r="N604" i="2"/>
  <c r="V469" i="2"/>
  <c r="R476" i="2"/>
  <c r="R489" i="2"/>
  <c r="R514" i="2"/>
  <c r="G520" i="2"/>
  <c r="V528" i="2"/>
  <c r="R530" i="2"/>
  <c r="V546" i="2"/>
  <c r="V562" i="2"/>
  <c r="T599" i="2"/>
  <c r="R475" i="2"/>
  <c r="Z481" i="2"/>
  <c r="Z482" i="2" s="1"/>
  <c r="P492" i="2"/>
  <c r="V508" i="2"/>
  <c r="V547" i="2"/>
  <c r="R579" i="2"/>
  <c r="T585" i="2"/>
  <c r="R595" i="2"/>
  <c r="V599" i="2"/>
  <c r="R609" i="2"/>
  <c r="T579" i="2"/>
  <c r="R591" i="2"/>
  <c r="T609" i="2"/>
  <c r="V579" i="2"/>
  <c r="R581" i="2"/>
  <c r="V609" i="2"/>
  <c r="P391" i="2" l="1"/>
  <c r="P381" i="2"/>
  <c r="T388" i="2"/>
  <c r="R388" i="2"/>
  <c r="V388" i="2"/>
  <c r="I24" i="2"/>
  <c r="X388" i="2"/>
  <c r="V235" i="2"/>
  <c r="P238" i="2"/>
  <c r="R235" i="2"/>
  <c r="X235" i="2"/>
  <c r="Y155" i="2"/>
  <c r="Y157" i="2" s="1"/>
  <c r="Y173" i="2"/>
  <c r="R89" i="2"/>
  <c r="T89" i="2"/>
  <c r="V89" i="2"/>
  <c r="X89" i="2"/>
  <c r="R186" i="2"/>
  <c r="T186" i="2"/>
  <c r="X186" i="2"/>
  <c r="V186" i="2"/>
  <c r="M76" i="1"/>
  <c r="S117" i="1"/>
  <c r="U117" i="1"/>
  <c r="Q117" i="1"/>
  <c r="E17" i="1"/>
  <c r="E20" i="1" s="1"/>
  <c r="E7" i="1"/>
  <c r="R426" i="2"/>
  <c r="T426" i="2"/>
  <c r="J31" i="2"/>
  <c r="J21" i="2"/>
  <c r="S349" i="2"/>
  <c r="W213" i="2"/>
  <c r="T498" i="2"/>
  <c r="R498" i="2"/>
  <c r="X498" i="2"/>
  <c r="V498" i="2"/>
  <c r="R416" i="2"/>
  <c r="Q418" i="2"/>
  <c r="Q348" i="2"/>
  <c r="X267" i="2"/>
  <c r="V267" i="2"/>
  <c r="P257" i="2"/>
  <c r="R267" i="2"/>
  <c r="T267" i="2"/>
  <c r="N4" i="2"/>
  <c r="N14" i="2" s="1"/>
  <c r="N252" i="2"/>
  <c r="X37" i="2"/>
  <c r="V37" i="2"/>
  <c r="T37" i="2"/>
  <c r="R37" i="2"/>
  <c r="P39" i="2"/>
  <c r="M75" i="1"/>
  <c r="U114" i="1"/>
  <c r="O114" i="1"/>
  <c r="Q114" i="1"/>
  <c r="S114" i="1"/>
  <c r="T354" i="2"/>
  <c r="S356" i="2"/>
  <c r="S348" i="2"/>
  <c r="I248" i="2"/>
  <c r="I252" i="2" s="1"/>
  <c r="Z348" i="2"/>
  <c r="Z356" i="2"/>
  <c r="U42" i="1"/>
  <c r="Q42" i="1"/>
  <c r="O42" i="1"/>
  <c r="M4" i="1"/>
  <c r="X117" i="2"/>
  <c r="T117" i="2"/>
  <c r="V117" i="2"/>
  <c r="V225" i="2"/>
  <c r="U211" i="2"/>
  <c r="P185" i="2"/>
  <c r="X197" i="2"/>
  <c r="T197" i="2"/>
  <c r="V197" i="2"/>
  <c r="I418" i="2"/>
  <c r="I349" i="2" s="1"/>
  <c r="I348" i="2"/>
  <c r="O76" i="1"/>
  <c r="N6" i="1"/>
  <c r="N605" i="2"/>
  <c r="N11" i="2"/>
  <c r="R548" i="2"/>
  <c r="R586" i="2"/>
  <c r="T518" i="2"/>
  <c r="R518" i="2"/>
  <c r="P502" i="2"/>
  <c r="P519" i="2"/>
  <c r="X518" i="2"/>
  <c r="V518" i="2"/>
  <c r="X400" i="2"/>
  <c r="X434" i="2"/>
  <c r="V434" i="2"/>
  <c r="T434" i="2"/>
  <c r="R434" i="2"/>
  <c r="P435" i="2"/>
  <c r="P417" i="2" s="1"/>
  <c r="R573" i="2"/>
  <c r="O456" i="2"/>
  <c r="S309" i="2"/>
  <c r="P328" i="2"/>
  <c r="V328" i="2" s="1"/>
  <c r="P306" i="2"/>
  <c r="V325" i="2"/>
  <c r="T325" i="2"/>
  <c r="R325" i="2"/>
  <c r="N356" i="2"/>
  <c r="N348" i="2"/>
  <c r="V400" i="2"/>
  <c r="V210" i="2"/>
  <c r="O4" i="2"/>
  <c r="O14" i="2" s="1"/>
  <c r="W5" i="2"/>
  <c r="L248" i="2"/>
  <c r="T163" i="2"/>
  <c r="H14" i="2"/>
  <c r="H17" i="2" s="1"/>
  <c r="X105" i="2"/>
  <c r="X163" i="2"/>
  <c r="R65" i="2"/>
  <c r="V65" i="2"/>
  <c r="V137" i="2"/>
  <c r="P66" i="2"/>
  <c r="X63" i="2"/>
  <c r="R63" i="2"/>
  <c r="K125" i="2"/>
  <c r="K127" i="2"/>
  <c r="P124" i="2"/>
  <c r="H7" i="2"/>
  <c r="M43" i="1"/>
  <c r="U58" i="1"/>
  <c r="O58" i="1"/>
  <c r="S41" i="1"/>
  <c r="R3" i="1"/>
  <c r="N18" i="1"/>
  <c r="P6" i="1"/>
  <c r="V4" i="1"/>
  <c r="V17" i="1" s="1"/>
  <c r="P120" i="2"/>
  <c r="Y418" i="2"/>
  <c r="Y348" i="2"/>
  <c r="X426" i="2"/>
  <c r="V493" i="2"/>
  <c r="R391" i="2"/>
  <c r="V548" i="2"/>
  <c r="W349" i="2"/>
  <c r="W350" i="2" s="1"/>
  <c r="T573" i="2"/>
  <c r="M350" i="2"/>
  <c r="R308" i="2"/>
  <c r="Q251" i="2"/>
  <c r="R251" i="2" s="1"/>
  <c r="Q252" i="2"/>
  <c r="Q3" i="2"/>
  <c r="T302" i="2"/>
  <c r="Z366" i="2"/>
  <c r="V279" i="2"/>
  <c r="P282" i="2"/>
  <c r="X279" i="2"/>
  <c r="Z257" i="2"/>
  <c r="Z249" i="2" s="1"/>
  <c r="R173" i="2"/>
  <c r="R200" i="2"/>
  <c r="P184" i="2"/>
  <c r="P200" i="2"/>
  <c r="X200" i="2" s="1"/>
  <c r="X192" i="2"/>
  <c r="R105" i="2"/>
  <c r="V119" i="2"/>
  <c r="T156" i="2"/>
  <c r="M41" i="1"/>
  <c r="U49" i="1"/>
  <c r="Q49" i="1"/>
  <c r="Q58" i="1"/>
  <c r="V48" i="2"/>
  <c r="R48" i="2"/>
  <c r="P28" i="2"/>
  <c r="U31" i="2"/>
  <c r="U22" i="2"/>
  <c r="S112" i="1"/>
  <c r="I20" i="1"/>
  <c r="X492" i="2"/>
  <c r="R492" i="2"/>
  <c r="X391" i="2"/>
  <c r="V413" i="2"/>
  <c r="T373" i="2"/>
  <c r="R373" i="2"/>
  <c r="P374" i="2"/>
  <c r="T120" i="2"/>
  <c r="U4" i="1"/>
  <c r="T17" i="1"/>
  <c r="V3" i="1"/>
  <c r="V77" i="1"/>
  <c r="K42" i="2"/>
  <c r="K29" i="2"/>
  <c r="X483" i="2"/>
  <c r="O350" i="2"/>
  <c r="O3" i="2"/>
  <c r="P382" i="2"/>
  <c r="X382" i="2" s="1"/>
  <c r="V373" i="2"/>
  <c r="V238" i="2"/>
  <c r="U349" i="2"/>
  <c r="X269" i="2"/>
  <c r="X413" i="2"/>
  <c r="X111" i="2"/>
  <c r="V111" i="2"/>
  <c r="T111" i="2"/>
  <c r="R111" i="2"/>
  <c r="U3" i="2"/>
  <c r="R119" i="2"/>
  <c r="V105" i="2"/>
  <c r="R172" i="2"/>
  <c r="R104" i="2"/>
  <c r="K31" i="2"/>
  <c r="Z56" i="2"/>
  <c r="Z28" i="2"/>
  <c r="X156" i="2"/>
  <c r="X49" i="2"/>
  <c r="V49" i="2"/>
  <c r="P53" i="2"/>
  <c r="T49" i="2"/>
  <c r="R49" i="2"/>
  <c r="V425" i="2"/>
  <c r="W3" i="2"/>
  <c r="T238" i="2"/>
  <c r="P154" i="2"/>
  <c r="P173" i="2"/>
  <c r="X173" i="2" s="1"/>
  <c r="V163" i="2"/>
  <c r="X115" i="2"/>
  <c r="V115" i="2"/>
  <c r="T115" i="2"/>
  <c r="R115" i="2"/>
  <c r="P596" i="2"/>
  <c r="T595" i="2"/>
  <c r="X466" i="2"/>
  <c r="V466" i="2"/>
  <c r="T466" i="2"/>
  <c r="R466" i="2"/>
  <c r="P468" i="2"/>
  <c r="S449" i="2"/>
  <c r="J350" i="2"/>
  <c r="V534" i="2"/>
  <c r="V366" i="2"/>
  <c r="X282" i="2"/>
  <c r="Y355" i="2"/>
  <c r="Y366" i="2"/>
  <c r="X302" i="2"/>
  <c r="V233" i="2"/>
  <c r="T233" i="2"/>
  <c r="R233" i="2"/>
  <c r="X233" i="2"/>
  <c r="R279" i="2"/>
  <c r="P258" i="2"/>
  <c r="T269" i="2"/>
  <c r="T382" i="2"/>
  <c r="U249" i="2"/>
  <c r="X195" i="2"/>
  <c r="V195" i="2"/>
  <c r="T195" i="2"/>
  <c r="R195" i="2"/>
  <c r="R112" i="2"/>
  <c r="Z248" i="2"/>
  <c r="V104" i="2"/>
  <c r="S249" i="2"/>
  <c r="Y184" i="2"/>
  <c r="Y187" i="2" s="1"/>
  <c r="Y200" i="2"/>
  <c r="V112" i="2"/>
  <c r="X172" i="2"/>
  <c r="X104" i="2"/>
  <c r="V66" i="2"/>
  <c r="T119" i="2"/>
  <c r="T28" i="2"/>
  <c r="S21" i="2"/>
  <c r="S31" i="2"/>
  <c r="S23" i="2"/>
  <c r="X30" i="2"/>
  <c r="W23" i="2"/>
  <c r="W31" i="2"/>
  <c r="R134" i="2"/>
  <c r="P16" i="1"/>
  <c r="N77" i="1"/>
  <c r="L383" i="2"/>
  <c r="L348" i="2"/>
  <c r="L350" i="2" s="1"/>
  <c r="X412" i="2"/>
  <c r="K16" i="1"/>
  <c r="K20" i="1" s="1"/>
  <c r="K7" i="1"/>
  <c r="L605" i="2"/>
  <c r="L11" i="2"/>
  <c r="V559" i="2"/>
  <c r="R535" i="2"/>
  <c r="P493" i="2"/>
  <c r="X490" i="2"/>
  <c r="T490" i="2"/>
  <c r="H504" i="2"/>
  <c r="R463" i="2"/>
  <c r="P471" i="2"/>
  <c r="P453" i="2"/>
  <c r="R412" i="2"/>
  <c r="P307" i="2"/>
  <c r="X314" i="2"/>
  <c r="V314" i="2"/>
  <c r="P315" i="2"/>
  <c r="T314" i="2"/>
  <c r="K349" i="2"/>
  <c r="K350" i="2" s="1"/>
  <c r="N309" i="2"/>
  <c r="T237" i="2"/>
  <c r="R237" i="2"/>
  <c r="P212" i="2"/>
  <c r="V237" i="2"/>
  <c r="P219" i="2"/>
  <c r="V218" i="2"/>
  <c r="X224" i="2"/>
  <c r="T412" i="2"/>
  <c r="Z173" i="2"/>
  <c r="Z154" i="2"/>
  <c r="Z157" i="2" s="1"/>
  <c r="T218" i="2"/>
  <c r="T104" i="2"/>
  <c r="X92" i="2"/>
  <c r="Q22" i="2"/>
  <c r="V92" i="2"/>
  <c r="V156" i="2"/>
  <c r="P92" i="2"/>
  <c r="R92" i="2" s="1"/>
  <c r="X85" i="2"/>
  <c r="R85" i="2"/>
  <c r="Z268" i="2"/>
  <c r="Z269" i="2" s="1"/>
  <c r="W114" i="1"/>
  <c r="W75" i="1" s="1"/>
  <c r="W5" i="1" s="1"/>
  <c r="W18" i="1" s="1"/>
  <c r="P74" i="2"/>
  <c r="X73" i="2"/>
  <c r="R73" i="2"/>
  <c r="P30" i="2"/>
  <c r="X65" i="2"/>
  <c r="F7" i="1"/>
  <c r="O24" i="1"/>
  <c r="N25" i="1"/>
  <c r="O25" i="1" s="1"/>
  <c r="N4" i="1"/>
  <c r="Q75" i="1"/>
  <c r="P5" i="1"/>
  <c r="R18" i="1"/>
  <c r="G20" i="1"/>
  <c r="J16" i="1"/>
  <c r="J20" i="1" s="1"/>
  <c r="J7" i="1"/>
  <c r="V610" i="2"/>
  <c r="P611" i="2"/>
  <c r="T610" i="2"/>
  <c r="P604" i="2"/>
  <c r="R610" i="2"/>
  <c r="X610" i="2"/>
  <c r="M252" i="2"/>
  <c r="M3" i="2"/>
  <c r="Y56" i="2"/>
  <c r="Y28" i="2"/>
  <c r="Z483" i="2"/>
  <c r="Z454" i="2"/>
  <c r="Z447" i="2" s="1"/>
  <c r="X559" i="2"/>
  <c r="T559" i="2"/>
  <c r="P587" i="2"/>
  <c r="R587" i="2" s="1"/>
  <c r="V412" i="2"/>
  <c r="T483" i="2"/>
  <c r="Z471" i="2"/>
  <c r="Z453" i="2"/>
  <c r="Q9" i="2"/>
  <c r="Y471" i="2"/>
  <c r="Y453" i="2"/>
  <c r="T492" i="2"/>
  <c r="H520" i="2"/>
  <c r="T401" i="2"/>
  <c r="V595" i="2"/>
  <c r="W504" i="2"/>
  <c r="W9" i="2"/>
  <c r="V573" i="2"/>
  <c r="T400" i="2"/>
  <c r="R400" i="2"/>
  <c r="X425" i="2"/>
  <c r="P366" i="2"/>
  <c r="T365" i="2"/>
  <c r="R365" i="2"/>
  <c r="P355" i="2"/>
  <c r="T341" i="2"/>
  <c r="R341" i="2"/>
  <c r="P344" i="2"/>
  <c r="V344" i="2" s="1"/>
  <c r="R425" i="2"/>
  <c r="Q349" i="2"/>
  <c r="Z382" i="2"/>
  <c r="Z349" i="2" s="1"/>
  <c r="V289" i="2"/>
  <c r="T289" i="2"/>
  <c r="P293" i="2"/>
  <c r="T293" i="2" s="1"/>
  <c r="R289" i="2"/>
  <c r="P256" i="2"/>
  <c r="R264" i="2"/>
  <c r="P270" i="2"/>
  <c r="X264" i="2"/>
  <c r="T264" i="2"/>
  <c r="V301" i="2"/>
  <c r="V264" i="2"/>
  <c r="T413" i="2"/>
  <c r="T200" i="2"/>
  <c r="Q309" i="2"/>
  <c r="P138" i="2"/>
  <c r="X138" i="2" s="1"/>
  <c r="I4" i="2"/>
  <c r="I14" i="2" s="1"/>
  <c r="G157" i="2"/>
  <c r="G3" i="2"/>
  <c r="V172" i="2"/>
  <c r="Y112" i="2"/>
  <c r="Y120" i="2" s="1"/>
  <c r="Q23" i="2"/>
  <c r="L24" i="2"/>
  <c r="L4" i="2"/>
  <c r="L14" i="2" s="1"/>
  <c r="U112" i="1"/>
  <c r="M74" i="1"/>
  <c r="Q112" i="1"/>
  <c r="J4" i="2"/>
  <c r="J14" i="2" s="1"/>
  <c r="V73" i="2"/>
  <c r="W25" i="1"/>
  <c r="W4" i="1"/>
  <c r="W17" i="1" s="1"/>
  <c r="T7" i="1"/>
  <c r="G7" i="1"/>
  <c r="W3" i="1"/>
  <c r="T417" i="2" l="1"/>
  <c r="V417" i="2"/>
  <c r="X417" i="2"/>
  <c r="R417" i="2"/>
  <c r="P418" i="2"/>
  <c r="R418" i="2" s="1"/>
  <c r="P605" i="2"/>
  <c r="P11" i="2"/>
  <c r="V604" i="2"/>
  <c r="R604" i="2"/>
  <c r="X604" i="2"/>
  <c r="T604" i="2"/>
  <c r="X307" i="2"/>
  <c r="R307" i="2"/>
  <c r="T374" i="2"/>
  <c r="R374" i="2"/>
  <c r="L252" i="2"/>
  <c r="L3" i="2"/>
  <c r="N12" i="2"/>
  <c r="N15" i="2"/>
  <c r="M77" i="1"/>
  <c r="O77" i="1" s="1"/>
  <c r="Q74" i="1"/>
  <c r="S74" i="1"/>
  <c r="U74" i="1"/>
  <c r="O74" i="1"/>
  <c r="X366" i="2"/>
  <c r="R366" i="2"/>
  <c r="U24" i="2"/>
  <c r="U4" i="2"/>
  <c r="T355" i="2"/>
  <c r="P356" i="2"/>
  <c r="R355" i="2"/>
  <c r="Y456" i="2"/>
  <c r="Y446" i="2"/>
  <c r="Y449" i="2" s="1"/>
  <c r="X212" i="2"/>
  <c r="R212" i="2"/>
  <c r="V212" i="2"/>
  <c r="T212" i="2"/>
  <c r="P446" i="2"/>
  <c r="T453" i="2"/>
  <c r="R453" i="2"/>
  <c r="X453" i="2"/>
  <c r="V453" i="2"/>
  <c r="Y349" i="2"/>
  <c r="Y356" i="2"/>
  <c r="T468" i="2"/>
  <c r="P454" i="2"/>
  <c r="X468" i="2"/>
  <c r="V468" i="2"/>
  <c r="R468" i="2"/>
  <c r="W13" i="2"/>
  <c r="X53" i="2"/>
  <c r="T53" i="2"/>
  <c r="R53" i="2"/>
  <c r="V53" i="2"/>
  <c r="O41" i="1"/>
  <c r="Q41" i="1"/>
  <c r="M3" i="1"/>
  <c r="U41" i="1"/>
  <c r="V382" i="2"/>
  <c r="V307" i="2"/>
  <c r="O43" i="1"/>
  <c r="M6" i="1"/>
  <c r="U43" i="1"/>
  <c r="S43" i="1"/>
  <c r="X66" i="2"/>
  <c r="R66" i="2"/>
  <c r="T66" i="2"/>
  <c r="T356" i="2"/>
  <c r="Q76" i="1"/>
  <c r="S76" i="1"/>
  <c r="U76" i="1"/>
  <c r="R270" i="2"/>
  <c r="X270" i="2"/>
  <c r="L12" i="2"/>
  <c r="L15" i="2"/>
  <c r="R16" i="1"/>
  <c r="R7" i="1"/>
  <c r="P23" i="2"/>
  <c r="V30" i="2"/>
  <c r="S4" i="2"/>
  <c r="S252" i="2"/>
  <c r="K128" i="2"/>
  <c r="P127" i="2"/>
  <c r="Y127" i="2"/>
  <c r="J24" i="2"/>
  <c r="J3" i="2"/>
  <c r="R30" i="2"/>
  <c r="W10" i="2"/>
  <c r="Z258" i="2"/>
  <c r="Z250" i="2" s="1"/>
  <c r="Z5" i="2" s="1"/>
  <c r="Z15" i="2" s="1"/>
  <c r="Z270" i="2"/>
  <c r="Q4" i="2"/>
  <c r="Q24" i="2"/>
  <c r="X471" i="2"/>
  <c r="R471" i="2"/>
  <c r="V471" i="2"/>
  <c r="W6" i="2"/>
  <c r="W24" i="2"/>
  <c r="V374" i="2"/>
  <c r="X374" i="2"/>
  <c r="P309" i="2"/>
  <c r="V306" i="2"/>
  <c r="T306" i="2"/>
  <c r="X306" i="2"/>
  <c r="R306" i="2"/>
  <c r="M44" i="1"/>
  <c r="E135" i="1"/>
  <c r="I3" i="2"/>
  <c r="P18" i="1"/>
  <c r="V16" i="1"/>
  <c r="V20" i="1" s="1"/>
  <c r="V7" i="1"/>
  <c r="P249" i="2"/>
  <c r="T257" i="2"/>
  <c r="X257" i="2"/>
  <c r="R257" i="2"/>
  <c r="V257" i="2"/>
  <c r="X328" i="2"/>
  <c r="T611" i="2"/>
  <c r="R611" i="2"/>
  <c r="X611" i="2"/>
  <c r="V611" i="2"/>
  <c r="T328" i="2"/>
  <c r="Z383" i="2"/>
  <c r="P20" i="1"/>
  <c r="T30" i="2"/>
  <c r="V173" i="2"/>
  <c r="T173" i="2"/>
  <c r="Z31" i="2"/>
  <c r="Z21" i="2"/>
  <c r="U13" i="2"/>
  <c r="T20" i="1"/>
  <c r="Q13" i="2"/>
  <c r="X355" i="2"/>
  <c r="K129" i="2"/>
  <c r="W15" i="2"/>
  <c r="N350" i="2"/>
  <c r="N3" i="2"/>
  <c r="T307" i="2"/>
  <c r="N19" i="1"/>
  <c r="O6" i="1"/>
  <c r="Z350" i="2"/>
  <c r="Q10" i="2"/>
  <c r="R519" i="2"/>
  <c r="V519" i="2"/>
  <c r="X519" i="2"/>
  <c r="T519" i="2"/>
  <c r="P503" i="2"/>
  <c r="P504" i="2" s="1"/>
  <c r="R502" i="2"/>
  <c r="V502" i="2"/>
  <c r="P8" i="2"/>
  <c r="X502" i="2"/>
  <c r="T502" i="2"/>
  <c r="P259" i="2"/>
  <c r="P248" i="2"/>
  <c r="V256" i="2"/>
  <c r="R256" i="2"/>
  <c r="T256" i="2"/>
  <c r="X256" i="2"/>
  <c r="T344" i="2"/>
  <c r="Z252" i="2"/>
  <c r="P157" i="2"/>
  <c r="V154" i="2"/>
  <c r="X154" i="2"/>
  <c r="T154" i="2"/>
  <c r="R154" i="2"/>
  <c r="U252" i="2"/>
  <c r="T471" i="2"/>
  <c r="Y350" i="2"/>
  <c r="P19" i="1"/>
  <c r="Q6" i="1"/>
  <c r="U350" i="2"/>
  <c r="T185" i="2"/>
  <c r="V185" i="2"/>
  <c r="R185" i="2"/>
  <c r="X185" i="2"/>
  <c r="S4" i="1"/>
  <c r="Q4" i="1"/>
  <c r="R328" i="2"/>
  <c r="R238" i="2"/>
  <c r="X238" i="2"/>
  <c r="T270" i="2"/>
  <c r="O13" i="2"/>
  <c r="O17" i="2" s="1"/>
  <c r="L135" i="1" s="1"/>
  <c r="O7" i="2"/>
  <c r="Y31" i="2"/>
  <c r="Y21" i="2"/>
  <c r="T23" i="2"/>
  <c r="S6" i="2"/>
  <c r="G13" i="2"/>
  <c r="G17" i="2" s="1"/>
  <c r="D135" i="1" s="1"/>
  <c r="G7" i="2"/>
  <c r="Z446" i="2"/>
  <c r="Z449" i="2" s="1"/>
  <c r="Z456" i="2"/>
  <c r="N17" i="1"/>
  <c r="O4" i="1"/>
  <c r="N7" i="1"/>
  <c r="V293" i="2"/>
  <c r="X293" i="2"/>
  <c r="R293" i="2"/>
  <c r="M13" i="2"/>
  <c r="M17" i="2" s="1"/>
  <c r="M7" i="2"/>
  <c r="V74" i="2"/>
  <c r="T74" i="2"/>
  <c r="R74" i="2"/>
  <c r="X74" i="2"/>
  <c r="P211" i="2"/>
  <c r="R219" i="2"/>
  <c r="T219" i="2"/>
  <c r="V219" i="2"/>
  <c r="X219" i="2"/>
  <c r="T21" i="2"/>
  <c r="S24" i="2"/>
  <c r="S3" i="2"/>
  <c r="Z259" i="2"/>
  <c r="X596" i="2"/>
  <c r="V596" i="2"/>
  <c r="T596" i="2"/>
  <c r="R596" i="2"/>
  <c r="V355" i="2"/>
  <c r="P56" i="2"/>
  <c r="V282" i="2"/>
  <c r="T282" i="2"/>
  <c r="R282" i="2"/>
  <c r="Q43" i="1"/>
  <c r="V138" i="2"/>
  <c r="P520" i="2"/>
  <c r="V270" i="2"/>
  <c r="U213" i="2"/>
  <c r="T366" i="2"/>
  <c r="U75" i="1"/>
  <c r="M5" i="1"/>
  <c r="O75" i="1"/>
  <c r="S75" i="1"/>
  <c r="T138" i="2"/>
  <c r="P383" i="2"/>
  <c r="V381" i="2"/>
  <c r="T381" i="2"/>
  <c r="P348" i="2"/>
  <c r="X381" i="2"/>
  <c r="R381" i="2"/>
  <c r="W7" i="1"/>
  <c r="W16" i="1"/>
  <c r="W20" i="1" s="1"/>
  <c r="X124" i="2"/>
  <c r="V124" i="2"/>
  <c r="T124" i="2"/>
  <c r="R124" i="2"/>
  <c r="P125" i="2"/>
  <c r="P436" i="2"/>
  <c r="T435" i="2"/>
  <c r="V435" i="2"/>
  <c r="X435" i="2"/>
  <c r="R435" i="2"/>
  <c r="V587" i="2"/>
  <c r="T587" i="2"/>
  <c r="X587" i="2"/>
  <c r="P7" i="1"/>
  <c r="W77" i="1"/>
  <c r="R23" i="2"/>
  <c r="Q6" i="2"/>
  <c r="X344" i="2"/>
  <c r="J135" i="1"/>
  <c r="T92" i="2"/>
  <c r="T315" i="2"/>
  <c r="V315" i="2"/>
  <c r="X315" i="2"/>
  <c r="R315" i="2"/>
  <c r="R493" i="2"/>
  <c r="T493" i="2"/>
  <c r="X493" i="2"/>
  <c r="P250" i="2"/>
  <c r="T258" i="2"/>
  <c r="R258" i="2"/>
  <c r="X258" i="2"/>
  <c r="V258" i="2"/>
  <c r="R344" i="2"/>
  <c r="K21" i="2"/>
  <c r="K22" i="2"/>
  <c r="K4" i="2" s="1"/>
  <c r="K14" i="2" s="1"/>
  <c r="P31" i="2"/>
  <c r="R31" i="2" s="1"/>
  <c r="X28" i="2"/>
  <c r="P21" i="2"/>
  <c r="R28" i="2"/>
  <c r="V28" i="2"/>
  <c r="P187" i="2"/>
  <c r="X184" i="2"/>
  <c r="R184" i="2"/>
  <c r="T184" i="2"/>
  <c r="V184" i="2"/>
  <c r="R382" i="2"/>
  <c r="X120" i="2"/>
  <c r="V120" i="2"/>
  <c r="R120" i="2"/>
  <c r="R138" i="2"/>
  <c r="V200" i="2"/>
  <c r="I350" i="2"/>
  <c r="S350" i="2"/>
  <c r="P42" i="2"/>
  <c r="P29" i="2"/>
  <c r="R39" i="2"/>
  <c r="V39" i="2"/>
  <c r="T39" i="2"/>
  <c r="X39" i="2"/>
  <c r="Q350" i="2"/>
  <c r="W4" i="2"/>
  <c r="T391" i="2"/>
  <c r="V391" i="2"/>
  <c r="V504" i="2" l="1"/>
  <c r="R504" i="2"/>
  <c r="T504" i="2"/>
  <c r="X504" i="2"/>
  <c r="R24" i="2"/>
  <c r="U14" i="2"/>
  <c r="Q16" i="2"/>
  <c r="Q14" i="2"/>
  <c r="P5" i="2"/>
  <c r="T250" i="2"/>
  <c r="R250" i="2"/>
  <c r="V250" i="2"/>
  <c r="X250" i="2"/>
  <c r="X348" i="2"/>
  <c r="V348" i="2"/>
  <c r="M18" i="1"/>
  <c r="S5" i="1"/>
  <c r="U5" i="1"/>
  <c r="O5" i="1"/>
  <c r="N13" i="2"/>
  <c r="N17" i="2" s="1"/>
  <c r="K135" i="1" s="1"/>
  <c r="N7" i="2"/>
  <c r="I13" i="2"/>
  <c r="I17" i="2" s="1"/>
  <c r="F135" i="1" s="1"/>
  <c r="I7" i="2"/>
  <c r="V309" i="2"/>
  <c r="X309" i="2"/>
  <c r="R20" i="1"/>
  <c r="R309" i="2"/>
  <c r="P12" i="2"/>
  <c r="T11" i="2"/>
  <c r="R11" i="2"/>
  <c r="V11" i="2"/>
  <c r="X11" i="2"/>
  <c r="X249" i="2"/>
  <c r="R249" i="2"/>
  <c r="X383" i="2"/>
  <c r="V383" i="2"/>
  <c r="R383" i="2"/>
  <c r="T383" i="2"/>
  <c r="V249" i="2"/>
  <c r="R446" i="2"/>
  <c r="V446" i="2"/>
  <c r="X446" i="2"/>
  <c r="T446" i="2"/>
  <c r="R157" i="2"/>
  <c r="T157" i="2"/>
  <c r="V157" i="2"/>
  <c r="X157" i="2"/>
  <c r="V31" i="2"/>
  <c r="S14" i="2"/>
  <c r="T309" i="2"/>
  <c r="T605" i="2"/>
  <c r="V605" i="2"/>
  <c r="X605" i="2"/>
  <c r="R605" i="2"/>
  <c r="T211" i="2"/>
  <c r="P213" i="2"/>
  <c r="R211" i="2"/>
  <c r="X211" i="2"/>
  <c r="P252" i="2"/>
  <c r="T248" i="2"/>
  <c r="X248" i="2"/>
  <c r="R248" i="2"/>
  <c r="V248" i="2"/>
  <c r="T249" i="2"/>
  <c r="X454" i="2"/>
  <c r="P447" i="2"/>
  <c r="R454" i="2"/>
  <c r="V454" i="2"/>
  <c r="T454" i="2"/>
  <c r="S13" i="2"/>
  <c r="T3" i="2"/>
  <c r="S7" i="2"/>
  <c r="J13" i="2"/>
  <c r="J17" i="2" s="1"/>
  <c r="G135" i="1" s="1"/>
  <c r="H128" i="1" s="1"/>
  <c r="J7" i="2"/>
  <c r="P22" i="2"/>
  <c r="T29" i="2"/>
  <c r="X29" i="2"/>
  <c r="V29" i="2"/>
  <c r="R29" i="2"/>
  <c r="V211" i="2"/>
  <c r="X56" i="2"/>
  <c r="R56" i="2"/>
  <c r="T56" i="2"/>
  <c r="V56" i="2"/>
  <c r="S16" i="2"/>
  <c r="V252" i="2"/>
  <c r="T31" i="2"/>
  <c r="P9" i="2"/>
  <c r="T503" i="2"/>
  <c r="V503" i="2"/>
  <c r="X503" i="2"/>
  <c r="R503" i="2"/>
  <c r="U7" i="2"/>
  <c r="X24" i="2"/>
  <c r="P6" i="2"/>
  <c r="T6" i="2" s="1"/>
  <c r="V23" i="2"/>
  <c r="P456" i="2"/>
  <c r="K24" i="2"/>
  <c r="K3" i="2"/>
  <c r="R187" i="2"/>
  <c r="V187" i="2"/>
  <c r="X187" i="2"/>
  <c r="T187" i="2"/>
  <c r="R259" i="2"/>
  <c r="T259" i="2"/>
  <c r="V259" i="2"/>
  <c r="X259" i="2"/>
  <c r="V418" i="2"/>
  <c r="X418" i="2"/>
  <c r="T418" i="2"/>
  <c r="W14" i="2"/>
  <c r="W17" i="2" s="1"/>
  <c r="O7" i="1"/>
  <c r="W16" i="2"/>
  <c r="Z127" i="2"/>
  <c r="Z128" i="2" s="1"/>
  <c r="Y128" i="2"/>
  <c r="M16" i="1"/>
  <c r="S16" i="1" s="1"/>
  <c r="M7" i="1"/>
  <c r="U7" i="1" s="1"/>
  <c r="O3" i="1"/>
  <c r="U3" i="1"/>
  <c r="Q3" i="1"/>
  <c r="W7" i="2"/>
  <c r="X356" i="2"/>
  <c r="V356" i="2"/>
  <c r="R356" i="2"/>
  <c r="V213" i="2"/>
  <c r="Q77" i="1"/>
  <c r="S77" i="1"/>
  <c r="U77" i="1"/>
  <c r="R42" i="2"/>
  <c r="X42" i="2"/>
  <c r="V42" i="2"/>
  <c r="T42" i="2"/>
  <c r="T348" i="2"/>
  <c r="P24" i="2"/>
  <c r="T24" i="2" s="1"/>
  <c r="X21" i="2"/>
  <c r="P3" i="2"/>
  <c r="V21" i="2"/>
  <c r="R21" i="2"/>
  <c r="Q7" i="1"/>
  <c r="X436" i="2"/>
  <c r="V436" i="2"/>
  <c r="R436" i="2"/>
  <c r="T436" i="2"/>
  <c r="X520" i="2"/>
  <c r="V520" i="2"/>
  <c r="T520" i="2"/>
  <c r="R520" i="2"/>
  <c r="Y3" i="2"/>
  <c r="O19" i="1"/>
  <c r="Q18" i="1"/>
  <c r="X23" i="2"/>
  <c r="V127" i="2"/>
  <c r="T127" i="2"/>
  <c r="R127" i="2"/>
  <c r="X127" i="2"/>
  <c r="P128" i="2"/>
  <c r="S7" i="1"/>
  <c r="X31" i="2"/>
  <c r="P349" i="2"/>
  <c r="L13" i="2"/>
  <c r="L17" i="2" s="1"/>
  <c r="I135" i="1" s="1"/>
  <c r="L7" i="2"/>
  <c r="U44" i="1"/>
  <c r="O44" i="1"/>
  <c r="S44" i="1"/>
  <c r="Q44" i="1"/>
  <c r="R348" i="2"/>
  <c r="R125" i="2"/>
  <c r="P129" i="2"/>
  <c r="T125" i="2"/>
  <c r="V125" i="2"/>
  <c r="X125" i="2"/>
  <c r="N20" i="1"/>
  <c r="Q19" i="1"/>
  <c r="P10" i="2"/>
  <c r="X10" i="2" s="1"/>
  <c r="X8" i="2"/>
  <c r="V8" i="2"/>
  <c r="R8" i="2"/>
  <c r="T8" i="2"/>
  <c r="Q7" i="2"/>
  <c r="Z3" i="2"/>
  <c r="Q5" i="1"/>
  <c r="S3" i="1"/>
  <c r="M19" i="1"/>
  <c r="U6" i="1"/>
  <c r="S6" i="1"/>
  <c r="T135" i="1" l="1"/>
  <c r="Z13" i="2"/>
  <c r="X6" i="2"/>
  <c r="N135" i="1"/>
  <c r="X129" i="2"/>
  <c r="R129" i="2"/>
  <c r="V129" i="2"/>
  <c r="T129" i="2"/>
  <c r="Y129" i="2"/>
  <c r="Y22" i="2"/>
  <c r="R456" i="2"/>
  <c r="X456" i="2"/>
  <c r="T456" i="2"/>
  <c r="V456" i="2"/>
  <c r="T22" i="2"/>
  <c r="P4" i="2"/>
  <c r="X22" i="2"/>
  <c r="V22" i="2"/>
  <c r="R22" i="2"/>
  <c r="R16" i="2"/>
  <c r="T10" i="2"/>
  <c r="V10" i="2"/>
  <c r="Y13" i="2"/>
  <c r="Z129" i="2"/>
  <c r="Z22" i="2"/>
  <c r="T9" i="2"/>
  <c r="V9" i="2"/>
  <c r="R9" i="2"/>
  <c r="X9" i="2"/>
  <c r="V24" i="2"/>
  <c r="X252" i="2"/>
  <c r="R252" i="2"/>
  <c r="V447" i="2"/>
  <c r="R447" i="2"/>
  <c r="T447" i="2"/>
  <c r="X447" i="2"/>
  <c r="M128" i="1"/>
  <c r="H122" i="1"/>
  <c r="T213" i="2"/>
  <c r="R213" i="2"/>
  <c r="X213" i="2"/>
  <c r="U18" i="1"/>
  <c r="S18" i="1"/>
  <c r="O18" i="1"/>
  <c r="P15" i="2"/>
  <c r="R5" i="2"/>
  <c r="T5" i="2"/>
  <c r="V5" i="2"/>
  <c r="X5" i="2"/>
  <c r="P16" i="2"/>
  <c r="V16" i="2" s="1"/>
  <c r="V6" i="2"/>
  <c r="R12" i="2"/>
  <c r="T12" i="2"/>
  <c r="V12" i="2"/>
  <c r="X12" i="2"/>
  <c r="R7" i="2"/>
  <c r="Q17" i="2"/>
  <c r="X349" i="2"/>
  <c r="R349" i="2"/>
  <c r="T349" i="2"/>
  <c r="V349" i="2"/>
  <c r="U17" i="2"/>
  <c r="P13" i="2"/>
  <c r="P7" i="2"/>
  <c r="X7" i="2" s="1"/>
  <c r="R3" i="2"/>
  <c r="V3" i="2"/>
  <c r="X3" i="2"/>
  <c r="K13" i="2"/>
  <c r="K17" i="2" s="1"/>
  <c r="K7" i="2"/>
  <c r="S17" i="2"/>
  <c r="P449" i="2"/>
  <c r="R10" i="2"/>
  <c r="X16" i="2"/>
  <c r="S19" i="1"/>
  <c r="U19" i="1"/>
  <c r="X128" i="2"/>
  <c r="V128" i="2"/>
  <c r="R128" i="2"/>
  <c r="T128" i="2"/>
  <c r="O16" i="1"/>
  <c r="U16" i="1"/>
  <c r="Q16" i="1"/>
  <c r="T252" i="2"/>
  <c r="P350" i="2"/>
  <c r="R6" i="2"/>
  <c r="Y4" i="2" l="1"/>
  <c r="Y24" i="2"/>
  <c r="T7" i="2"/>
  <c r="X350" i="2"/>
  <c r="V350" i="2"/>
  <c r="R350" i="2"/>
  <c r="T350" i="2"/>
  <c r="V13" i="2"/>
  <c r="X13" i="2"/>
  <c r="R13" i="2"/>
  <c r="V7" i="2"/>
  <c r="Z4" i="2"/>
  <c r="Z24" i="2"/>
  <c r="X449" i="2"/>
  <c r="R449" i="2"/>
  <c r="V449" i="2"/>
  <c r="T449" i="2"/>
  <c r="T13" i="2"/>
  <c r="P14" i="2"/>
  <c r="R4" i="2"/>
  <c r="T4" i="2"/>
  <c r="V4" i="2"/>
  <c r="X4" i="2"/>
  <c r="R135" i="1"/>
  <c r="Q128" i="1"/>
  <c r="O128" i="1"/>
  <c r="U128" i="1"/>
  <c r="S128" i="1"/>
  <c r="M122" i="1"/>
  <c r="R15" i="2"/>
  <c r="V15" i="2"/>
  <c r="T15" i="2"/>
  <c r="X15" i="2"/>
  <c r="P135" i="1"/>
  <c r="H12" i="1"/>
  <c r="H125" i="1"/>
  <c r="T16" i="2"/>
  <c r="Z14" i="2" l="1"/>
  <c r="Z17" i="2" s="1"/>
  <c r="W135" i="1" s="1"/>
  <c r="Z7" i="2"/>
  <c r="S122" i="1"/>
  <c r="M12" i="1"/>
  <c r="U122" i="1"/>
  <c r="M125" i="1"/>
  <c r="Q122" i="1"/>
  <c r="O122" i="1"/>
  <c r="T14" i="2"/>
  <c r="R14" i="2"/>
  <c r="V14" i="2"/>
  <c r="X14" i="2"/>
  <c r="H17" i="1"/>
  <c r="H20" i="1" s="1"/>
  <c r="H135" i="1" s="1"/>
  <c r="H15" i="1"/>
  <c r="P17" i="2"/>
  <c r="Y14" i="2"/>
  <c r="Y17" i="2" s="1"/>
  <c r="V135" i="1" s="1"/>
  <c r="Y7" i="2"/>
  <c r="O12" i="1" l="1"/>
  <c r="Q12" i="1"/>
  <c r="S12" i="1"/>
  <c r="M15" i="1"/>
  <c r="U12" i="1"/>
  <c r="M17" i="1"/>
  <c r="O125" i="1"/>
  <c r="Q125" i="1"/>
  <c r="U125" i="1"/>
  <c r="S125" i="1"/>
  <c r="X17" i="2"/>
  <c r="T17" i="2"/>
  <c r="R17" i="2"/>
  <c r="V17" i="2"/>
  <c r="Q17" i="1" l="1"/>
  <c r="S17" i="1"/>
  <c r="U17" i="1"/>
  <c r="O17" i="1"/>
  <c r="M20" i="1"/>
  <c r="U15" i="1"/>
  <c r="O15" i="1"/>
  <c r="S15" i="1"/>
  <c r="Q15" i="1"/>
  <c r="M135" i="1" l="1"/>
  <c r="U20" i="1"/>
  <c r="Q20" i="1"/>
  <c r="S20" i="1"/>
  <c r="O20" i="1"/>
  <c r="U135" i="1" l="1"/>
  <c r="O135" i="1"/>
  <c r="S135" i="1"/>
  <c r="Q135" i="1"/>
</calcChain>
</file>

<file path=xl/sharedStrings.xml><?xml version="1.0" encoding="utf-8"?>
<sst xmlns="http://schemas.openxmlformats.org/spreadsheetml/2006/main" count="2330" uniqueCount="366">
  <si>
    <t>SUMÁR PRÍJMOV</t>
  </si>
  <si>
    <t>2021 S</t>
  </si>
  <si>
    <t>2022 S</t>
  </si>
  <si>
    <t>2023 R</t>
  </si>
  <si>
    <t>2023 OS</t>
  </si>
  <si>
    <t>2024 R</t>
  </si>
  <si>
    <t>U1</t>
  </si>
  <si>
    <t>U2</t>
  </si>
  <si>
    <t>U3</t>
  </si>
  <si>
    <t>U4</t>
  </si>
  <si>
    <t>2024 U</t>
  </si>
  <si>
    <t>Č1</t>
  </si>
  <si>
    <t>P1</t>
  </si>
  <si>
    <t>Č2</t>
  </si>
  <si>
    <t>P2</t>
  </si>
  <si>
    <t>Č3</t>
  </si>
  <si>
    <t>P3</t>
  </si>
  <si>
    <t>Č4</t>
  </si>
  <si>
    <t>P4</t>
  </si>
  <si>
    <t>2025 R</t>
  </si>
  <si>
    <t>2026 R</t>
  </si>
  <si>
    <t>Zdroj krytia</t>
  </si>
  <si>
    <t>Dotácie</t>
  </si>
  <si>
    <t>Vlastné zdroje</t>
  </si>
  <si>
    <t>Iné zdroje</t>
  </si>
  <si>
    <t>Ostatné príjmy</t>
  </si>
  <si>
    <t>Bežné príjmy</t>
  </si>
  <si>
    <t>Kapitálové príjmy</t>
  </si>
  <si>
    <t>Finančné operácie</t>
  </si>
  <si>
    <t>Celkové príjmy</t>
  </si>
  <si>
    <t>DAŇOVÉ PRÍJMY</t>
  </si>
  <si>
    <t>Daňové príjmy - rozpis</t>
  </si>
  <si>
    <t>FK</t>
  </si>
  <si>
    <t>EK</t>
  </si>
  <si>
    <t>Názov</t>
  </si>
  <si>
    <t>PrD</t>
  </si>
  <si>
    <t>Výnos dane z príjmov</t>
  </si>
  <si>
    <t>Daň z pozemkov</t>
  </si>
  <si>
    <t>Daň zo stavieb</t>
  </si>
  <si>
    <t>Daň z bytov</t>
  </si>
  <si>
    <t>Daň za psa</t>
  </si>
  <si>
    <t>Daň za ubytovanie</t>
  </si>
  <si>
    <t>Daň za užívanie verejného priestranstva</t>
  </si>
  <si>
    <t>Daň za komunálne odpady a drobné stavebné odpady</t>
  </si>
  <si>
    <t>NEDAŇOVÉ PRÍJMY</t>
  </si>
  <si>
    <t>Štátne dotácie</t>
  </si>
  <si>
    <t>Nedaňové príjmy - rozpis</t>
  </si>
  <si>
    <t>PrN</t>
  </si>
  <si>
    <t>RO</t>
  </si>
  <si>
    <t>Príjmy ZŠsMŠ (RO)</t>
  </si>
  <si>
    <t>Príjmy z majetku</t>
  </si>
  <si>
    <t>Administratívne poplatky a iné platby</t>
  </si>
  <si>
    <t>Predaj majetku</t>
  </si>
  <si>
    <t>Úroky z vkladov</t>
  </si>
  <si>
    <t>Iné nedaňové príjmy</t>
  </si>
  <si>
    <t>V tom:</t>
  </si>
  <si>
    <t>Prenájom majetku</t>
  </si>
  <si>
    <t>Správne poplatky</t>
  </si>
  <si>
    <t>Vodné</t>
  </si>
  <si>
    <t>Poplatky DOS</t>
  </si>
  <si>
    <t>Predaj dreva</t>
  </si>
  <si>
    <t>Prenájom hrobových miest</t>
  </si>
  <si>
    <t>Príspevok rodičov MŠ</t>
  </si>
  <si>
    <t>Predaj pozemkov</t>
  </si>
  <si>
    <t>Refundácia výdavkov</t>
  </si>
  <si>
    <t>Dobropisy</t>
  </si>
  <si>
    <t>Stravné zamestnanci</t>
  </si>
  <si>
    <t>GRANTY A TRANSFERY</t>
  </si>
  <si>
    <t>Granty a transfery - rozpis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</si>
  <si>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</si>
  <si>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</si>
  <si>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</si>
  <si>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</si>
  <si>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</si>
  <si>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</si>
  <si>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</si>
  <si>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ZŠ pojekt NIVAM ESF</t>
  </si>
  <si>
    <t>MŠ predškoláci</t>
  </si>
  <si>
    <t>Prídavky na deti</t>
  </si>
  <si>
    <t>Sčítanie 2021</t>
  </si>
  <si>
    <t>Voľby</t>
  </si>
  <si>
    <t>DOS</t>
  </si>
  <si>
    <t>Regionálny rozvoj ESF</t>
  </si>
  <si>
    <t>Energodotácie</t>
  </si>
  <si>
    <t>Ubytovanie utečenci</t>
  </si>
  <si>
    <t>Migračné výzvy</t>
  </si>
  <si>
    <t>Krytie inflácie 2023</t>
  </si>
  <si>
    <t>Odmeny decentralizácía</t>
  </si>
  <si>
    <t>Stavebný úrad</t>
  </si>
  <si>
    <t>Cestná doprava</t>
  </si>
  <si>
    <t>Životné prostredie</t>
  </si>
  <si>
    <t>Matrika</t>
  </si>
  <si>
    <t>Register obyvateľstva</t>
  </si>
  <si>
    <t>Civilná obrana</t>
  </si>
  <si>
    <t>ZŠ vodozádržné opatrenia</t>
  </si>
  <si>
    <t>ZŠ kotolňa/zateplenie</t>
  </si>
  <si>
    <t>ZŠ debarierizácia</t>
  </si>
  <si>
    <t>MŠ fotovoltika</t>
  </si>
  <si>
    <t>Vodozádržné obecný úrad</t>
  </si>
  <si>
    <t>Stacionárne zariadenie</t>
  </si>
  <si>
    <t>Zdroj kytia</t>
  </si>
  <si>
    <t>Granty</t>
  </si>
  <si>
    <t>Granty (RO)</t>
  </si>
  <si>
    <t>PRÍJMOVÉ FINANČNÉ OPERÁCIE</t>
  </si>
  <si>
    <t>Nevyčerpané dotácie</t>
  </si>
  <si>
    <t>Zostatky</t>
  </si>
  <si>
    <t>Rezervný fond</t>
  </si>
  <si>
    <t>Prijaté zábezpeky</t>
  </si>
  <si>
    <t>Stravné (RO)</t>
  </si>
  <si>
    <t>ROZDIEL PRÍJMOV A VÝDAJOV</t>
  </si>
  <si>
    <t>Pr</t>
  </si>
  <si>
    <t>Po</t>
  </si>
  <si>
    <t>Pv</t>
  </si>
  <si>
    <t>SUMÁR VÝDAVKOV</t>
  </si>
  <si>
    <t>Bežné výdavky</t>
  </si>
  <si>
    <t>Kapitálové výdavky</t>
  </si>
  <si>
    <t>Celkové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</si>
  <si>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</si>
  <si>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</si>
  <si>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</si>
  <si>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</si>
  <si>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</si>
  <si>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</si>
  <si>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</si>
  <si>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</si>
  <si>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Prvok 1.1.2 Personál</t>
  </si>
  <si>
    <t>Štátna dotácia</t>
  </si>
  <si>
    <t>Prvok 1.1.3 Vnútorná kontrola</t>
  </si>
  <si>
    <t>01.1.2</t>
  </si>
  <si>
    <t>Prvok 1.1.4 Služby a kancelárske vybavenie</t>
  </si>
  <si>
    <t>Bankové poplatky</t>
  </si>
  <si>
    <t>Poštovné</t>
  </si>
  <si>
    <t>Právne služby</t>
  </si>
  <si>
    <t>Softvér (URBIS)</t>
  </si>
  <si>
    <t>ESMAO/DCOM</t>
  </si>
  <si>
    <t>Žiadosti o dotácie/obstáravanie</t>
  </si>
  <si>
    <t>Prvok 1.1.5 Prevádzka</t>
  </si>
  <si>
    <t>01.1.3</t>
  </si>
  <si>
    <t>01.1.4</t>
  </si>
  <si>
    <t>Elektrina</t>
  </si>
  <si>
    <t>Plyn</t>
  </si>
  <si>
    <t>Poistenie automobilov</t>
  </si>
  <si>
    <t>Servis automobilov a strojov</t>
  </si>
  <si>
    <t>Pohonné hmoty</t>
  </si>
  <si>
    <t>Fotovoltaika – žiadosť o dotáciu/obstarávanie</t>
  </si>
  <si>
    <t>Prvok 1.1.6 Informačný systém (web a rozhlas)</t>
  </si>
  <si>
    <t>08.3.0</t>
  </si>
  <si>
    <t>Prvok 1.1.7 Matrika a evidencia obyvateľstva</t>
  </si>
  <si>
    <t>01.3.3</t>
  </si>
  <si>
    <t>Podprogram 1.2 Spoločný obecný úrad</t>
  </si>
  <si>
    <t>09.1.1.1</t>
  </si>
  <si>
    <t>Školský metodik</t>
  </si>
  <si>
    <t>Podprogram 1.3 Správa a údržba majetku</t>
  </si>
  <si>
    <t>04.2.2</t>
  </si>
  <si>
    <t>Lesy</t>
  </si>
  <si>
    <t>Ťažba, výsadba</t>
  </si>
  <si>
    <t>Podprogram 1.4 Voľby</t>
  </si>
  <si>
    <t>01.6.0</t>
  </si>
  <si>
    <t>PROGRAM 2 - ŠKOLSTVO</t>
  </si>
  <si>
    <t>Podprogram 2.1 Základná škola s materskou školou</t>
  </si>
  <si>
    <t>09.x</t>
  </si>
  <si>
    <t>Dotácie kohézny fond/plán obnovy</t>
  </si>
  <si>
    <t>111/AC/PO</t>
  </si>
  <si>
    <t>09.1.x</t>
  </si>
  <si>
    <t>09.2.x</t>
  </si>
  <si>
    <t>09.5.x</t>
  </si>
  <si>
    <t>09.6.x</t>
  </si>
  <si>
    <t>Originálne kompetencie</t>
  </si>
  <si>
    <t>Elektrina MŠ</t>
  </si>
  <si>
    <t>Plyn MŠ</t>
  </si>
  <si>
    <t>Elektrina ŠJ</t>
  </si>
  <si>
    <t>Plyn ŠJ</t>
  </si>
  <si>
    <t>Externý manažment vodozádržné/zateplenie VO a žiadosť</t>
  </si>
  <si>
    <t>Dotácia cirkevné CVČ</t>
  </si>
  <si>
    <t>PROGRAM 3 - VODA</t>
  </si>
  <si>
    <t>Podprogram 3.1 Verejný vodovod</t>
  </si>
  <si>
    <t>06.3.0</t>
  </si>
  <si>
    <t>Údržba vodovodu</t>
  </si>
  <si>
    <t>Prevádzkovanie vodovodu</t>
  </si>
  <si>
    <t>Odber podzemnej vody</t>
  </si>
  <si>
    <t>PROGRAM 4 - ODPADOVÉ HOSPODÁRSTVO A ŽIVOTNÉ PROSTREDIE</t>
  </si>
  <si>
    <t>Podprogram 4.1 Komunálny odpad</t>
  </si>
  <si>
    <t>05.1.0</t>
  </si>
  <si>
    <t>Podprogram 4.2 Separovaný zber</t>
  </si>
  <si>
    <t>Podprogram 4.3 Zberný dvor</t>
  </si>
  <si>
    <t>Poistenie budovy a techniky</t>
  </si>
  <si>
    <t>Údržba dopravných prostriedkov a strojov</t>
  </si>
  <si>
    <t>Vrátenie dotácie – porušenie zmluvy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</si>
  <si>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</si>
  <si>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</si>
  <si>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</si>
  <si>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</si>
  <si>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</si>
  <si>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</si>
  <si>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COVID-19</t>
  </si>
  <si>
    <t>Prvok 5.1.3 Verejné osvetlenie</t>
  </si>
  <si>
    <t>06.4.0</t>
  </si>
  <si>
    <t>Dohoda údržbár</t>
  </si>
  <si>
    <t>Prvok 5.1.4 Prevencia kriminality</t>
  </si>
  <si>
    <t>03.6.0</t>
  </si>
  <si>
    <t>Podprogram 5.2 Komunikácie a verejné priestranstvá</t>
  </si>
  <si>
    <t>111/1AC</t>
  </si>
  <si>
    <t>Prvok 5.2.1 Miestne komunikácie</t>
  </si>
  <si>
    <t>04.5.1</t>
  </si>
  <si>
    <t>Zimná údržba</t>
  </si>
  <si>
    <t>Cesty a chodníky</t>
  </si>
  <si>
    <t>Dopravné značenie</t>
  </si>
  <si>
    <t>Kanály</t>
  </si>
  <si>
    <t>Prvok 5.2.2 Verejné priestranstvá</t>
  </si>
  <si>
    <t>06.2.0</t>
  </si>
  <si>
    <t>Elektrina centrum</t>
  </si>
  <si>
    <t>Externý manažment vodozádržné OcÚ</t>
  </si>
  <si>
    <t>Prvok 5.2.3 Regionálny rozvoj</t>
  </si>
  <si>
    <t>1AC</t>
  </si>
  <si>
    <t>Európsky sociálny fond</t>
  </si>
  <si>
    <t>PROGRAM 6 - ŠPORT, KULTÚRA A INÉ SPOLOČENSKÉ SLUŽBY</t>
  </si>
  <si>
    <t>Podprogram 6.1 Šport</t>
  </si>
  <si>
    <t>Prvok 6.1.1 Futbalový klub</t>
  </si>
  <si>
    <t>08.1.0</t>
  </si>
  <si>
    <t>Prvok 6.1.2 Ostatné športové kluby</t>
  </si>
  <si>
    <t>Šachový klub</t>
  </si>
  <si>
    <t>OZ Bajk Relax Kysuce</t>
  </si>
  <si>
    <t>Podprogram 6.2 Kultúra</t>
  </si>
  <si>
    <t>Prvok 6.2.1 Kultúrny dom</t>
  </si>
  <si>
    <t>08.2.0</t>
  </si>
  <si>
    <t>Prvok 6.2.2 Kultúrne akcie</t>
  </si>
  <si>
    <t>Rocknes</t>
  </si>
  <si>
    <t>Letné kino, vianočné trhy</t>
  </si>
  <si>
    <t>Deň obce/kultúrne soboty</t>
  </si>
  <si>
    <t>Hody a iné podujatia</t>
  </si>
  <si>
    <t>Prvok 6.2.3 Knižnica</t>
  </si>
  <si>
    <t>Podprogram 6.3 Iné služby</t>
  </si>
  <si>
    <t>Prvok 6.3.1 Pohrebná služby</t>
  </si>
  <si>
    <t>08.4.0</t>
  </si>
  <si>
    <t>Pohrebná služba</t>
  </si>
  <si>
    <t>Údržba domu smútku a okolia</t>
  </si>
  <si>
    <t>Prvok 6.3.2 Náboženské a spoločenské spolky a združenia</t>
  </si>
  <si>
    <t>SO SZTP a ZPCCH</t>
  </si>
  <si>
    <t>Priatelia Kysúc</t>
  </si>
  <si>
    <t>Jednota dôchodcov</t>
  </si>
  <si>
    <t>Zväz včelárov KNM</t>
  </si>
  <si>
    <t>Cyklotrasa KNM-Žilina</t>
  </si>
  <si>
    <t>PROGRAM 7 - SOLIDARITA</t>
  </si>
  <si>
    <t>Podprogram 7.1 Staroba</t>
  </si>
  <si>
    <t>Prvok 7.1.1 Dom opatrovateľskej služby</t>
  </si>
  <si>
    <t>10.2.0</t>
  </si>
  <si>
    <t>Stacionár obstarávanie/žiadosť o dotáciu</t>
  </si>
  <si>
    <t>Stravné obyvatelia</t>
  </si>
  <si>
    <t>Odstupné, odchodné, náhrada mzdy</t>
  </si>
  <si>
    <t>Prvok 7.1.2 Starostlivosť o starých občanov</t>
  </si>
  <si>
    <t>Podprogram 7.2 Rodina a hmotná núdza</t>
  </si>
  <si>
    <t>10.4.0</t>
  </si>
  <si>
    <t>10.7.0</t>
  </si>
  <si>
    <t>111/11UA</t>
  </si>
  <si>
    <t>Príspevok pri narodení dieťaťa</t>
  </si>
  <si>
    <t>Vratka dotácie na stravu</t>
  </si>
  <si>
    <t>PROGRAM 8 - INVESTÍCIE</t>
  </si>
  <si>
    <t>Podprogram 8.1 Samospráva</t>
  </si>
  <si>
    <t>01.1.1-710</t>
  </si>
  <si>
    <t>Kúpa pozemku</t>
  </si>
  <si>
    <t>Projekt – fotovoltika na verejné budovy</t>
  </si>
  <si>
    <t>08.3.0-710</t>
  </si>
  <si>
    <t>Rekonštrukcia miestneho rozhlasu</t>
  </si>
  <si>
    <t>Podprogram 8.2 Školstvo</t>
  </si>
  <si>
    <t>09.x-710</t>
  </si>
  <si>
    <t>MŠ – fotovoltika</t>
  </si>
  <si>
    <t>ZŠ – vodozádržné opatrenia</t>
  </si>
  <si>
    <t>ZŠ – rekonštrukcia kotolne</t>
  </si>
  <si>
    <t>ZŠ – strecha CVČ</t>
  </si>
  <si>
    <t>ZŠ – vstupná rampa</t>
  </si>
  <si>
    <t>ZŠ – debarierizácia</t>
  </si>
  <si>
    <t>ZŠ – tréningové ihrisko</t>
  </si>
  <si>
    <t>ZŠ – zníženie energetickej náročnosti</t>
  </si>
  <si>
    <t>Podprogram 8.3 Voda</t>
  </si>
  <si>
    <t>06.3.0-710</t>
  </si>
  <si>
    <t>Projekty úpravovní vody</t>
  </si>
  <si>
    <t>Projekt rekonštrukcie starej vodovodnej siete</t>
  </si>
  <si>
    <t>Projekt vodovodu trasa ZŠ – Červené</t>
  </si>
  <si>
    <t>Rekonštrukcia vodovodu</t>
  </si>
  <si>
    <t>Rekonštrukcia vodojemov</t>
  </si>
  <si>
    <t>Podprogram 8.4 Odpadové hospodárstvo</t>
  </si>
  <si>
    <t>05.1.0-710</t>
  </si>
  <si>
    <t>BRKO – malotraktor – spolufinancovanie</t>
  </si>
  <si>
    <t>BRKO – auto na kompost, kontajnery – spolufinancovanie</t>
  </si>
  <si>
    <t>05.2.0-710</t>
  </si>
  <si>
    <t>Kanalizácia – prepojenie Radovka/kamienková ulica</t>
  </si>
  <si>
    <t>Podprogram 8.5 Prostredie pre život</t>
  </si>
  <si>
    <t>04.5.1-710</t>
  </si>
  <si>
    <t>Asfaltovanie miestnych komunikácií</t>
  </si>
  <si>
    <t>06.2.0-710</t>
  </si>
  <si>
    <t>Regulácia potoka – projekt, obstarávanie</t>
  </si>
  <si>
    <t>Regulácia potoka – realizácia</t>
  </si>
  <si>
    <t>Vodozádržné opatrenia pri obecnom úrade</t>
  </si>
  <si>
    <t>06.4.0-710</t>
  </si>
  <si>
    <t>Verejné osvetlenie/vianočné osvetlenie</t>
  </si>
  <si>
    <t>03.6.0-710</t>
  </si>
  <si>
    <t>Kamerový systém</t>
  </si>
  <si>
    <t>Podprogram 8.6 Šport, kultúra a iné spoločenské služby</t>
  </si>
  <si>
    <t>08.1.0-710</t>
  </si>
  <si>
    <t>Rekonštrukcia tribúny</t>
  </si>
  <si>
    <t>Oplotenie športového areálu</t>
  </si>
  <si>
    <t>Tréningové ihrisko</t>
  </si>
  <si>
    <t>08.2.0-710</t>
  </si>
  <si>
    <t>Renovácia kultúrneho domu</t>
  </si>
  <si>
    <t>08.4.0-710</t>
  </si>
  <si>
    <t>Projekty – elektroinštalácia, urnový háj</t>
  </si>
  <si>
    <t>Oplotenie areálu cintorína</t>
  </si>
  <si>
    <t>Podprogram 8.7 Solidarita</t>
  </si>
  <si>
    <t>10.2.0-710</t>
  </si>
  <si>
    <t>Oplotenie a odvodnenie pozemku</t>
  </si>
  <si>
    <t>Projekt stacionárneho zariadenia</t>
  </si>
  <si>
    <t>Podprogram 8.8 Plánovanie</t>
  </si>
  <si>
    <t>04.4.3-710</t>
  </si>
  <si>
    <t>Dodatok k územnému plánu</t>
  </si>
  <si>
    <t>Projektová dokumentácia</t>
  </si>
  <si>
    <t>PROGRAM 9 - VYROVNANIE DLHU</t>
  </si>
  <si>
    <t>Podprogram 9.1 Splácanie úverov a prijatých zábezpek</t>
  </si>
  <si>
    <t>Iné výdavkové operácie</t>
  </si>
  <si>
    <t>#</t>
  </si>
  <si>
    <t>číslo štvrťroku</t>
  </si>
  <si>
    <t>Skutočnosť v roku 2021</t>
  </si>
  <si>
    <t>Skutočnosť v roku 2022</t>
  </si>
  <si>
    <t>Schválený rozpočet na rok 2023</t>
  </si>
  <si>
    <t>Odhad skutočnosti na rok 2023</t>
  </si>
  <si>
    <t>Rozpočet na rok 2024</t>
  </si>
  <si>
    <t>Rozpočet na rok 2025</t>
  </si>
  <si>
    <t>Rozpočet na rok 2026</t>
  </si>
  <si>
    <t>BRKO</t>
  </si>
  <si>
    <t>biologicky rozložiteľný komunálny odpad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</si>
  <si>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</si>
  <si>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</si>
  <si>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</si>
  <si>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</si>
  <si>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</si>
  <si>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</si>
  <si>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</si>
  <si>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</si>
  <si>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</si>
  <si>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funkčná klasifikácia</t>
  </si>
  <si>
    <t>HŠ</t>
  </si>
  <si>
    <t>bývalá horná škola</t>
  </si>
  <si>
    <t>KV</t>
  </si>
  <si>
    <t>kapitálové výdavky</t>
  </si>
  <si>
    <t>MŠ</t>
  </si>
  <si>
    <t>Materská škola Nesluša</t>
  </si>
  <si>
    <t>P#</t>
  </si>
  <si>
    <t>plnenie v kvartáli # v percentách</t>
  </si>
  <si>
    <t>program</t>
  </si>
  <si>
    <t>podprogram</t>
  </si>
  <si>
    <t>prvok</t>
  </si>
  <si>
    <t>účtované v účtovníctve rozpočtovej organizácie Základná škola Nesluša</t>
  </si>
  <si>
    <t>Spojená organizácia Slovenského zväzu telesne postihnutých a Zväzu postihnutých civilizačnými chorobami</t>
  </si>
  <si>
    <t>SODB</t>
  </si>
  <si>
    <t>sčítanie obyvateľov, domov a bytov</t>
  </si>
  <si>
    <t>SZP</t>
  </si>
  <si>
    <t>sociálne znevýhodnené prostredie</t>
  </si>
  <si>
    <t>ŠJ</t>
  </si>
  <si>
    <t>školská jedáleň</t>
  </si>
  <si>
    <t>U#</t>
  </si>
  <si>
    <t>úpravy v kvartáli #</t>
  </si>
  <si>
    <t>ÚPSVaR</t>
  </si>
  <si>
    <t>Úrad práce, sociálnych vecí a rodiny Žilina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</si>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</sst>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41B];[Red]\-#,##0.00\ [$€-41B]"/>
    <numFmt numFmtId="165" formatCode="0\ %"/>
    <numFmt numFmtId="166" formatCode="dd/mm/yyyy"/>
    <numFmt numFmtId="167" formatCode="0.00\ %"/>
  </numFmts>
  <fonts count="6" x14ac:knownFonts="1">
    <font>
      <sz val="11"/>
      <color rgb="FF000000"/>
      <name val="Calibri"/>
      <charset val="238"/>
    </font>
    <font>
      <b/>
      <i/>
      <u/>
      <sz val="11"/>
      <color rgb="FF000000"/>
      <name val="Calibri"/>
      <charset val="238"/>
    </font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E2EFDA"/>
      </patternFill>
    </fill>
    <fill>
      <patternFill patternType="solid">
        <fgColor rgb="FFE2EFDA"/>
        <bgColor rgb="FFFFF2CC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Border="0" applyProtection="0"/>
  </cellStyleXfs>
  <cellXfs count="163">
    <xf numFmtId="0" fontId="0" fillId="0" borderId="0" xfId="0"/>
    <xf numFmtId="14" fontId="3" fillId="0" borderId="18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66" fontId="3" fillId="0" borderId="14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4" fillId="7" borderId="0" xfId="0" applyFont="1" applyFill="1" applyAlignment="1"/>
    <xf numFmtId="0" fontId="4" fillId="6" borderId="0" xfId="0" applyFont="1" applyFill="1" applyAlignment="1"/>
    <xf numFmtId="0" fontId="3" fillId="5" borderId="1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4" borderId="0" xfId="0" applyFont="1" applyFill="1" applyAlignment="1"/>
    <xf numFmtId="165" fontId="4" fillId="4" borderId="0" xfId="0" applyNumberFormat="1" applyFont="1" applyFill="1" applyAlignment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165" fontId="3" fillId="5" borderId="1" xfId="0" applyNumberFormat="1" applyFont="1" applyFill="1" applyBorder="1"/>
    <xf numFmtId="0" fontId="4" fillId="5" borderId="1" xfId="0" applyFont="1" applyFill="1" applyBorder="1"/>
    <xf numFmtId="4" fontId="4" fillId="5" borderId="1" xfId="0" applyNumberFormat="1" applyFont="1" applyFill="1" applyBorder="1"/>
    <xf numFmtId="165" fontId="4" fillId="5" borderId="1" xfId="0" applyNumberFormat="1" applyFont="1" applyFill="1" applyBorder="1"/>
    <xf numFmtId="0" fontId="4" fillId="6" borderId="0" xfId="0" applyFont="1" applyFill="1" applyAlignment="1"/>
    <xf numFmtId="165" fontId="4" fillId="6" borderId="0" xfId="0" applyNumberFormat="1" applyFont="1" applyFill="1" applyAlignment="1"/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4" xfId="0" applyFont="1" applyBorder="1" applyAlignment="1">
      <alignment horizontal="left" vertical="center"/>
    </xf>
    <xf numFmtId="4" fontId="3" fillId="0" borderId="1" xfId="0" applyNumberFormat="1" applyFont="1" applyBorder="1"/>
    <xf numFmtId="165" fontId="3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0" fontId="3" fillId="0" borderId="5" xfId="0" applyFont="1" applyBorder="1"/>
    <xf numFmtId="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4" fontId="3" fillId="0" borderId="3" xfId="0" applyNumberFormat="1" applyFont="1" applyBorder="1"/>
    <xf numFmtId="0" fontId="3" fillId="0" borderId="6" xfId="0" applyFont="1" applyBorder="1"/>
    <xf numFmtId="0" fontId="3" fillId="0" borderId="0" xfId="0" applyFont="1"/>
    <xf numFmtId="4" fontId="3" fillId="0" borderId="0" xfId="0" applyNumberFormat="1" applyFont="1"/>
    <xf numFmtId="165" fontId="3" fillId="0" borderId="7" xfId="0" applyNumberFormat="1" applyFont="1" applyBorder="1"/>
    <xf numFmtId="4" fontId="3" fillId="0" borderId="7" xfId="0" applyNumberFormat="1" applyFont="1" applyBorder="1"/>
    <xf numFmtId="4" fontId="3" fillId="0" borderId="0" xfId="0" applyNumberFormat="1" applyFont="1"/>
    <xf numFmtId="165" fontId="3" fillId="0" borderId="0" xfId="0" applyNumberFormat="1" applyFont="1"/>
    <xf numFmtId="165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3" fillId="0" borderId="10" xfId="0" applyNumberFormat="1" applyFont="1" applyBorder="1"/>
    <xf numFmtId="4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/>
    <xf numFmtId="0" fontId="4" fillId="7" borderId="0" xfId="0" applyFont="1" applyFill="1" applyAlignment="1"/>
    <xf numFmtId="165" fontId="4" fillId="7" borderId="0" xfId="0" applyNumberFormat="1" applyFont="1" applyFill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14" fontId="5" fillId="0" borderId="1" xfId="0" applyNumberFormat="1" applyFont="1" applyBorder="1"/>
    <xf numFmtId="14" fontId="3" fillId="0" borderId="1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14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4" fontId="4" fillId="0" borderId="2" xfId="0" applyNumberFormat="1" applyFont="1" applyBorder="1"/>
    <xf numFmtId="0" fontId="4" fillId="0" borderId="3" xfId="0" applyFont="1" applyBorder="1"/>
    <xf numFmtId="1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0" fontId="3" fillId="0" borderId="11" xfId="0" applyFont="1" applyBorder="1"/>
    <xf numFmtId="0" fontId="3" fillId="0" borderId="12" xfId="0" applyFont="1" applyBorder="1"/>
    <xf numFmtId="4" fontId="3" fillId="0" borderId="12" xfId="0" applyNumberFormat="1" applyFont="1" applyBorder="1"/>
    <xf numFmtId="165" fontId="3" fillId="0" borderId="12" xfId="0" applyNumberFormat="1" applyFont="1" applyBorder="1"/>
    <xf numFmtId="165" fontId="3" fillId="0" borderId="13" xfId="0" applyNumberFormat="1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0" fontId="3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14" fontId="4" fillId="0" borderId="2" xfId="0" applyNumberFormat="1" applyFont="1" applyBorder="1"/>
    <xf numFmtId="0" fontId="4" fillId="0" borderId="3" xfId="0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14" xfId="0" applyFont="1" applyBorder="1"/>
    <xf numFmtId="166" fontId="3" fillId="0" borderId="14" xfId="0" applyNumberFormat="1" applyFont="1" applyBorder="1"/>
    <xf numFmtId="4" fontId="3" fillId="0" borderId="2" xfId="0" applyNumberFormat="1" applyFont="1" applyBorder="1"/>
    <xf numFmtId="1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0" fontId="3" fillId="3" borderId="9" xfId="0" applyFont="1" applyFill="1" applyBorder="1" applyAlignment="1">
      <alignment horizontal="center"/>
    </xf>
    <xf numFmtId="0" fontId="3" fillId="0" borderId="15" xfId="0" applyFont="1" applyBorder="1"/>
    <xf numFmtId="4" fontId="3" fillId="0" borderId="15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4" fontId="3" fillId="0" borderId="16" xfId="0" applyNumberFormat="1" applyFont="1" applyBorder="1"/>
    <xf numFmtId="4" fontId="3" fillId="0" borderId="15" xfId="0" applyNumberFormat="1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165" fontId="3" fillId="0" borderId="12" xfId="0" applyNumberFormat="1" applyFont="1" applyBorder="1"/>
    <xf numFmtId="165" fontId="3" fillId="0" borderId="13" xfId="0" applyNumberFormat="1" applyFont="1" applyBorder="1"/>
    <xf numFmtId="0" fontId="3" fillId="0" borderId="17" xfId="0" applyFont="1" applyBorder="1" applyAlignment="1">
      <alignment vertical="center"/>
    </xf>
    <xf numFmtId="0" fontId="3" fillId="0" borderId="17" xfId="0" applyFont="1" applyBorder="1"/>
    <xf numFmtId="14" fontId="3" fillId="0" borderId="17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6" xfId="0" applyFont="1" applyBorder="1"/>
    <xf numFmtId="0" fontId="3" fillId="0" borderId="8" xfId="0" applyFont="1" applyBorder="1"/>
    <xf numFmtId="4" fontId="3" fillId="0" borderId="10" xfId="0" applyNumberFormat="1" applyFont="1" applyBorder="1"/>
    <xf numFmtId="4" fontId="3" fillId="0" borderId="16" xfId="0" applyNumberFormat="1" applyFont="1" applyBorder="1"/>
    <xf numFmtId="0" fontId="3" fillId="0" borderId="21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2" xfId="0" applyFont="1" applyBorder="1"/>
    <xf numFmtId="0" fontId="3" fillId="0" borderId="24" xfId="0" applyFont="1" applyBorder="1"/>
    <xf numFmtId="0" fontId="3" fillId="0" borderId="25" xfId="0" applyFont="1" applyBorder="1"/>
    <xf numFmtId="4" fontId="3" fillId="0" borderId="25" xfId="0" applyNumberFormat="1" applyFont="1" applyBorder="1"/>
    <xf numFmtId="4" fontId="3" fillId="0" borderId="25" xfId="0" applyNumberFormat="1" applyFont="1" applyBorder="1"/>
    <xf numFmtId="165" fontId="3" fillId="0" borderId="25" xfId="0" applyNumberFormat="1" applyFont="1" applyBorder="1"/>
    <xf numFmtId="165" fontId="3" fillId="0" borderId="26" xfId="0" applyNumberFormat="1" applyFont="1" applyBorder="1"/>
    <xf numFmtId="4" fontId="3" fillId="0" borderId="26" xfId="0" applyNumberFormat="1" applyFont="1" applyBorder="1"/>
    <xf numFmtId="167" fontId="3" fillId="0" borderId="0" xfId="0" applyNumberFormat="1" applyFont="1"/>
    <xf numFmtId="0" fontId="3" fillId="0" borderId="0" xfId="2" applyFont="1" applyAlignment="1" applyProtection="1"/>
    <xf numFmtId="0" fontId="3" fillId="0" borderId="0" xfId="0" applyFont="1" applyAlignment="1" applyProtection="1"/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4" fontId="3" fillId="0" borderId="27" xfId="0" applyNumberFormat="1" applyFont="1" applyBorder="1" applyAlignment="1">
      <alignment vertical="center"/>
    </xf>
  </cellXfs>
  <cellStyles count="3">
    <cellStyle name="Normálna" xfId="0" builtinId="0"/>
    <cellStyle name="Normálne 2" xfId="2" xr:uid="{00000000-0005-0000-0000-000007000000}"/>
    <cellStyle name="Výsledok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48576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ColWidth="11.5703125" defaultRowHeight="15" x14ac:dyDescent="0.25"/>
  <cols>
    <col min="1" max="1" width="11.5703125" style="15" customWidth="1"/>
    <col min="2" max="2" width="8.7109375" style="15" customWidth="1"/>
    <col min="3" max="3" width="18.140625" style="15" customWidth="1"/>
    <col min="4" max="5" width="12.5703125" style="15" bestFit="1" customWidth="1"/>
    <col min="6" max="8" width="13.140625" style="15" bestFit="1" customWidth="1"/>
    <col min="9" max="14" width="11" style="15" hidden="1" customWidth="1"/>
    <col min="15" max="15" width="5.42578125" style="16" hidden="1" customWidth="1"/>
    <col min="16" max="16" width="11" style="15" hidden="1" customWidth="1"/>
    <col min="17" max="17" width="5.42578125" style="15" hidden="1" customWidth="1"/>
    <col min="18" max="18" width="11" style="15" hidden="1" customWidth="1"/>
    <col min="19" max="19" width="5.42578125" style="15" hidden="1" customWidth="1"/>
    <col min="20" max="20" width="11" style="15" hidden="1" customWidth="1"/>
    <col min="21" max="21" width="5.42578125" style="15" hidden="1" customWidth="1"/>
    <col min="22" max="23" width="12.5703125" style="15" bestFit="1" customWidth="1"/>
    <col min="24" max="64" width="8.7109375" style="15" customWidth="1"/>
  </cols>
  <sheetData>
    <row r="1" spans="1:23" ht="13.9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  <c r="S1" s="18"/>
      <c r="T1" s="18"/>
      <c r="U1" s="18"/>
      <c r="V1" s="18"/>
      <c r="W1" s="18"/>
    </row>
    <row r="2" spans="1:23" ht="13.9" customHeight="1" x14ac:dyDescent="0.25">
      <c r="A2" s="20"/>
      <c r="B2" s="20"/>
      <c r="C2" s="20"/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12</v>
      </c>
      <c r="P2" s="21" t="s">
        <v>13</v>
      </c>
      <c r="Q2" s="22" t="s">
        <v>14</v>
      </c>
      <c r="R2" s="21" t="s">
        <v>15</v>
      </c>
      <c r="S2" s="22" t="s">
        <v>16</v>
      </c>
      <c r="T2" s="21" t="s">
        <v>17</v>
      </c>
      <c r="U2" s="22" t="s">
        <v>18</v>
      </c>
      <c r="V2" s="21" t="s">
        <v>19</v>
      </c>
      <c r="W2" s="21" t="s">
        <v>20</v>
      </c>
    </row>
    <row r="3" spans="1:23" ht="13.9" customHeight="1" x14ac:dyDescent="0.25">
      <c r="A3" s="14" t="s">
        <v>21</v>
      </c>
      <c r="B3" s="23">
        <v>111</v>
      </c>
      <c r="C3" s="23" t="s">
        <v>22</v>
      </c>
      <c r="D3" s="24">
        <f t="shared" ref="D3:N3" si="0">D41+D74-D8</f>
        <v>763985.94</v>
      </c>
      <c r="E3" s="24">
        <f t="shared" si="0"/>
        <v>762955.45</v>
      </c>
      <c r="F3" s="24">
        <f t="shared" si="0"/>
        <v>734801</v>
      </c>
      <c r="G3" s="24">
        <f t="shared" si="0"/>
        <v>979941</v>
      </c>
      <c r="H3" s="24">
        <f t="shared" si="0"/>
        <v>867563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  <c r="M3" s="24">
        <f t="shared" si="0"/>
        <v>867563</v>
      </c>
      <c r="N3" s="24">
        <f t="shared" si="0"/>
        <v>0</v>
      </c>
      <c r="O3" s="25">
        <f t="shared" ref="O3:O20" si="1">N3/$M3</f>
        <v>0</v>
      </c>
      <c r="P3" s="24">
        <f>P41+P74-P8</f>
        <v>0</v>
      </c>
      <c r="Q3" s="25">
        <f t="shared" ref="Q3:Q20" si="2">P3/$M3</f>
        <v>0</v>
      </c>
      <c r="R3" s="24">
        <f>R41+R74-R8</f>
        <v>0</v>
      </c>
      <c r="S3" s="25">
        <f t="shared" ref="S3:S20" si="3">R3/$M3</f>
        <v>0</v>
      </c>
      <c r="T3" s="24">
        <f>T41+T74-T8</f>
        <v>0</v>
      </c>
      <c r="U3" s="25">
        <f t="shared" ref="U3:U20" si="4">T3/$M3</f>
        <v>0</v>
      </c>
      <c r="V3" s="24">
        <f>V41+V74-V8</f>
        <v>823228</v>
      </c>
      <c r="W3" s="24">
        <f>W41+W74-W8</f>
        <v>823228</v>
      </c>
    </row>
    <row r="4" spans="1:23" ht="13.9" customHeight="1" x14ac:dyDescent="0.25">
      <c r="A4" s="14"/>
      <c r="B4" s="23">
        <v>41</v>
      </c>
      <c r="C4" s="23" t="s">
        <v>23</v>
      </c>
      <c r="D4" s="24">
        <f t="shared" ref="D4:N4" si="5">D24+D42-D9</f>
        <v>1361666.5299999998</v>
      </c>
      <c r="E4" s="24">
        <f t="shared" si="5"/>
        <v>1464687.7300000002</v>
      </c>
      <c r="F4" s="24">
        <f t="shared" si="5"/>
        <v>1579872</v>
      </c>
      <c r="G4" s="24">
        <f t="shared" si="5"/>
        <v>1530074</v>
      </c>
      <c r="H4" s="24">
        <f t="shared" si="5"/>
        <v>1383272</v>
      </c>
      <c r="I4" s="24">
        <f t="shared" si="5"/>
        <v>0</v>
      </c>
      <c r="J4" s="24">
        <f t="shared" si="5"/>
        <v>0</v>
      </c>
      <c r="K4" s="24">
        <f t="shared" si="5"/>
        <v>0</v>
      </c>
      <c r="L4" s="24">
        <f t="shared" si="5"/>
        <v>0</v>
      </c>
      <c r="M4" s="24">
        <f t="shared" si="5"/>
        <v>1383272</v>
      </c>
      <c r="N4" s="24">
        <f t="shared" si="5"/>
        <v>0</v>
      </c>
      <c r="O4" s="25">
        <f t="shared" si="1"/>
        <v>0</v>
      </c>
      <c r="P4" s="24">
        <f>P24+P42-P9</f>
        <v>0</v>
      </c>
      <c r="Q4" s="25">
        <f t="shared" si="2"/>
        <v>0</v>
      </c>
      <c r="R4" s="24">
        <f>R24+R42-R9</f>
        <v>0</v>
      </c>
      <c r="S4" s="25">
        <f t="shared" si="3"/>
        <v>0</v>
      </c>
      <c r="T4" s="24">
        <f>T24+T42-T9</f>
        <v>0</v>
      </c>
      <c r="U4" s="25">
        <f t="shared" si="4"/>
        <v>0</v>
      </c>
      <c r="V4" s="24">
        <f>V24+V42-V9</f>
        <v>1318492</v>
      </c>
      <c r="W4" s="24">
        <f>W24+W42-W9</f>
        <v>1440080</v>
      </c>
    </row>
    <row r="5" spans="1:23" ht="13.9" customHeight="1" x14ac:dyDescent="0.25">
      <c r="A5" s="14"/>
      <c r="B5" s="23">
        <v>71</v>
      </c>
      <c r="C5" s="23" t="s">
        <v>24</v>
      </c>
      <c r="D5" s="24">
        <f t="shared" ref="D5:N5" si="6">D75</f>
        <v>3000</v>
      </c>
      <c r="E5" s="24">
        <f t="shared" si="6"/>
        <v>3000</v>
      </c>
      <c r="F5" s="24">
        <f t="shared" si="6"/>
        <v>3000</v>
      </c>
      <c r="G5" s="24">
        <f t="shared" si="6"/>
        <v>3000</v>
      </c>
      <c r="H5" s="24">
        <f t="shared" si="6"/>
        <v>3000</v>
      </c>
      <c r="I5" s="24">
        <f t="shared" si="6"/>
        <v>0</v>
      </c>
      <c r="J5" s="24">
        <f t="shared" si="6"/>
        <v>0</v>
      </c>
      <c r="K5" s="24">
        <f t="shared" si="6"/>
        <v>0</v>
      </c>
      <c r="L5" s="24">
        <f t="shared" si="6"/>
        <v>0</v>
      </c>
      <c r="M5" s="24">
        <f t="shared" si="6"/>
        <v>3000</v>
      </c>
      <c r="N5" s="24">
        <f t="shared" si="6"/>
        <v>0</v>
      </c>
      <c r="O5" s="25">
        <f t="shared" si="1"/>
        <v>0</v>
      </c>
      <c r="P5" s="24">
        <f>P75</f>
        <v>0</v>
      </c>
      <c r="Q5" s="25">
        <f t="shared" si="2"/>
        <v>0</v>
      </c>
      <c r="R5" s="24">
        <f>R75</f>
        <v>0</v>
      </c>
      <c r="S5" s="25">
        <f t="shared" si="3"/>
        <v>0</v>
      </c>
      <c r="T5" s="24">
        <f>T75</f>
        <v>0</v>
      </c>
      <c r="U5" s="25">
        <f t="shared" si="4"/>
        <v>0</v>
      </c>
      <c r="V5" s="24">
        <f>V75</f>
        <v>3000</v>
      </c>
      <c r="W5" s="24">
        <f>W75</f>
        <v>3000</v>
      </c>
    </row>
    <row r="6" spans="1:23" ht="13.9" customHeight="1" x14ac:dyDescent="0.25">
      <c r="A6" s="14"/>
      <c r="B6" s="23">
        <v>72</v>
      </c>
      <c r="C6" s="23" t="s">
        <v>25</v>
      </c>
      <c r="D6" s="24">
        <f t="shared" ref="D6:N6" si="7">D43+D76</f>
        <v>55845.61</v>
      </c>
      <c r="E6" s="24">
        <f t="shared" si="7"/>
        <v>83132.320000000007</v>
      </c>
      <c r="F6" s="24">
        <f t="shared" si="7"/>
        <v>142260</v>
      </c>
      <c r="G6" s="24">
        <f t="shared" si="7"/>
        <v>100472</v>
      </c>
      <c r="H6" s="24">
        <f t="shared" si="7"/>
        <v>100476</v>
      </c>
      <c r="I6" s="24">
        <f t="shared" si="7"/>
        <v>0</v>
      </c>
      <c r="J6" s="24">
        <f t="shared" si="7"/>
        <v>0</v>
      </c>
      <c r="K6" s="24">
        <f t="shared" si="7"/>
        <v>0</v>
      </c>
      <c r="L6" s="24">
        <f t="shared" si="7"/>
        <v>0</v>
      </c>
      <c r="M6" s="24">
        <f t="shared" si="7"/>
        <v>100476</v>
      </c>
      <c r="N6" s="24">
        <f t="shared" si="7"/>
        <v>0</v>
      </c>
      <c r="O6" s="25">
        <f t="shared" si="1"/>
        <v>0</v>
      </c>
      <c r="P6" s="24">
        <f>P43+P76</f>
        <v>0</v>
      </c>
      <c r="Q6" s="25">
        <f t="shared" si="2"/>
        <v>0</v>
      </c>
      <c r="R6" s="24">
        <f>R43+R76</f>
        <v>0</v>
      </c>
      <c r="S6" s="25">
        <f t="shared" si="3"/>
        <v>0</v>
      </c>
      <c r="T6" s="24">
        <f>T43+T76</f>
        <v>0</v>
      </c>
      <c r="U6" s="25">
        <f t="shared" si="4"/>
        <v>0</v>
      </c>
      <c r="V6" s="24">
        <f>V43+V76</f>
        <v>100476</v>
      </c>
      <c r="W6" s="24">
        <f>W43+W76</f>
        <v>100476</v>
      </c>
    </row>
    <row r="7" spans="1:23" ht="13.9" customHeight="1" x14ac:dyDescent="0.25">
      <c r="A7" s="14"/>
      <c r="B7" s="23"/>
      <c r="C7" s="26" t="s">
        <v>26</v>
      </c>
      <c r="D7" s="27">
        <f t="shared" ref="D7:N7" si="8">SUM(D3:D6)</f>
        <v>2184498.0799999996</v>
      </c>
      <c r="E7" s="27">
        <f t="shared" si="8"/>
        <v>2313775.5</v>
      </c>
      <c r="F7" s="27">
        <f t="shared" si="8"/>
        <v>2459933</v>
      </c>
      <c r="G7" s="27">
        <f t="shared" si="8"/>
        <v>2613487</v>
      </c>
      <c r="H7" s="27">
        <f t="shared" si="8"/>
        <v>2354311</v>
      </c>
      <c r="I7" s="27">
        <f t="shared" si="8"/>
        <v>0</v>
      </c>
      <c r="J7" s="27">
        <f t="shared" si="8"/>
        <v>0</v>
      </c>
      <c r="K7" s="27">
        <f t="shared" si="8"/>
        <v>0</v>
      </c>
      <c r="L7" s="27">
        <f t="shared" si="8"/>
        <v>0</v>
      </c>
      <c r="M7" s="27">
        <f t="shared" si="8"/>
        <v>2354311</v>
      </c>
      <c r="N7" s="27">
        <f t="shared" si="8"/>
        <v>0</v>
      </c>
      <c r="O7" s="28">
        <f t="shared" si="1"/>
        <v>0</v>
      </c>
      <c r="P7" s="27">
        <f>SUM(P3:P6)</f>
        <v>0</v>
      </c>
      <c r="Q7" s="28">
        <f t="shared" si="2"/>
        <v>0</v>
      </c>
      <c r="R7" s="27">
        <f>SUM(R3:R6)</f>
        <v>0</v>
      </c>
      <c r="S7" s="28">
        <f t="shared" si="3"/>
        <v>0</v>
      </c>
      <c r="T7" s="27">
        <f>SUM(T3:T6)</f>
        <v>0</v>
      </c>
      <c r="U7" s="28">
        <f t="shared" si="4"/>
        <v>0</v>
      </c>
      <c r="V7" s="27">
        <f>SUM(V3:V6)</f>
        <v>2245196</v>
      </c>
      <c r="W7" s="27">
        <f>SUM(W3:W6)</f>
        <v>2366784</v>
      </c>
    </row>
    <row r="8" spans="1:23" ht="13.9" customHeight="1" x14ac:dyDescent="0.25">
      <c r="A8" s="14"/>
      <c r="B8" s="23">
        <v>111</v>
      </c>
      <c r="C8" s="23" t="s">
        <v>22</v>
      </c>
      <c r="D8" s="24">
        <f>SUM(D106:D111)</f>
        <v>100000</v>
      </c>
      <c r="E8" s="24">
        <f>SUM(E106:E111)</f>
        <v>184139.16</v>
      </c>
      <c r="F8" s="24">
        <f>SUM(F106:F111)</f>
        <v>405618</v>
      </c>
      <c r="G8" s="24">
        <f>SUM(G106:G111)</f>
        <v>155461</v>
      </c>
      <c r="H8" s="24">
        <f>SUM(H106:H111)</f>
        <v>1009328</v>
      </c>
      <c r="I8" s="24">
        <f>SUM(I106:I107)</f>
        <v>0</v>
      </c>
      <c r="J8" s="24">
        <f>SUM(J106:J107)</f>
        <v>0</v>
      </c>
      <c r="K8" s="24">
        <f>SUM(K106:K107)</f>
        <v>0</v>
      </c>
      <c r="L8" s="24">
        <f>SUM(L106:L107)</f>
        <v>0</v>
      </c>
      <c r="M8" s="24">
        <f>SUM(M106:M111)</f>
        <v>1009328</v>
      </c>
      <c r="N8" s="24">
        <f>SUM(N106:N111)</f>
        <v>0</v>
      </c>
      <c r="O8" s="25">
        <f t="shared" si="1"/>
        <v>0</v>
      </c>
      <c r="P8" s="24">
        <f>SUM(P106:P111)</f>
        <v>0</v>
      </c>
      <c r="Q8" s="25">
        <f t="shared" si="2"/>
        <v>0</v>
      </c>
      <c r="R8" s="24">
        <f>SUM(R106:R111)</f>
        <v>0</v>
      </c>
      <c r="S8" s="25">
        <f t="shared" si="3"/>
        <v>0</v>
      </c>
      <c r="T8" s="24">
        <f>SUM(T106:T111)</f>
        <v>0</v>
      </c>
      <c r="U8" s="25">
        <f t="shared" si="4"/>
        <v>0</v>
      </c>
      <c r="V8" s="24">
        <f>SUM(V106:V111)</f>
        <v>0</v>
      </c>
      <c r="W8" s="24">
        <f>SUM(W106:W111)</f>
        <v>0</v>
      </c>
    </row>
    <row r="9" spans="1:23" ht="13.9" customHeight="1" x14ac:dyDescent="0.25">
      <c r="A9" s="14"/>
      <c r="B9" s="23">
        <v>43</v>
      </c>
      <c r="C9" s="23" t="s">
        <v>23</v>
      </c>
      <c r="D9" s="24">
        <f t="shared" ref="D9:N9" si="9">D52</f>
        <v>87.5</v>
      </c>
      <c r="E9" s="24">
        <f t="shared" si="9"/>
        <v>6650</v>
      </c>
      <c r="F9" s="24">
        <f t="shared" si="9"/>
        <v>0</v>
      </c>
      <c r="G9" s="24">
        <f t="shared" si="9"/>
        <v>3650</v>
      </c>
      <c r="H9" s="24">
        <f t="shared" si="9"/>
        <v>0</v>
      </c>
      <c r="I9" s="24">
        <f t="shared" si="9"/>
        <v>0</v>
      </c>
      <c r="J9" s="24">
        <f t="shared" si="9"/>
        <v>0</v>
      </c>
      <c r="K9" s="24">
        <f t="shared" si="9"/>
        <v>0</v>
      </c>
      <c r="L9" s="24">
        <f t="shared" si="9"/>
        <v>0</v>
      </c>
      <c r="M9" s="24">
        <f t="shared" si="9"/>
        <v>0</v>
      </c>
      <c r="N9" s="24">
        <f t="shared" si="9"/>
        <v>0</v>
      </c>
      <c r="O9" s="25" t="e">
        <f t="shared" si="1"/>
        <v>#DIV/0!</v>
      </c>
      <c r="P9" s="24">
        <f>P52</f>
        <v>0</v>
      </c>
      <c r="Q9" s="25" t="e">
        <f t="shared" si="2"/>
        <v>#DIV/0!</v>
      </c>
      <c r="R9" s="24">
        <f>R52</f>
        <v>0</v>
      </c>
      <c r="S9" s="25" t="e">
        <f t="shared" si="3"/>
        <v>#DIV/0!</v>
      </c>
      <c r="T9" s="24">
        <f>T52</f>
        <v>0</v>
      </c>
      <c r="U9" s="25" t="e">
        <f t="shared" si="4"/>
        <v>#DIV/0!</v>
      </c>
      <c r="V9" s="24">
        <f>V52</f>
        <v>0</v>
      </c>
      <c r="W9" s="24">
        <f>W52</f>
        <v>0</v>
      </c>
    </row>
    <row r="10" spans="1:23" ht="13.9" customHeight="1" x14ac:dyDescent="0.25">
      <c r="A10" s="14"/>
      <c r="B10" s="23"/>
      <c r="C10" s="26" t="s">
        <v>27</v>
      </c>
      <c r="D10" s="27">
        <f t="shared" ref="D10:N10" si="10">SUM(D8:D9)</f>
        <v>100087.5</v>
      </c>
      <c r="E10" s="27">
        <f t="shared" si="10"/>
        <v>190789.16</v>
      </c>
      <c r="F10" s="27">
        <f t="shared" si="10"/>
        <v>405618</v>
      </c>
      <c r="G10" s="27">
        <f t="shared" si="10"/>
        <v>159111</v>
      </c>
      <c r="H10" s="27">
        <f t="shared" si="10"/>
        <v>1009328</v>
      </c>
      <c r="I10" s="27">
        <f t="shared" si="10"/>
        <v>0</v>
      </c>
      <c r="J10" s="27">
        <f t="shared" si="10"/>
        <v>0</v>
      </c>
      <c r="K10" s="27">
        <f t="shared" si="10"/>
        <v>0</v>
      </c>
      <c r="L10" s="27">
        <f t="shared" si="10"/>
        <v>0</v>
      </c>
      <c r="M10" s="27">
        <f t="shared" si="10"/>
        <v>1009328</v>
      </c>
      <c r="N10" s="27">
        <f t="shared" si="10"/>
        <v>0</v>
      </c>
      <c r="O10" s="28">
        <f t="shared" si="1"/>
        <v>0</v>
      </c>
      <c r="P10" s="27">
        <f>SUM(P8:P9)</f>
        <v>0</v>
      </c>
      <c r="Q10" s="28">
        <f t="shared" si="2"/>
        <v>0</v>
      </c>
      <c r="R10" s="27">
        <f>SUM(R8:R9)</f>
        <v>0</v>
      </c>
      <c r="S10" s="28">
        <f t="shared" si="3"/>
        <v>0</v>
      </c>
      <c r="T10" s="27">
        <f>SUM(T8:T9)</f>
        <v>0</v>
      </c>
      <c r="U10" s="28">
        <f t="shared" si="4"/>
        <v>0</v>
      </c>
      <c r="V10" s="27">
        <f>SUM(V8:V9)</f>
        <v>0</v>
      </c>
      <c r="W10" s="27">
        <f>SUM(W8:W9)</f>
        <v>0</v>
      </c>
    </row>
    <row r="11" spans="1:23" ht="13.9" customHeight="1" x14ac:dyDescent="0.25">
      <c r="A11" s="14"/>
      <c r="B11" s="23">
        <v>131</v>
      </c>
      <c r="C11" s="23" t="s">
        <v>22</v>
      </c>
      <c r="D11" s="24">
        <f t="shared" ref="D11:N11" si="11">D121</f>
        <v>34161.160000000003</v>
      </c>
      <c r="E11" s="24">
        <f t="shared" si="11"/>
        <v>69416.210000000006</v>
      </c>
      <c r="F11" s="24">
        <f t="shared" si="11"/>
        <v>32326</v>
      </c>
      <c r="G11" s="24">
        <f t="shared" si="11"/>
        <v>32326</v>
      </c>
      <c r="H11" s="24">
        <f t="shared" si="11"/>
        <v>0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0</v>
      </c>
      <c r="N11" s="24">
        <f t="shared" si="11"/>
        <v>0</v>
      </c>
      <c r="O11" s="25" t="e">
        <f t="shared" si="1"/>
        <v>#DIV/0!</v>
      </c>
      <c r="P11" s="24">
        <f>P121</f>
        <v>0</v>
      </c>
      <c r="Q11" s="25" t="e">
        <f t="shared" si="2"/>
        <v>#DIV/0!</v>
      </c>
      <c r="R11" s="24">
        <f>R121</f>
        <v>0</v>
      </c>
      <c r="S11" s="25" t="e">
        <f t="shared" si="3"/>
        <v>#DIV/0!</v>
      </c>
      <c r="T11" s="24">
        <f>T121</f>
        <v>0</v>
      </c>
      <c r="U11" s="25" t="e">
        <f t="shared" si="4"/>
        <v>#DIV/0!</v>
      </c>
      <c r="V11" s="24">
        <f t="shared" ref="V11:W14" si="12">V121</f>
        <v>0</v>
      </c>
      <c r="W11" s="24">
        <f t="shared" si="12"/>
        <v>0</v>
      </c>
    </row>
    <row r="12" spans="1:23" ht="13.9" customHeight="1" x14ac:dyDescent="0.25">
      <c r="A12" s="14"/>
      <c r="B12" s="23">
        <v>41</v>
      </c>
      <c r="C12" s="23" t="s">
        <v>23</v>
      </c>
      <c r="D12" s="24">
        <f t="shared" ref="D12:N12" si="13">D122</f>
        <v>759956.16999999993</v>
      </c>
      <c r="E12" s="24">
        <f t="shared" si="13"/>
        <v>403699.06</v>
      </c>
      <c r="F12" s="24">
        <f t="shared" si="13"/>
        <v>199814</v>
      </c>
      <c r="G12" s="24">
        <f t="shared" si="13"/>
        <v>112422</v>
      </c>
      <c r="H12" s="24">
        <f t="shared" si="13"/>
        <v>195876</v>
      </c>
      <c r="I12" s="24">
        <f t="shared" si="13"/>
        <v>0</v>
      </c>
      <c r="J12" s="24">
        <f t="shared" si="13"/>
        <v>0</v>
      </c>
      <c r="K12" s="24">
        <f t="shared" si="13"/>
        <v>0</v>
      </c>
      <c r="L12" s="24">
        <f t="shared" si="13"/>
        <v>0</v>
      </c>
      <c r="M12" s="24">
        <f t="shared" si="13"/>
        <v>195876</v>
      </c>
      <c r="N12" s="24">
        <f t="shared" si="13"/>
        <v>0</v>
      </c>
      <c r="O12" s="25">
        <f t="shared" si="1"/>
        <v>0</v>
      </c>
      <c r="P12" s="24">
        <f>P122</f>
        <v>0</v>
      </c>
      <c r="Q12" s="25">
        <f t="shared" si="2"/>
        <v>0</v>
      </c>
      <c r="R12" s="24">
        <f>R122</f>
        <v>0</v>
      </c>
      <c r="S12" s="25">
        <f t="shared" si="3"/>
        <v>0</v>
      </c>
      <c r="T12" s="24">
        <f>T122</f>
        <v>0</v>
      </c>
      <c r="U12" s="25">
        <f t="shared" si="4"/>
        <v>0</v>
      </c>
      <c r="V12" s="24">
        <f t="shared" si="12"/>
        <v>0</v>
      </c>
      <c r="W12" s="24">
        <f t="shared" si="12"/>
        <v>0</v>
      </c>
    </row>
    <row r="13" spans="1:23" ht="13.9" customHeight="1" x14ac:dyDescent="0.25">
      <c r="A13" s="14"/>
      <c r="B13" s="23">
        <v>71</v>
      </c>
      <c r="C13" s="23" t="s">
        <v>24</v>
      </c>
      <c r="D13" s="24">
        <f t="shared" ref="D13:N13" si="14">D123</f>
        <v>3760.3</v>
      </c>
      <c r="E13" s="24">
        <f t="shared" si="14"/>
        <v>4060.3</v>
      </c>
      <c r="F13" s="24">
        <f t="shared" si="14"/>
        <v>3000</v>
      </c>
      <c r="G13" s="24">
        <f t="shared" si="14"/>
        <v>29918</v>
      </c>
      <c r="H13" s="24">
        <f t="shared" si="14"/>
        <v>0</v>
      </c>
      <c r="I13" s="24">
        <f t="shared" si="14"/>
        <v>0</v>
      </c>
      <c r="J13" s="24">
        <f t="shared" si="14"/>
        <v>0</v>
      </c>
      <c r="K13" s="24">
        <f t="shared" si="14"/>
        <v>0</v>
      </c>
      <c r="L13" s="24">
        <f t="shared" si="14"/>
        <v>0</v>
      </c>
      <c r="M13" s="24">
        <f t="shared" si="14"/>
        <v>0</v>
      </c>
      <c r="N13" s="24">
        <f t="shared" si="14"/>
        <v>0</v>
      </c>
      <c r="O13" s="25" t="e">
        <f t="shared" si="1"/>
        <v>#DIV/0!</v>
      </c>
      <c r="P13" s="24">
        <f>P123</f>
        <v>0</v>
      </c>
      <c r="Q13" s="25" t="e">
        <f t="shared" si="2"/>
        <v>#DIV/0!</v>
      </c>
      <c r="R13" s="24">
        <f>R123</f>
        <v>0</v>
      </c>
      <c r="S13" s="25" t="e">
        <f t="shared" si="3"/>
        <v>#DIV/0!</v>
      </c>
      <c r="T13" s="24">
        <f>T123</f>
        <v>0</v>
      </c>
      <c r="U13" s="25" t="e">
        <f t="shared" si="4"/>
        <v>#DIV/0!</v>
      </c>
      <c r="V13" s="24">
        <f t="shared" si="12"/>
        <v>0</v>
      </c>
      <c r="W13" s="24">
        <f t="shared" si="12"/>
        <v>0</v>
      </c>
    </row>
    <row r="14" spans="1:23" ht="13.9" customHeight="1" x14ac:dyDescent="0.25">
      <c r="A14" s="14"/>
      <c r="B14" s="29">
        <v>72</v>
      </c>
      <c r="C14" s="29" t="s">
        <v>25</v>
      </c>
      <c r="D14" s="24">
        <f t="shared" ref="D14:N14" si="15">D124</f>
        <v>13138.14</v>
      </c>
      <c r="E14" s="24">
        <f t="shared" si="15"/>
        <v>0</v>
      </c>
      <c r="F14" s="24">
        <f t="shared" si="15"/>
        <v>0</v>
      </c>
      <c r="G14" s="24">
        <f t="shared" si="15"/>
        <v>0</v>
      </c>
      <c r="H14" s="24">
        <f t="shared" si="15"/>
        <v>0</v>
      </c>
      <c r="I14" s="24">
        <f t="shared" si="15"/>
        <v>0</v>
      </c>
      <c r="J14" s="24">
        <f t="shared" si="15"/>
        <v>0</v>
      </c>
      <c r="K14" s="24">
        <f t="shared" si="15"/>
        <v>0</v>
      </c>
      <c r="L14" s="24">
        <f t="shared" si="15"/>
        <v>0</v>
      </c>
      <c r="M14" s="24">
        <f t="shared" si="15"/>
        <v>0</v>
      </c>
      <c r="N14" s="24">
        <f t="shared" si="15"/>
        <v>0</v>
      </c>
      <c r="O14" s="25" t="e">
        <f t="shared" si="1"/>
        <v>#DIV/0!</v>
      </c>
      <c r="P14" s="24">
        <f>P124</f>
        <v>0</v>
      </c>
      <c r="Q14" s="25" t="e">
        <f t="shared" si="2"/>
        <v>#DIV/0!</v>
      </c>
      <c r="R14" s="24">
        <f>R124</f>
        <v>0</v>
      </c>
      <c r="S14" s="25" t="e">
        <f t="shared" si="3"/>
        <v>#DIV/0!</v>
      </c>
      <c r="T14" s="24">
        <f>T124</f>
        <v>0</v>
      </c>
      <c r="U14" s="25" t="e">
        <f t="shared" si="4"/>
        <v>#DIV/0!</v>
      </c>
      <c r="V14" s="24">
        <f t="shared" si="12"/>
        <v>0</v>
      </c>
      <c r="W14" s="24">
        <f t="shared" si="12"/>
        <v>0</v>
      </c>
    </row>
    <row r="15" spans="1:23" ht="13.9" customHeight="1" x14ac:dyDescent="0.25">
      <c r="A15" s="14"/>
      <c r="B15" s="23"/>
      <c r="C15" s="26" t="s">
        <v>28</v>
      </c>
      <c r="D15" s="27">
        <f t="shared" ref="D15:N15" si="16">SUM(D11:D14)</f>
        <v>811015.77</v>
      </c>
      <c r="E15" s="27">
        <f t="shared" si="16"/>
        <v>477175.57</v>
      </c>
      <c r="F15" s="27">
        <f t="shared" si="16"/>
        <v>235140</v>
      </c>
      <c r="G15" s="27">
        <f t="shared" si="16"/>
        <v>174666</v>
      </c>
      <c r="H15" s="27">
        <f t="shared" si="16"/>
        <v>195876</v>
      </c>
      <c r="I15" s="27">
        <f t="shared" si="16"/>
        <v>0</v>
      </c>
      <c r="J15" s="27">
        <f t="shared" si="16"/>
        <v>0</v>
      </c>
      <c r="K15" s="27">
        <f t="shared" si="16"/>
        <v>0</v>
      </c>
      <c r="L15" s="27">
        <f t="shared" si="16"/>
        <v>0</v>
      </c>
      <c r="M15" s="27">
        <f t="shared" si="16"/>
        <v>195876</v>
      </c>
      <c r="N15" s="27">
        <f t="shared" si="16"/>
        <v>0</v>
      </c>
      <c r="O15" s="28">
        <f t="shared" si="1"/>
        <v>0</v>
      </c>
      <c r="P15" s="27">
        <f>SUM(P11:P14)</f>
        <v>0</v>
      </c>
      <c r="Q15" s="28">
        <f t="shared" si="2"/>
        <v>0</v>
      </c>
      <c r="R15" s="27">
        <f>SUM(R11:R14)</f>
        <v>0</v>
      </c>
      <c r="S15" s="28">
        <f t="shared" si="3"/>
        <v>0</v>
      </c>
      <c r="T15" s="27">
        <f>SUM(T11:T14)</f>
        <v>0</v>
      </c>
      <c r="U15" s="28">
        <f t="shared" si="4"/>
        <v>0</v>
      </c>
      <c r="V15" s="27">
        <f>SUM(V11:V14)</f>
        <v>0</v>
      </c>
      <c r="W15" s="27">
        <f>SUM(W11:W14)</f>
        <v>0</v>
      </c>
    </row>
    <row r="16" spans="1:23" ht="13.9" customHeight="1" x14ac:dyDescent="0.25">
      <c r="A16" s="14"/>
      <c r="B16" s="23">
        <v>111</v>
      </c>
      <c r="C16" s="23" t="s">
        <v>22</v>
      </c>
      <c r="D16" s="24">
        <f t="shared" ref="D16:N16" si="17">D3+D8+D11</f>
        <v>898147.1</v>
      </c>
      <c r="E16" s="24">
        <f t="shared" si="17"/>
        <v>1016510.82</v>
      </c>
      <c r="F16" s="24">
        <f t="shared" si="17"/>
        <v>1172745</v>
      </c>
      <c r="G16" s="24">
        <f t="shared" si="17"/>
        <v>1167728</v>
      </c>
      <c r="H16" s="24">
        <f t="shared" si="17"/>
        <v>1876891</v>
      </c>
      <c r="I16" s="24">
        <f t="shared" si="17"/>
        <v>0</v>
      </c>
      <c r="J16" s="24">
        <f t="shared" si="17"/>
        <v>0</v>
      </c>
      <c r="K16" s="24">
        <f t="shared" si="17"/>
        <v>0</v>
      </c>
      <c r="L16" s="24">
        <f t="shared" si="17"/>
        <v>0</v>
      </c>
      <c r="M16" s="24">
        <f t="shared" si="17"/>
        <v>1876891</v>
      </c>
      <c r="N16" s="24">
        <f t="shared" si="17"/>
        <v>0</v>
      </c>
      <c r="O16" s="25">
        <f t="shared" si="1"/>
        <v>0</v>
      </c>
      <c r="P16" s="24">
        <f>P3+P8+P11</f>
        <v>0</v>
      </c>
      <c r="Q16" s="25">
        <f t="shared" si="2"/>
        <v>0</v>
      </c>
      <c r="R16" s="24">
        <f>R3+R8+R11</f>
        <v>0</v>
      </c>
      <c r="S16" s="25">
        <f t="shared" si="3"/>
        <v>0</v>
      </c>
      <c r="T16" s="24">
        <f>T3+T8+T11</f>
        <v>0</v>
      </c>
      <c r="U16" s="25">
        <f t="shared" si="4"/>
        <v>0</v>
      </c>
      <c r="V16" s="24">
        <f>V3+V8+V11</f>
        <v>823228</v>
      </c>
      <c r="W16" s="24">
        <f>W3+W8+W11</f>
        <v>823228</v>
      </c>
    </row>
    <row r="17" spans="1:23" ht="13.9" customHeight="1" x14ac:dyDescent="0.25">
      <c r="A17" s="14"/>
      <c r="B17" s="23">
        <v>41</v>
      </c>
      <c r="C17" s="23" t="s">
        <v>23</v>
      </c>
      <c r="D17" s="24">
        <f t="shared" ref="D17:N17" si="18">D4+D9+D12</f>
        <v>2121710.1999999997</v>
      </c>
      <c r="E17" s="24">
        <f t="shared" si="18"/>
        <v>1875036.7900000003</v>
      </c>
      <c r="F17" s="24">
        <f t="shared" si="18"/>
        <v>1779686</v>
      </c>
      <c r="G17" s="24">
        <f t="shared" si="18"/>
        <v>1646146</v>
      </c>
      <c r="H17" s="24">
        <f t="shared" si="18"/>
        <v>1579148</v>
      </c>
      <c r="I17" s="24">
        <f t="shared" si="18"/>
        <v>0</v>
      </c>
      <c r="J17" s="24">
        <f t="shared" si="18"/>
        <v>0</v>
      </c>
      <c r="K17" s="24">
        <f t="shared" si="18"/>
        <v>0</v>
      </c>
      <c r="L17" s="24">
        <f t="shared" si="18"/>
        <v>0</v>
      </c>
      <c r="M17" s="24">
        <f t="shared" si="18"/>
        <v>1579148</v>
      </c>
      <c r="N17" s="24">
        <f t="shared" si="18"/>
        <v>0</v>
      </c>
      <c r="O17" s="25">
        <f t="shared" si="1"/>
        <v>0</v>
      </c>
      <c r="P17" s="24">
        <f>P4+P9+P12</f>
        <v>0</v>
      </c>
      <c r="Q17" s="25">
        <f t="shared" si="2"/>
        <v>0</v>
      </c>
      <c r="R17" s="24">
        <f>R4+R9+R12</f>
        <v>0</v>
      </c>
      <c r="S17" s="25">
        <f t="shared" si="3"/>
        <v>0</v>
      </c>
      <c r="T17" s="24">
        <f>T4+T9+T12</f>
        <v>0</v>
      </c>
      <c r="U17" s="25">
        <f t="shared" si="4"/>
        <v>0</v>
      </c>
      <c r="V17" s="24">
        <f>V4+V9+V12</f>
        <v>1318492</v>
      </c>
      <c r="W17" s="24">
        <f>W4+W9+W12</f>
        <v>1440080</v>
      </c>
    </row>
    <row r="18" spans="1:23" ht="13.9" customHeight="1" x14ac:dyDescent="0.25">
      <c r="A18" s="14"/>
      <c r="B18" s="23">
        <v>71</v>
      </c>
      <c r="C18" s="23" t="s">
        <v>24</v>
      </c>
      <c r="D18" s="24">
        <f t="shared" ref="D18:N18" si="19">D5+D13</f>
        <v>6760.3</v>
      </c>
      <c r="E18" s="24">
        <f t="shared" si="19"/>
        <v>7060.3</v>
      </c>
      <c r="F18" s="24">
        <f t="shared" si="19"/>
        <v>6000</v>
      </c>
      <c r="G18" s="24">
        <f t="shared" si="19"/>
        <v>32918</v>
      </c>
      <c r="H18" s="24">
        <f t="shared" si="19"/>
        <v>3000</v>
      </c>
      <c r="I18" s="24">
        <f t="shared" si="19"/>
        <v>0</v>
      </c>
      <c r="J18" s="24">
        <f t="shared" si="19"/>
        <v>0</v>
      </c>
      <c r="K18" s="24">
        <f t="shared" si="19"/>
        <v>0</v>
      </c>
      <c r="L18" s="24">
        <f t="shared" si="19"/>
        <v>0</v>
      </c>
      <c r="M18" s="24">
        <f t="shared" si="19"/>
        <v>3000</v>
      </c>
      <c r="N18" s="24">
        <f t="shared" si="19"/>
        <v>0</v>
      </c>
      <c r="O18" s="25">
        <f t="shared" si="1"/>
        <v>0</v>
      </c>
      <c r="P18" s="24">
        <f>P5+P13</f>
        <v>0</v>
      </c>
      <c r="Q18" s="25">
        <f t="shared" si="2"/>
        <v>0</v>
      </c>
      <c r="R18" s="24">
        <f>R5+R13</f>
        <v>0</v>
      </c>
      <c r="S18" s="25">
        <f t="shared" si="3"/>
        <v>0</v>
      </c>
      <c r="T18" s="24">
        <f>T5+T13</f>
        <v>0</v>
      </c>
      <c r="U18" s="25">
        <f t="shared" si="4"/>
        <v>0</v>
      </c>
      <c r="V18" s="24">
        <f>V5+V13</f>
        <v>3000</v>
      </c>
      <c r="W18" s="24">
        <f>W5+W13</f>
        <v>3000</v>
      </c>
    </row>
    <row r="19" spans="1:23" ht="13.9" customHeight="1" x14ac:dyDescent="0.25">
      <c r="A19" s="14"/>
      <c r="B19" s="23">
        <v>72</v>
      </c>
      <c r="C19" s="23" t="s">
        <v>25</v>
      </c>
      <c r="D19" s="24">
        <f>D6+D14</f>
        <v>68983.75</v>
      </c>
      <c r="E19" s="24">
        <f>E6+E14</f>
        <v>83132.320000000007</v>
      </c>
      <c r="F19" s="24">
        <f>F6+F14</f>
        <v>142260</v>
      </c>
      <c r="G19" s="24">
        <f>G6+G14</f>
        <v>100472</v>
      </c>
      <c r="H19" s="24">
        <f>H6+H14</f>
        <v>100476</v>
      </c>
      <c r="I19" s="24">
        <f>I6</f>
        <v>0</v>
      </c>
      <c r="J19" s="24">
        <f>J6</f>
        <v>0</v>
      </c>
      <c r="K19" s="24">
        <f>K6</f>
        <v>0</v>
      </c>
      <c r="L19" s="24">
        <f>L6+L14</f>
        <v>0</v>
      </c>
      <c r="M19" s="24">
        <f>M6+M14</f>
        <v>100476</v>
      </c>
      <c r="N19" s="24">
        <f>N6+N14</f>
        <v>0</v>
      </c>
      <c r="O19" s="25">
        <f t="shared" si="1"/>
        <v>0</v>
      </c>
      <c r="P19" s="24">
        <f>P6+P14</f>
        <v>0</v>
      </c>
      <c r="Q19" s="25">
        <f t="shared" si="2"/>
        <v>0</v>
      </c>
      <c r="R19" s="24">
        <f>R6+R14</f>
        <v>0</v>
      </c>
      <c r="S19" s="25">
        <f t="shared" si="3"/>
        <v>0</v>
      </c>
      <c r="T19" s="24">
        <f>T6+T14</f>
        <v>0</v>
      </c>
      <c r="U19" s="25">
        <f t="shared" si="4"/>
        <v>0</v>
      </c>
      <c r="V19" s="24">
        <f>V6</f>
        <v>100476</v>
      </c>
      <c r="W19" s="24">
        <f>W6</f>
        <v>100476</v>
      </c>
    </row>
    <row r="20" spans="1:23" ht="13.9" customHeight="1" x14ac:dyDescent="0.25">
      <c r="A20" s="30"/>
      <c r="B20" s="31"/>
      <c r="C20" s="26" t="s">
        <v>29</v>
      </c>
      <c r="D20" s="27">
        <f t="shared" ref="D20:N20" si="20">SUM(D16:D19)</f>
        <v>3095601.3499999996</v>
      </c>
      <c r="E20" s="27">
        <f t="shared" si="20"/>
        <v>2981740.23</v>
      </c>
      <c r="F20" s="27">
        <f t="shared" si="20"/>
        <v>3100691</v>
      </c>
      <c r="G20" s="27">
        <f t="shared" si="20"/>
        <v>2947264</v>
      </c>
      <c r="H20" s="27">
        <f t="shared" si="20"/>
        <v>3559515</v>
      </c>
      <c r="I20" s="27">
        <f t="shared" si="20"/>
        <v>0</v>
      </c>
      <c r="J20" s="27">
        <f t="shared" si="20"/>
        <v>0</v>
      </c>
      <c r="K20" s="27">
        <f t="shared" si="20"/>
        <v>0</v>
      </c>
      <c r="L20" s="27">
        <f t="shared" si="20"/>
        <v>0</v>
      </c>
      <c r="M20" s="27">
        <f t="shared" si="20"/>
        <v>3559515</v>
      </c>
      <c r="N20" s="27">
        <f t="shared" si="20"/>
        <v>0</v>
      </c>
      <c r="O20" s="28">
        <f t="shared" si="1"/>
        <v>0</v>
      </c>
      <c r="P20" s="27">
        <f>SUM(P16:P19)</f>
        <v>0</v>
      </c>
      <c r="Q20" s="28">
        <f t="shared" si="2"/>
        <v>0</v>
      </c>
      <c r="R20" s="27">
        <f>SUM(R16:R19)</f>
        <v>0</v>
      </c>
      <c r="S20" s="28">
        <f t="shared" si="3"/>
        <v>0</v>
      </c>
      <c r="T20" s="27">
        <f>SUM(T16:T19)</f>
        <v>0</v>
      </c>
      <c r="U20" s="28">
        <f t="shared" si="4"/>
        <v>0</v>
      </c>
      <c r="V20" s="27">
        <f>SUM(V16:V19)</f>
        <v>2245196</v>
      </c>
      <c r="W20" s="27">
        <f>SUM(W16:W19)</f>
        <v>2366784</v>
      </c>
    </row>
    <row r="22" spans="1:23" ht="13.9" customHeight="1" x14ac:dyDescent="0.25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2"/>
      <c r="R22" s="32"/>
      <c r="S22" s="32"/>
      <c r="T22" s="32"/>
      <c r="U22" s="32"/>
      <c r="V22" s="32"/>
      <c r="W22" s="32"/>
    </row>
    <row r="23" spans="1:23" ht="13.9" customHeight="1" x14ac:dyDescent="0.25">
      <c r="A23" s="20"/>
      <c r="B23" s="20"/>
      <c r="C23" s="20"/>
      <c r="D23" s="21" t="s">
        <v>1</v>
      </c>
      <c r="E23" s="21" t="s">
        <v>2</v>
      </c>
      <c r="F23" s="21" t="s">
        <v>3</v>
      </c>
      <c r="G23" s="21" t="s">
        <v>4</v>
      </c>
      <c r="H23" s="21" t="s">
        <v>5</v>
      </c>
      <c r="I23" s="21" t="s">
        <v>6</v>
      </c>
      <c r="J23" s="21" t="s">
        <v>7</v>
      </c>
      <c r="K23" s="21" t="s">
        <v>8</v>
      </c>
      <c r="L23" s="21" t="s">
        <v>9</v>
      </c>
      <c r="M23" s="21" t="s">
        <v>10</v>
      </c>
      <c r="N23" s="21" t="s">
        <v>11</v>
      </c>
      <c r="O23" s="22" t="s">
        <v>12</v>
      </c>
      <c r="P23" s="21" t="s">
        <v>13</v>
      </c>
      <c r="Q23" s="22" t="s">
        <v>14</v>
      </c>
      <c r="R23" s="21" t="s">
        <v>15</v>
      </c>
      <c r="S23" s="22" t="s">
        <v>16</v>
      </c>
      <c r="T23" s="21" t="s">
        <v>17</v>
      </c>
      <c r="U23" s="22" t="s">
        <v>18</v>
      </c>
      <c r="V23" s="21" t="s">
        <v>19</v>
      </c>
      <c r="W23" s="21" t="s">
        <v>20</v>
      </c>
    </row>
    <row r="24" spans="1:23" ht="13.9" customHeight="1" x14ac:dyDescent="0.25">
      <c r="A24" s="34" t="s">
        <v>21</v>
      </c>
      <c r="B24" s="35">
        <v>41</v>
      </c>
      <c r="C24" s="35" t="s">
        <v>23</v>
      </c>
      <c r="D24" s="36">
        <f t="shared" ref="D24:N24" si="21">D37</f>
        <v>1262842.5799999998</v>
      </c>
      <c r="E24" s="36">
        <f t="shared" si="21"/>
        <v>1369565.9800000002</v>
      </c>
      <c r="F24" s="36">
        <f t="shared" si="21"/>
        <v>1450635</v>
      </c>
      <c r="G24" s="36">
        <f t="shared" si="21"/>
        <v>1418920</v>
      </c>
      <c r="H24" s="36">
        <f t="shared" si="21"/>
        <v>1278745</v>
      </c>
      <c r="I24" s="36">
        <f t="shared" si="21"/>
        <v>0</v>
      </c>
      <c r="J24" s="36">
        <f t="shared" si="21"/>
        <v>0</v>
      </c>
      <c r="K24" s="36">
        <f t="shared" si="21"/>
        <v>0</v>
      </c>
      <c r="L24" s="36">
        <f t="shared" si="21"/>
        <v>0</v>
      </c>
      <c r="M24" s="36">
        <f t="shared" si="21"/>
        <v>1278745</v>
      </c>
      <c r="N24" s="36">
        <f t="shared" si="21"/>
        <v>0</v>
      </c>
      <c r="O24" s="37">
        <f>N24/$M24</f>
        <v>0</v>
      </c>
      <c r="P24" s="36">
        <f>P37</f>
        <v>0</v>
      </c>
      <c r="Q24" s="37">
        <f>P24/$M24</f>
        <v>0</v>
      </c>
      <c r="R24" s="36">
        <f>R37</f>
        <v>0</v>
      </c>
      <c r="S24" s="37">
        <f>R24/$M24</f>
        <v>0</v>
      </c>
      <c r="T24" s="36">
        <f>T37</f>
        <v>0</v>
      </c>
      <c r="U24" s="37">
        <f>T24/$M24</f>
        <v>0</v>
      </c>
      <c r="V24" s="36">
        <f>V37</f>
        <v>1213965</v>
      </c>
      <c r="W24" s="36">
        <f>W37</f>
        <v>1335553</v>
      </c>
    </row>
    <row r="25" spans="1:23" ht="13.9" customHeight="1" x14ac:dyDescent="0.25">
      <c r="A25" s="30"/>
      <c r="B25" s="31"/>
      <c r="C25" s="38" t="s">
        <v>29</v>
      </c>
      <c r="D25" s="39">
        <f t="shared" ref="D25:N25" si="22">SUM(D24:D24)</f>
        <v>1262842.5799999998</v>
      </c>
      <c r="E25" s="39">
        <f t="shared" si="22"/>
        <v>1369565.9800000002</v>
      </c>
      <c r="F25" s="39">
        <f t="shared" si="22"/>
        <v>1450635</v>
      </c>
      <c r="G25" s="39">
        <f t="shared" si="22"/>
        <v>1418920</v>
      </c>
      <c r="H25" s="39">
        <f t="shared" si="22"/>
        <v>1278745</v>
      </c>
      <c r="I25" s="39">
        <f t="shared" si="22"/>
        <v>0</v>
      </c>
      <c r="J25" s="39">
        <f t="shared" si="22"/>
        <v>0</v>
      </c>
      <c r="K25" s="39">
        <f t="shared" si="22"/>
        <v>0</v>
      </c>
      <c r="L25" s="39">
        <f t="shared" si="22"/>
        <v>0</v>
      </c>
      <c r="M25" s="39">
        <f t="shared" si="22"/>
        <v>1278745</v>
      </c>
      <c r="N25" s="39">
        <f t="shared" si="22"/>
        <v>0</v>
      </c>
      <c r="O25" s="40">
        <f>N25/$M25</f>
        <v>0</v>
      </c>
      <c r="P25" s="39">
        <f>SUM(P24:P24)</f>
        <v>0</v>
      </c>
      <c r="Q25" s="40">
        <f>P25/$M25</f>
        <v>0</v>
      </c>
      <c r="R25" s="39">
        <f>SUM(R24:R24)</f>
        <v>0</v>
      </c>
      <c r="S25" s="40">
        <f>R25/$M25</f>
        <v>0</v>
      </c>
      <c r="T25" s="39">
        <f>SUM(T24:T24)</f>
        <v>0</v>
      </c>
      <c r="U25" s="40">
        <f>T25/$M25</f>
        <v>0</v>
      </c>
      <c r="V25" s="39">
        <f>SUM(V24:V24)</f>
        <v>1213965</v>
      </c>
      <c r="W25" s="39">
        <f>SUM(W24:W24)</f>
        <v>1335553</v>
      </c>
    </row>
    <row r="27" spans="1:23" ht="13.9" customHeight="1" x14ac:dyDescent="0.25">
      <c r="A27" s="41" t="s">
        <v>31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  <c r="P27" s="41"/>
      <c r="Q27" s="41"/>
      <c r="R27" s="41"/>
      <c r="S27" s="41"/>
      <c r="T27" s="41"/>
      <c r="U27" s="41"/>
      <c r="V27" s="41"/>
      <c r="W27" s="41"/>
    </row>
    <row r="28" spans="1:23" ht="13.9" customHeight="1" x14ac:dyDescent="0.25">
      <c r="A28" s="21" t="s">
        <v>32</v>
      </c>
      <c r="B28" s="21" t="s">
        <v>33</v>
      </c>
      <c r="C28" s="21" t="s">
        <v>34</v>
      </c>
      <c r="D28" s="21" t="s">
        <v>1</v>
      </c>
      <c r="E28" s="21" t="s">
        <v>2</v>
      </c>
      <c r="F28" s="21" t="s">
        <v>3</v>
      </c>
      <c r="G28" s="21" t="s">
        <v>4</v>
      </c>
      <c r="H28" s="21" t="s">
        <v>5</v>
      </c>
      <c r="I28" s="21" t="s">
        <v>6</v>
      </c>
      <c r="J28" s="21" t="s">
        <v>7</v>
      </c>
      <c r="K28" s="21" t="s">
        <v>8</v>
      </c>
      <c r="L28" s="21" t="s">
        <v>9</v>
      </c>
      <c r="M28" s="21" t="s">
        <v>10</v>
      </c>
      <c r="N28" s="21" t="s">
        <v>11</v>
      </c>
      <c r="O28" s="22" t="s">
        <v>12</v>
      </c>
      <c r="P28" s="21" t="s">
        <v>13</v>
      </c>
      <c r="Q28" s="22" t="s">
        <v>14</v>
      </c>
      <c r="R28" s="21" t="s">
        <v>15</v>
      </c>
      <c r="S28" s="22" t="s">
        <v>16</v>
      </c>
      <c r="T28" s="21" t="s">
        <v>17</v>
      </c>
      <c r="U28" s="22" t="s">
        <v>18</v>
      </c>
      <c r="V28" s="21" t="s">
        <v>19</v>
      </c>
      <c r="W28" s="21" t="s">
        <v>20</v>
      </c>
    </row>
    <row r="29" spans="1:23" ht="13.9" customHeight="1" x14ac:dyDescent="0.25">
      <c r="A29" s="13" t="s">
        <v>35</v>
      </c>
      <c r="B29" s="23">
        <v>111003</v>
      </c>
      <c r="C29" s="23" t="s">
        <v>36</v>
      </c>
      <c r="D29" s="24">
        <v>1139485.1000000001</v>
      </c>
      <c r="E29" s="24">
        <v>1241704.26</v>
      </c>
      <c r="F29" s="24">
        <v>1323320</v>
      </c>
      <c r="G29" s="24">
        <v>1309835</v>
      </c>
      <c r="H29" s="24">
        <v>1102816</v>
      </c>
      <c r="I29" s="24"/>
      <c r="J29" s="24"/>
      <c r="K29" s="24"/>
      <c r="L29" s="24"/>
      <c r="M29" s="24">
        <f t="shared" ref="M29:M36" si="23">H29+SUM(I29:L29)</f>
        <v>1102816</v>
      </c>
      <c r="N29" s="24"/>
      <c r="O29" s="25">
        <f t="shared" ref="O29:O37" si="24">N29/$M29</f>
        <v>0</v>
      </c>
      <c r="P29" s="24"/>
      <c r="Q29" s="25">
        <f t="shared" ref="Q29:Q37" si="25">P29/$M29</f>
        <v>0</v>
      </c>
      <c r="R29" s="24"/>
      <c r="S29" s="25">
        <f t="shared" ref="S29:S37" si="26">R29/$M29</f>
        <v>0</v>
      </c>
      <c r="T29" s="24"/>
      <c r="U29" s="25">
        <f t="shared" ref="U29:U37" si="27">T29/$M29</f>
        <v>0</v>
      </c>
      <c r="V29" s="24">
        <v>1038036</v>
      </c>
      <c r="W29" s="24">
        <v>1159624</v>
      </c>
    </row>
    <row r="30" spans="1:23" ht="13.9" customHeight="1" x14ac:dyDescent="0.25">
      <c r="A30" s="13"/>
      <c r="B30" s="23">
        <v>121001</v>
      </c>
      <c r="C30" s="23" t="s">
        <v>37</v>
      </c>
      <c r="D30" s="24">
        <v>23552.34</v>
      </c>
      <c r="E30" s="24">
        <v>19723.59</v>
      </c>
      <c r="F30" s="24">
        <v>19725</v>
      </c>
      <c r="G30" s="24">
        <v>13451</v>
      </c>
      <c r="H30" s="24">
        <v>41809</v>
      </c>
      <c r="I30" s="24"/>
      <c r="J30" s="24"/>
      <c r="K30" s="24"/>
      <c r="L30" s="24"/>
      <c r="M30" s="24">
        <f t="shared" si="23"/>
        <v>41809</v>
      </c>
      <c r="N30" s="24"/>
      <c r="O30" s="25">
        <f t="shared" si="24"/>
        <v>0</v>
      </c>
      <c r="P30" s="24"/>
      <c r="Q30" s="25">
        <f t="shared" si="25"/>
        <v>0</v>
      </c>
      <c r="R30" s="24"/>
      <c r="S30" s="25">
        <f t="shared" si="26"/>
        <v>0</v>
      </c>
      <c r="T30" s="24"/>
      <c r="U30" s="25">
        <f t="shared" si="27"/>
        <v>0</v>
      </c>
      <c r="V30" s="24">
        <f t="shared" ref="V30:V36" si="28">H30</f>
        <v>41809</v>
      </c>
      <c r="W30" s="24">
        <f t="shared" ref="W30:W36" si="29">V30</f>
        <v>41809</v>
      </c>
    </row>
    <row r="31" spans="1:23" ht="13.9" customHeight="1" x14ac:dyDescent="0.25">
      <c r="A31" s="13"/>
      <c r="B31" s="23">
        <v>121002</v>
      </c>
      <c r="C31" s="23" t="s">
        <v>38</v>
      </c>
      <c r="D31" s="24">
        <v>22607.49</v>
      </c>
      <c r="E31" s="24">
        <v>23788.01</v>
      </c>
      <c r="F31" s="24">
        <v>23790</v>
      </c>
      <c r="G31" s="24">
        <v>21503</v>
      </c>
      <c r="H31" s="24">
        <v>40525</v>
      </c>
      <c r="I31" s="24"/>
      <c r="J31" s="24"/>
      <c r="K31" s="24"/>
      <c r="L31" s="24"/>
      <c r="M31" s="24">
        <f t="shared" si="23"/>
        <v>40525</v>
      </c>
      <c r="N31" s="24"/>
      <c r="O31" s="25">
        <f t="shared" si="24"/>
        <v>0</v>
      </c>
      <c r="P31" s="24"/>
      <c r="Q31" s="25">
        <f t="shared" si="25"/>
        <v>0</v>
      </c>
      <c r="R31" s="24"/>
      <c r="S31" s="25">
        <f t="shared" si="26"/>
        <v>0</v>
      </c>
      <c r="T31" s="24"/>
      <c r="U31" s="25">
        <f t="shared" si="27"/>
        <v>0</v>
      </c>
      <c r="V31" s="24">
        <f t="shared" si="28"/>
        <v>40525</v>
      </c>
      <c r="W31" s="24">
        <f t="shared" si="29"/>
        <v>40525</v>
      </c>
    </row>
    <row r="32" spans="1:23" ht="13.9" customHeight="1" x14ac:dyDescent="0.25">
      <c r="A32" s="13"/>
      <c r="B32" s="23">
        <v>121003</v>
      </c>
      <c r="C32" s="23" t="s">
        <v>39</v>
      </c>
      <c r="D32" s="24">
        <v>95.03</v>
      </c>
      <c r="E32" s="24">
        <v>111.54</v>
      </c>
      <c r="F32" s="24">
        <v>110</v>
      </c>
      <c r="G32" s="24">
        <v>85</v>
      </c>
      <c r="H32" s="24">
        <v>188</v>
      </c>
      <c r="I32" s="24"/>
      <c r="J32" s="24"/>
      <c r="K32" s="24"/>
      <c r="L32" s="24"/>
      <c r="M32" s="24">
        <f t="shared" si="23"/>
        <v>188</v>
      </c>
      <c r="N32" s="24"/>
      <c r="O32" s="25">
        <f t="shared" si="24"/>
        <v>0</v>
      </c>
      <c r="P32" s="24"/>
      <c r="Q32" s="25">
        <f t="shared" si="25"/>
        <v>0</v>
      </c>
      <c r="R32" s="24"/>
      <c r="S32" s="25">
        <f t="shared" si="26"/>
        <v>0</v>
      </c>
      <c r="T32" s="24"/>
      <c r="U32" s="25">
        <f t="shared" si="27"/>
        <v>0</v>
      </c>
      <c r="V32" s="24">
        <f t="shared" si="28"/>
        <v>188</v>
      </c>
      <c r="W32" s="24">
        <f t="shared" si="29"/>
        <v>188</v>
      </c>
    </row>
    <row r="33" spans="1:64" ht="13.9" customHeight="1" x14ac:dyDescent="0.25">
      <c r="A33" s="13"/>
      <c r="B33" s="23">
        <v>133001</v>
      </c>
      <c r="C33" s="23" t="s">
        <v>40</v>
      </c>
      <c r="D33" s="24">
        <v>2400.1799999999998</v>
      </c>
      <c r="E33" s="24">
        <v>2578.1</v>
      </c>
      <c r="F33" s="24">
        <v>2580</v>
      </c>
      <c r="G33" s="24">
        <v>2179</v>
      </c>
      <c r="H33" s="24">
        <v>2890</v>
      </c>
      <c r="I33" s="24"/>
      <c r="J33" s="24"/>
      <c r="K33" s="24"/>
      <c r="L33" s="24"/>
      <c r="M33" s="24">
        <f t="shared" si="23"/>
        <v>2890</v>
      </c>
      <c r="N33" s="24"/>
      <c r="O33" s="25">
        <f t="shared" si="24"/>
        <v>0</v>
      </c>
      <c r="P33" s="24"/>
      <c r="Q33" s="25">
        <f t="shared" si="25"/>
        <v>0</v>
      </c>
      <c r="R33" s="24"/>
      <c r="S33" s="25">
        <f t="shared" si="26"/>
        <v>0</v>
      </c>
      <c r="T33" s="24"/>
      <c r="U33" s="25">
        <f t="shared" si="27"/>
        <v>0</v>
      </c>
      <c r="V33" s="24">
        <f t="shared" si="28"/>
        <v>2890</v>
      </c>
      <c r="W33" s="24">
        <f t="shared" si="29"/>
        <v>2890</v>
      </c>
    </row>
    <row r="34" spans="1:64" ht="13.9" customHeight="1" x14ac:dyDescent="0.25">
      <c r="A34" s="13"/>
      <c r="B34" s="23">
        <v>133006</v>
      </c>
      <c r="C34" s="23" t="s">
        <v>41</v>
      </c>
      <c r="D34" s="24">
        <v>233.4</v>
      </c>
      <c r="E34" s="24">
        <v>1169.0999999999999</v>
      </c>
      <c r="F34" s="24">
        <v>635</v>
      </c>
      <c r="G34" s="24">
        <v>427</v>
      </c>
      <c r="H34" s="24">
        <v>427</v>
      </c>
      <c r="I34" s="24"/>
      <c r="J34" s="24"/>
      <c r="K34" s="24"/>
      <c r="L34" s="24"/>
      <c r="M34" s="24">
        <f t="shared" si="23"/>
        <v>427</v>
      </c>
      <c r="N34" s="24"/>
      <c r="O34" s="25">
        <f t="shared" si="24"/>
        <v>0</v>
      </c>
      <c r="P34" s="24"/>
      <c r="Q34" s="25">
        <f t="shared" si="25"/>
        <v>0</v>
      </c>
      <c r="R34" s="24"/>
      <c r="S34" s="25">
        <f t="shared" si="26"/>
        <v>0</v>
      </c>
      <c r="T34" s="24"/>
      <c r="U34" s="25">
        <f t="shared" si="27"/>
        <v>0</v>
      </c>
      <c r="V34" s="24">
        <f t="shared" si="28"/>
        <v>427</v>
      </c>
      <c r="W34" s="24">
        <f t="shared" si="29"/>
        <v>427</v>
      </c>
    </row>
    <row r="35" spans="1:64" ht="13.9" customHeight="1" x14ac:dyDescent="0.25">
      <c r="A35" s="13"/>
      <c r="B35" s="23">
        <v>133012</v>
      </c>
      <c r="C35" s="23" t="s">
        <v>42</v>
      </c>
      <c r="D35" s="24">
        <v>1217.4000000000001</v>
      </c>
      <c r="E35" s="24">
        <v>2243.4299999999998</v>
      </c>
      <c r="F35" s="24">
        <v>2225</v>
      </c>
      <c r="G35" s="24">
        <v>2993</v>
      </c>
      <c r="H35" s="24">
        <v>2993</v>
      </c>
      <c r="I35" s="24"/>
      <c r="J35" s="24"/>
      <c r="K35" s="24"/>
      <c r="L35" s="24"/>
      <c r="M35" s="24">
        <f t="shared" si="23"/>
        <v>2993</v>
      </c>
      <c r="N35" s="24"/>
      <c r="O35" s="25">
        <f t="shared" si="24"/>
        <v>0</v>
      </c>
      <c r="P35" s="24"/>
      <c r="Q35" s="25">
        <f t="shared" si="25"/>
        <v>0</v>
      </c>
      <c r="R35" s="24"/>
      <c r="S35" s="25">
        <f t="shared" si="26"/>
        <v>0</v>
      </c>
      <c r="T35" s="24"/>
      <c r="U35" s="25">
        <f t="shared" si="27"/>
        <v>0</v>
      </c>
      <c r="V35" s="24">
        <f t="shared" si="28"/>
        <v>2993</v>
      </c>
      <c r="W35" s="24">
        <f t="shared" si="29"/>
        <v>2993</v>
      </c>
    </row>
    <row r="36" spans="1:64" ht="13.9" customHeight="1" x14ac:dyDescent="0.25">
      <c r="A36" s="13"/>
      <c r="B36" s="23">
        <v>133013</v>
      </c>
      <c r="C36" s="23" t="s">
        <v>43</v>
      </c>
      <c r="D36" s="24">
        <v>73251.64</v>
      </c>
      <c r="E36" s="24">
        <v>78247.95</v>
      </c>
      <c r="F36" s="24">
        <v>78250</v>
      </c>
      <c r="G36" s="24">
        <v>68447</v>
      </c>
      <c r="H36" s="24">
        <v>87097</v>
      </c>
      <c r="I36" s="24"/>
      <c r="J36" s="24"/>
      <c r="K36" s="24"/>
      <c r="L36" s="24"/>
      <c r="M36" s="24">
        <f t="shared" si="23"/>
        <v>87097</v>
      </c>
      <c r="N36" s="24"/>
      <c r="O36" s="25">
        <f t="shared" si="24"/>
        <v>0</v>
      </c>
      <c r="P36" s="24"/>
      <c r="Q36" s="25">
        <f t="shared" si="25"/>
        <v>0</v>
      </c>
      <c r="R36" s="24"/>
      <c r="S36" s="25">
        <f t="shared" si="26"/>
        <v>0</v>
      </c>
      <c r="T36" s="24"/>
      <c r="U36" s="25">
        <f t="shared" si="27"/>
        <v>0</v>
      </c>
      <c r="V36" s="24">
        <f t="shared" si="28"/>
        <v>87097</v>
      </c>
      <c r="W36" s="24">
        <f t="shared" si="29"/>
        <v>87097</v>
      </c>
    </row>
    <row r="37" spans="1:64" ht="13.9" customHeight="1" x14ac:dyDescent="0.25">
      <c r="A37" s="26" t="s">
        <v>21</v>
      </c>
      <c r="B37" s="26">
        <v>41</v>
      </c>
      <c r="C37" s="26" t="s">
        <v>23</v>
      </c>
      <c r="D37" s="27">
        <f t="shared" ref="D37:N37" si="30">SUM(D29:D36)</f>
        <v>1262842.5799999998</v>
      </c>
      <c r="E37" s="27">
        <f t="shared" si="30"/>
        <v>1369565.9800000002</v>
      </c>
      <c r="F37" s="27">
        <f t="shared" si="30"/>
        <v>1450635</v>
      </c>
      <c r="G37" s="27">
        <f t="shared" si="30"/>
        <v>1418920</v>
      </c>
      <c r="H37" s="27">
        <f t="shared" si="30"/>
        <v>1278745</v>
      </c>
      <c r="I37" s="27">
        <f t="shared" si="30"/>
        <v>0</v>
      </c>
      <c r="J37" s="27">
        <f t="shared" si="30"/>
        <v>0</v>
      </c>
      <c r="K37" s="27">
        <f t="shared" si="30"/>
        <v>0</v>
      </c>
      <c r="L37" s="27">
        <f t="shared" si="30"/>
        <v>0</v>
      </c>
      <c r="M37" s="27">
        <f t="shared" si="30"/>
        <v>1278745</v>
      </c>
      <c r="N37" s="27">
        <f t="shared" si="30"/>
        <v>0</v>
      </c>
      <c r="O37" s="28">
        <f t="shared" si="24"/>
        <v>0</v>
      </c>
      <c r="P37" s="27">
        <f>SUM(P29:P36)</f>
        <v>0</v>
      </c>
      <c r="Q37" s="28">
        <f t="shared" si="25"/>
        <v>0</v>
      </c>
      <c r="R37" s="27">
        <f>SUM(R29:R36)</f>
        <v>0</v>
      </c>
      <c r="S37" s="28">
        <f t="shared" si="26"/>
        <v>0</v>
      </c>
      <c r="T37" s="27">
        <f>SUM(T29:T36)</f>
        <v>0</v>
      </c>
      <c r="U37" s="28">
        <f t="shared" si="27"/>
        <v>0</v>
      </c>
      <c r="V37" s="27">
        <f>SUM(V29:V36)</f>
        <v>1213965</v>
      </c>
      <c r="W37" s="27">
        <f>SUM(W29:W36)</f>
        <v>1335553</v>
      </c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9" spans="1:64" ht="13.9" customHeight="1" x14ac:dyDescent="0.25">
      <c r="A39" s="32" t="s">
        <v>44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/>
      <c r="P39" s="32"/>
      <c r="Q39" s="32"/>
      <c r="R39" s="32"/>
      <c r="S39" s="32"/>
      <c r="T39" s="32"/>
      <c r="U39" s="32"/>
      <c r="V39" s="32"/>
      <c r="W39" s="32"/>
    </row>
    <row r="40" spans="1:64" ht="13.9" customHeight="1" x14ac:dyDescent="0.25">
      <c r="A40" s="20"/>
      <c r="B40" s="20"/>
      <c r="C40" s="20"/>
      <c r="D40" s="21" t="s">
        <v>1</v>
      </c>
      <c r="E40" s="21" t="s">
        <v>2</v>
      </c>
      <c r="F40" s="21" t="s">
        <v>3</v>
      </c>
      <c r="G40" s="21" t="s">
        <v>4</v>
      </c>
      <c r="H40" s="21" t="s">
        <v>5</v>
      </c>
      <c r="I40" s="21" t="s">
        <v>6</v>
      </c>
      <c r="J40" s="21" t="s">
        <v>7</v>
      </c>
      <c r="K40" s="21" t="s">
        <v>8</v>
      </c>
      <c r="L40" s="21" t="s">
        <v>9</v>
      </c>
      <c r="M40" s="21" t="s">
        <v>10</v>
      </c>
      <c r="N40" s="21" t="s">
        <v>11</v>
      </c>
      <c r="O40" s="22" t="s">
        <v>12</v>
      </c>
      <c r="P40" s="21" t="s">
        <v>13</v>
      </c>
      <c r="Q40" s="22" t="s">
        <v>14</v>
      </c>
      <c r="R40" s="21" t="s">
        <v>15</v>
      </c>
      <c r="S40" s="22" t="s">
        <v>16</v>
      </c>
      <c r="T40" s="21" t="s">
        <v>17</v>
      </c>
      <c r="U40" s="22" t="s">
        <v>18</v>
      </c>
      <c r="V40" s="21" t="s">
        <v>19</v>
      </c>
      <c r="W40" s="21" t="s">
        <v>20</v>
      </c>
    </row>
    <row r="41" spans="1:64" ht="13.9" customHeight="1" x14ac:dyDescent="0.25">
      <c r="A41" s="12" t="s">
        <v>21</v>
      </c>
      <c r="B41" s="35">
        <v>111</v>
      </c>
      <c r="C41" s="35" t="s">
        <v>45</v>
      </c>
      <c r="D41" s="36">
        <f t="shared" ref="D41:N41" si="31">D49</f>
        <v>5302.35</v>
      </c>
      <c r="E41" s="36">
        <f t="shared" si="31"/>
        <v>236.74</v>
      </c>
      <c r="F41" s="36">
        <f t="shared" si="31"/>
        <v>30</v>
      </c>
      <c r="G41" s="36">
        <f t="shared" si="31"/>
        <v>0</v>
      </c>
      <c r="H41" s="36">
        <f t="shared" si="31"/>
        <v>0</v>
      </c>
      <c r="I41" s="36">
        <f t="shared" si="31"/>
        <v>0</v>
      </c>
      <c r="J41" s="36">
        <f t="shared" si="31"/>
        <v>0</v>
      </c>
      <c r="K41" s="36">
        <f t="shared" si="31"/>
        <v>0</v>
      </c>
      <c r="L41" s="36">
        <f t="shared" si="31"/>
        <v>0</v>
      </c>
      <c r="M41" s="36">
        <f t="shared" si="31"/>
        <v>0</v>
      </c>
      <c r="N41" s="36">
        <f t="shared" si="31"/>
        <v>0</v>
      </c>
      <c r="O41" s="37" t="e">
        <f>N41/$M41</f>
        <v>#DIV/0!</v>
      </c>
      <c r="P41" s="36">
        <f>P49</f>
        <v>0</v>
      </c>
      <c r="Q41" s="37" t="e">
        <f>P41/$M41</f>
        <v>#DIV/0!</v>
      </c>
      <c r="R41" s="36">
        <f>R49</f>
        <v>0</v>
      </c>
      <c r="S41" s="37" t="e">
        <f>R41/$M41</f>
        <v>#DIV/0!</v>
      </c>
      <c r="T41" s="36">
        <f>T49</f>
        <v>0</v>
      </c>
      <c r="U41" s="37" t="e">
        <f>T41/$M41</f>
        <v>#DIV/0!</v>
      </c>
      <c r="V41" s="36">
        <f>V49</f>
        <v>0</v>
      </c>
      <c r="W41" s="36">
        <f>W49</f>
        <v>0</v>
      </c>
    </row>
    <row r="42" spans="1:64" ht="13.9" customHeight="1" x14ac:dyDescent="0.25">
      <c r="A42" s="12" t="s">
        <v>21</v>
      </c>
      <c r="B42" s="35">
        <v>41</v>
      </c>
      <c r="C42" s="35" t="s">
        <v>23</v>
      </c>
      <c r="D42" s="36">
        <f t="shared" ref="D42:N42" si="32">D55</f>
        <v>98911.45</v>
      </c>
      <c r="E42" s="36">
        <f t="shared" si="32"/>
        <v>101771.75</v>
      </c>
      <c r="F42" s="36">
        <f t="shared" si="32"/>
        <v>129237</v>
      </c>
      <c r="G42" s="36">
        <f t="shared" si="32"/>
        <v>114804</v>
      </c>
      <c r="H42" s="36">
        <f t="shared" si="32"/>
        <v>104527</v>
      </c>
      <c r="I42" s="36">
        <f t="shared" si="32"/>
        <v>0</v>
      </c>
      <c r="J42" s="36">
        <f t="shared" si="32"/>
        <v>0</v>
      </c>
      <c r="K42" s="36">
        <f t="shared" si="32"/>
        <v>0</v>
      </c>
      <c r="L42" s="36">
        <f t="shared" si="32"/>
        <v>0</v>
      </c>
      <c r="M42" s="36">
        <f t="shared" si="32"/>
        <v>104527</v>
      </c>
      <c r="N42" s="36">
        <f t="shared" si="32"/>
        <v>0</v>
      </c>
      <c r="O42" s="37">
        <f>N42/$M42</f>
        <v>0</v>
      </c>
      <c r="P42" s="36">
        <f>P55</f>
        <v>0</v>
      </c>
      <c r="Q42" s="37">
        <f>P42/$M42</f>
        <v>0</v>
      </c>
      <c r="R42" s="36">
        <f>R55</f>
        <v>0</v>
      </c>
      <c r="S42" s="37">
        <f>R42/$M42</f>
        <v>0</v>
      </c>
      <c r="T42" s="36">
        <f>T55</f>
        <v>0</v>
      </c>
      <c r="U42" s="37">
        <f>T42/$M42</f>
        <v>0</v>
      </c>
      <c r="V42" s="36">
        <f>V55</f>
        <v>104527</v>
      </c>
      <c r="W42" s="36">
        <f>W55</f>
        <v>104527</v>
      </c>
    </row>
    <row r="43" spans="1:64" ht="13.9" customHeight="1" x14ac:dyDescent="0.25">
      <c r="A43" s="12"/>
      <c r="B43" s="35">
        <v>72</v>
      </c>
      <c r="C43" s="35" t="s">
        <v>25</v>
      </c>
      <c r="D43" s="36">
        <f t="shared" ref="D43:N43" si="33">D58</f>
        <v>50354.5</v>
      </c>
      <c r="E43" s="36">
        <f t="shared" si="33"/>
        <v>78785.180000000008</v>
      </c>
      <c r="F43" s="36">
        <f t="shared" si="33"/>
        <v>117650</v>
      </c>
      <c r="G43" s="36">
        <f t="shared" si="33"/>
        <v>100472</v>
      </c>
      <c r="H43" s="36">
        <f t="shared" si="33"/>
        <v>100476</v>
      </c>
      <c r="I43" s="36">
        <f t="shared" si="33"/>
        <v>0</v>
      </c>
      <c r="J43" s="36">
        <f t="shared" si="33"/>
        <v>0</v>
      </c>
      <c r="K43" s="36">
        <f t="shared" si="33"/>
        <v>0</v>
      </c>
      <c r="L43" s="36">
        <f t="shared" si="33"/>
        <v>0</v>
      </c>
      <c r="M43" s="36">
        <f t="shared" si="33"/>
        <v>100476</v>
      </c>
      <c r="N43" s="36">
        <f t="shared" si="33"/>
        <v>0</v>
      </c>
      <c r="O43" s="37">
        <f>N43/$M43</f>
        <v>0</v>
      </c>
      <c r="P43" s="36">
        <f>P58</f>
        <v>0</v>
      </c>
      <c r="Q43" s="37">
        <f>P43/$M43</f>
        <v>0</v>
      </c>
      <c r="R43" s="36">
        <f>R58</f>
        <v>0</v>
      </c>
      <c r="S43" s="37">
        <f>R43/$M43</f>
        <v>0</v>
      </c>
      <c r="T43" s="36">
        <f>T58</f>
        <v>0</v>
      </c>
      <c r="U43" s="37">
        <f>T43/$M43</f>
        <v>0</v>
      </c>
      <c r="V43" s="36">
        <f>V58</f>
        <v>100476</v>
      </c>
      <c r="W43" s="36">
        <f>W58</f>
        <v>100476</v>
      </c>
    </row>
    <row r="44" spans="1:64" ht="13.9" customHeight="1" x14ac:dyDescent="0.25">
      <c r="A44" s="30"/>
      <c r="B44" s="31"/>
      <c r="C44" s="38" t="s">
        <v>29</v>
      </c>
      <c r="D44" s="39">
        <f t="shared" ref="D44:N44" si="34">SUM(D42:D43)</f>
        <v>149265.95000000001</v>
      </c>
      <c r="E44" s="39">
        <f t="shared" si="34"/>
        <v>180556.93</v>
      </c>
      <c r="F44" s="39">
        <f t="shared" si="34"/>
        <v>246887</v>
      </c>
      <c r="G44" s="39">
        <f t="shared" si="34"/>
        <v>215276</v>
      </c>
      <c r="H44" s="39">
        <f t="shared" si="34"/>
        <v>205003</v>
      </c>
      <c r="I44" s="39">
        <f t="shared" si="34"/>
        <v>0</v>
      </c>
      <c r="J44" s="39">
        <f t="shared" si="34"/>
        <v>0</v>
      </c>
      <c r="K44" s="39">
        <f t="shared" si="34"/>
        <v>0</v>
      </c>
      <c r="L44" s="39">
        <f t="shared" si="34"/>
        <v>0</v>
      </c>
      <c r="M44" s="39">
        <f t="shared" si="34"/>
        <v>205003</v>
      </c>
      <c r="N44" s="39">
        <f t="shared" si="34"/>
        <v>0</v>
      </c>
      <c r="O44" s="40">
        <f>N44/$M44</f>
        <v>0</v>
      </c>
      <c r="P44" s="39">
        <f>SUM(P42:P43)</f>
        <v>0</v>
      </c>
      <c r="Q44" s="40">
        <f>P44/$M44</f>
        <v>0</v>
      </c>
      <c r="R44" s="39">
        <f>SUM(R42:R43)</f>
        <v>0</v>
      </c>
      <c r="S44" s="40">
        <f>R44/$M44</f>
        <v>0</v>
      </c>
      <c r="T44" s="39">
        <f>SUM(T42:T43)</f>
        <v>0</v>
      </c>
      <c r="U44" s="40">
        <f>T44/$M44</f>
        <v>0</v>
      </c>
      <c r="V44" s="39">
        <f>SUM(V42:V43)</f>
        <v>205003</v>
      </c>
      <c r="W44" s="39">
        <f>SUM(W42:W43)</f>
        <v>205003</v>
      </c>
    </row>
    <row r="46" spans="1:64" ht="13.9" customHeight="1" x14ac:dyDescent="0.25">
      <c r="A46" s="41" t="s">
        <v>46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2"/>
      <c r="P46" s="41"/>
      <c r="Q46" s="41"/>
      <c r="R46" s="41"/>
      <c r="S46" s="41"/>
      <c r="T46" s="41"/>
      <c r="U46" s="41"/>
      <c r="V46" s="41"/>
      <c r="W46" s="41"/>
    </row>
    <row r="47" spans="1:64" ht="13.9" customHeight="1" x14ac:dyDescent="0.25">
      <c r="A47" s="21" t="s">
        <v>32</v>
      </c>
      <c r="B47" s="21" t="s">
        <v>33</v>
      </c>
      <c r="C47" s="21" t="s">
        <v>34</v>
      </c>
      <c r="D47" s="21" t="s">
        <v>1</v>
      </c>
      <c r="E47" s="21" t="s">
        <v>2</v>
      </c>
      <c r="F47" s="21" t="s">
        <v>3</v>
      </c>
      <c r="G47" s="21" t="s">
        <v>4</v>
      </c>
      <c r="H47" s="21" t="s">
        <v>5</v>
      </c>
      <c r="I47" s="21" t="s">
        <v>6</v>
      </c>
      <c r="J47" s="21" t="s">
        <v>7</v>
      </c>
      <c r="K47" s="21" t="s">
        <v>8</v>
      </c>
      <c r="L47" s="21" t="s">
        <v>9</v>
      </c>
      <c r="M47" s="21" t="s">
        <v>10</v>
      </c>
      <c r="N47" s="21" t="s">
        <v>11</v>
      </c>
      <c r="O47" s="22" t="s">
        <v>12</v>
      </c>
      <c r="P47" s="21" t="s">
        <v>13</v>
      </c>
      <c r="Q47" s="22" t="s">
        <v>14</v>
      </c>
      <c r="R47" s="21" t="s">
        <v>15</v>
      </c>
      <c r="S47" s="22" t="s">
        <v>16</v>
      </c>
      <c r="T47" s="21" t="s">
        <v>17</v>
      </c>
      <c r="U47" s="22" t="s">
        <v>18</v>
      </c>
      <c r="V47" s="21" t="s">
        <v>19</v>
      </c>
      <c r="W47" s="21" t="s">
        <v>20</v>
      </c>
    </row>
    <row r="48" spans="1:64" ht="13.9" customHeight="1" x14ac:dyDescent="0.25">
      <c r="A48" s="45" t="s">
        <v>47</v>
      </c>
      <c r="B48" s="23" t="s">
        <v>48</v>
      </c>
      <c r="C48" s="23" t="s">
        <v>49</v>
      </c>
      <c r="D48" s="46">
        <v>5302.35</v>
      </c>
      <c r="E48" s="46">
        <v>236.74</v>
      </c>
      <c r="F48" s="46">
        <v>30</v>
      </c>
      <c r="G48" s="46">
        <v>0</v>
      </c>
      <c r="H48" s="46">
        <v>0</v>
      </c>
      <c r="I48" s="46"/>
      <c r="J48" s="46"/>
      <c r="K48" s="46"/>
      <c r="L48" s="46"/>
      <c r="M48" s="46">
        <f>H48+SUM(I48:L48)</f>
        <v>0</v>
      </c>
      <c r="N48" s="46"/>
      <c r="O48" s="47" t="e">
        <f t="shared" ref="O48:O58" si="35">N48/$M48</f>
        <v>#DIV/0!</v>
      </c>
      <c r="P48" s="46"/>
      <c r="Q48" s="47" t="e">
        <f t="shared" ref="Q48:Q58" si="36">P48/$M48</f>
        <v>#DIV/0!</v>
      </c>
      <c r="R48" s="46"/>
      <c r="S48" s="47" t="e">
        <f t="shared" ref="S48:S58" si="37">R48/$M48</f>
        <v>#DIV/0!</v>
      </c>
      <c r="T48" s="46"/>
      <c r="U48" s="47" t="e">
        <f t="shared" ref="U48:U58" si="38">T48/$M48</f>
        <v>#DIV/0!</v>
      </c>
      <c r="V48" s="24">
        <f>H48</f>
        <v>0</v>
      </c>
      <c r="W48" s="24">
        <f>V48</f>
        <v>0</v>
      </c>
    </row>
    <row r="49" spans="1:23" ht="13.9" customHeight="1" x14ac:dyDescent="0.25">
      <c r="A49" s="48" t="s">
        <v>21</v>
      </c>
      <c r="B49" s="48">
        <v>111</v>
      </c>
      <c r="C49" s="48" t="s">
        <v>45</v>
      </c>
      <c r="D49" s="49">
        <f>SUM(D47:D48)</f>
        <v>5302.35</v>
      </c>
      <c r="E49" s="49">
        <f t="shared" ref="E49:N49" si="39">SUM(E48:E48)</f>
        <v>236.74</v>
      </c>
      <c r="F49" s="49">
        <f t="shared" si="39"/>
        <v>30</v>
      </c>
      <c r="G49" s="49">
        <f t="shared" si="39"/>
        <v>0</v>
      </c>
      <c r="H49" s="49">
        <f t="shared" si="39"/>
        <v>0</v>
      </c>
      <c r="I49" s="49">
        <f t="shared" si="39"/>
        <v>0</v>
      </c>
      <c r="J49" s="49">
        <f t="shared" si="39"/>
        <v>0</v>
      </c>
      <c r="K49" s="49">
        <f t="shared" si="39"/>
        <v>0</v>
      </c>
      <c r="L49" s="49">
        <f t="shared" si="39"/>
        <v>0</v>
      </c>
      <c r="M49" s="49">
        <f t="shared" si="39"/>
        <v>0</v>
      </c>
      <c r="N49" s="49">
        <f t="shared" si="39"/>
        <v>0</v>
      </c>
      <c r="O49" s="50" t="e">
        <f t="shared" si="35"/>
        <v>#DIV/0!</v>
      </c>
      <c r="P49" s="49">
        <f>SUM(P48:P48)</f>
        <v>0</v>
      </c>
      <c r="Q49" s="50" t="e">
        <f t="shared" si="36"/>
        <v>#DIV/0!</v>
      </c>
      <c r="R49" s="49">
        <f>SUM(R48:R48)</f>
        <v>0</v>
      </c>
      <c r="S49" s="50" t="e">
        <f t="shared" si="37"/>
        <v>#DIV/0!</v>
      </c>
      <c r="T49" s="49">
        <f>SUM(T48:T48)</f>
        <v>0</v>
      </c>
      <c r="U49" s="50" t="e">
        <f t="shared" si="38"/>
        <v>#DIV/0!</v>
      </c>
      <c r="V49" s="49">
        <f>SUM(V48:V48)</f>
        <v>0</v>
      </c>
      <c r="W49" s="49">
        <f>SUM(W48:W48)</f>
        <v>0</v>
      </c>
    </row>
    <row r="50" spans="1:23" ht="13.9" customHeight="1" x14ac:dyDescent="0.25">
      <c r="A50" s="11" t="s">
        <v>47</v>
      </c>
      <c r="B50" s="23">
        <v>210</v>
      </c>
      <c r="C50" s="23" t="s">
        <v>50</v>
      </c>
      <c r="D50" s="24">
        <v>2414.84</v>
      </c>
      <c r="E50" s="24">
        <v>3008.78</v>
      </c>
      <c r="F50" s="24">
        <v>3035</v>
      </c>
      <c r="G50" s="24">
        <v>3372</v>
      </c>
      <c r="H50" s="24">
        <v>3772</v>
      </c>
      <c r="I50" s="24"/>
      <c r="J50" s="24"/>
      <c r="K50" s="24"/>
      <c r="L50" s="24"/>
      <c r="M50" s="24">
        <f>H50+SUM(I50:L50)</f>
        <v>3772</v>
      </c>
      <c r="N50" s="24"/>
      <c r="O50" s="25">
        <f t="shared" si="35"/>
        <v>0</v>
      </c>
      <c r="P50" s="24"/>
      <c r="Q50" s="25">
        <f t="shared" si="36"/>
        <v>0</v>
      </c>
      <c r="R50" s="24"/>
      <c r="S50" s="25">
        <f t="shared" si="37"/>
        <v>0</v>
      </c>
      <c r="T50" s="24"/>
      <c r="U50" s="25">
        <f t="shared" si="38"/>
        <v>0</v>
      </c>
      <c r="V50" s="24">
        <f>H50</f>
        <v>3772</v>
      </c>
      <c r="W50" s="24">
        <f>V50</f>
        <v>3772</v>
      </c>
    </row>
    <row r="51" spans="1:23" ht="13.9" customHeight="1" x14ac:dyDescent="0.25">
      <c r="A51" s="11"/>
      <c r="B51" s="23">
        <v>220</v>
      </c>
      <c r="C51" s="23" t="s">
        <v>51</v>
      </c>
      <c r="D51" s="24">
        <v>64485.95</v>
      </c>
      <c r="E51" s="24">
        <v>76775.839999999997</v>
      </c>
      <c r="F51" s="24">
        <v>97640</v>
      </c>
      <c r="G51" s="24">
        <v>74374</v>
      </c>
      <c r="H51" s="24">
        <v>89899</v>
      </c>
      <c r="I51" s="24"/>
      <c r="J51" s="24"/>
      <c r="K51" s="24"/>
      <c r="L51" s="24"/>
      <c r="M51" s="24">
        <f>H51+SUM(I51:L51)</f>
        <v>89899</v>
      </c>
      <c r="N51" s="24"/>
      <c r="O51" s="25">
        <f t="shared" si="35"/>
        <v>0</v>
      </c>
      <c r="P51" s="24"/>
      <c r="Q51" s="25">
        <f t="shared" si="36"/>
        <v>0</v>
      </c>
      <c r="R51" s="24"/>
      <c r="S51" s="25">
        <f t="shared" si="37"/>
        <v>0</v>
      </c>
      <c r="T51" s="24"/>
      <c r="U51" s="25">
        <f t="shared" si="38"/>
        <v>0</v>
      </c>
      <c r="V51" s="24">
        <f>H51</f>
        <v>89899</v>
      </c>
      <c r="W51" s="24">
        <f>V51</f>
        <v>89899</v>
      </c>
    </row>
    <row r="52" spans="1:23" ht="13.9" customHeight="1" x14ac:dyDescent="0.25">
      <c r="A52" s="11"/>
      <c r="B52" s="23">
        <v>230</v>
      </c>
      <c r="C52" s="23" t="s">
        <v>52</v>
      </c>
      <c r="D52" s="24">
        <v>87.5</v>
      </c>
      <c r="E52" s="24">
        <v>6650</v>
      </c>
      <c r="F52" s="24">
        <v>0</v>
      </c>
      <c r="G52" s="24">
        <v>3650</v>
      </c>
      <c r="H52" s="24">
        <v>0</v>
      </c>
      <c r="I52" s="24"/>
      <c r="J52" s="24"/>
      <c r="K52" s="24"/>
      <c r="L52" s="24"/>
      <c r="M52" s="24">
        <f>H52+SUM(I52:L52)</f>
        <v>0</v>
      </c>
      <c r="N52" s="24"/>
      <c r="O52" s="25" t="e">
        <f t="shared" si="35"/>
        <v>#DIV/0!</v>
      </c>
      <c r="P52" s="24"/>
      <c r="Q52" s="25" t="e">
        <f t="shared" si="36"/>
        <v>#DIV/0!</v>
      </c>
      <c r="R52" s="24"/>
      <c r="S52" s="25" t="e">
        <f t="shared" si="37"/>
        <v>#DIV/0!</v>
      </c>
      <c r="T52" s="24"/>
      <c r="U52" s="25" t="e">
        <f t="shared" si="38"/>
        <v>#DIV/0!</v>
      </c>
      <c r="V52" s="24">
        <f>H52</f>
        <v>0</v>
      </c>
      <c r="W52" s="24">
        <f>V52</f>
        <v>0</v>
      </c>
    </row>
    <row r="53" spans="1:23" ht="13.9" customHeight="1" x14ac:dyDescent="0.25">
      <c r="A53" s="11"/>
      <c r="B53" s="23">
        <v>240</v>
      </c>
      <c r="C53" s="23" t="s">
        <v>53</v>
      </c>
      <c r="D53" s="24">
        <v>0</v>
      </c>
      <c r="E53" s="24">
        <v>0</v>
      </c>
      <c r="F53" s="24">
        <v>0</v>
      </c>
      <c r="G53" s="24">
        <v>9</v>
      </c>
      <c r="H53" s="24">
        <v>10</v>
      </c>
      <c r="I53" s="24"/>
      <c r="J53" s="24"/>
      <c r="K53" s="24"/>
      <c r="L53" s="24"/>
      <c r="M53" s="24">
        <f>H53+SUM(I53:L53)</f>
        <v>10</v>
      </c>
      <c r="N53" s="24"/>
      <c r="O53" s="25">
        <f t="shared" si="35"/>
        <v>0</v>
      </c>
      <c r="P53" s="24"/>
      <c r="Q53" s="25">
        <f t="shared" si="36"/>
        <v>0</v>
      </c>
      <c r="R53" s="24"/>
      <c r="S53" s="25">
        <f t="shared" si="37"/>
        <v>0</v>
      </c>
      <c r="T53" s="24"/>
      <c r="U53" s="25">
        <f t="shared" si="38"/>
        <v>0</v>
      </c>
      <c r="V53" s="24">
        <f>H53</f>
        <v>10</v>
      </c>
      <c r="W53" s="24">
        <f>V53</f>
        <v>10</v>
      </c>
    </row>
    <row r="54" spans="1:23" ht="13.9" customHeight="1" x14ac:dyDescent="0.25">
      <c r="A54" s="11"/>
      <c r="B54" s="23">
        <v>290</v>
      </c>
      <c r="C54" s="23" t="s">
        <v>54</v>
      </c>
      <c r="D54" s="24">
        <v>31923.16</v>
      </c>
      <c r="E54" s="24">
        <v>15337.13</v>
      </c>
      <c r="F54" s="24">
        <f>28562</f>
        <v>28562</v>
      </c>
      <c r="G54" s="24">
        <v>33399</v>
      </c>
      <c r="H54" s="24">
        <v>10846</v>
      </c>
      <c r="I54" s="24"/>
      <c r="J54" s="24"/>
      <c r="K54" s="24"/>
      <c r="L54" s="24"/>
      <c r="M54" s="24">
        <f>H54+SUM(I54:L54)</f>
        <v>10846</v>
      </c>
      <c r="N54" s="24"/>
      <c r="O54" s="25">
        <f t="shared" si="35"/>
        <v>0</v>
      </c>
      <c r="P54" s="24"/>
      <c r="Q54" s="25">
        <f t="shared" si="36"/>
        <v>0</v>
      </c>
      <c r="R54" s="24"/>
      <c r="S54" s="25">
        <f t="shared" si="37"/>
        <v>0</v>
      </c>
      <c r="T54" s="24"/>
      <c r="U54" s="25">
        <f t="shared" si="38"/>
        <v>0</v>
      </c>
      <c r="V54" s="24">
        <f>H54</f>
        <v>10846</v>
      </c>
      <c r="W54" s="24">
        <f>V54</f>
        <v>10846</v>
      </c>
    </row>
    <row r="55" spans="1:23" ht="13.9" customHeight="1" x14ac:dyDescent="0.25">
      <c r="A55" s="48" t="s">
        <v>21</v>
      </c>
      <c r="B55" s="48">
        <v>41</v>
      </c>
      <c r="C55" s="48" t="s">
        <v>23</v>
      </c>
      <c r="D55" s="49">
        <f t="shared" ref="D55:N55" si="40">SUM(D50:D54)</f>
        <v>98911.45</v>
      </c>
      <c r="E55" s="49">
        <f t="shared" si="40"/>
        <v>101771.75</v>
      </c>
      <c r="F55" s="49">
        <f t="shared" si="40"/>
        <v>129237</v>
      </c>
      <c r="G55" s="49">
        <f t="shared" si="40"/>
        <v>114804</v>
      </c>
      <c r="H55" s="49">
        <f t="shared" si="40"/>
        <v>104527</v>
      </c>
      <c r="I55" s="49">
        <f t="shared" si="40"/>
        <v>0</v>
      </c>
      <c r="J55" s="49">
        <f t="shared" si="40"/>
        <v>0</v>
      </c>
      <c r="K55" s="49">
        <f t="shared" si="40"/>
        <v>0</v>
      </c>
      <c r="L55" s="49">
        <f t="shared" si="40"/>
        <v>0</v>
      </c>
      <c r="M55" s="49">
        <f t="shared" si="40"/>
        <v>104527</v>
      </c>
      <c r="N55" s="49">
        <f t="shared" si="40"/>
        <v>0</v>
      </c>
      <c r="O55" s="50">
        <f t="shared" si="35"/>
        <v>0</v>
      </c>
      <c r="P55" s="49">
        <f>SUM(P50:P54)</f>
        <v>0</v>
      </c>
      <c r="Q55" s="50">
        <f t="shared" si="36"/>
        <v>0</v>
      </c>
      <c r="R55" s="49">
        <f>SUM(R50:R54)</f>
        <v>0</v>
      </c>
      <c r="S55" s="50">
        <f t="shared" si="37"/>
        <v>0</v>
      </c>
      <c r="T55" s="49">
        <f>SUM(T50:T54)</f>
        <v>0</v>
      </c>
      <c r="U55" s="50">
        <f t="shared" si="38"/>
        <v>0</v>
      </c>
      <c r="V55" s="49">
        <f>SUM(V50:V54)</f>
        <v>104527</v>
      </c>
      <c r="W55" s="49">
        <f>SUM(W50:W54)</f>
        <v>104527</v>
      </c>
    </row>
    <row r="56" spans="1:23" ht="13.9" customHeight="1" x14ac:dyDescent="0.25">
      <c r="A56" s="13" t="s">
        <v>47</v>
      </c>
      <c r="B56" s="23">
        <v>290</v>
      </c>
      <c r="C56" s="23" t="s">
        <v>54</v>
      </c>
      <c r="D56" s="24">
        <v>2779.45</v>
      </c>
      <c r="E56" s="24">
        <v>3032.57</v>
      </c>
      <c r="F56" s="24">
        <v>2450</v>
      </c>
      <c r="G56" s="24">
        <v>2572</v>
      </c>
      <c r="H56" s="24">
        <v>2576</v>
      </c>
      <c r="I56" s="24"/>
      <c r="J56" s="24"/>
      <c r="K56" s="24"/>
      <c r="L56" s="24"/>
      <c r="M56" s="24">
        <f>H56+SUM(I56:L56)</f>
        <v>2576</v>
      </c>
      <c r="N56" s="24"/>
      <c r="O56" s="25">
        <f t="shared" si="35"/>
        <v>0</v>
      </c>
      <c r="P56" s="24"/>
      <c r="Q56" s="25">
        <f t="shared" si="36"/>
        <v>0</v>
      </c>
      <c r="R56" s="24"/>
      <c r="S56" s="25">
        <f t="shared" si="37"/>
        <v>0</v>
      </c>
      <c r="T56" s="24"/>
      <c r="U56" s="25">
        <f t="shared" si="38"/>
        <v>0</v>
      </c>
      <c r="V56" s="24">
        <f>H56</f>
        <v>2576</v>
      </c>
      <c r="W56" s="24">
        <f>V56</f>
        <v>2576</v>
      </c>
    </row>
    <row r="57" spans="1:23" ht="13.9" customHeight="1" x14ac:dyDescent="0.25">
      <c r="A57" s="13"/>
      <c r="B57" s="23" t="s">
        <v>48</v>
      </c>
      <c r="C57" s="23" t="s">
        <v>49</v>
      </c>
      <c r="D57" s="46">
        <f>18288.59+29286.46</f>
        <v>47575.05</v>
      </c>
      <c r="E57" s="46">
        <v>75752.61</v>
      </c>
      <c r="F57" s="46">
        <v>115200</v>
      </c>
      <c r="G57" s="46">
        <v>97900</v>
      </c>
      <c r="H57" s="46">
        <v>97900</v>
      </c>
      <c r="I57" s="46"/>
      <c r="J57" s="46"/>
      <c r="K57" s="46"/>
      <c r="L57" s="46"/>
      <c r="M57" s="46">
        <f>H57+SUM(I57:L57)</f>
        <v>97900</v>
      </c>
      <c r="N57" s="46"/>
      <c r="O57" s="47">
        <f t="shared" si="35"/>
        <v>0</v>
      </c>
      <c r="P57" s="46"/>
      <c r="Q57" s="47">
        <f t="shared" si="36"/>
        <v>0</v>
      </c>
      <c r="R57" s="46"/>
      <c r="S57" s="47">
        <f t="shared" si="37"/>
        <v>0</v>
      </c>
      <c r="T57" s="46"/>
      <c r="U57" s="47">
        <f t="shared" si="38"/>
        <v>0</v>
      </c>
      <c r="V57" s="24">
        <f>H57</f>
        <v>97900</v>
      </c>
      <c r="W57" s="24">
        <f>V57</f>
        <v>97900</v>
      </c>
    </row>
    <row r="58" spans="1:23" ht="13.9" customHeight="1" x14ac:dyDescent="0.25">
      <c r="A58" s="48" t="s">
        <v>21</v>
      </c>
      <c r="B58" s="48">
        <v>72</v>
      </c>
      <c r="C58" s="48" t="s">
        <v>25</v>
      </c>
      <c r="D58" s="49">
        <f t="shared" ref="D58:N58" si="41">SUM(D56:D57)</f>
        <v>50354.5</v>
      </c>
      <c r="E58" s="49">
        <f t="shared" si="41"/>
        <v>78785.180000000008</v>
      </c>
      <c r="F58" s="49">
        <f t="shared" si="41"/>
        <v>117650</v>
      </c>
      <c r="G58" s="49">
        <f t="shared" si="41"/>
        <v>100472</v>
      </c>
      <c r="H58" s="49">
        <f t="shared" si="41"/>
        <v>100476</v>
      </c>
      <c r="I58" s="49">
        <f t="shared" si="41"/>
        <v>0</v>
      </c>
      <c r="J58" s="49">
        <f t="shared" si="41"/>
        <v>0</v>
      </c>
      <c r="K58" s="49">
        <f t="shared" si="41"/>
        <v>0</v>
      </c>
      <c r="L58" s="49">
        <f t="shared" si="41"/>
        <v>0</v>
      </c>
      <c r="M58" s="49">
        <f t="shared" si="41"/>
        <v>100476</v>
      </c>
      <c r="N58" s="49">
        <f t="shared" si="41"/>
        <v>0</v>
      </c>
      <c r="O58" s="50">
        <f t="shared" si="35"/>
        <v>0</v>
      </c>
      <c r="P58" s="49">
        <f>SUM(P56:P57)</f>
        <v>0</v>
      </c>
      <c r="Q58" s="50">
        <f t="shared" si="36"/>
        <v>0</v>
      </c>
      <c r="R58" s="49">
        <f>SUM(R56:R57)</f>
        <v>0</v>
      </c>
      <c r="S58" s="50">
        <f t="shared" si="37"/>
        <v>0</v>
      </c>
      <c r="T58" s="49">
        <f>SUM(T56:T57)</f>
        <v>0</v>
      </c>
      <c r="U58" s="50">
        <f t="shared" si="38"/>
        <v>0</v>
      </c>
      <c r="V58" s="49">
        <f>SUM(V56:V57)</f>
        <v>100476</v>
      </c>
      <c r="W58" s="49">
        <f>SUM(W56:W57)</f>
        <v>100476</v>
      </c>
    </row>
    <row r="60" spans="1:23" ht="13.9" customHeight="1" x14ac:dyDescent="0.25">
      <c r="B60" s="52" t="s">
        <v>55</v>
      </c>
      <c r="C60" s="30" t="s">
        <v>56</v>
      </c>
      <c r="D60" s="53">
        <v>2398.81</v>
      </c>
      <c r="E60" s="53">
        <v>3008.78</v>
      </c>
      <c r="F60" s="53">
        <v>3005</v>
      </c>
      <c r="G60" s="53">
        <v>3342</v>
      </c>
      <c r="H60" s="53">
        <v>3742</v>
      </c>
      <c r="I60" s="53"/>
      <c r="J60" s="53"/>
      <c r="K60" s="53"/>
      <c r="L60" s="53"/>
      <c r="M60" s="53">
        <f t="shared" ref="M60:M70" si="42">H60+SUM(I60:L60)</f>
        <v>3742</v>
      </c>
      <c r="N60" s="53"/>
      <c r="O60" s="54">
        <f t="shared" ref="O60:O70" si="43">N60/$M60</f>
        <v>0</v>
      </c>
      <c r="P60" s="53"/>
      <c r="Q60" s="54">
        <f t="shared" ref="Q60:Q70" si="44">P60/$M60</f>
        <v>0</v>
      </c>
      <c r="R60" s="53"/>
      <c r="S60" s="54">
        <f t="shared" ref="S60:S70" si="45">R60/$M60</f>
        <v>0</v>
      </c>
      <c r="T60" s="53"/>
      <c r="U60" s="55">
        <f t="shared" ref="U60:U70" si="46">T60/$M60</f>
        <v>0</v>
      </c>
      <c r="V60" s="53">
        <f>H60</f>
        <v>3742</v>
      </c>
      <c r="W60" s="56">
        <f t="shared" ref="W60:W67" si="47">V60</f>
        <v>3742</v>
      </c>
    </row>
    <row r="61" spans="1:23" ht="13.9" customHeight="1" x14ac:dyDescent="0.25">
      <c r="B61" s="57"/>
      <c r="C61" s="58" t="s">
        <v>57</v>
      </c>
      <c r="D61" s="59">
        <v>6673</v>
      </c>
      <c r="E61" s="59">
        <v>8042.5</v>
      </c>
      <c r="F61" s="59">
        <v>8040</v>
      </c>
      <c r="G61" s="59">
        <v>6781</v>
      </c>
      <c r="H61" s="59">
        <v>6781</v>
      </c>
      <c r="I61" s="59"/>
      <c r="J61" s="59"/>
      <c r="K61" s="59"/>
      <c r="L61" s="59"/>
      <c r="M61" s="59">
        <f t="shared" si="42"/>
        <v>6781</v>
      </c>
      <c r="N61" s="59"/>
      <c r="O61" s="16">
        <f t="shared" si="43"/>
        <v>0</v>
      </c>
      <c r="P61" s="59"/>
      <c r="Q61" s="16">
        <f t="shared" si="44"/>
        <v>0</v>
      </c>
      <c r="R61" s="59"/>
      <c r="S61" s="16">
        <f t="shared" si="45"/>
        <v>0</v>
      </c>
      <c r="T61" s="59"/>
      <c r="U61" s="60">
        <f t="shared" si="46"/>
        <v>0</v>
      </c>
      <c r="V61" s="59">
        <f>H61</f>
        <v>6781</v>
      </c>
      <c r="W61" s="61">
        <f t="shared" si="47"/>
        <v>6781</v>
      </c>
    </row>
    <row r="62" spans="1:23" ht="13.9" customHeight="1" x14ac:dyDescent="0.25">
      <c r="B62" s="57"/>
      <c r="C62" s="58" t="s">
        <v>58</v>
      </c>
      <c r="D62" s="59">
        <v>15872.26</v>
      </c>
      <c r="E62" s="59">
        <v>22067.42</v>
      </c>
      <c r="F62" s="59">
        <v>22065</v>
      </c>
      <c r="G62" s="59">
        <v>13005</v>
      </c>
      <c r="H62" s="59">
        <v>29399</v>
      </c>
      <c r="I62" s="59"/>
      <c r="J62" s="59"/>
      <c r="K62" s="59"/>
      <c r="L62" s="59"/>
      <c r="M62" s="59">
        <f t="shared" si="42"/>
        <v>29399</v>
      </c>
      <c r="N62" s="59"/>
      <c r="O62" s="16">
        <f t="shared" si="43"/>
        <v>0</v>
      </c>
      <c r="P62" s="59"/>
      <c r="Q62" s="16">
        <f t="shared" si="44"/>
        <v>0</v>
      </c>
      <c r="R62" s="59"/>
      <c r="S62" s="16">
        <f t="shared" si="45"/>
        <v>0</v>
      </c>
      <c r="T62" s="59"/>
      <c r="U62" s="60">
        <f t="shared" si="46"/>
        <v>0</v>
      </c>
      <c r="V62" s="59">
        <f>H62</f>
        <v>29399</v>
      </c>
      <c r="W62" s="61">
        <f t="shared" si="47"/>
        <v>29399</v>
      </c>
    </row>
    <row r="63" spans="1:23" ht="13.9" customHeight="1" x14ac:dyDescent="0.25">
      <c r="B63" s="57"/>
      <c r="C63" s="58" t="s">
        <v>59</v>
      </c>
      <c r="D63" s="62">
        <v>34315.06</v>
      </c>
      <c r="E63" s="62">
        <v>41391.19</v>
      </c>
      <c r="F63" s="62">
        <v>47600</v>
      </c>
      <c r="G63" s="62">
        <v>43261</v>
      </c>
      <c r="H63" s="62">
        <v>48600</v>
      </c>
      <c r="I63" s="62"/>
      <c r="J63" s="62"/>
      <c r="K63" s="62"/>
      <c r="L63" s="62"/>
      <c r="M63" s="62">
        <f t="shared" si="42"/>
        <v>48600</v>
      </c>
      <c r="N63" s="62"/>
      <c r="O63" s="63">
        <f t="shared" si="43"/>
        <v>0</v>
      </c>
      <c r="P63" s="62"/>
      <c r="Q63" s="63">
        <f t="shared" si="44"/>
        <v>0</v>
      </c>
      <c r="R63" s="62"/>
      <c r="S63" s="63">
        <f t="shared" si="45"/>
        <v>0</v>
      </c>
      <c r="T63" s="62"/>
      <c r="U63" s="64">
        <f t="shared" si="46"/>
        <v>0</v>
      </c>
      <c r="V63" s="59">
        <f>H63</f>
        <v>48600</v>
      </c>
      <c r="W63" s="61">
        <f t="shared" si="47"/>
        <v>48600</v>
      </c>
    </row>
    <row r="64" spans="1:23" ht="13.9" customHeight="1" x14ac:dyDescent="0.25">
      <c r="B64" s="57"/>
      <c r="C64" s="58" t="s">
        <v>60</v>
      </c>
      <c r="D64" s="62">
        <v>0</v>
      </c>
      <c r="E64" s="62">
        <v>0</v>
      </c>
      <c r="F64" s="62">
        <v>15000</v>
      </c>
      <c r="G64" s="62">
        <v>500</v>
      </c>
      <c r="H64" s="62">
        <v>0</v>
      </c>
      <c r="I64" s="62"/>
      <c r="J64" s="62"/>
      <c r="K64" s="62"/>
      <c r="L64" s="62"/>
      <c r="M64" s="62">
        <f t="shared" si="42"/>
        <v>0</v>
      </c>
      <c r="N64" s="62"/>
      <c r="O64" s="63" t="e">
        <f t="shared" si="43"/>
        <v>#DIV/0!</v>
      </c>
      <c r="P64" s="62"/>
      <c r="Q64" s="63" t="e">
        <f t="shared" si="44"/>
        <v>#DIV/0!</v>
      </c>
      <c r="R64" s="62"/>
      <c r="S64" s="63" t="e">
        <f t="shared" si="45"/>
        <v>#DIV/0!</v>
      </c>
      <c r="T64" s="62"/>
      <c r="U64" s="64" t="e">
        <f t="shared" si="46"/>
        <v>#DIV/0!</v>
      </c>
      <c r="V64" s="59">
        <v>0</v>
      </c>
      <c r="W64" s="61">
        <f t="shared" si="47"/>
        <v>0</v>
      </c>
    </row>
    <row r="65" spans="1:23" ht="13.9" customHeight="1" x14ac:dyDescent="0.25">
      <c r="B65" s="57"/>
      <c r="C65" s="58" t="s">
        <v>61</v>
      </c>
      <c r="D65" s="62">
        <v>1250</v>
      </c>
      <c r="E65" s="62">
        <v>1195</v>
      </c>
      <c r="F65" s="62">
        <v>1200</v>
      </c>
      <c r="G65" s="62">
        <v>1444</v>
      </c>
      <c r="H65" s="62">
        <v>1444</v>
      </c>
      <c r="I65" s="62"/>
      <c r="J65" s="62"/>
      <c r="K65" s="62"/>
      <c r="L65" s="62"/>
      <c r="M65" s="62">
        <f t="shared" si="42"/>
        <v>1444</v>
      </c>
      <c r="N65" s="62"/>
      <c r="O65" s="63">
        <f t="shared" si="43"/>
        <v>0</v>
      </c>
      <c r="P65" s="62"/>
      <c r="Q65" s="63">
        <f t="shared" si="44"/>
        <v>0</v>
      </c>
      <c r="R65" s="62"/>
      <c r="S65" s="63">
        <f t="shared" si="45"/>
        <v>0</v>
      </c>
      <c r="T65" s="62"/>
      <c r="U65" s="64">
        <f t="shared" si="46"/>
        <v>0</v>
      </c>
      <c r="V65" s="59">
        <f>H65</f>
        <v>1444</v>
      </c>
      <c r="W65" s="61">
        <f t="shared" si="47"/>
        <v>1444</v>
      </c>
    </row>
    <row r="66" spans="1:23" ht="13.9" customHeight="1" x14ac:dyDescent="0.25">
      <c r="B66" s="57"/>
      <c r="C66" s="58" t="s">
        <v>62</v>
      </c>
      <c r="D66" s="62">
        <v>2461</v>
      </c>
      <c r="E66" s="62">
        <v>0</v>
      </c>
      <c r="F66" s="62">
        <v>0</v>
      </c>
      <c r="G66" s="62">
        <v>0</v>
      </c>
      <c r="H66" s="62">
        <v>0</v>
      </c>
      <c r="I66" s="62"/>
      <c r="J66" s="62"/>
      <c r="K66" s="62"/>
      <c r="L66" s="62"/>
      <c r="M66" s="62">
        <f t="shared" si="42"/>
        <v>0</v>
      </c>
      <c r="N66" s="62"/>
      <c r="O66" s="63" t="e">
        <f t="shared" si="43"/>
        <v>#DIV/0!</v>
      </c>
      <c r="P66" s="62"/>
      <c r="Q66" s="63" t="e">
        <f t="shared" si="44"/>
        <v>#DIV/0!</v>
      </c>
      <c r="R66" s="62"/>
      <c r="S66" s="63" t="e">
        <f t="shared" si="45"/>
        <v>#DIV/0!</v>
      </c>
      <c r="T66" s="62"/>
      <c r="U66" s="64" t="e">
        <f t="shared" si="46"/>
        <v>#DIV/0!</v>
      </c>
      <c r="V66" s="59">
        <f>H66</f>
        <v>0</v>
      </c>
      <c r="W66" s="61">
        <f t="shared" si="47"/>
        <v>0</v>
      </c>
    </row>
    <row r="67" spans="1:23" ht="13.9" customHeight="1" x14ac:dyDescent="0.25">
      <c r="B67" s="57"/>
      <c r="C67" s="58" t="s">
        <v>63</v>
      </c>
      <c r="D67" s="62">
        <v>87.5</v>
      </c>
      <c r="E67" s="62">
        <v>6650</v>
      </c>
      <c r="F67" s="62">
        <v>0</v>
      </c>
      <c r="G67" s="62">
        <v>3650</v>
      </c>
      <c r="H67" s="62">
        <v>0</v>
      </c>
      <c r="I67" s="62"/>
      <c r="J67" s="62"/>
      <c r="K67" s="62"/>
      <c r="L67" s="62"/>
      <c r="M67" s="62">
        <f t="shared" si="42"/>
        <v>0</v>
      </c>
      <c r="N67" s="62"/>
      <c r="O67" s="63" t="e">
        <f t="shared" si="43"/>
        <v>#DIV/0!</v>
      </c>
      <c r="P67" s="62"/>
      <c r="Q67" s="63" t="e">
        <f t="shared" si="44"/>
        <v>#DIV/0!</v>
      </c>
      <c r="R67" s="62"/>
      <c r="S67" s="63" t="e">
        <f t="shared" si="45"/>
        <v>#DIV/0!</v>
      </c>
      <c r="T67" s="62"/>
      <c r="U67" s="64" t="e">
        <f t="shared" si="46"/>
        <v>#DIV/0!</v>
      </c>
      <c r="V67" s="59">
        <f>H67</f>
        <v>0</v>
      </c>
      <c r="W67" s="61">
        <f t="shared" si="47"/>
        <v>0</v>
      </c>
    </row>
    <row r="68" spans="1:23" ht="13.9" customHeight="1" x14ac:dyDescent="0.25">
      <c r="B68" s="57"/>
      <c r="C68" s="58" t="s">
        <v>64</v>
      </c>
      <c r="D68" s="62">
        <v>5379.89</v>
      </c>
      <c r="E68" s="62">
        <v>3111.51</v>
      </c>
      <c r="F68" s="62">
        <v>14400</v>
      </c>
      <c r="G68" s="62">
        <v>16897</v>
      </c>
      <c r="H68" s="62">
        <v>1470</v>
      </c>
      <c r="I68" s="62"/>
      <c r="J68" s="62"/>
      <c r="K68" s="62"/>
      <c r="L68" s="62"/>
      <c r="M68" s="62">
        <f t="shared" si="42"/>
        <v>1470</v>
      </c>
      <c r="N68" s="62"/>
      <c r="O68" s="63">
        <f t="shared" si="43"/>
        <v>0</v>
      </c>
      <c r="P68" s="62"/>
      <c r="Q68" s="63">
        <f t="shared" si="44"/>
        <v>0</v>
      </c>
      <c r="R68" s="62"/>
      <c r="S68" s="63">
        <f t="shared" si="45"/>
        <v>0</v>
      </c>
      <c r="T68" s="62"/>
      <c r="U68" s="64">
        <f t="shared" si="46"/>
        <v>0</v>
      </c>
      <c r="V68" s="59">
        <v>0</v>
      </c>
      <c r="W68" s="61">
        <v>0</v>
      </c>
    </row>
    <row r="69" spans="1:23" ht="13.9" customHeight="1" x14ac:dyDescent="0.25">
      <c r="B69" s="57"/>
      <c r="C69" s="58" t="s">
        <v>65</v>
      </c>
      <c r="D69" s="59">
        <v>12597.46</v>
      </c>
      <c r="E69" s="59">
        <v>4334.43</v>
      </c>
      <c r="F69" s="59">
        <v>6294</v>
      </c>
      <c r="G69" s="59">
        <v>7991</v>
      </c>
      <c r="H69" s="59">
        <v>0</v>
      </c>
      <c r="I69" s="59"/>
      <c r="J69" s="59"/>
      <c r="K69" s="59"/>
      <c r="L69" s="59"/>
      <c r="M69" s="59">
        <f t="shared" si="42"/>
        <v>0</v>
      </c>
      <c r="N69" s="59"/>
      <c r="O69" s="16" t="e">
        <f t="shared" si="43"/>
        <v>#DIV/0!</v>
      </c>
      <c r="P69" s="59"/>
      <c r="Q69" s="16" t="e">
        <f t="shared" si="44"/>
        <v>#DIV/0!</v>
      </c>
      <c r="R69" s="59"/>
      <c r="S69" s="16" t="e">
        <f t="shared" si="45"/>
        <v>#DIV/0!</v>
      </c>
      <c r="T69" s="59"/>
      <c r="U69" s="60" t="e">
        <f t="shared" si="46"/>
        <v>#DIV/0!</v>
      </c>
      <c r="V69" s="59">
        <v>0</v>
      </c>
      <c r="W69" s="61">
        <f>V69</f>
        <v>0</v>
      </c>
    </row>
    <row r="70" spans="1:23" ht="13.9" customHeight="1" x14ac:dyDescent="0.25">
      <c r="B70" s="65"/>
      <c r="C70" s="66" t="s">
        <v>66</v>
      </c>
      <c r="D70" s="67">
        <v>6521.55</v>
      </c>
      <c r="E70" s="67">
        <v>6397.79</v>
      </c>
      <c r="F70" s="67">
        <v>7010</v>
      </c>
      <c r="G70" s="67">
        <v>6956</v>
      </c>
      <c r="H70" s="67">
        <v>9375</v>
      </c>
      <c r="I70" s="67"/>
      <c r="J70" s="67"/>
      <c r="K70" s="67"/>
      <c r="L70" s="67"/>
      <c r="M70" s="67">
        <f t="shared" si="42"/>
        <v>9375</v>
      </c>
      <c r="N70" s="67"/>
      <c r="O70" s="68">
        <f t="shared" si="43"/>
        <v>0</v>
      </c>
      <c r="P70" s="67"/>
      <c r="Q70" s="68">
        <f t="shared" si="44"/>
        <v>0</v>
      </c>
      <c r="R70" s="67"/>
      <c r="S70" s="68">
        <f t="shared" si="45"/>
        <v>0</v>
      </c>
      <c r="T70" s="67"/>
      <c r="U70" s="69">
        <f t="shared" si="46"/>
        <v>0</v>
      </c>
      <c r="V70" s="67">
        <f>H70</f>
        <v>9375</v>
      </c>
      <c r="W70" s="70">
        <f>V70</f>
        <v>9375</v>
      </c>
    </row>
    <row r="72" spans="1:23" ht="13.9" customHeight="1" x14ac:dyDescent="0.25">
      <c r="A72" s="32" t="s">
        <v>67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/>
      <c r="P72" s="32"/>
      <c r="Q72" s="32"/>
      <c r="R72" s="32"/>
      <c r="S72" s="32"/>
      <c r="T72" s="32"/>
      <c r="U72" s="32"/>
      <c r="V72" s="32"/>
      <c r="W72" s="32"/>
    </row>
    <row r="73" spans="1:23" ht="13.9" customHeight="1" x14ac:dyDescent="0.25">
      <c r="A73" s="20"/>
      <c r="B73" s="20"/>
      <c r="C73" s="20"/>
      <c r="D73" s="21" t="s">
        <v>1</v>
      </c>
      <c r="E73" s="21" t="s">
        <v>2</v>
      </c>
      <c r="F73" s="21" t="s">
        <v>3</v>
      </c>
      <c r="G73" s="21" t="s">
        <v>4</v>
      </c>
      <c r="H73" s="21" t="s">
        <v>5</v>
      </c>
      <c r="I73" s="21" t="s">
        <v>6</v>
      </c>
      <c r="J73" s="21" t="s">
        <v>7</v>
      </c>
      <c r="K73" s="21" t="s">
        <v>8</v>
      </c>
      <c r="L73" s="21" t="s">
        <v>9</v>
      </c>
      <c r="M73" s="21" t="s">
        <v>10</v>
      </c>
      <c r="N73" s="21" t="s">
        <v>11</v>
      </c>
      <c r="O73" s="22" t="s">
        <v>12</v>
      </c>
      <c r="P73" s="21" t="s">
        <v>13</v>
      </c>
      <c r="Q73" s="22" t="s">
        <v>14</v>
      </c>
      <c r="R73" s="21" t="s">
        <v>15</v>
      </c>
      <c r="S73" s="22" t="s">
        <v>16</v>
      </c>
      <c r="T73" s="21" t="s">
        <v>17</v>
      </c>
      <c r="U73" s="22" t="s">
        <v>18</v>
      </c>
      <c r="V73" s="21" t="s">
        <v>19</v>
      </c>
      <c r="W73" s="21" t="s">
        <v>20</v>
      </c>
    </row>
    <row r="74" spans="1:23" ht="13.9" customHeight="1" x14ac:dyDescent="0.25">
      <c r="A74" s="12" t="s">
        <v>21</v>
      </c>
      <c r="B74" s="35">
        <v>111</v>
      </c>
      <c r="C74" s="35" t="s">
        <v>22</v>
      </c>
      <c r="D74" s="71">
        <f t="shared" ref="D74:N74" si="48">D112</f>
        <v>858683.59</v>
      </c>
      <c r="E74" s="71">
        <f t="shared" si="48"/>
        <v>946857.87</v>
      </c>
      <c r="F74" s="71">
        <f t="shared" si="48"/>
        <v>1140389</v>
      </c>
      <c r="G74" s="71">
        <f t="shared" si="48"/>
        <v>1135402</v>
      </c>
      <c r="H74" s="71">
        <f t="shared" si="48"/>
        <v>1876891</v>
      </c>
      <c r="I74" s="71">
        <f t="shared" si="48"/>
        <v>0</v>
      </c>
      <c r="J74" s="71">
        <f t="shared" si="48"/>
        <v>0</v>
      </c>
      <c r="K74" s="71">
        <f t="shared" si="48"/>
        <v>0</v>
      </c>
      <c r="L74" s="71">
        <f t="shared" si="48"/>
        <v>0</v>
      </c>
      <c r="M74" s="71">
        <f t="shared" si="48"/>
        <v>1876891</v>
      </c>
      <c r="N74" s="71">
        <f t="shared" si="48"/>
        <v>0</v>
      </c>
      <c r="O74" s="72">
        <f>N74/$M74</f>
        <v>0</v>
      </c>
      <c r="P74" s="71">
        <f>P112</f>
        <v>0</v>
      </c>
      <c r="Q74" s="72">
        <f>P74/$M74</f>
        <v>0</v>
      </c>
      <c r="R74" s="71">
        <f>R112</f>
        <v>0</v>
      </c>
      <c r="S74" s="72">
        <f>R74/$M74</f>
        <v>0</v>
      </c>
      <c r="T74" s="71">
        <f>T112</f>
        <v>0</v>
      </c>
      <c r="U74" s="72">
        <f>T74/$M74</f>
        <v>0</v>
      </c>
      <c r="V74" s="71">
        <f>V112</f>
        <v>823228</v>
      </c>
      <c r="W74" s="71">
        <f>W112</f>
        <v>823228</v>
      </c>
    </row>
    <row r="75" spans="1:23" ht="13.9" customHeight="1" x14ac:dyDescent="0.25">
      <c r="A75" s="12" t="s">
        <v>21</v>
      </c>
      <c r="B75" s="35">
        <v>71</v>
      </c>
      <c r="C75" s="35" t="s">
        <v>24</v>
      </c>
      <c r="D75" s="36">
        <f t="shared" ref="D75:N75" si="49">D114</f>
        <v>3000</v>
      </c>
      <c r="E75" s="36">
        <f t="shared" si="49"/>
        <v>3000</v>
      </c>
      <c r="F75" s="36">
        <f t="shared" si="49"/>
        <v>3000</v>
      </c>
      <c r="G75" s="36">
        <f t="shared" si="49"/>
        <v>3000</v>
      </c>
      <c r="H75" s="36">
        <f t="shared" si="49"/>
        <v>3000</v>
      </c>
      <c r="I75" s="36">
        <f t="shared" si="49"/>
        <v>0</v>
      </c>
      <c r="J75" s="36">
        <f t="shared" si="49"/>
        <v>0</v>
      </c>
      <c r="K75" s="36">
        <f t="shared" si="49"/>
        <v>0</v>
      </c>
      <c r="L75" s="36">
        <f t="shared" si="49"/>
        <v>0</v>
      </c>
      <c r="M75" s="36">
        <f t="shared" si="49"/>
        <v>3000</v>
      </c>
      <c r="N75" s="36">
        <f t="shared" si="49"/>
        <v>0</v>
      </c>
      <c r="O75" s="37">
        <f>N75/$M75</f>
        <v>0</v>
      </c>
      <c r="P75" s="36">
        <f>P114</f>
        <v>0</v>
      </c>
      <c r="Q75" s="37">
        <f>P75/$M75</f>
        <v>0</v>
      </c>
      <c r="R75" s="36">
        <f>R114</f>
        <v>0</v>
      </c>
      <c r="S75" s="37">
        <f>R75/$M75</f>
        <v>0</v>
      </c>
      <c r="T75" s="36">
        <f>T114</f>
        <v>0</v>
      </c>
      <c r="U75" s="37">
        <f>T75/$M75</f>
        <v>0</v>
      </c>
      <c r="V75" s="36">
        <f>V114</f>
        <v>3000</v>
      </c>
      <c r="W75" s="36">
        <f>W114</f>
        <v>3000</v>
      </c>
    </row>
    <row r="76" spans="1:23" ht="13.9" customHeight="1" x14ac:dyDescent="0.25">
      <c r="A76" s="12" t="s">
        <v>21</v>
      </c>
      <c r="B76" s="35">
        <v>72</v>
      </c>
      <c r="C76" s="35" t="s">
        <v>25</v>
      </c>
      <c r="D76" s="36">
        <f t="shared" ref="D76:N76" si="50">D117</f>
        <v>5491.1100000000006</v>
      </c>
      <c r="E76" s="36">
        <f t="shared" si="50"/>
        <v>4347.1400000000003</v>
      </c>
      <c r="F76" s="36">
        <f t="shared" si="50"/>
        <v>24610</v>
      </c>
      <c r="G76" s="36">
        <f t="shared" si="50"/>
        <v>0</v>
      </c>
      <c r="H76" s="36">
        <f t="shared" si="50"/>
        <v>0</v>
      </c>
      <c r="I76" s="36">
        <f t="shared" si="50"/>
        <v>0</v>
      </c>
      <c r="J76" s="36">
        <f t="shared" si="50"/>
        <v>0</v>
      </c>
      <c r="K76" s="36">
        <f t="shared" si="50"/>
        <v>0</v>
      </c>
      <c r="L76" s="36">
        <f t="shared" si="50"/>
        <v>0</v>
      </c>
      <c r="M76" s="36">
        <f t="shared" si="50"/>
        <v>0</v>
      </c>
      <c r="N76" s="36">
        <f t="shared" si="50"/>
        <v>0</v>
      </c>
      <c r="O76" s="37" t="e">
        <f>N76/$M76</f>
        <v>#DIV/0!</v>
      </c>
      <c r="P76" s="36">
        <f>P117</f>
        <v>0</v>
      </c>
      <c r="Q76" s="37" t="e">
        <f>P76/$M76</f>
        <v>#DIV/0!</v>
      </c>
      <c r="R76" s="36">
        <f>R117</f>
        <v>0</v>
      </c>
      <c r="S76" s="37" t="e">
        <f>R76/$M76</f>
        <v>#DIV/0!</v>
      </c>
      <c r="T76" s="36">
        <f>T117</f>
        <v>0</v>
      </c>
      <c r="U76" s="37" t="e">
        <f>T76/$M76</f>
        <v>#DIV/0!</v>
      </c>
      <c r="V76" s="36">
        <f>V117</f>
        <v>0</v>
      </c>
      <c r="W76" s="36">
        <f>W117</f>
        <v>0</v>
      </c>
    </row>
    <row r="77" spans="1:23" ht="13.9" customHeight="1" x14ac:dyDescent="0.25">
      <c r="A77" s="30"/>
      <c r="B77" s="31"/>
      <c r="C77" s="38" t="s">
        <v>29</v>
      </c>
      <c r="D77" s="39">
        <f t="shared" ref="D77:N77" si="51">SUM(D74:D76)</f>
        <v>867174.7</v>
      </c>
      <c r="E77" s="39">
        <f t="shared" si="51"/>
        <v>954205.01</v>
      </c>
      <c r="F77" s="39">
        <f t="shared" si="51"/>
        <v>1167999</v>
      </c>
      <c r="G77" s="39">
        <f t="shared" si="51"/>
        <v>1138402</v>
      </c>
      <c r="H77" s="39">
        <f t="shared" si="51"/>
        <v>1879891</v>
      </c>
      <c r="I77" s="39">
        <f t="shared" si="51"/>
        <v>0</v>
      </c>
      <c r="J77" s="39">
        <f t="shared" si="51"/>
        <v>0</v>
      </c>
      <c r="K77" s="39">
        <f t="shared" si="51"/>
        <v>0</v>
      </c>
      <c r="L77" s="39">
        <f t="shared" si="51"/>
        <v>0</v>
      </c>
      <c r="M77" s="39">
        <f t="shared" si="51"/>
        <v>1879891</v>
      </c>
      <c r="N77" s="39">
        <f t="shared" si="51"/>
        <v>0</v>
      </c>
      <c r="O77" s="40">
        <f>N77/$M77</f>
        <v>0</v>
      </c>
      <c r="P77" s="39">
        <f>SUM(P74:P76)</f>
        <v>0</v>
      </c>
      <c r="Q77" s="40">
        <f>P77/$M77</f>
        <v>0</v>
      </c>
      <c r="R77" s="39">
        <f>SUM(R74:R76)</f>
        <v>0</v>
      </c>
      <c r="S77" s="40">
        <f>R77/$M77</f>
        <v>0</v>
      </c>
      <c r="T77" s="39">
        <f>SUM(T74:T76)</f>
        <v>0</v>
      </c>
      <c r="U77" s="40">
        <f>T77/$M77</f>
        <v>0</v>
      </c>
      <c r="V77" s="39">
        <f>SUM(V74:V76)</f>
        <v>826228</v>
      </c>
      <c r="W77" s="39">
        <f>SUM(W74:W76)</f>
        <v>826228</v>
      </c>
    </row>
    <row r="79" spans="1:23" ht="13.9" customHeight="1" x14ac:dyDescent="0.25">
      <c r="A79" s="73" t="s">
        <v>68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  <c r="P79" s="73"/>
      <c r="Q79" s="73"/>
      <c r="R79" s="73"/>
      <c r="S79" s="73"/>
      <c r="T79" s="73"/>
      <c r="U79" s="73"/>
      <c r="V79" s="73"/>
      <c r="W79" s="73"/>
    </row>
    <row r="80" spans="1:23" ht="13.9" customHeight="1" x14ac:dyDescent="0.25">
      <c r="A80" s="21" t="s">
        <v>32</v>
      </c>
      <c r="B80" s="21" t="s">
        <v>33</v>
      </c>
      <c r="C80" s="21" t="s">
        <v>34</v>
      </c>
      <c r="D80" s="21" t="s">
        <v>1</v>
      </c>
      <c r="E80" s="21" t="s">
        <v>2</v>
      </c>
      <c r="F80" s="21" t="s">
        <v>3</v>
      </c>
      <c r="G80" s="21" t="s">
        <v>4</v>
      </c>
      <c r="H80" s="21" t="s">
        <v>5</v>
      </c>
      <c r="I80" s="21" t="s">
        <v>6</v>
      </c>
      <c r="J80" s="21" t="s">
        <v>7</v>
      </c>
      <c r="K80" s="21" t="s">
        <v>8</v>
      </c>
      <c r="L80" s="21" t="s">
        <v>9</v>
      </c>
      <c r="M80" s="21" t="s">
        <v>10</v>
      </c>
      <c r="N80" s="21" t="s">
        <v>11</v>
      </c>
      <c r="O80" s="22" t="s">
        <v>12</v>
      </c>
      <c r="P80" s="21" t="s">
        <v>13</v>
      </c>
      <c r="Q80" s="22" t="s">
        <v>14</v>
      </c>
      <c r="R80" s="21" t="s">
        <v>15</v>
      </c>
      <c r="S80" s="22" t="s">
        <v>16</v>
      </c>
      <c r="T80" s="21" t="s">
        <v>17</v>
      </c>
      <c r="U80" s="22" t="s">
        <v>18</v>
      </c>
      <c r="V80" s="21" t="s">
        <v>19</v>
      </c>
      <c r="W80" s="21" t="s">
        <v>20</v>
      </c>
    </row>
    <row r="81" spans="1:23" ht="13.9" customHeight="1" x14ac:dyDescent="0.25">
      <c r="A81" s="11" t="s">
        <v>47</v>
      </c>
      <c r="B81" s="23">
        <v>312001</v>
      </c>
      <c r="C81" s="23" t="s">
        <v>69</v>
      </c>
      <c r="D81" s="75">
        <v>550791</v>
      </c>
      <c r="E81" s="75">
        <v>572208</v>
      </c>
      <c r="F81" s="75">
        <v>605033</v>
      </c>
      <c r="G81" s="75">
        <v>630207</v>
      </c>
      <c r="H81" s="75">
        <v>614500</v>
      </c>
      <c r="I81" s="75"/>
      <c r="J81" s="75"/>
      <c r="K81" s="75"/>
      <c r="L81" s="75"/>
      <c r="M81" s="75">
        <f t="shared" ref="M81:M111" si="52">H81+SUM(I81:L81)</f>
        <v>614500</v>
      </c>
      <c r="N81" s="75"/>
      <c r="O81" s="76">
        <f t="shared" ref="O81:O117" si="53">N81/$M81</f>
        <v>0</v>
      </c>
      <c r="P81" s="75"/>
      <c r="Q81" s="76">
        <f t="shared" ref="Q81:Q117" si="54">P81/$M81</f>
        <v>0</v>
      </c>
      <c r="R81" s="75"/>
      <c r="S81" s="76">
        <f t="shared" ref="S81:S117" si="55">R81/$M81</f>
        <v>0</v>
      </c>
      <c r="T81" s="75"/>
      <c r="U81" s="76">
        <f t="shared" ref="U81:U117" si="56">T81/$M81</f>
        <v>0</v>
      </c>
      <c r="V81" s="77">
        <f t="shared" ref="V81:V87" si="57">H81</f>
        <v>614500</v>
      </c>
      <c r="W81" s="77">
        <f t="shared" ref="W81:W87" si="58">V81</f>
        <v>614500</v>
      </c>
    </row>
    <row r="82" spans="1:23" ht="13.9" customHeight="1" x14ac:dyDescent="0.25">
      <c r="A82" s="11"/>
      <c r="B82" s="23">
        <v>312001</v>
      </c>
      <c r="C82" s="23" t="s">
        <v>70</v>
      </c>
      <c r="D82" s="75">
        <v>1800</v>
      </c>
      <c r="E82" s="75">
        <v>2220</v>
      </c>
      <c r="F82" s="75">
        <v>1500</v>
      </c>
      <c r="G82" s="75">
        <v>1250</v>
      </c>
      <c r="H82" s="75">
        <v>1250</v>
      </c>
      <c r="I82" s="75"/>
      <c r="J82" s="75"/>
      <c r="K82" s="75"/>
      <c r="L82" s="75"/>
      <c r="M82" s="75">
        <f t="shared" si="52"/>
        <v>1250</v>
      </c>
      <c r="N82" s="75"/>
      <c r="O82" s="76">
        <f t="shared" si="53"/>
        <v>0</v>
      </c>
      <c r="P82" s="75"/>
      <c r="Q82" s="76">
        <f t="shared" si="54"/>
        <v>0</v>
      </c>
      <c r="R82" s="75"/>
      <c r="S82" s="76">
        <f t="shared" si="55"/>
        <v>0</v>
      </c>
      <c r="T82" s="75"/>
      <c r="U82" s="76">
        <f t="shared" si="56"/>
        <v>0</v>
      </c>
      <c r="V82" s="77">
        <f t="shared" si="57"/>
        <v>1250</v>
      </c>
      <c r="W82" s="77">
        <f t="shared" si="58"/>
        <v>1250</v>
      </c>
    </row>
    <row r="83" spans="1:23" ht="13.9" customHeight="1" x14ac:dyDescent="0.25">
      <c r="A83" s="11"/>
      <c r="B83" s="23">
        <v>312001</v>
      </c>
      <c r="C83" s="23" t="s">
        <v>71</v>
      </c>
      <c r="D83" s="75">
        <v>19507</v>
      </c>
      <c r="E83" s="75">
        <v>19805</v>
      </c>
      <c r="F83" s="75">
        <v>23002</v>
      </c>
      <c r="G83" s="75">
        <v>23002</v>
      </c>
      <c r="H83" s="75">
        <v>24768</v>
      </c>
      <c r="I83" s="75"/>
      <c r="J83" s="75"/>
      <c r="K83" s="75"/>
      <c r="L83" s="75"/>
      <c r="M83" s="75">
        <f t="shared" si="52"/>
        <v>24768</v>
      </c>
      <c r="N83" s="75"/>
      <c r="O83" s="76">
        <f t="shared" si="53"/>
        <v>0</v>
      </c>
      <c r="P83" s="75"/>
      <c r="Q83" s="76">
        <f t="shared" si="54"/>
        <v>0</v>
      </c>
      <c r="R83" s="75"/>
      <c r="S83" s="76">
        <f t="shared" si="55"/>
        <v>0</v>
      </c>
      <c r="T83" s="75"/>
      <c r="U83" s="76">
        <f t="shared" si="56"/>
        <v>0</v>
      </c>
      <c r="V83" s="77">
        <f t="shared" si="57"/>
        <v>24768</v>
      </c>
      <c r="W83" s="77">
        <f t="shared" si="58"/>
        <v>24768</v>
      </c>
    </row>
    <row r="84" spans="1:23" ht="13.9" customHeight="1" x14ac:dyDescent="0.25">
      <c r="A84" s="11"/>
      <c r="B84" s="23">
        <v>312001</v>
      </c>
      <c r="C84" s="23" t="s">
        <v>72</v>
      </c>
      <c r="D84" s="75">
        <f>5958+691</f>
        <v>6649</v>
      </c>
      <c r="E84" s="75">
        <v>6938</v>
      </c>
      <c r="F84" s="75">
        <v>6880</v>
      </c>
      <c r="G84" s="75">
        <v>6880</v>
      </c>
      <c r="H84" s="75">
        <v>6880</v>
      </c>
      <c r="I84" s="75"/>
      <c r="J84" s="75"/>
      <c r="K84" s="75"/>
      <c r="L84" s="75"/>
      <c r="M84" s="75">
        <f t="shared" si="52"/>
        <v>6880</v>
      </c>
      <c r="N84" s="75"/>
      <c r="O84" s="76">
        <f t="shared" si="53"/>
        <v>0</v>
      </c>
      <c r="P84" s="75"/>
      <c r="Q84" s="76">
        <f t="shared" si="54"/>
        <v>0</v>
      </c>
      <c r="R84" s="75"/>
      <c r="S84" s="76">
        <f t="shared" si="55"/>
        <v>0</v>
      </c>
      <c r="T84" s="75"/>
      <c r="U84" s="76">
        <f t="shared" si="56"/>
        <v>0</v>
      </c>
      <c r="V84" s="77">
        <f t="shared" si="57"/>
        <v>6880</v>
      </c>
      <c r="W84" s="77">
        <f t="shared" si="58"/>
        <v>6880</v>
      </c>
    </row>
    <row r="85" spans="1:23" ht="13.9" customHeight="1" x14ac:dyDescent="0.25">
      <c r="A85" s="11"/>
      <c r="B85" s="23">
        <v>312001</v>
      </c>
      <c r="C85" s="23" t="s">
        <v>73</v>
      </c>
      <c r="D85" s="75">
        <v>42145</v>
      </c>
      <c r="E85" s="75">
        <v>5787.6</v>
      </c>
      <c r="F85" s="75">
        <v>3167</v>
      </c>
      <c r="G85" s="75">
        <v>41023</v>
      </c>
      <c r="H85" s="75">
        <v>71250</v>
      </c>
      <c r="I85" s="75"/>
      <c r="J85" s="75"/>
      <c r="K85" s="75"/>
      <c r="L85" s="75"/>
      <c r="M85" s="75">
        <f t="shared" si="52"/>
        <v>71250</v>
      </c>
      <c r="N85" s="75"/>
      <c r="O85" s="76">
        <f t="shared" si="53"/>
        <v>0</v>
      </c>
      <c r="P85" s="75"/>
      <c r="Q85" s="76">
        <f t="shared" si="54"/>
        <v>0</v>
      </c>
      <c r="R85" s="75"/>
      <c r="S85" s="76">
        <f t="shared" si="55"/>
        <v>0</v>
      </c>
      <c r="T85" s="75"/>
      <c r="U85" s="76">
        <f t="shared" si="56"/>
        <v>0</v>
      </c>
      <c r="V85" s="77">
        <f t="shared" si="57"/>
        <v>71250</v>
      </c>
      <c r="W85" s="77">
        <f t="shared" si="58"/>
        <v>71250</v>
      </c>
    </row>
    <row r="86" spans="1:23" ht="13.9" customHeight="1" x14ac:dyDescent="0.25">
      <c r="A86" s="11"/>
      <c r="B86" s="23">
        <v>312001</v>
      </c>
      <c r="C86" s="23" t="s">
        <v>74</v>
      </c>
      <c r="D86" s="75">
        <v>365.2</v>
      </c>
      <c r="E86" s="75">
        <v>415</v>
      </c>
      <c r="F86" s="75">
        <v>415</v>
      </c>
      <c r="G86" s="75">
        <v>315</v>
      </c>
      <c r="H86" s="75">
        <v>415</v>
      </c>
      <c r="I86" s="75"/>
      <c r="J86" s="75"/>
      <c r="K86" s="75"/>
      <c r="L86" s="75"/>
      <c r="M86" s="75">
        <f t="shared" si="52"/>
        <v>415</v>
      </c>
      <c r="N86" s="75"/>
      <c r="O86" s="76">
        <f t="shared" si="53"/>
        <v>0</v>
      </c>
      <c r="P86" s="75"/>
      <c r="Q86" s="76">
        <f t="shared" si="54"/>
        <v>0</v>
      </c>
      <c r="R86" s="75"/>
      <c r="S86" s="76">
        <f t="shared" si="55"/>
        <v>0</v>
      </c>
      <c r="T86" s="75"/>
      <c r="U86" s="76">
        <f t="shared" si="56"/>
        <v>0</v>
      </c>
      <c r="V86" s="77">
        <f t="shared" si="57"/>
        <v>415</v>
      </c>
      <c r="W86" s="77">
        <f t="shared" si="58"/>
        <v>415</v>
      </c>
    </row>
    <row r="87" spans="1:23" ht="13.9" customHeight="1" x14ac:dyDescent="0.25">
      <c r="A87" s="11"/>
      <c r="B87" s="23">
        <v>312001</v>
      </c>
      <c r="C87" s="23" t="s">
        <v>75</v>
      </c>
      <c r="D87" s="75">
        <v>20806</v>
      </c>
      <c r="E87" s="75">
        <f>9960+14756+376+450</f>
        <v>25542</v>
      </c>
      <c r="F87" s="75">
        <v>8750</v>
      </c>
      <c r="G87" s="75">
        <v>21378</v>
      </c>
      <c r="H87" s="75">
        <v>8750</v>
      </c>
      <c r="I87" s="75"/>
      <c r="J87" s="75"/>
      <c r="K87" s="75"/>
      <c r="L87" s="75"/>
      <c r="M87" s="75">
        <f t="shared" si="52"/>
        <v>8750</v>
      </c>
      <c r="N87" s="75"/>
      <c r="O87" s="76">
        <f t="shared" si="53"/>
        <v>0</v>
      </c>
      <c r="P87" s="75"/>
      <c r="Q87" s="76">
        <f t="shared" si="54"/>
        <v>0</v>
      </c>
      <c r="R87" s="75"/>
      <c r="S87" s="76">
        <f t="shared" si="55"/>
        <v>0</v>
      </c>
      <c r="T87" s="75"/>
      <c r="U87" s="76">
        <f t="shared" si="56"/>
        <v>0</v>
      </c>
      <c r="V87" s="77">
        <f t="shared" si="57"/>
        <v>8750</v>
      </c>
      <c r="W87" s="77">
        <f t="shared" si="58"/>
        <v>8750</v>
      </c>
    </row>
    <row r="88" spans="1:23" ht="13.9" customHeight="1" x14ac:dyDescent="0.25">
      <c r="A88" s="11"/>
      <c r="B88" s="23">
        <v>312001</v>
      </c>
      <c r="C88" s="23" t="s">
        <v>76</v>
      </c>
      <c r="D88" s="75">
        <v>0</v>
      </c>
      <c r="E88" s="75">
        <v>0</v>
      </c>
      <c r="F88" s="75">
        <v>0</v>
      </c>
      <c r="G88" s="75">
        <v>0</v>
      </c>
      <c r="H88" s="75">
        <v>34575</v>
      </c>
      <c r="I88" s="75"/>
      <c r="J88" s="75"/>
      <c r="K88" s="75"/>
      <c r="L88" s="75"/>
      <c r="M88" s="75">
        <f t="shared" si="52"/>
        <v>34575</v>
      </c>
      <c r="N88" s="75"/>
      <c r="O88" s="76">
        <f t="shared" si="53"/>
        <v>0</v>
      </c>
      <c r="P88" s="75"/>
      <c r="Q88" s="76">
        <f t="shared" si="54"/>
        <v>0</v>
      </c>
      <c r="R88" s="75"/>
      <c r="S88" s="76">
        <f t="shared" si="55"/>
        <v>0</v>
      </c>
      <c r="T88" s="75"/>
      <c r="U88" s="76">
        <f t="shared" si="56"/>
        <v>0</v>
      </c>
      <c r="V88" s="77">
        <v>0</v>
      </c>
      <c r="W88" s="77">
        <v>0</v>
      </c>
    </row>
    <row r="89" spans="1:23" ht="13.9" customHeight="1" x14ac:dyDescent="0.25">
      <c r="A89" s="11"/>
      <c r="B89" s="23">
        <v>312001</v>
      </c>
      <c r="C89" s="23" t="s">
        <v>77</v>
      </c>
      <c r="D89" s="75">
        <v>9055</v>
      </c>
      <c r="E89" s="75">
        <v>15975</v>
      </c>
      <c r="F89" s="75">
        <v>17612</v>
      </c>
      <c r="G89" s="75">
        <v>22348</v>
      </c>
      <c r="H89" s="75">
        <v>17612</v>
      </c>
      <c r="I89" s="75"/>
      <c r="J89" s="75"/>
      <c r="K89" s="75"/>
      <c r="L89" s="75"/>
      <c r="M89" s="75">
        <f t="shared" si="52"/>
        <v>17612</v>
      </c>
      <c r="N89" s="75"/>
      <c r="O89" s="76">
        <f t="shared" si="53"/>
        <v>0</v>
      </c>
      <c r="P89" s="75"/>
      <c r="Q89" s="76">
        <f t="shared" si="54"/>
        <v>0</v>
      </c>
      <c r="R89" s="75"/>
      <c r="S89" s="76">
        <f t="shared" si="55"/>
        <v>0</v>
      </c>
      <c r="T89" s="75"/>
      <c r="U89" s="76">
        <f t="shared" si="56"/>
        <v>0</v>
      </c>
      <c r="V89" s="77">
        <f>H89</f>
        <v>17612</v>
      </c>
      <c r="W89" s="77">
        <f>V89</f>
        <v>17612</v>
      </c>
    </row>
    <row r="90" spans="1:23" ht="13.9" customHeight="1" x14ac:dyDescent="0.25">
      <c r="A90" s="11"/>
      <c r="B90" s="23">
        <v>312001</v>
      </c>
      <c r="C90" s="23" t="s">
        <v>78</v>
      </c>
      <c r="D90" s="75">
        <v>7171.9</v>
      </c>
      <c r="E90" s="75">
        <v>7879.27</v>
      </c>
      <c r="F90" s="75">
        <v>7880</v>
      </c>
      <c r="G90" s="75">
        <v>9209</v>
      </c>
      <c r="H90" s="75">
        <v>2880</v>
      </c>
      <c r="I90" s="75"/>
      <c r="J90" s="75"/>
      <c r="K90" s="75"/>
      <c r="L90" s="75"/>
      <c r="M90" s="75">
        <f t="shared" si="52"/>
        <v>2880</v>
      </c>
      <c r="N90" s="75"/>
      <c r="O90" s="76">
        <f t="shared" si="53"/>
        <v>0</v>
      </c>
      <c r="P90" s="75"/>
      <c r="Q90" s="76">
        <f t="shared" si="54"/>
        <v>0</v>
      </c>
      <c r="R90" s="75"/>
      <c r="S90" s="76">
        <f t="shared" si="55"/>
        <v>0</v>
      </c>
      <c r="T90" s="75"/>
      <c r="U90" s="76">
        <f t="shared" si="56"/>
        <v>0</v>
      </c>
      <c r="V90" s="77">
        <f>H90</f>
        <v>2880</v>
      </c>
      <c r="W90" s="77">
        <f>V90</f>
        <v>2880</v>
      </c>
    </row>
    <row r="91" spans="1:23" ht="13.9" customHeight="1" x14ac:dyDescent="0.25">
      <c r="A91" s="11"/>
      <c r="B91" s="23">
        <v>312001</v>
      </c>
      <c r="C91" s="23" t="s">
        <v>79</v>
      </c>
      <c r="D91" s="75">
        <v>5765.41</v>
      </c>
      <c r="E91" s="75">
        <v>0</v>
      </c>
      <c r="F91" s="75">
        <v>0</v>
      </c>
      <c r="G91" s="75">
        <v>0</v>
      </c>
      <c r="H91" s="75">
        <v>0</v>
      </c>
      <c r="I91" s="75"/>
      <c r="J91" s="75"/>
      <c r="K91" s="75"/>
      <c r="L91" s="75"/>
      <c r="M91" s="75">
        <f t="shared" si="52"/>
        <v>0</v>
      </c>
      <c r="N91" s="75"/>
      <c r="O91" s="76" t="e">
        <f t="shared" si="53"/>
        <v>#DIV/0!</v>
      </c>
      <c r="P91" s="75"/>
      <c r="Q91" s="76" t="e">
        <f t="shared" si="54"/>
        <v>#DIV/0!</v>
      </c>
      <c r="R91" s="75"/>
      <c r="S91" s="76" t="e">
        <f t="shared" si="55"/>
        <v>#DIV/0!</v>
      </c>
      <c r="T91" s="75"/>
      <c r="U91" s="76" t="e">
        <f t="shared" si="56"/>
        <v>#DIV/0!</v>
      </c>
      <c r="V91" s="77">
        <v>0</v>
      </c>
      <c r="W91" s="77">
        <v>0</v>
      </c>
    </row>
    <row r="92" spans="1:23" ht="13.9" customHeight="1" x14ac:dyDescent="0.25">
      <c r="A92" s="11"/>
      <c r="B92" s="23">
        <v>312001</v>
      </c>
      <c r="C92" s="23" t="s">
        <v>80</v>
      </c>
      <c r="D92" s="75">
        <v>0</v>
      </c>
      <c r="E92" s="75">
        <v>5697.82</v>
      </c>
      <c r="F92" s="75">
        <v>2855</v>
      </c>
      <c r="G92" s="75">
        <v>3233</v>
      </c>
      <c r="H92" s="75">
        <v>4500</v>
      </c>
      <c r="I92" s="75"/>
      <c r="J92" s="75"/>
      <c r="K92" s="75"/>
      <c r="L92" s="75"/>
      <c r="M92" s="75">
        <f t="shared" si="52"/>
        <v>4500</v>
      </c>
      <c r="N92" s="75"/>
      <c r="O92" s="76">
        <f t="shared" si="53"/>
        <v>0</v>
      </c>
      <c r="P92" s="75"/>
      <c r="Q92" s="76">
        <f t="shared" si="54"/>
        <v>0</v>
      </c>
      <c r="R92" s="75"/>
      <c r="S92" s="76">
        <f t="shared" si="55"/>
        <v>0</v>
      </c>
      <c r="T92" s="75"/>
      <c r="U92" s="76">
        <f t="shared" si="56"/>
        <v>0</v>
      </c>
      <c r="V92" s="77">
        <v>0</v>
      </c>
      <c r="W92" s="77">
        <v>0</v>
      </c>
    </row>
    <row r="93" spans="1:23" ht="13.9" customHeight="1" x14ac:dyDescent="0.25">
      <c r="A93" s="11"/>
      <c r="B93" s="23">
        <v>312001</v>
      </c>
      <c r="C93" s="23" t="s">
        <v>81</v>
      </c>
      <c r="D93" s="75">
        <v>46683</v>
      </c>
      <c r="E93" s="75">
        <f>50112+4234.33+3600</f>
        <v>57946.33</v>
      </c>
      <c r="F93" s="75">
        <v>44220</v>
      </c>
      <c r="G93" s="75">
        <f>45574+16000</f>
        <v>61574</v>
      </c>
      <c r="H93" s="75">
        <v>57120</v>
      </c>
      <c r="I93" s="75"/>
      <c r="J93" s="75"/>
      <c r="K93" s="75"/>
      <c r="L93" s="75"/>
      <c r="M93" s="75">
        <f t="shared" si="52"/>
        <v>57120</v>
      </c>
      <c r="N93" s="75"/>
      <c r="O93" s="76">
        <f t="shared" si="53"/>
        <v>0</v>
      </c>
      <c r="P93" s="75"/>
      <c r="Q93" s="76">
        <f t="shared" si="54"/>
        <v>0</v>
      </c>
      <c r="R93" s="75"/>
      <c r="S93" s="76">
        <f t="shared" si="55"/>
        <v>0</v>
      </c>
      <c r="T93" s="75"/>
      <c r="U93" s="76">
        <f t="shared" si="56"/>
        <v>0</v>
      </c>
      <c r="V93" s="77">
        <f>H93</f>
        <v>57120</v>
      </c>
      <c r="W93" s="77">
        <f t="shared" ref="W93:W105" si="59">V93</f>
        <v>57120</v>
      </c>
    </row>
    <row r="94" spans="1:23" ht="13.9" customHeight="1" x14ac:dyDescent="0.25">
      <c r="A94" s="11"/>
      <c r="B94" s="23">
        <v>312001</v>
      </c>
      <c r="C94" s="23" t="s">
        <v>82</v>
      </c>
      <c r="D94" s="75">
        <v>0</v>
      </c>
      <c r="E94" s="75">
        <v>6454.99</v>
      </c>
      <c r="F94" s="75">
        <v>0</v>
      </c>
      <c r="G94" s="75">
        <v>1835</v>
      </c>
      <c r="H94" s="75">
        <v>0</v>
      </c>
      <c r="I94" s="75"/>
      <c r="J94" s="75"/>
      <c r="K94" s="75"/>
      <c r="L94" s="75"/>
      <c r="M94" s="75">
        <f t="shared" si="52"/>
        <v>0</v>
      </c>
      <c r="N94" s="75"/>
      <c r="O94" s="76" t="e">
        <f t="shared" si="53"/>
        <v>#DIV/0!</v>
      </c>
      <c r="P94" s="75"/>
      <c r="Q94" s="76" t="e">
        <f t="shared" si="54"/>
        <v>#DIV/0!</v>
      </c>
      <c r="R94" s="75"/>
      <c r="S94" s="76" t="e">
        <f t="shared" si="55"/>
        <v>#DIV/0!</v>
      </c>
      <c r="T94" s="75"/>
      <c r="U94" s="76" t="e">
        <f t="shared" si="56"/>
        <v>#DIV/0!</v>
      </c>
      <c r="V94" s="75">
        <f>výdaje!Y337</f>
        <v>0</v>
      </c>
      <c r="W94" s="77">
        <f t="shared" si="59"/>
        <v>0</v>
      </c>
    </row>
    <row r="95" spans="1:23" ht="13.9" customHeight="1" x14ac:dyDescent="0.25">
      <c r="A95" s="11"/>
      <c r="B95" s="23">
        <v>312001</v>
      </c>
      <c r="C95" s="23" t="s">
        <v>83</v>
      </c>
      <c r="D95" s="75">
        <v>0</v>
      </c>
      <c r="E95" s="75">
        <v>0</v>
      </c>
      <c r="F95" s="75">
        <v>0</v>
      </c>
      <c r="G95" s="75">
        <v>18766</v>
      </c>
      <c r="H95" s="75">
        <v>6255</v>
      </c>
      <c r="I95" s="75"/>
      <c r="J95" s="75"/>
      <c r="K95" s="75"/>
      <c r="L95" s="75"/>
      <c r="M95" s="75">
        <f t="shared" si="52"/>
        <v>6255</v>
      </c>
      <c r="N95" s="75"/>
      <c r="O95" s="76">
        <f t="shared" si="53"/>
        <v>0</v>
      </c>
      <c r="P95" s="75"/>
      <c r="Q95" s="76">
        <f t="shared" si="54"/>
        <v>0</v>
      </c>
      <c r="R95" s="75"/>
      <c r="S95" s="76">
        <f t="shared" si="55"/>
        <v>0</v>
      </c>
      <c r="T95" s="75"/>
      <c r="U95" s="76">
        <f t="shared" si="56"/>
        <v>0</v>
      </c>
      <c r="V95" s="75">
        <f>výdaje!Y338</f>
        <v>4950</v>
      </c>
      <c r="W95" s="77">
        <f t="shared" si="59"/>
        <v>4950</v>
      </c>
    </row>
    <row r="96" spans="1:23" ht="13.9" customHeight="1" x14ac:dyDescent="0.25">
      <c r="A96" s="11"/>
      <c r="B96" s="23">
        <v>312001</v>
      </c>
      <c r="C96" s="23" t="s">
        <v>84</v>
      </c>
      <c r="D96" s="75">
        <v>0</v>
      </c>
      <c r="E96" s="75">
        <v>22985.5</v>
      </c>
      <c r="F96" s="75">
        <v>1362</v>
      </c>
      <c r="G96" s="75">
        <v>46285</v>
      </c>
      <c r="H96" s="75">
        <v>4000</v>
      </c>
      <c r="I96" s="75"/>
      <c r="J96" s="75"/>
      <c r="K96" s="75"/>
      <c r="L96" s="75"/>
      <c r="M96" s="75">
        <f t="shared" si="52"/>
        <v>4000</v>
      </c>
      <c r="N96" s="75"/>
      <c r="O96" s="76">
        <f t="shared" si="53"/>
        <v>0</v>
      </c>
      <c r="P96" s="75"/>
      <c r="Q96" s="76">
        <f t="shared" si="54"/>
        <v>0</v>
      </c>
      <c r="R96" s="75"/>
      <c r="S96" s="76">
        <f t="shared" si="55"/>
        <v>0</v>
      </c>
      <c r="T96" s="75"/>
      <c r="U96" s="76">
        <f t="shared" si="56"/>
        <v>0</v>
      </c>
      <c r="V96" s="75">
        <v>0</v>
      </c>
      <c r="W96" s="77">
        <f t="shared" si="59"/>
        <v>0</v>
      </c>
    </row>
    <row r="97" spans="1:23" ht="13.9" customHeight="1" x14ac:dyDescent="0.25">
      <c r="A97" s="11"/>
      <c r="B97" s="23">
        <v>312001</v>
      </c>
      <c r="C97" s="23" t="s">
        <v>85</v>
      </c>
      <c r="D97" s="75">
        <v>0</v>
      </c>
      <c r="E97" s="75">
        <v>0</v>
      </c>
      <c r="F97" s="75">
        <v>0</v>
      </c>
      <c r="G97" s="75">
        <v>59800</v>
      </c>
      <c r="H97" s="75">
        <v>0</v>
      </c>
      <c r="I97" s="75"/>
      <c r="J97" s="75"/>
      <c r="K97" s="75"/>
      <c r="L97" s="75"/>
      <c r="M97" s="75">
        <f t="shared" si="52"/>
        <v>0</v>
      </c>
      <c r="N97" s="75"/>
      <c r="O97" s="76" t="e">
        <f t="shared" si="53"/>
        <v>#DIV/0!</v>
      </c>
      <c r="P97" s="75"/>
      <c r="Q97" s="76" t="e">
        <f t="shared" si="54"/>
        <v>#DIV/0!</v>
      </c>
      <c r="R97" s="75"/>
      <c r="S97" s="76" t="e">
        <f t="shared" si="55"/>
        <v>#DIV/0!</v>
      </c>
      <c r="T97" s="75"/>
      <c r="U97" s="76" t="e">
        <f t="shared" si="56"/>
        <v>#DIV/0!</v>
      </c>
      <c r="V97" s="75">
        <v>0</v>
      </c>
      <c r="W97" s="77">
        <f t="shared" si="59"/>
        <v>0</v>
      </c>
    </row>
    <row r="98" spans="1:23" ht="13.9" customHeight="1" x14ac:dyDescent="0.25">
      <c r="A98" s="11"/>
      <c r="B98" s="23">
        <v>312001</v>
      </c>
      <c r="C98" s="23" t="s">
        <v>86</v>
      </c>
      <c r="D98" s="75">
        <v>0</v>
      </c>
      <c r="E98" s="75">
        <v>0</v>
      </c>
      <c r="F98" s="75">
        <v>0</v>
      </c>
      <c r="G98" s="75">
        <v>19374</v>
      </c>
      <c r="H98" s="75">
        <v>0</v>
      </c>
      <c r="I98" s="75"/>
      <c r="J98" s="75"/>
      <c r="K98" s="75"/>
      <c r="L98" s="75"/>
      <c r="M98" s="75">
        <f t="shared" si="52"/>
        <v>0</v>
      </c>
      <c r="N98" s="75"/>
      <c r="O98" s="76" t="e">
        <f t="shared" si="53"/>
        <v>#DIV/0!</v>
      </c>
      <c r="P98" s="75"/>
      <c r="Q98" s="76" t="e">
        <f t="shared" si="54"/>
        <v>#DIV/0!</v>
      </c>
      <c r="R98" s="75"/>
      <c r="S98" s="76" t="e">
        <f t="shared" si="55"/>
        <v>#DIV/0!</v>
      </c>
      <c r="T98" s="75"/>
      <c r="U98" s="76" t="e">
        <f t="shared" si="56"/>
        <v>#DIV/0!</v>
      </c>
      <c r="V98" s="75">
        <v>0</v>
      </c>
      <c r="W98" s="77">
        <f t="shared" si="59"/>
        <v>0</v>
      </c>
    </row>
    <row r="99" spans="1:23" ht="13.9" customHeight="1" x14ac:dyDescent="0.25">
      <c r="A99" s="11"/>
      <c r="B99" s="23">
        <v>312012</v>
      </c>
      <c r="C99" s="23" t="s">
        <v>87</v>
      </c>
      <c r="D99" s="75">
        <v>0</v>
      </c>
      <c r="E99" s="75">
        <v>1349.5</v>
      </c>
      <c r="F99" s="75">
        <v>0</v>
      </c>
      <c r="G99" s="75">
        <v>0</v>
      </c>
      <c r="H99" s="75">
        <v>0</v>
      </c>
      <c r="I99" s="75"/>
      <c r="J99" s="75"/>
      <c r="K99" s="75"/>
      <c r="L99" s="75"/>
      <c r="M99" s="75">
        <f t="shared" si="52"/>
        <v>0</v>
      </c>
      <c r="N99" s="75"/>
      <c r="O99" s="76" t="e">
        <f t="shared" si="53"/>
        <v>#DIV/0!</v>
      </c>
      <c r="P99" s="75"/>
      <c r="Q99" s="76" t="e">
        <f t="shared" si="54"/>
        <v>#DIV/0!</v>
      </c>
      <c r="R99" s="75"/>
      <c r="S99" s="76" t="e">
        <f t="shared" si="55"/>
        <v>#DIV/0!</v>
      </c>
      <c r="T99" s="75"/>
      <c r="U99" s="76" t="e">
        <f t="shared" si="56"/>
        <v>#DIV/0!</v>
      </c>
      <c r="V99" s="75">
        <f>výdaje!Y340</f>
        <v>45</v>
      </c>
      <c r="W99" s="77">
        <f t="shared" si="59"/>
        <v>45</v>
      </c>
    </row>
    <row r="100" spans="1:23" ht="13.9" customHeight="1" x14ac:dyDescent="0.25">
      <c r="A100" s="11"/>
      <c r="B100" s="23">
        <v>312012</v>
      </c>
      <c r="C100" s="23" t="s">
        <v>88</v>
      </c>
      <c r="D100" s="75">
        <v>4105.09</v>
      </c>
      <c r="E100" s="75">
        <v>4116.1499999999996</v>
      </c>
      <c r="F100" s="75">
        <v>4116</v>
      </c>
      <c r="G100" s="75">
        <v>4829</v>
      </c>
      <c r="H100" s="75">
        <v>4829</v>
      </c>
      <c r="I100" s="75"/>
      <c r="J100" s="75"/>
      <c r="K100" s="75"/>
      <c r="L100" s="75"/>
      <c r="M100" s="75">
        <f t="shared" si="52"/>
        <v>4829</v>
      </c>
      <c r="N100" s="75"/>
      <c r="O100" s="76">
        <f t="shared" si="53"/>
        <v>0</v>
      </c>
      <c r="P100" s="75"/>
      <c r="Q100" s="76">
        <f t="shared" si="54"/>
        <v>0</v>
      </c>
      <c r="R100" s="75"/>
      <c r="S100" s="76">
        <f t="shared" si="55"/>
        <v>0</v>
      </c>
      <c r="T100" s="75"/>
      <c r="U100" s="76">
        <f t="shared" si="56"/>
        <v>0</v>
      </c>
      <c r="V100" s="77">
        <f t="shared" ref="V100:V105" si="60">H100</f>
        <v>4829</v>
      </c>
      <c r="W100" s="77">
        <f t="shared" si="59"/>
        <v>4829</v>
      </c>
    </row>
    <row r="101" spans="1:23" ht="13.9" customHeight="1" x14ac:dyDescent="0.25">
      <c r="A101" s="11"/>
      <c r="B101" s="23">
        <v>312012</v>
      </c>
      <c r="C101" s="23" t="s">
        <v>89</v>
      </c>
      <c r="D101" s="75">
        <v>136.86000000000001</v>
      </c>
      <c r="E101" s="75">
        <v>137.29</v>
      </c>
      <c r="F101" s="75">
        <v>138</v>
      </c>
      <c r="G101" s="75">
        <v>138</v>
      </c>
      <c r="H101" s="75">
        <v>138</v>
      </c>
      <c r="I101" s="75"/>
      <c r="J101" s="75"/>
      <c r="K101" s="75"/>
      <c r="L101" s="75"/>
      <c r="M101" s="75">
        <f t="shared" si="52"/>
        <v>138</v>
      </c>
      <c r="N101" s="75"/>
      <c r="O101" s="76">
        <f t="shared" si="53"/>
        <v>0</v>
      </c>
      <c r="P101" s="75"/>
      <c r="Q101" s="76">
        <f t="shared" si="54"/>
        <v>0</v>
      </c>
      <c r="R101" s="75"/>
      <c r="S101" s="76">
        <f t="shared" si="55"/>
        <v>0</v>
      </c>
      <c r="T101" s="75"/>
      <c r="U101" s="76">
        <f t="shared" si="56"/>
        <v>0</v>
      </c>
      <c r="V101" s="77">
        <f t="shared" si="60"/>
        <v>138</v>
      </c>
      <c r="W101" s="77">
        <f t="shared" si="59"/>
        <v>138</v>
      </c>
    </row>
    <row r="102" spans="1:23" ht="13.9" customHeight="1" x14ac:dyDescent="0.25">
      <c r="A102" s="11"/>
      <c r="B102" s="23">
        <v>312012</v>
      </c>
      <c r="C102" s="23" t="s">
        <v>90</v>
      </c>
      <c r="D102" s="75">
        <v>310.47000000000003</v>
      </c>
      <c r="E102" s="75">
        <v>318.27</v>
      </c>
      <c r="F102" s="75">
        <v>352</v>
      </c>
      <c r="G102" s="75">
        <v>352</v>
      </c>
      <c r="H102" s="75">
        <v>352</v>
      </c>
      <c r="I102" s="75"/>
      <c r="J102" s="75"/>
      <c r="K102" s="75"/>
      <c r="L102" s="75"/>
      <c r="M102" s="75">
        <f t="shared" si="52"/>
        <v>352</v>
      </c>
      <c r="N102" s="75"/>
      <c r="O102" s="76">
        <f t="shared" si="53"/>
        <v>0</v>
      </c>
      <c r="P102" s="75"/>
      <c r="Q102" s="76">
        <f t="shared" si="54"/>
        <v>0</v>
      </c>
      <c r="R102" s="75"/>
      <c r="S102" s="76">
        <f t="shared" si="55"/>
        <v>0</v>
      </c>
      <c r="T102" s="75"/>
      <c r="U102" s="76">
        <f t="shared" si="56"/>
        <v>0</v>
      </c>
      <c r="V102" s="77">
        <f t="shared" si="60"/>
        <v>352</v>
      </c>
      <c r="W102" s="77">
        <f t="shared" si="59"/>
        <v>352</v>
      </c>
    </row>
    <row r="103" spans="1:23" ht="13.9" customHeight="1" x14ac:dyDescent="0.25">
      <c r="A103" s="11"/>
      <c r="B103" s="23">
        <v>312012</v>
      </c>
      <c r="C103" s="23" t="s">
        <v>91</v>
      </c>
      <c r="D103" s="75">
        <v>5829.3</v>
      </c>
      <c r="E103" s="75">
        <v>5546.76</v>
      </c>
      <c r="F103" s="75">
        <v>6083</v>
      </c>
      <c r="G103" s="75">
        <v>6083</v>
      </c>
      <c r="H103" s="75">
        <v>6083</v>
      </c>
      <c r="I103" s="75"/>
      <c r="J103" s="75"/>
      <c r="K103" s="75"/>
      <c r="L103" s="75"/>
      <c r="M103" s="75">
        <f t="shared" si="52"/>
        <v>6083</v>
      </c>
      <c r="N103" s="75"/>
      <c r="O103" s="76">
        <f t="shared" si="53"/>
        <v>0</v>
      </c>
      <c r="P103" s="75"/>
      <c r="Q103" s="76">
        <f t="shared" si="54"/>
        <v>0</v>
      </c>
      <c r="R103" s="75"/>
      <c r="S103" s="76">
        <f t="shared" si="55"/>
        <v>0</v>
      </c>
      <c r="T103" s="75"/>
      <c r="U103" s="76">
        <f t="shared" si="56"/>
        <v>0</v>
      </c>
      <c r="V103" s="77">
        <f t="shared" si="60"/>
        <v>6083</v>
      </c>
      <c r="W103" s="77">
        <f t="shared" si="59"/>
        <v>6083</v>
      </c>
    </row>
    <row r="104" spans="1:23" ht="13.9" customHeight="1" x14ac:dyDescent="0.25">
      <c r="A104" s="11"/>
      <c r="B104" s="23">
        <v>312012</v>
      </c>
      <c r="C104" s="23" t="s">
        <v>92</v>
      </c>
      <c r="D104" s="75">
        <v>1082.6400000000001</v>
      </c>
      <c r="E104" s="75">
        <v>1084.3399999999999</v>
      </c>
      <c r="F104" s="75">
        <v>1094</v>
      </c>
      <c r="G104" s="75">
        <v>1094</v>
      </c>
      <c r="H104" s="75">
        <v>1094</v>
      </c>
      <c r="I104" s="75"/>
      <c r="J104" s="75"/>
      <c r="K104" s="75"/>
      <c r="L104" s="75"/>
      <c r="M104" s="75">
        <f t="shared" si="52"/>
        <v>1094</v>
      </c>
      <c r="N104" s="75"/>
      <c r="O104" s="76">
        <f t="shared" si="53"/>
        <v>0</v>
      </c>
      <c r="P104" s="75"/>
      <c r="Q104" s="76">
        <f t="shared" si="54"/>
        <v>0</v>
      </c>
      <c r="R104" s="75"/>
      <c r="S104" s="76">
        <f t="shared" si="55"/>
        <v>0</v>
      </c>
      <c r="T104" s="75"/>
      <c r="U104" s="76">
        <f t="shared" si="56"/>
        <v>0</v>
      </c>
      <c r="V104" s="77">
        <f t="shared" si="60"/>
        <v>1094</v>
      </c>
      <c r="W104" s="77">
        <f t="shared" si="59"/>
        <v>1094</v>
      </c>
    </row>
    <row r="105" spans="1:23" ht="13.9" customHeight="1" x14ac:dyDescent="0.25">
      <c r="A105" s="11"/>
      <c r="B105" s="23">
        <v>312012</v>
      </c>
      <c r="C105" s="23" t="s">
        <v>93</v>
      </c>
      <c r="D105" s="75">
        <v>36480.720000000001</v>
      </c>
      <c r="E105" s="75">
        <v>311.89</v>
      </c>
      <c r="F105" s="75">
        <v>312</v>
      </c>
      <c r="G105" s="75">
        <v>966</v>
      </c>
      <c r="H105" s="75">
        <v>312</v>
      </c>
      <c r="I105" s="75"/>
      <c r="J105" s="75"/>
      <c r="K105" s="75"/>
      <c r="L105" s="75"/>
      <c r="M105" s="75">
        <f t="shared" si="52"/>
        <v>312</v>
      </c>
      <c r="N105" s="75"/>
      <c r="O105" s="76">
        <f t="shared" si="53"/>
        <v>0</v>
      </c>
      <c r="P105" s="75"/>
      <c r="Q105" s="76">
        <f t="shared" si="54"/>
        <v>0</v>
      </c>
      <c r="R105" s="75"/>
      <c r="S105" s="76">
        <f t="shared" si="55"/>
        <v>0</v>
      </c>
      <c r="T105" s="75"/>
      <c r="U105" s="76">
        <f t="shared" si="56"/>
        <v>0</v>
      </c>
      <c r="V105" s="77">
        <f t="shared" si="60"/>
        <v>312</v>
      </c>
      <c r="W105" s="77">
        <f t="shared" si="59"/>
        <v>312</v>
      </c>
    </row>
    <row r="106" spans="1:23" ht="13.9" customHeight="1" x14ac:dyDescent="0.25">
      <c r="A106" s="11"/>
      <c r="B106" s="23">
        <v>322001</v>
      </c>
      <c r="C106" s="23" t="s">
        <v>94</v>
      </c>
      <c r="D106" s="75">
        <v>0</v>
      </c>
      <c r="E106" s="75">
        <v>184139.16</v>
      </c>
      <c r="F106" s="75">
        <v>0</v>
      </c>
      <c r="G106" s="75">
        <v>0</v>
      </c>
      <c r="H106" s="75">
        <v>0</v>
      </c>
      <c r="I106" s="75"/>
      <c r="J106" s="75"/>
      <c r="K106" s="75"/>
      <c r="L106" s="75"/>
      <c r="M106" s="75">
        <f t="shared" si="52"/>
        <v>0</v>
      </c>
      <c r="N106" s="75"/>
      <c r="O106" s="76" t="e">
        <f t="shared" si="53"/>
        <v>#DIV/0!</v>
      </c>
      <c r="P106" s="75"/>
      <c r="Q106" s="76" t="e">
        <f t="shared" si="54"/>
        <v>#DIV/0!</v>
      </c>
      <c r="R106" s="75"/>
      <c r="S106" s="76" t="e">
        <f t="shared" si="55"/>
        <v>#DIV/0!</v>
      </c>
      <c r="T106" s="75"/>
      <c r="U106" s="76" t="e">
        <f t="shared" si="56"/>
        <v>#DIV/0!</v>
      </c>
      <c r="V106" s="77">
        <v>0</v>
      </c>
      <c r="W106" s="77">
        <v>0</v>
      </c>
    </row>
    <row r="107" spans="1:23" ht="13.9" customHeight="1" x14ac:dyDescent="0.25">
      <c r="A107" s="11"/>
      <c r="B107" s="23">
        <v>322001</v>
      </c>
      <c r="C107" s="23" t="s">
        <v>95</v>
      </c>
      <c r="D107" s="77">
        <v>100000</v>
      </c>
      <c r="E107" s="77">
        <v>0</v>
      </c>
      <c r="F107" s="77">
        <v>250000</v>
      </c>
      <c r="G107" s="77">
        <v>0</v>
      </c>
      <c r="H107" s="77">
        <v>250000</v>
      </c>
      <c r="I107" s="77"/>
      <c r="J107" s="77"/>
      <c r="K107" s="77"/>
      <c r="L107" s="77"/>
      <c r="M107" s="77">
        <f t="shared" si="52"/>
        <v>250000</v>
      </c>
      <c r="N107" s="77"/>
      <c r="O107" s="78">
        <f t="shared" si="53"/>
        <v>0</v>
      </c>
      <c r="P107" s="77"/>
      <c r="Q107" s="78">
        <f t="shared" si="54"/>
        <v>0</v>
      </c>
      <c r="R107" s="77"/>
      <c r="S107" s="78">
        <f t="shared" si="55"/>
        <v>0</v>
      </c>
      <c r="T107" s="77"/>
      <c r="U107" s="78">
        <f t="shared" si="56"/>
        <v>0</v>
      </c>
      <c r="V107" s="77">
        <v>0</v>
      </c>
      <c r="W107" s="77">
        <v>0</v>
      </c>
    </row>
    <row r="108" spans="1:23" ht="13.9" customHeight="1" x14ac:dyDescent="0.25">
      <c r="A108" s="11"/>
      <c r="B108" s="23">
        <v>322001</v>
      </c>
      <c r="C108" s="23" t="s">
        <v>96</v>
      </c>
      <c r="D108" s="77">
        <v>0</v>
      </c>
      <c r="E108" s="77">
        <v>0</v>
      </c>
      <c r="F108" s="77">
        <v>0</v>
      </c>
      <c r="G108" s="77">
        <v>0</v>
      </c>
      <c r="H108" s="77">
        <v>304000</v>
      </c>
      <c r="I108" s="77"/>
      <c r="J108" s="77"/>
      <c r="K108" s="77"/>
      <c r="L108" s="77"/>
      <c r="M108" s="77">
        <f t="shared" si="52"/>
        <v>304000</v>
      </c>
      <c r="N108" s="77"/>
      <c r="O108" s="78">
        <f t="shared" si="53"/>
        <v>0</v>
      </c>
      <c r="P108" s="77"/>
      <c r="Q108" s="78">
        <f t="shared" si="54"/>
        <v>0</v>
      </c>
      <c r="R108" s="77"/>
      <c r="S108" s="78">
        <f t="shared" si="55"/>
        <v>0</v>
      </c>
      <c r="T108" s="77"/>
      <c r="U108" s="78">
        <f t="shared" si="56"/>
        <v>0</v>
      </c>
      <c r="V108" s="77">
        <v>0</v>
      </c>
      <c r="W108" s="77">
        <v>0</v>
      </c>
    </row>
    <row r="109" spans="1:23" ht="13.9" customHeight="1" x14ac:dyDescent="0.25">
      <c r="A109" s="11"/>
      <c r="B109" s="23">
        <v>322001</v>
      </c>
      <c r="C109" s="23" t="s">
        <v>97</v>
      </c>
      <c r="D109" s="77">
        <v>0</v>
      </c>
      <c r="E109" s="77">
        <v>0</v>
      </c>
      <c r="F109" s="77">
        <v>0</v>
      </c>
      <c r="G109" s="77">
        <v>0</v>
      </c>
      <c r="H109" s="77">
        <v>46828</v>
      </c>
      <c r="I109" s="77"/>
      <c r="J109" s="77"/>
      <c r="K109" s="77"/>
      <c r="L109" s="77"/>
      <c r="M109" s="77">
        <f t="shared" si="52"/>
        <v>46828</v>
      </c>
      <c r="N109" s="77"/>
      <c r="O109" s="78">
        <f t="shared" si="53"/>
        <v>0</v>
      </c>
      <c r="P109" s="77"/>
      <c r="Q109" s="78">
        <f t="shared" si="54"/>
        <v>0</v>
      </c>
      <c r="R109" s="77"/>
      <c r="S109" s="78">
        <f t="shared" si="55"/>
        <v>0</v>
      </c>
      <c r="T109" s="77"/>
      <c r="U109" s="78">
        <f t="shared" si="56"/>
        <v>0</v>
      </c>
      <c r="V109" s="77">
        <v>0</v>
      </c>
      <c r="W109" s="77">
        <v>0</v>
      </c>
    </row>
    <row r="110" spans="1:23" ht="13.9" customHeight="1" x14ac:dyDescent="0.25">
      <c r="A110" s="11"/>
      <c r="B110" s="23">
        <v>322001</v>
      </c>
      <c r="C110" s="23" t="s">
        <v>98</v>
      </c>
      <c r="D110" s="77">
        <v>0</v>
      </c>
      <c r="E110" s="77">
        <v>0</v>
      </c>
      <c r="F110" s="75">
        <v>155618</v>
      </c>
      <c r="G110" s="77">
        <v>155461</v>
      </c>
      <c r="H110" s="77">
        <v>0</v>
      </c>
      <c r="I110" s="77"/>
      <c r="J110" s="77"/>
      <c r="K110" s="77"/>
      <c r="L110" s="77"/>
      <c r="M110" s="77">
        <f t="shared" si="52"/>
        <v>0</v>
      </c>
      <c r="N110" s="77"/>
      <c r="O110" s="78" t="e">
        <f t="shared" si="53"/>
        <v>#DIV/0!</v>
      </c>
      <c r="P110" s="77"/>
      <c r="Q110" s="78" t="e">
        <f t="shared" si="54"/>
        <v>#DIV/0!</v>
      </c>
      <c r="R110" s="77"/>
      <c r="S110" s="78" t="e">
        <f t="shared" si="55"/>
        <v>#DIV/0!</v>
      </c>
      <c r="T110" s="77"/>
      <c r="U110" s="78" t="e">
        <f t="shared" si="56"/>
        <v>#DIV/0!</v>
      </c>
      <c r="V110" s="77">
        <v>0</v>
      </c>
      <c r="W110" s="77">
        <v>0</v>
      </c>
    </row>
    <row r="111" spans="1:23" ht="13.9" customHeight="1" x14ac:dyDescent="0.25">
      <c r="A111" s="11"/>
      <c r="B111" s="23">
        <v>322001</v>
      </c>
      <c r="C111" s="23" t="s">
        <v>99</v>
      </c>
      <c r="D111" s="77">
        <v>0</v>
      </c>
      <c r="E111" s="77">
        <v>0</v>
      </c>
      <c r="F111" s="75">
        <v>0</v>
      </c>
      <c r="G111" s="77">
        <v>0</v>
      </c>
      <c r="H111" s="77">
        <v>408500</v>
      </c>
      <c r="I111" s="77"/>
      <c r="J111" s="77"/>
      <c r="K111" s="77"/>
      <c r="L111" s="77"/>
      <c r="M111" s="77">
        <f t="shared" si="52"/>
        <v>408500</v>
      </c>
      <c r="N111" s="77"/>
      <c r="O111" s="78">
        <f t="shared" si="53"/>
        <v>0</v>
      </c>
      <c r="P111" s="77"/>
      <c r="Q111" s="78">
        <f t="shared" si="54"/>
        <v>0</v>
      </c>
      <c r="R111" s="77"/>
      <c r="S111" s="78">
        <f t="shared" si="55"/>
        <v>0</v>
      </c>
      <c r="T111" s="77"/>
      <c r="U111" s="78">
        <f t="shared" si="56"/>
        <v>0</v>
      </c>
      <c r="V111" s="77">
        <v>0</v>
      </c>
      <c r="W111" s="77">
        <v>0</v>
      </c>
    </row>
    <row r="112" spans="1:23" ht="13.9" customHeight="1" x14ac:dyDescent="0.25">
      <c r="A112" s="79" t="s">
        <v>100</v>
      </c>
      <c r="B112" s="48">
        <v>111</v>
      </c>
      <c r="C112" s="48" t="s">
        <v>22</v>
      </c>
      <c r="D112" s="49">
        <f t="shared" ref="D112:N112" si="61">SUM(D81:D111)</f>
        <v>858683.59</v>
      </c>
      <c r="E112" s="49">
        <f t="shared" si="61"/>
        <v>946857.87</v>
      </c>
      <c r="F112" s="49">
        <f t="shared" si="61"/>
        <v>1140389</v>
      </c>
      <c r="G112" s="49">
        <f t="shared" si="61"/>
        <v>1135402</v>
      </c>
      <c r="H112" s="49">
        <f t="shared" si="61"/>
        <v>1876891</v>
      </c>
      <c r="I112" s="49">
        <f t="shared" si="61"/>
        <v>0</v>
      </c>
      <c r="J112" s="49">
        <f t="shared" si="61"/>
        <v>0</v>
      </c>
      <c r="K112" s="49">
        <f t="shared" si="61"/>
        <v>0</v>
      </c>
      <c r="L112" s="49">
        <f t="shared" si="61"/>
        <v>0</v>
      </c>
      <c r="M112" s="49">
        <f t="shared" si="61"/>
        <v>1876891</v>
      </c>
      <c r="N112" s="49">
        <f t="shared" si="61"/>
        <v>0</v>
      </c>
      <c r="O112" s="50">
        <f t="shared" si="53"/>
        <v>0</v>
      </c>
      <c r="P112" s="49">
        <f>SUM(P81:P111)</f>
        <v>0</v>
      </c>
      <c r="Q112" s="50">
        <f t="shared" si="54"/>
        <v>0</v>
      </c>
      <c r="R112" s="49">
        <f>SUM(R81:R111)</f>
        <v>0</v>
      </c>
      <c r="S112" s="50">
        <f t="shared" si="55"/>
        <v>0</v>
      </c>
      <c r="T112" s="49">
        <f>SUM(T81:T111)</f>
        <v>0</v>
      </c>
      <c r="U112" s="50">
        <f t="shared" si="56"/>
        <v>0</v>
      </c>
      <c r="V112" s="49">
        <f>SUM(V81:V111)</f>
        <v>823228</v>
      </c>
      <c r="W112" s="49">
        <f>SUM(W81:W111)</f>
        <v>823228</v>
      </c>
    </row>
    <row r="113" spans="1:23" ht="13.9" customHeight="1" x14ac:dyDescent="0.25">
      <c r="A113" s="80" t="s">
        <v>47</v>
      </c>
      <c r="B113" s="23">
        <v>311</v>
      </c>
      <c r="C113" s="23" t="s">
        <v>101</v>
      </c>
      <c r="D113" s="75">
        <v>3000</v>
      </c>
      <c r="E113" s="75">
        <v>3000</v>
      </c>
      <c r="F113" s="75">
        <v>3000</v>
      </c>
      <c r="G113" s="75">
        <v>3000</v>
      </c>
      <c r="H113" s="75">
        <v>3000</v>
      </c>
      <c r="I113" s="75"/>
      <c r="J113" s="75"/>
      <c r="K113" s="75"/>
      <c r="L113" s="75"/>
      <c r="M113" s="75">
        <f>H113+SUM(I113:L113)</f>
        <v>3000</v>
      </c>
      <c r="N113" s="75"/>
      <c r="O113" s="76">
        <f t="shared" si="53"/>
        <v>0</v>
      </c>
      <c r="P113" s="75"/>
      <c r="Q113" s="76">
        <f t="shared" si="54"/>
        <v>0</v>
      </c>
      <c r="R113" s="75"/>
      <c r="S113" s="76">
        <f t="shared" si="55"/>
        <v>0</v>
      </c>
      <c r="T113" s="75"/>
      <c r="U113" s="76">
        <f t="shared" si="56"/>
        <v>0</v>
      </c>
      <c r="V113" s="77">
        <f>H113</f>
        <v>3000</v>
      </c>
      <c r="W113" s="77">
        <f>V113</f>
        <v>3000</v>
      </c>
    </row>
    <row r="114" spans="1:23" ht="13.9" customHeight="1" x14ac:dyDescent="0.25">
      <c r="A114" s="79" t="s">
        <v>100</v>
      </c>
      <c r="B114" s="48">
        <v>71</v>
      </c>
      <c r="C114" s="48" t="s">
        <v>24</v>
      </c>
      <c r="D114" s="49">
        <f t="shared" ref="D114:N114" si="62">SUM(D113:D113)</f>
        <v>3000</v>
      </c>
      <c r="E114" s="49">
        <f t="shared" si="62"/>
        <v>3000</v>
      </c>
      <c r="F114" s="49">
        <f t="shared" si="62"/>
        <v>3000</v>
      </c>
      <c r="G114" s="49">
        <f t="shared" si="62"/>
        <v>3000</v>
      </c>
      <c r="H114" s="49">
        <f t="shared" si="62"/>
        <v>3000</v>
      </c>
      <c r="I114" s="49">
        <f t="shared" si="62"/>
        <v>0</v>
      </c>
      <c r="J114" s="49">
        <f t="shared" si="62"/>
        <v>0</v>
      </c>
      <c r="K114" s="49">
        <f t="shared" si="62"/>
        <v>0</v>
      </c>
      <c r="L114" s="49">
        <f t="shared" si="62"/>
        <v>0</v>
      </c>
      <c r="M114" s="49">
        <f t="shared" si="62"/>
        <v>3000</v>
      </c>
      <c r="N114" s="49">
        <f t="shared" si="62"/>
        <v>0</v>
      </c>
      <c r="O114" s="50">
        <f t="shared" si="53"/>
        <v>0</v>
      </c>
      <c r="P114" s="49">
        <f>SUM(P113:P113)</f>
        <v>0</v>
      </c>
      <c r="Q114" s="50">
        <f t="shared" si="54"/>
        <v>0</v>
      </c>
      <c r="R114" s="49">
        <f>SUM(R113:R113)</f>
        <v>0</v>
      </c>
      <c r="S114" s="50">
        <f t="shared" si="55"/>
        <v>0</v>
      </c>
      <c r="T114" s="49">
        <f>SUM(T113:T113)</f>
        <v>0</v>
      </c>
      <c r="U114" s="50">
        <f t="shared" si="56"/>
        <v>0</v>
      </c>
      <c r="V114" s="49">
        <f>SUM(V113:V113)</f>
        <v>3000</v>
      </c>
      <c r="W114" s="49">
        <f>SUM(W113:W113)</f>
        <v>3000</v>
      </c>
    </row>
    <row r="115" spans="1:23" ht="13.9" customHeight="1" x14ac:dyDescent="0.25">
      <c r="A115" s="11" t="s">
        <v>47</v>
      </c>
      <c r="B115" s="23">
        <v>311</v>
      </c>
      <c r="C115" s="23" t="s">
        <v>101</v>
      </c>
      <c r="D115" s="75">
        <v>455.43</v>
      </c>
      <c r="E115" s="75">
        <v>0</v>
      </c>
      <c r="F115" s="75">
        <v>0</v>
      </c>
      <c r="G115" s="75">
        <v>0</v>
      </c>
      <c r="H115" s="75">
        <v>0</v>
      </c>
      <c r="I115" s="75"/>
      <c r="J115" s="75"/>
      <c r="K115" s="75"/>
      <c r="L115" s="75"/>
      <c r="M115" s="75">
        <f>H115+SUM(I115:L115)</f>
        <v>0</v>
      </c>
      <c r="N115" s="75"/>
      <c r="O115" s="76" t="e">
        <f t="shared" si="53"/>
        <v>#DIV/0!</v>
      </c>
      <c r="P115" s="75"/>
      <c r="Q115" s="76" t="e">
        <f t="shared" si="54"/>
        <v>#DIV/0!</v>
      </c>
      <c r="R115" s="75"/>
      <c r="S115" s="76" t="e">
        <f t="shared" si="55"/>
        <v>#DIV/0!</v>
      </c>
      <c r="T115" s="75"/>
      <c r="U115" s="76" t="e">
        <f t="shared" si="56"/>
        <v>#DIV/0!</v>
      </c>
      <c r="V115" s="77">
        <f>H115</f>
        <v>0</v>
      </c>
      <c r="W115" s="77">
        <f>V115</f>
        <v>0</v>
      </c>
    </row>
    <row r="116" spans="1:23" ht="13.9" customHeight="1" x14ac:dyDescent="0.25">
      <c r="A116" s="11"/>
      <c r="B116" s="23">
        <v>311</v>
      </c>
      <c r="C116" s="23" t="s">
        <v>102</v>
      </c>
      <c r="D116" s="75">
        <v>5035.68</v>
      </c>
      <c r="E116" s="75">
        <v>4347.1400000000003</v>
      </c>
      <c r="F116" s="75">
        <v>24610</v>
      </c>
      <c r="G116" s="75">
        <v>0</v>
      </c>
      <c r="H116" s="75">
        <v>0</v>
      </c>
      <c r="I116" s="75"/>
      <c r="J116" s="75"/>
      <c r="K116" s="75"/>
      <c r="L116" s="75"/>
      <c r="M116" s="75">
        <f>H116+SUM(I116:L116)</f>
        <v>0</v>
      </c>
      <c r="N116" s="75"/>
      <c r="O116" s="76" t="e">
        <f t="shared" si="53"/>
        <v>#DIV/0!</v>
      </c>
      <c r="P116" s="75"/>
      <c r="Q116" s="76" t="e">
        <f t="shared" si="54"/>
        <v>#DIV/0!</v>
      </c>
      <c r="R116" s="75"/>
      <c r="S116" s="76" t="e">
        <f t="shared" si="55"/>
        <v>#DIV/0!</v>
      </c>
      <c r="T116" s="75"/>
      <c r="U116" s="76" t="e">
        <f t="shared" si="56"/>
        <v>#DIV/0!</v>
      </c>
      <c r="V116" s="77">
        <f>H116</f>
        <v>0</v>
      </c>
      <c r="W116" s="77">
        <f>V116</f>
        <v>0</v>
      </c>
    </row>
    <row r="117" spans="1:23" ht="13.9" customHeight="1" x14ac:dyDescent="0.25">
      <c r="A117" s="79" t="s">
        <v>100</v>
      </c>
      <c r="B117" s="48">
        <v>72</v>
      </c>
      <c r="C117" s="48" t="s">
        <v>25</v>
      </c>
      <c r="D117" s="49">
        <f t="shared" ref="D117:N117" si="63">SUM(D115:D116)</f>
        <v>5491.1100000000006</v>
      </c>
      <c r="E117" s="49">
        <f t="shared" si="63"/>
        <v>4347.1400000000003</v>
      </c>
      <c r="F117" s="49">
        <f t="shared" si="63"/>
        <v>24610</v>
      </c>
      <c r="G117" s="49">
        <f t="shared" si="63"/>
        <v>0</v>
      </c>
      <c r="H117" s="49">
        <f t="shared" si="63"/>
        <v>0</v>
      </c>
      <c r="I117" s="49">
        <f t="shared" si="63"/>
        <v>0</v>
      </c>
      <c r="J117" s="49">
        <f t="shared" si="63"/>
        <v>0</v>
      </c>
      <c r="K117" s="49">
        <f t="shared" si="63"/>
        <v>0</v>
      </c>
      <c r="L117" s="49">
        <f t="shared" si="63"/>
        <v>0</v>
      </c>
      <c r="M117" s="49">
        <f t="shared" si="63"/>
        <v>0</v>
      </c>
      <c r="N117" s="49">
        <f t="shared" si="63"/>
        <v>0</v>
      </c>
      <c r="O117" s="50" t="e">
        <f t="shared" si="53"/>
        <v>#DIV/0!</v>
      </c>
      <c r="P117" s="49">
        <f>SUM(P115:P116)</f>
        <v>0</v>
      </c>
      <c r="Q117" s="50" t="e">
        <f t="shared" si="54"/>
        <v>#DIV/0!</v>
      </c>
      <c r="R117" s="49">
        <f>SUM(R115:R116)</f>
        <v>0</v>
      </c>
      <c r="S117" s="50" t="e">
        <f t="shared" si="55"/>
        <v>#DIV/0!</v>
      </c>
      <c r="T117" s="49">
        <f>SUM(T115:T116)</f>
        <v>0</v>
      </c>
      <c r="U117" s="50" t="e">
        <f t="shared" si="56"/>
        <v>#DIV/0!</v>
      </c>
      <c r="V117" s="49">
        <f>SUM(V115:V116)</f>
        <v>0</v>
      </c>
      <c r="W117" s="49">
        <f>SUM(W115:W116)</f>
        <v>0</v>
      </c>
    </row>
    <row r="119" spans="1:23" ht="13.9" customHeight="1" x14ac:dyDescent="0.25">
      <c r="A119" s="32" t="s">
        <v>103</v>
      </c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/>
      <c r="P119" s="32"/>
      <c r="Q119" s="32"/>
      <c r="R119" s="32"/>
      <c r="S119" s="32"/>
      <c r="T119" s="32"/>
      <c r="U119" s="32"/>
      <c r="V119" s="32"/>
      <c r="W119" s="32"/>
    </row>
    <row r="120" spans="1:23" ht="13.9" customHeight="1" x14ac:dyDescent="0.25">
      <c r="A120" s="20"/>
      <c r="B120" s="20"/>
      <c r="C120" s="20"/>
      <c r="D120" s="21" t="s">
        <v>1</v>
      </c>
      <c r="E120" s="21" t="s">
        <v>2</v>
      </c>
      <c r="F120" s="21" t="s">
        <v>3</v>
      </c>
      <c r="G120" s="21" t="s">
        <v>4</v>
      </c>
      <c r="H120" s="21" t="s">
        <v>5</v>
      </c>
      <c r="I120" s="21" t="s">
        <v>6</v>
      </c>
      <c r="J120" s="21" t="s">
        <v>7</v>
      </c>
      <c r="K120" s="21" t="s">
        <v>8</v>
      </c>
      <c r="L120" s="21" t="s">
        <v>9</v>
      </c>
      <c r="M120" s="21" t="s">
        <v>10</v>
      </c>
      <c r="N120" s="21" t="s">
        <v>11</v>
      </c>
      <c r="O120" s="22" t="s">
        <v>12</v>
      </c>
      <c r="P120" s="21" t="s">
        <v>13</v>
      </c>
      <c r="Q120" s="22" t="s">
        <v>14</v>
      </c>
      <c r="R120" s="21" t="s">
        <v>15</v>
      </c>
      <c r="S120" s="22" t="s">
        <v>16</v>
      </c>
      <c r="T120" s="21" t="s">
        <v>17</v>
      </c>
      <c r="U120" s="22" t="s">
        <v>18</v>
      </c>
      <c r="V120" s="21" t="s">
        <v>19</v>
      </c>
      <c r="W120" s="21" t="s">
        <v>20</v>
      </c>
    </row>
    <row r="121" spans="1:23" ht="13.9" customHeight="1" x14ac:dyDescent="0.25">
      <c r="A121" s="12" t="s">
        <v>21</v>
      </c>
      <c r="B121" s="35">
        <v>131</v>
      </c>
      <c r="C121" s="35" t="s">
        <v>45</v>
      </c>
      <c r="D121" s="36">
        <f t="shared" ref="D121:N121" si="64">D127</f>
        <v>34161.160000000003</v>
      </c>
      <c r="E121" s="36">
        <f t="shared" si="64"/>
        <v>69416.210000000006</v>
      </c>
      <c r="F121" s="36">
        <f t="shared" si="64"/>
        <v>32326</v>
      </c>
      <c r="G121" s="36">
        <f t="shared" si="64"/>
        <v>32326</v>
      </c>
      <c r="H121" s="36">
        <f t="shared" si="64"/>
        <v>0</v>
      </c>
      <c r="I121" s="36">
        <f t="shared" si="64"/>
        <v>0</v>
      </c>
      <c r="J121" s="36">
        <f t="shared" si="64"/>
        <v>0</v>
      </c>
      <c r="K121" s="36">
        <f t="shared" si="64"/>
        <v>0</v>
      </c>
      <c r="L121" s="36">
        <f t="shared" si="64"/>
        <v>0</v>
      </c>
      <c r="M121" s="36">
        <f t="shared" si="64"/>
        <v>0</v>
      </c>
      <c r="N121" s="36">
        <f t="shared" si="64"/>
        <v>0</v>
      </c>
      <c r="O121" s="37" t="e">
        <f>N121/$M121</f>
        <v>#DIV/0!</v>
      </c>
      <c r="P121" s="36">
        <f>P127</f>
        <v>0</v>
      </c>
      <c r="Q121" s="37" t="e">
        <f>P121/$M121</f>
        <v>#DIV/0!</v>
      </c>
      <c r="R121" s="36">
        <f>R127</f>
        <v>0</v>
      </c>
      <c r="S121" s="37" t="e">
        <f>R121/$M121</f>
        <v>#DIV/0!</v>
      </c>
      <c r="T121" s="36">
        <f>T127</f>
        <v>0</v>
      </c>
      <c r="U121" s="37" t="e">
        <f>T121/$M121</f>
        <v>#DIV/0!</v>
      </c>
      <c r="V121" s="36">
        <f>V127</f>
        <v>0</v>
      </c>
      <c r="W121" s="36">
        <f>W127</f>
        <v>0</v>
      </c>
    </row>
    <row r="122" spans="1:23" ht="13.9" customHeight="1" x14ac:dyDescent="0.25">
      <c r="A122" s="12"/>
      <c r="B122" s="35">
        <v>41</v>
      </c>
      <c r="C122" s="35" t="s">
        <v>23</v>
      </c>
      <c r="D122" s="36">
        <f t="shared" ref="D122:N122" si="65">D128+D129</f>
        <v>759956.16999999993</v>
      </c>
      <c r="E122" s="36">
        <f t="shared" si="65"/>
        <v>403699.06</v>
      </c>
      <c r="F122" s="36">
        <f t="shared" si="65"/>
        <v>199814</v>
      </c>
      <c r="G122" s="36">
        <f t="shared" si="65"/>
        <v>112422</v>
      </c>
      <c r="H122" s="36">
        <f t="shared" si="65"/>
        <v>195876</v>
      </c>
      <c r="I122" s="36">
        <f t="shared" si="65"/>
        <v>0</v>
      </c>
      <c r="J122" s="36">
        <f t="shared" si="65"/>
        <v>0</v>
      </c>
      <c r="K122" s="36">
        <f t="shared" si="65"/>
        <v>0</v>
      </c>
      <c r="L122" s="36">
        <f t="shared" si="65"/>
        <v>0</v>
      </c>
      <c r="M122" s="36">
        <f t="shared" si="65"/>
        <v>195876</v>
      </c>
      <c r="N122" s="36">
        <f t="shared" si="65"/>
        <v>0</v>
      </c>
      <c r="O122" s="37">
        <f>N122/$M122</f>
        <v>0</v>
      </c>
      <c r="P122" s="36">
        <f>P128+P129</f>
        <v>0</v>
      </c>
      <c r="Q122" s="37">
        <f>P122/$M122</f>
        <v>0</v>
      </c>
      <c r="R122" s="36">
        <f>R128+R129</f>
        <v>0</v>
      </c>
      <c r="S122" s="37">
        <f>R122/$M122</f>
        <v>0</v>
      </c>
      <c r="T122" s="36">
        <f>T128+T129</f>
        <v>0</v>
      </c>
      <c r="U122" s="37">
        <f>T122/$M122</f>
        <v>0</v>
      </c>
      <c r="V122" s="36">
        <f>V128+V129</f>
        <v>0</v>
      </c>
      <c r="W122" s="36">
        <f>W128+W129</f>
        <v>0</v>
      </c>
    </row>
    <row r="123" spans="1:23" ht="13.9" customHeight="1" x14ac:dyDescent="0.25">
      <c r="A123" s="12"/>
      <c r="B123" s="35">
        <v>71</v>
      </c>
      <c r="C123" s="35" t="s">
        <v>24</v>
      </c>
      <c r="D123" s="36">
        <f t="shared" ref="D123:N123" si="66">D130</f>
        <v>3760.3</v>
      </c>
      <c r="E123" s="36">
        <f t="shared" si="66"/>
        <v>4060.3</v>
      </c>
      <c r="F123" s="36">
        <f t="shared" si="66"/>
        <v>3000</v>
      </c>
      <c r="G123" s="36">
        <f t="shared" si="66"/>
        <v>29918</v>
      </c>
      <c r="H123" s="36">
        <f t="shared" si="66"/>
        <v>0</v>
      </c>
      <c r="I123" s="36">
        <f t="shared" si="66"/>
        <v>0</v>
      </c>
      <c r="J123" s="36">
        <f t="shared" si="66"/>
        <v>0</v>
      </c>
      <c r="K123" s="36">
        <f t="shared" si="66"/>
        <v>0</v>
      </c>
      <c r="L123" s="36">
        <f t="shared" si="66"/>
        <v>0</v>
      </c>
      <c r="M123" s="36">
        <f t="shared" si="66"/>
        <v>0</v>
      </c>
      <c r="N123" s="36">
        <f t="shared" si="66"/>
        <v>0</v>
      </c>
      <c r="O123" s="37" t="e">
        <f>N123/$M123</f>
        <v>#DIV/0!</v>
      </c>
      <c r="P123" s="36">
        <f>P130</f>
        <v>0</v>
      </c>
      <c r="Q123" s="37" t="e">
        <f>P123/$M123</f>
        <v>#DIV/0!</v>
      </c>
      <c r="R123" s="36">
        <f>R130</f>
        <v>0</v>
      </c>
      <c r="S123" s="37" t="e">
        <f>R123/$M123</f>
        <v>#DIV/0!</v>
      </c>
      <c r="T123" s="36">
        <f>T130</f>
        <v>0</v>
      </c>
      <c r="U123" s="37" t="e">
        <f>T123/$M123</f>
        <v>#DIV/0!</v>
      </c>
      <c r="V123" s="36">
        <f>V130</f>
        <v>0</v>
      </c>
      <c r="W123" s="36">
        <f>W130</f>
        <v>0</v>
      </c>
    </row>
    <row r="124" spans="1:23" ht="13.9" customHeight="1" x14ac:dyDescent="0.25">
      <c r="A124" s="12"/>
      <c r="B124" s="35">
        <v>72</v>
      </c>
      <c r="C124" s="35" t="s">
        <v>25</v>
      </c>
      <c r="D124" s="36">
        <f t="shared" ref="D124:N124" si="67">D131</f>
        <v>13138.14</v>
      </c>
      <c r="E124" s="36">
        <f t="shared" si="67"/>
        <v>0</v>
      </c>
      <c r="F124" s="36">
        <f t="shared" si="67"/>
        <v>0</v>
      </c>
      <c r="G124" s="36">
        <f t="shared" si="67"/>
        <v>0</v>
      </c>
      <c r="H124" s="36">
        <f t="shared" si="67"/>
        <v>0</v>
      </c>
      <c r="I124" s="36">
        <f t="shared" si="67"/>
        <v>0</v>
      </c>
      <c r="J124" s="36">
        <f t="shared" si="67"/>
        <v>0</v>
      </c>
      <c r="K124" s="36">
        <f t="shared" si="67"/>
        <v>0</v>
      </c>
      <c r="L124" s="36">
        <f t="shared" si="67"/>
        <v>0</v>
      </c>
      <c r="M124" s="36">
        <f t="shared" si="67"/>
        <v>0</v>
      </c>
      <c r="N124" s="36">
        <f t="shared" si="67"/>
        <v>0</v>
      </c>
      <c r="O124" s="37" t="e">
        <f>N124/$M124</f>
        <v>#DIV/0!</v>
      </c>
      <c r="P124" s="36">
        <f>P131</f>
        <v>0</v>
      </c>
      <c r="Q124" s="37" t="e">
        <f>P124/$M124</f>
        <v>#DIV/0!</v>
      </c>
      <c r="R124" s="36">
        <f>R131</f>
        <v>0</v>
      </c>
      <c r="S124" s="37" t="e">
        <f>R124/$M124</f>
        <v>#DIV/0!</v>
      </c>
      <c r="T124" s="36">
        <f>T131</f>
        <v>0</v>
      </c>
      <c r="U124" s="37" t="e">
        <f>T124/$M124</f>
        <v>#DIV/0!</v>
      </c>
      <c r="V124" s="36">
        <f>V131</f>
        <v>0</v>
      </c>
      <c r="W124" s="36">
        <f>W131</f>
        <v>0</v>
      </c>
    </row>
    <row r="125" spans="1:23" ht="13.9" customHeight="1" x14ac:dyDescent="0.25">
      <c r="A125" s="30"/>
      <c r="B125" s="31"/>
      <c r="C125" s="38" t="s">
        <v>29</v>
      </c>
      <c r="D125" s="39">
        <f t="shared" ref="D125:N125" si="68">SUM(D121:D124)</f>
        <v>811015.77</v>
      </c>
      <c r="E125" s="39">
        <f t="shared" si="68"/>
        <v>477175.57</v>
      </c>
      <c r="F125" s="39">
        <f t="shared" si="68"/>
        <v>235140</v>
      </c>
      <c r="G125" s="39">
        <f t="shared" si="68"/>
        <v>174666</v>
      </c>
      <c r="H125" s="39">
        <f t="shared" si="68"/>
        <v>195876</v>
      </c>
      <c r="I125" s="39">
        <f t="shared" si="68"/>
        <v>0</v>
      </c>
      <c r="J125" s="39">
        <f t="shared" si="68"/>
        <v>0</v>
      </c>
      <c r="K125" s="39">
        <f t="shared" si="68"/>
        <v>0</v>
      </c>
      <c r="L125" s="39">
        <f t="shared" si="68"/>
        <v>0</v>
      </c>
      <c r="M125" s="39">
        <f t="shared" si="68"/>
        <v>195876</v>
      </c>
      <c r="N125" s="39">
        <f t="shared" si="68"/>
        <v>0</v>
      </c>
      <c r="O125" s="40">
        <f>N125/$M125</f>
        <v>0</v>
      </c>
      <c r="P125" s="39">
        <f>SUM(P121:P124)</f>
        <v>0</v>
      </c>
      <c r="Q125" s="40">
        <f>P125/$M125</f>
        <v>0</v>
      </c>
      <c r="R125" s="39">
        <f>SUM(R121:R124)</f>
        <v>0</v>
      </c>
      <c r="S125" s="40">
        <f>R125/$M125</f>
        <v>0</v>
      </c>
      <c r="T125" s="39">
        <f>SUM(T121:T124)</f>
        <v>0</v>
      </c>
      <c r="U125" s="40">
        <f>T125/$M125</f>
        <v>0</v>
      </c>
      <c r="V125" s="39">
        <f>SUM(V121:V124)</f>
        <v>0</v>
      </c>
      <c r="W125" s="39">
        <f>SUM(W121:W124)</f>
        <v>0</v>
      </c>
    </row>
    <row r="127" spans="1:23" ht="13.9" customHeight="1" x14ac:dyDescent="0.25">
      <c r="B127" s="52" t="s">
        <v>55</v>
      </c>
      <c r="C127" s="30" t="s">
        <v>104</v>
      </c>
      <c r="D127" s="53">
        <v>34161.160000000003</v>
      </c>
      <c r="E127" s="53">
        <v>69416.210000000006</v>
      </c>
      <c r="F127" s="53">
        <v>32326</v>
      </c>
      <c r="G127" s="53">
        <v>32326</v>
      </c>
      <c r="H127" s="53"/>
      <c r="I127" s="53"/>
      <c r="J127" s="53"/>
      <c r="K127" s="53"/>
      <c r="L127" s="53"/>
      <c r="M127" s="53">
        <f>H127+SUM(I127:L127)</f>
        <v>0</v>
      </c>
      <c r="N127" s="53"/>
      <c r="O127" s="54" t="e">
        <f>N127/$M127</f>
        <v>#DIV/0!</v>
      </c>
      <c r="P127" s="53"/>
      <c r="Q127" s="54" t="e">
        <f>P127/$M127</f>
        <v>#DIV/0!</v>
      </c>
      <c r="R127" s="53"/>
      <c r="S127" s="54" t="e">
        <f>R127/$M127</f>
        <v>#DIV/0!</v>
      </c>
      <c r="T127" s="53"/>
      <c r="U127" s="55" t="e">
        <f>T127/$M127</f>
        <v>#DIV/0!</v>
      </c>
      <c r="V127" s="53"/>
      <c r="W127" s="56"/>
    </row>
    <row r="128" spans="1:23" ht="13.9" customHeight="1" x14ac:dyDescent="0.25">
      <c r="B128" s="57"/>
      <c r="C128" s="15" t="s">
        <v>105</v>
      </c>
      <c r="D128" s="59">
        <v>187207.85</v>
      </c>
      <c r="E128" s="59">
        <v>12705.67</v>
      </c>
      <c r="F128" s="59">
        <v>199814</v>
      </c>
      <c r="G128" s="59">
        <v>112422</v>
      </c>
      <c r="H128" s="59">
        <f>G135</f>
        <v>195876</v>
      </c>
      <c r="I128" s="59"/>
      <c r="J128" s="59"/>
      <c r="K128" s="59"/>
      <c r="L128" s="59"/>
      <c r="M128" s="59">
        <f>H128+SUM(I128:L128)</f>
        <v>195876</v>
      </c>
      <c r="N128" s="59"/>
      <c r="O128" s="16">
        <f>N128/$M128</f>
        <v>0</v>
      </c>
      <c r="P128" s="59"/>
      <c r="Q128" s="16">
        <f>P128/$M128</f>
        <v>0</v>
      </c>
      <c r="R128" s="59"/>
      <c r="S128" s="16">
        <f>R128/$M128</f>
        <v>0</v>
      </c>
      <c r="T128" s="59"/>
      <c r="U128" s="60">
        <f>T128/$M128</f>
        <v>0</v>
      </c>
      <c r="V128" s="59"/>
      <c r="W128" s="61"/>
    </row>
    <row r="129" spans="1:23" ht="13.9" customHeight="1" x14ac:dyDescent="0.25">
      <c r="B129" s="57"/>
      <c r="C129" s="58" t="s">
        <v>106</v>
      </c>
      <c r="D129" s="59">
        <v>572748.31999999995</v>
      </c>
      <c r="E129" s="59">
        <v>390993.39</v>
      </c>
      <c r="F129" s="59"/>
      <c r="G129" s="59"/>
      <c r="H129" s="59"/>
      <c r="I129" s="59"/>
      <c r="J129" s="59"/>
      <c r="K129" s="59"/>
      <c r="L129" s="59"/>
      <c r="M129" s="59">
        <f>H129+SUM(I129:L129)</f>
        <v>0</v>
      </c>
      <c r="N129" s="59"/>
      <c r="O129" s="16" t="e">
        <f>N129/$M129</f>
        <v>#DIV/0!</v>
      </c>
      <c r="P129" s="59"/>
      <c r="Q129" s="16" t="e">
        <f>P129/$M129</f>
        <v>#DIV/0!</v>
      </c>
      <c r="R129" s="59"/>
      <c r="S129" s="16" t="e">
        <f>R129/$M129</f>
        <v>#DIV/0!</v>
      </c>
      <c r="T129" s="59"/>
      <c r="U129" s="60" t="e">
        <f>T129/$M129</f>
        <v>#DIV/0!</v>
      </c>
      <c r="V129" s="59"/>
      <c r="W129" s="61"/>
    </row>
    <row r="130" spans="1:23" ht="13.9" customHeight="1" x14ac:dyDescent="0.25">
      <c r="B130" s="57"/>
      <c r="C130" s="81" t="s">
        <v>107</v>
      </c>
      <c r="D130" s="82">
        <v>3760.3</v>
      </c>
      <c r="E130" s="82">
        <v>4060.3</v>
      </c>
      <c r="F130" s="82">
        <v>3000</v>
      </c>
      <c r="G130" s="82">
        <v>29918</v>
      </c>
      <c r="H130" s="82"/>
      <c r="I130" s="82"/>
      <c r="J130" s="82"/>
      <c r="K130" s="82"/>
      <c r="L130" s="82"/>
      <c r="M130" s="82">
        <f>H130+SUM(I130:L130)</f>
        <v>0</v>
      </c>
      <c r="N130" s="82"/>
      <c r="O130" s="83" t="e">
        <f>N130/$M130</f>
        <v>#DIV/0!</v>
      </c>
      <c r="P130" s="82"/>
      <c r="Q130" s="83" t="e">
        <f>P130/$M130</f>
        <v>#DIV/0!</v>
      </c>
      <c r="R130" s="82"/>
      <c r="S130" s="83" t="e">
        <f>R130/$M130</f>
        <v>#DIV/0!</v>
      </c>
      <c r="T130" s="82"/>
      <c r="U130" s="60" t="e">
        <f>T130/$M130</f>
        <v>#DIV/0!</v>
      </c>
      <c r="V130" s="82"/>
      <c r="W130" s="61"/>
    </row>
    <row r="131" spans="1:23" ht="13.9" customHeight="1" x14ac:dyDescent="0.25">
      <c r="B131" s="65"/>
      <c r="C131" s="66" t="s">
        <v>108</v>
      </c>
      <c r="D131" s="67">
        <v>13138.14</v>
      </c>
      <c r="E131" s="67"/>
      <c r="F131" s="67"/>
      <c r="G131" s="67"/>
      <c r="H131" s="67"/>
      <c r="I131" s="67"/>
      <c r="J131" s="67"/>
      <c r="K131" s="67"/>
      <c r="L131" s="67"/>
      <c r="M131" s="67">
        <f>H131+SUM(I131:L131)</f>
        <v>0</v>
      </c>
      <c r="N131" s="67"/>
      <c r="O131" s="68" t="e">
        <f>N131/$M131</f>
        <v>#DIV/0!</v>
      </c>
      <c r="P131" s="67"/>
      <c r="Q131" s="68" t="e">
        <f>P131/$M131</f>
        <v>#DIV/0!</v>
      </c>
      <c r="R131" s="67"/>
      <c r="S131" s="68" t="e">
        <f>R131/$M131</f>
        <v>#DIV/0!</v>
      </c>
      <c r="T131" s="67"/>
      <c r="U131" s="69" t="e">
        <f>T131/$M131</f>
        <v>#DIV/0!</v>
      </c>
      <c r="V131" s="67"/>
      <c r="W131" s="70"/>
    </row>
    <row r="133" spans="1:23" ht="13.9" customHeight="1" x14ac:dyDescent="0.25">
      <c r="A133" s="32" t="s">
        <v>109</v>
      </c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/>
      <c r="P133" s="32"/>
      <c r="Q133" s="32"/>
      <c r="R133" s="32"/>
      <c r="S133" s="32"/>
      <c r="T133" s="32"/>
      <c r="U133" s="32"/>
      <c r="V133" s="32"/>
      <c r="W133" s="32"/>
    </row>
    <row r="134" spans="1:23" ht="13.9" customHeight="1" x14ac:dyDescent="0.25">
      <c r="A134" s="20"/>
      <c r="B134" s="20"/>
      <c r="C134" s="20"/>
      <c r="D134" s="21" t="s">
        <v>1</v>
      </c>
      <c r="E134" s="21" t="s">
        <v>2</v>
      </c>
      <c r="F134" s="21" t="s">
        <v>3</v>
      </c>
      <c r="G134" s="21" t="s">
        <v>4</v>
      </c>
      <c r="H134" s="21" t="s">
        <v>5</v>
      </c>
      <c r="I134" s="21" t="s">
        <v>6</v>
      </c>
      <c r="J134" s="21" t="s">
        <v>7</v>
      </c>
      <c r="K134" s="21" t="s">
        <v>8</v>
      </c>
      <c r="L134" s="21" t="s">
        <v>9</v>
      </c>
      <c r="M134" s="21" t="s">
        <v>10</v>
      </c>
      <c r="N134" s="21" t="s">
        <v>11</v>
      </c>
      <c r="O134" s="22" t="s">
        <v>12</v>
      </c>
      <c r="P134" s="21" t="s">
        <v>13</v>
      </c>
      <c r="Q134" s="22" t="s">
        <v>14</v>
      </c>
      <c r="R134" s="21" t="s">
        <v>15</v>
      </c>
      <c r="S134" s="22" t="s">
        <v>16</v>
      </c>
      <c r="T134" s="21" t="s">
        <v>17</v>
      </c>
      <c r="U134" s="22" t="s">
        <v>18</v>
      </c>
      <c r="V134" s="21" t="s">
        <v>19</v>
      </c>
      <c r="W134" s="21" t="s">
        <v>20</v>
      </c>
    </row>
    <row r="135" spans="1:23" ht="13.9" customHeight="1" x14ac:dyDescent="0.25">
      <c r="D135" s="36">
        <f>D20-výdaje!G17</f>
        <v>484066.89999999944</v>
      </c>
      <c r="E135" s="36">
        <f>E20-výdaje!H17</f>
        <v>239174.93999999994</v>
      </c>
      <c r="F135" s="36">
        <f>F20-výdaje!I17</f>
        <v>162691</v>
      </c>
      <c r="G135" s="36">
        <f>G20-výdaje!J17</f>
        <v>195876</v>
      </c>
      <c r="H135" s="36">
        <f>H20-výdaje!K17</f>
        <v>0</v>
      </c>
      <c r="I135" s="36">
        <f>I20-výdaje!L17</f>
        <v>0</v>
      </c>
      <c r="J135" s="36">
        <f>J20-výdaje!M17</f>
        <v>0</v>
      </c>
      <c r="K135" s="36">
        <f>K20-výdaje!N17</f>
        <v>0</v>
      </c>
      <c r="L135" s="36">
        <f>L20-výdaje!O17</f>
        <v>0</v>
      </c>
      <c r="M135" s="36">
        <f>M20-výdaje!P17</f>
        <v>4000</v>
      </c>
      <c r="N135" s="36">
        <f>N20-výdaje!Q17</f>
        <v>0</v>
      </c>
      <c r="O135" s="37">
        <f>N135/$M135</f>
        <v>0</v>
      </c>
      <c r="P135" s="36">
        <f>P20-výdaje!S17</f>
        <v>0</v>
      </c>
      <c r="Q135" s="37">
        <f>P135/$M135</f>
        <v>0</v>
      </c>
      <c r="R135" s="36">
        <f>R20-výdaje!U17</f>
        <v>0</v>
      </c>
      <c r="S135" s="37">
        <f>R135/$M135</f>
        <v>0</v>
      </c>
      <c r="T135" s="36">
        <f>T20-výdaje!W17</f>
        <v>0</v>
      </c>
      <c r="U135" s="37">
        <f>T135/$M135</f>
        <v>0</v>
      </c>
      <c r="V135" s="36">
        <f>V20-výdaje!Y17</f>
        <v>0</v>
      </c>
      <c r="W135" s="36">
        <f>W20-výdaje!Z17</f>
        <v>0</v>
      </c>
    </row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9">
    <mergeCell ref="A74:A76"/>
    <mergeCell ref="A81:A111"/>
    <mergeCell ref="A115:A116"/>
    <mergeCell ref="A121:A124"/>
    <mergeCell ref="A3:A19"/>
    <mergeCell ref="A29:A36"/>
    <mergeCell ref="A41:A43"/>
    <mergeCell ref="A50:A54"/>
    <mergeCell ref="A56:A57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2" manualBreakCount="2">
    <brk id="21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1048576"/>
  <sheetViews>
    <sheetView zoomScale="90" zoomScaleNormal="90" workbookViewId="0">
      <pane ySplit="2" topLeftCell="A3" activePane="bottomLeft" state="frozen"/>
      <selection pane="bottomLeft" activeCell="D1" sqref="D1"/>
    </sheetView>
  </sheetViews>
  <sheetFormatPr defaultColWidth="11.5703125" defaultRowHeight="15" x14ac:dyDescent="0.25"/>
  <cols>
    <col min="1" max="1" width="2.7109375" style="15" hidden="1" customWidth="1"/>
    <col min="2" max="2" width="3.140625" style="15" hidden="1" customWidth="1"/>
    <col min="3" max="3" width="3" style="15" hidden="1" customWidth="1"/>
    <col min="4" max="4" width="11.5703125" style="15" customWidth="1"/>
    <col min="5" max="5" width="8.7109375" style="15" customWidth="1"/>
    <col min="6" max="6" width="18.140625" style="15" customWidth="1"/>
    <col min="7" max="11" width="12.5703125" style="15" bestFit="1" customWidth="1"/>
    <col min="12" max="17" width="11" style="15" hidden="1" customWidth="1"/>
    <col min="18" max="18" width="5.42578125" style="16" hidden="1" customWidth="1"/>
    <col min="19" max="19" width="11" style="15" hidden="1" customWidth="1"/>
    <col min="20" max="20" width="5.42578125" style="16" hidden="1" customWidth="1"/>
    <col min="21" max="21" width="11" style="15" hidden="1" customWidth="1"/>
    <col min="22" max="22" width="5.42578125" style="16" hidden="1" customWidth="1"/>
    <col min="23" max="23" width="11" style="15" hidden="1" customWidth="1"/>
    <col min="24" max="24" width="5.42578125" style="16" hidden="1" customWidth="1"/>
    <col min="25" max="26" width="12.5703125" style="15" bestFit="1" customWidth="1"/>
    <col min="27" max="64" width="8.7109375" style="15" customWidth="1"/>
  </cols>
  <sheetData>
    <row r="1" spans="1:26" ht="13.9" customHeight="1" x14ac:dyDescent="0.25">
      <c r="A1" s="15" t="s">
        <v>110</v>
      </c>
      <c r="B1" s="15" t="s">
        <v>111</v>
      </c>
      <c r="C1" s="15" t="s">
        <v>112</v>
      </c>
      <c r="D1" s="17" t="s">
        <v>113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9"/>
      <c r="U1" s="18"/>
      <c r="V1" s="19"/>
      <c r="W1" s="18"/>
      <c r="X1" s="19"/>
      <c r="Y1" s="18"/>
      <c r="Z1" s="18"/>
    </row>
    <row r="2" spans="1:26" ht="13.9" customHeight="1" x14ac:dyDescent="0.25">
      <c r="D2" s="20"/>
      <c r="E2" s="20"/>
      <c r="F2" s="20"/>
      <c r="G2" s="21" t="s">
        <v>1</v>
      </c>
      <c r="H2" s="21" t="s">
        <v>2</v>
      </c>
      <c r="I2" s="21" t="s">
        <v>3</v>
      </c>
      <c r="J2" s="21" t="s">
        <v>4</v>
      </c>
      <c r="K2" s="21" t="s">
        <v>5</v>
      </c>
      <c r="L2" s="21" t="s">
        <v>6</v>
      </c>
      <c r="M2" s="21" t="s">
        <v>7</v>
      </c>
      <c r="N2" s="21" t="s">
        <v>8</v>
      </c>
      <c r="O2" s="21" t="s">
        <v>9</v>
      </c>
      <c r="P2" s="21" t="s">
        <v>10</v>
      </c>
      <c r="Q2" s="21" t="s">
        <v>11</v>
      </c>
      <c r="R2" s="22" t="s">
        <v>12</v>
      </c>
      <c r="S2" s="21" t="s">
        <v>13</v>
      </c>
      <c r="T2" s="22" t="s">
        <v>14</v>
      </c>
      <c r="U2" s="21" t="s">
        <v>15</v>
      </c>
      <c r="V2" s="22" t="s">
        <v>16</v>
      </c>
      <c r="W2" s="21" t="s">
        <v>17</v>
      </c>
      <c r="X2" s="22" t="s">
        <v>18</v>
      </c>
      <c r="Y2" s="21" t="s">
        <v>19</v>
      </c>
      <c r="Z2" s="21" t="s">
        <v>20</v>
      </c>
    </row>
    <row r="3" spans="1:26" ht="13.9" customHeight="1" x14ac:dyDescent="0.25">
      <c r="D3" s="10" t="s">
        <v>21</v>
      </c>
      <c r="E3" s="23">
        <v>111</v>
      </c>
      <c r="F3" s="23" t="s">
        <v>22</v>
      </c>
      <c r="G3" s="24">
        <f t="shared" ref="G3:Q3" si="0">G21+G154+G184+G210+G248+G348+G446</f>
        <v>722472.33000000007</v>
      </c>
      <c r="H3" s="24">
        <f t="shared" si="0"/>
        <v>791685.9800000001</v>
      </c>
      <c r="I3" s="24">
        <f t="shared" si="0"/>
        <v>765233</v>
      </c>
      <c r="J3" s="24">
        <f t="shared" si="0"/>
        <v>862207</v>
      </c>
      <c r="K3" s="24">
        <f t="shared" si="0"/>
        <v>862751</v>
      </c>
      <c r="L3" s="24">
        <f t="shared" si="0"/>
        <v>0</v>
      </c>
      <c r="M3" s="24">
        <f t="shared" si="0"/>
        <v>0</v>
      </c>
      <c r="N3" s="24">
        <f t="shared" si="0"/>
        <v>0</v>
      </c>
      <c r="O3" s="24">
        <f t="shared" si="0"/>
        <v>0</v>
      </c>
      <c r="P3" s="24">
        <f t="shared" si="0"/>
        <v>858751</v>
      </c>
      <c r="Q3" s="24">
        <f t="shared" si="0"/>
        <v>0</v>
      </c>
      <c r="R3" s="25">
        <f t="shared" ref="R3:R17" si="1">Q3/$P3</f>
        <v>0</v>
      </c>
      <c r="S3" s="24">
        <f>S21+S154+S184+S210+S248+S348+S446</f>
        <v>0</v>
      </c>
      <c r="T3" s="25">
        <f t="shared" ref="T3:T17" si="2">S3/$P3</f>
        <v>0</v>
      </c>
      <c r="U3" s="24">
        <f>U21+U154+U184+U210+U248+U348+U446</f>
        <v>0</v>
      </c>
      <c r="V3" s="25">
        <f t="shared" ref="V3:V17" si="3">U3/$P3</f>
        <v>0</v>
      </c>
      <c r="W3" s="24">
        <f>W21+W154+W184+W210+W248+W348+W446</f>
        <v>0</v>
      </c>
      <c r="X3" s="25">
        <f t="shared" ref="X3:X17" si="4">W3/$P3</f>
        <v>0</v>
      </c>
      <c r="Y3" s="24">
        <f>Y21+Y154+Y184+Y210+Y248+Y348+Y446</f>
        <v>818233</v>
      </c>
      <c r="Z3" s="24">
        <f>Z21+Z154+Z184+Z210+Z248+Z348+Z446</f>
        <v>818233</v>
      </c>
    </row>
    <row r="4" spans="1:26" ht="13.9" customHeight="1" x14ac:dyDescent="0.25">
      <c r="D4" s="10"/>
      <c r="E4" s="23">
        <v>41</v>
      </c>
      <c r="F4" s="23" t="s">
        <v>23</v>
      </c>
      <c r="G4" s="24">
        <f t="shared" ref="G4:Q4" si="5">G22+G155+G185+G211+G249+G349+G447</f>
        <v>864930.71</v>
      </c>
      <c r="H4" s="24">
        <f t="shared" si="5"/>
        <v>905801.05</v>
      </c>
      <c r="I4" s="24">
        <f t="shared" si="5"/>
        <v>1082610</v>
      </c>
      <c r="J4" s="24">
        <f t="shared" si="5"/>
        <v>986748</v>
      </c>
      <c r="K4" s="24">
        <f t="shared" si="5"/>
        <v>1118736</v>
      </c>
      <c r="L4" s="24">
        <f t="shared" si="5"/>
        <v>0</v>
      </c>
      <c r="M4" s="24">
        <f t="shared" si="5"/>
        <v>0</v>
      </c>
      <c r="N4" s="24">
        <f t="shared" si="5"/>
        <v>0</v>
      </c>
      <c r="O4" s="24">
        <f t="shared" si="5"/>
        <v>0</v>
      </c>
      <c r="P4" s="24">
        <f t="shared" si="5"/>
        <v>1118736</v>
      </c>
      <c r="Q4" s="24">
        <f t="shared" si="5"/>
        <v>0</v>
      </c>
      <c r="R4" s="25">
        <f t="shared" si="1"/>
        <v>0</v>
      </c>
      <c r="S4" s="24">
        <f>S22+S155+S185+S211+S249+S349+S447</f>
        <v>0</v>
      </c>
      <c r="T4" s="25">
        <f t="shared" si="2"/>
        <v>0</v>
      </c>
      <c r="U4" s="24">
        <f>U22+U155+U185+U211+U249+U349+U447</f>
        <v>0</v>
      </c>
      <c r="V4" s="25">
        <f t="shared" si="3"/>
        <v>0</v>
      </c>
      <c r="W4" s="24">
        <f>W22+W155+W185+W211+W249+W349+W447</f>
        <v>0</v>
      </c>
      <c r="X4" s="25">
        <f t="shared" si="4"/>
        <v>0</v>
      </c>
      <c r="Y4" s="24">
        <f>Y22+Y155+Y185+Y211+Y249+Y349+Y447</f>
        <v>1149939</v>
      </c>
      <c r="Z4" s="24">
        <f>Z22+Z155+Z185+Z211+Z249+Z349+Z447</f>
        <v>1184738</v>
      </c>
    </row>
    <row r="5" spans="1:26" ht="13.9" customHeight="1" x14ac:dyDescent="0.25">
      <c r="D5" s="10"/>
      <c r="E5" s="23">
        <v>71</v>
      </c>
      <c r="F5" s="23" t="s">
        <v>24</v>
      </c>
      <c r="G5" s="24">
        <f t="shared" ref="G5:Q5" si="6">G250</f>
        <v>3000</v>
      </c>
      <c r="H5" s="24">
        <f t="shared" si="6"/>
        <v>3000</v>
      </c>
      <c r="I5" s="24">
        <f t="shared" si="6"/>
        <v>3000</v>
      </c>
      <c r="J5" s="24">
        <f t="shared" si="6"/>
        <v>3000</v>
      </c>
      <c r="K5" s="24">
        <f t="shared" si="6"/>
        <v>3000</v>
      </c>
      <c r="L5" s="24">
        <f t="shared" si="6"/>
        <v>0</v>
      </c>
      <c r="M5" s="24">
        <f t="shared" si="6"/>
        <v>0</v>
      </c>
      <c r="N5" s="24">
        <f t="shared" si="6"/>
        <v>0</v>
      </c>
      <c r="O5" s="24">
        <f t="shared" si="6"/>
        <v>0</v>
      </c>
      <c r="P5" s="24">
        <f t="shared" si="6"/>
        <v>3000</v>
      </c>
      <c r="Q5" s="24">
        <f t="shared" si="6"/>
        <v>0</v>
      </c>
      <c r="R5" s="25">
        <f t="shared" si="1"/>
        <v>0</v>
      </c>
      <c r="S5" s="24">
        <f>S250</f>
        <v>0</v>
      </c>
      <c r="T5" s="25">
        <f t="shared" si="2"/>
        <v>0</v>
      </c>
      <c r="U5" s="24">
        <f>U250</f>
        <v>0</v>
      </c>
      <c r="V5" s="25">
        <f t="shared" si="3"/>
        <v>0</v>
      </c>
      <c r="W5" s="24">
        <f>W250</f>
        <v>0</v>
      </c>
      <c r="X5" s="25">
        <f t="shared" si="4"/>
        <v>0</v>
      </c>
      <c r="Y5" s="24">
        <f>Y250</f>
        <v>3000</v>
      </c>
      <c r="Z5" s="24">
        <f>Z250</f>
        <v>3000</v>
      </c>
    </row>
    <row r="6" spans="1:26" ht="13.9" customHeight="1" x14ac:dyDescent="0.25">
      <c r="D6" s="10"/>
      <c r="E6" s="23">
        <v>72</v>
      </c>
      <c r="F6" s="23" t="s">
        <v>25</v>
      </c>
      <c r="G6" s="24">
        <f t="shared" ref="G6:Q6" si="7">G23+G156+G186+G212+G251+G448</f>
        <v>46431.06</v>
      </c>
      <c r="H6" s="24">
        <f t="shared" si="7"/>
        <v>74248.110000000015</v>
      </c>
      <c r="I6" s="24">
        <f t="shared" si="7"/>
        <v>153387</v>
      </c>
      <c r="J6" s="24">
        <f t="shared" si="7"/>
        <v>99624</v>
      </c>
      <c r="K6" s="24">
        <f t="shared" si="7"/>
        <v>100528</v>
      </c>
      <c r="L6" s="24">
        <f t="shared" si="7"/>
        <v>0</v>
      </c>
      <c r="M6" s="24">
        <f t="shared" si="7"/>
        <v>0</v>
      </c>
      <c r="N6" s="24">
        <f t="shared" si="7"/>
        <v>0</v>
      </c>
      <c r="O6" s="24">
        <f t="shared" si="7"/>
        <v>0</v>
      </c>
      <c r="P6" s="24">
        <f t="shared" si="7"/>
        <v>100528</v>
      </c>
      <c r="Q6" s="24">
        <f t="shared" si="7"/>
        <v>0</v>
      </c>
      <c r="R6" s="25">
        <f t="shared" si="1"/>
        <v>0</v>
      </c>
      <c r="S6" s="24">
        <f>S23+S156+S186+S212+S251+S448</f>
        <v>0</v>
      </c>
      <c r="T6" s="25">
        <f t="shared" si="2"/>
        <v>0</v>
      </c>
      <c r="U6" s="24">
        <f>U23+U156+U186+U212+U251+U448</f>
        <v>0</v>
      </c>
      <c r="V6" s="25">
        <f t="shared" si="3"/>
        <v>0</v>
      </c>
      <c r="W6" s="24">
        <f>W23+W156+W186+W212+W251+W448</f>
        <v>0</v>
      </c>
      <c r="X6" s="25">
        <f t="shared" si="4"/>
        <v>0</v>
      </c>
      <c r="Y6" s="24">
        <f>Y23+Y156+Y186+Y212+Y251+Y448</f>
        <v>100495</v>
      </c>
      <c r="Z6" s="24">
        <f>Z23+Z156+Z186+Z212+Z251+Z448</f>
        <v>100514</v>
      </c>
    </row>
    <row r="7" spans="1:26" ht="13.9" customHeight="1" x14ac:dyDescent="0.25">
      <c r="D7" s="10"/>
      <c r="E7" s="23"/>
      <c r="F7" s="26" t="s">
        <v>114</v>
      </c>
      <c r="G7" s="27">
        <f t="shared" ref="G7:Q7" si="8">SUM(G3:G6)</f>
        <v>1636834.1</v>
      </c>
      <c r="H7" s="27">
        <f t="shared" si="8"/>
        <v>1774735.1400000004</v>
      </c>
      <c r="I7" s="27">
        <f t="shared" si="8"/>
        <v>2004230</v>
      </c>
      <c r="J7" s="27">
        <f t="shared" si="8"/>
        <v>1951579</v>
      </c>
      <c r="K7" s="27">
        <f t="shared" si="8"/>
        <v>2085015</v>
      </c>
      <c r="L7" s="27">
        <f t="shared" si="8"/>
        <v>0</v>
      </c>
      <c r="M7" s="27">
        <f t="shared" si="8"/>
        <v>0</v>
      </c>
      <c r="N7" s="27">
        <f t="shared" si="8"/>
        <v>0</v>
      </c>
      <c r="O7" s="27">
        <f t="shared" si="8"/>
        <v>0</v>
      </c>
      <c r="P7" s="27">
        <f t="shared" si="8"/>
        <v>2081015</v>
      </c>
      <c r="Q7" s="27">
        <f t="shared" si="8"/>
        <v>0</v>
      </c>
      <c r="R7" s="28">
        <f t="shared" si="1"/>
        <v>0</v>
      </c>
      <c r="S7" s="27">
        <f>SUM(S3:S6)</f>
        <v>0</v>
      </c>
      <c r="T7" s="28">
        <f t="shared" si="2"/>
        <v>0</v>
      </c>
      <c r="U7" s="27">
        <f>SUM(U3:U6)</f>
        <v>0</v>
      </c>
      <c r="V7" s="28">
        <f t="shared" si="3"/>
        <v>0</v>
      </c>
      <c r="W7" s="27">
        <f>SUM(W3:W6)</f>
        <v>0</v>
      </c>
      <c r="X7" s="28">
        <f t="shared" si="4"/>
        <v>0</v>
      </c>
      <c r="Y7" s="27">
        <f>SUM(Y3:Y6)</f>
        <v>2071667</v>
      </c>
      <c r="Z7" s="27">
        <f>SUM(Z3:Z6)</f>
        <v>2106485</v>
      </c>
    </row>
    <row r="8" spans="1:26" ht="13.9" customHeight="1" x14ac:dyDescent="0.25">
      <c r="D8" s="10"/>
      <c r="E8" s="23">
        <v>111</v>
      </c>
      <c r="F8" s="23" t="s">
        <v>22</v>
      </c>
      <c r="G8" s="24">
        <f t="shared" ref="G8:Q8" si="9">G502</f>
        <v>89115.6</v>
      </c>
      <c r="H8" s="24">
        <f t="shared" si="9"/>
        <v>190577.56</v>
      </c>
      <c r="I8" s="24">
        <f t="shared" si="9"/>
        <v>400935</v>
      </c>
      <c r="J8" s="24">
        <f t="shared" si="9"/>
        <v>197762</v>
      </c>
      <c r="K8" s="24">
        <f t="shared" si="9"/>
        <v>962500</v>
      </c>
      <c r="L8" s="24">
        <f t="shared" si="9"/>
        <v>0</v>
      </c>
      <c r="M8" s="24">
        <f t="shared" si="9"/>
        <v>0</v>
      </c>
      <c r="N8" s="24">
        <f t="shared" si="9"/>
        <v>0</v>
      </c>
      <c r="O8" s="24">
        <f t="shared" si="9"/>
        <v>0</v>
      </c>
      <c r="P8" s="24">
        <f t="shared" si="9"/>
        <v>962500</v>
      </c>
      <c r="Q8" s="24">
        <f t="shared" si="9"/>
        <v>0</v>
      </c>
      <c r="R8" s="25">
        <f t="shared" si="1"/>
        <v>0</v>
      </c>
      <c r="S8" s="24">
        <f>S502</f>
        <v>0</v>
      </c>
      <c r="T8" s="25">
        <f t="shared" si="2"/>
        <v>0</v>
      </c>
      <c r="U8" s="24">
        <f>U502</f>
        <v>0</v>
      </c>
      <c r="V8" s="25">
        <f t="shared" si="3"/>
        <v>0</v>
      </c>
      <c r="W8" s="24">
        <f>W502</f>
        <v>0</v>
      </c>
      <c r="X8" s="25">
        <f t="shared" si="4"/>
        <v>0</v>
      </c>
      <c r="Y8" s="24">
        <f>Y502</f>
        <v>0</v>
      </c>
      <c r="Z8" s="24">
        <f>Z502</f>
        <v>0</v>
      </c>
    </row>
    <row r="9" spans="1:26" ht="13.9" customHeight="1" x14ac:dyDescent="0.25">
      <c r="D9" s="10"/>
      <c r="E9" s="23">
        <v>41</v>
      </c>
      <c r="F9" s="23" t="s">
        <v>23</v>
      </c>
      <c r="G9" s="24">
        <f t="shared" ref="G9:Q9" si="10">G503</f>
        <v>885584.75</v>
      </c>
      <c r="H9" s="24">
        <f t="shared" si="10"/>
        <v>776952.59000000008</v>
      </c>
      <c r="I9" s="24">
        <f t="shared" si="10"/>
        <v>529835</v>
      </c>
      <c r="J9" s="24">
        <f t="shared" si="10"/>
        <v>572277</v>
      </c>
      <c r="K9" s="24">
        <f t="shared" si="10"/>
        <v>512000</v>
      </c>
      <c r="L9" s="24">
        <f t="shared" si="10"/>
        <v>0</v>
      </c>
      <c r="M9" s="24">
        <f t="shared" si="10"/>
        <v>0</v>
      </c>
      <c r="N9" s="24">
        <f t="shared" si="10"/>
        <v>0</v>
      </c>
      <c r="O9" s="24">
        <f t="shared" si="10"/>
        <v>0</v>
      </c>
      <c r="P9" s="24">
        <f t="shared" si="10"/>
        <v>512000</v>
      </c>
      <c r="Q9" s="24">
        <f t="shared" si="10"/>
        <v>0</v>
      </c>
      <c r="R9" s="25">
        <f t="shared" si="1"/>
        <v>0</v>
      </c>
      <c r="S9" s="24">
        <f>S503</f>
        <v>0</v>
      </c>
      <c r="T9" s="25">
        <f t="shared" si="2"/>
        <v>0</v>
      </c>
      <c r="U9" s="24">
        <f>U503</f>
        <v>0</v>
      </c>
      <c r="V9" s="25">
        <f t="shared" si="3"/>
        <v>0</v>
      </c>
      <c r="W9" s="24">
        <f>W503</f>
        <v>0</v>
      </c>
      <c r="X9" s="25">
        <f t="shared" si="4"/>
        <v>0</v>
      </c>
      <c r="Y9" s="24">
        <f>Y503</f>
        <v>173529</v>
      </c>
      <c r="Z9" s="24">
        <f>Z503</f>
        <v>260299</v>
      </c>
    </row>
    <row r="10" spans="1:26" ht="13.9" customHeight="1" x14ac:dyDescent="0.25">
      <c r="D10" s="10"/>
      <c r="E10" s="23"/>
      <c r="F10" s="26" t="s">
        <v>115</v>
      </c>
      <c r="G10" s="27">
        <f t="shared" ref="G10:Q10" si="11">SUM(G8:G9)</f>
        <v>974700.35</v>
      </c>
      <c r="H10" s="27">
        <f t="shared" si="11"/>
        <v>967530.15000000014</v>
      </c>
      <c r="I10" s="27">
        <f t="shared" si="11"/>
        <v>930770</v>
      </c>
      <c r="J10" s="27">
        <f t="shared" si="11"/>
        <v>770039</v>
      </c>
      <c r="K10" s="27">
        <f t="shared" si="11"/>
        <v>1474500</v>
      </c>
      <c r="L10" s="27">
        <f t="shared" si="11"/>
        <v>0</v>
      </c>
      <c r="M10" s="27">
        <f t="shared" si="11"/>
        <v>0</v>
      </c>
      <c r="N10" s="27">
        <f t="shared" si="11"/>
        <v>0</v>
      </c>
      <c r="O10" s="27">
        <f t="shared" si="11"/>
        <v>0</v>
      </c>
      <c r="P10" s="27">
        <f t="shared" si="11"/>
        <v>1474500</v>
      </c>
      <c r="Q10" s="27">
        <f t="shared" si="11"/>
        <v>0</v>
      </c>
      <c r="R10" s="28">
        <f t="shared" si="1"/>
        <v>0</v>
      </c>
      <c r="S10" s="27">
        <f>SUM(S8:S9)</f>
        <v>0</v>
      </c>
      <c r="T10" s="28">
        <f t="shared" si="2"/>
        <v>0</v>
      </c>
      <c r="U10" s="27">
        <f>SUM(U8:U9)</f>
        <v>0</v>
      </c>
      <c r="V10" s="28">
        <f t="shared" si="3"/>
        <v>0</v>
      </c>
      <c r="W10" s="27">
        <f>SUM(W8:W9)</f>
        <v>0</v>
      </c>
      <c r="X10" s="28">
        <f t="shared" si="4"/>
        <v>0</v>
      </c>
      <c r="Y10" s="27">
        <f>SUM(Y8:Y9)</f>
        <v>173529</v>
      </c>
      <c r="Z10" s="27">
        <f>SUM(Z8:Z9)</f>
        <v>260299</v>
      </c>
    </row>
    <row r="11" spans="1:26" ht="13.9" customHeight="1" x14ac:dyDescent="0.25">
      <c r="D11" s="10"/>
      <c r="E11" s="23">
        <v>71</v>
      </c>
      <c r="F11" s="23" t="s">
        <v>24</v>
      </c>
      <c r="G11" s="24">
        <f t="shared" ref="G11:Q11" si="12">G604</f>
        <v>0</v>
      </c>
      <c r="H11" s="24">
        <f t="shared" si="12"/>
        <v>300</v>
      </c>
      <c r="I11" s="24">
        <f t="shared" si="12"/>
        <v>3000</v>
      </c>
      <c r="J11" s="24">
        <f t="shared" si="12"/>
        <v>29770</v>
      </c>
      <c r="K11" s="24">
        <f t="shared" si="12"/>
        <v>0</v>
      </c>
      <c r="L11" s="24">
        <f t="shared" si="12"/>
        <v>0</v>
      </c>
      <c r="M11" s="24">
        <f t="shared" si="12"/>
        <v>0</v>
      </c>
      <c r="N11" s="24">
        <f t="shared" si="12"/>
        <v>0</v>
      </c>
      <c r="O11" s="24">
        <f t="shared" si="12"/>
        <v>0</v>
      </c>
      <c r="P11" s="24">
        <f t="shared" si="12"/>
        <v>0</v>
      </c>
      <c r="Q11" s="24">
        <f t="shared" si="12"/>
        <v>0</v>
      </c>
      <c r="R11" s="25" t="e">
        <f t="shared" si="1"/>
        <v>#DIV/0!</v>
      </c>
      <c r="S11" s="24">
        <f>S604</f>
        <v>0</v>
      </c>
      <c r="T11" s="25" t="e">
        <f t="shared" si="2"/>
        <v>#DIV/0!</v>
      </c>
      <c r="U11" s="24">
        <f>U604</f>
        <v>0</v>
      </c>
      <c r="V11" s="25" t="e">
        <f t="shared" si="3"/>
        <v>#DIV/0!</v>
      </c>
      <c r="W11" s="24">
        <f>W604</f>
        <v>0</v>
      </c>
      <c r="X11" s="25" t="e">
        <f t="shared" si="4"/>
        <v>#DIV/0!</v>
      </c>
      <c r="Y11" s="24">
        <f>Y604</f>
        <v>0</v>
      </c>
      <c r="Z11" s="24">
        <f>Z604</f>
        <v>0</v>
      </c>
    </row>
    <row r="12" spans="1:26" ht="13.9" customHeight="1" x14ac:dyDescent="0.25">
      <c r="D12" s="10"/>
      <c r="E12" s="23"/>
      <c r="F12" s="26" t="s">
        <v>28</v>
      </c>
      <c r="G12" s="27">
        <f t="shared" ref="G12:Q12" si="13">SUM(G11:G11)</f>
        <v>0</v>
      </c>
      <c r="H12" s="27">
        <f t="shared" si="13"/>
        <v>300</v>
      </c>
      <c r="I12" s="27">
        <f t="shared" si="13"/>
        <v>3000</v>
      </c>
      <c r="J12" s="27">
        <f t="shared" si="13"/>
        <v>29770</v>
      </c>
      <c r="K12" s="27">
        <f t="shared" si="13"/>
        <v>0</v>
      </c>
      <c r="L12" s="27">
        <f t="shared" si="13"/>
        <v>0</v>
      </c>
      <c r="M12" s="27">
        <f t="shared" si="13"/>
        <v>0</v>
      </c>
      <c r="N12" s="27">
        <f t="shared" si="13"/>
        <v>0</v>
      </c>
      <c r="O12" s="27">
        <f t="shared" si="13"/>
        <v>0</v>
      </c>
      <c r="P12" s="27">
        <f t="shared" si="13"/>
        <v>0</v>
      </c>
      <c r="Q12" s="27">
        <f t="shared" si="13"/>
        <v>0</v>
      </c>
      <c r="R12" s="28" t="e">
        <f t="shared" si="1"/>
        <v>#DIV/0!</v>
      </c>
      <c r="S12" s="27">
        <f>SUM(S11:S11)</f>
        <v>0</v>
      </c>
      <c r="T12" s="28" t="e">
        <f t="shared" si="2"/>
        <v>#DIV/0!</v>
      </c>
      <c r="U12" s="27">
        <f>SUM(U11:U11)</f>
        <v>0</v>
      </c>
      <c r="V12" s="28" t="e">
        <f t="shared" si="3"/>
        <v>#DIV/0!</v>
      </c>
      <c r="W12" s="27">
        <f>SUM(W11:W11)</f>
        <v>0</v>
      </c>
      <c r="X12" s="28" t="e">
        <f t="shared" si="4"/>
        <v>#DIV/0!</v>
      </c>
      <c r="Y12" s="27">
        <f>SUM(Y11:Y11)</f>
        <v>0</v>
      </c>
      <c r="Z12" s="27">
        <f>SUM(Z11:Z11)</f>
        <v>0</v>
      </c>
    </row>
    <row r="13" spans="1:26" ht="13.9" customHeight="1" x14ac:dyDescent="0.25">
      <c r="D13" s="10"/>
      <c r="E13" s="23">
        <v>111</v>
      </c>
      <c r="F13" s="23" t="s">
        <v>22</v>
      </c>
      <c r="G13" s="24">
        <f t="shared" ref="G13:Q13" si="14">G3+G8</f>
        <v>811587.93</v>
      </c>
      <c r="H13" s="24">
        <f t="shared" si="14"/>
        <v>982263.54</v>
      </c>
      <c r="I13" s="24">
        <f t="shared" si="14"/>
        <v>1166168</v>
      </c>
      <c r="J13" s="24">
        <f t="shared" si="14"/>
        <v>1059969</v>
      </c>
      <c r="K13" s="24">
        <f t="shared" si="14"/>
        <v>1825251</v>
      </c>
      <c r="L13" s="24">
        <f t="shared" si="14"/>
        <v>0</v>
      </c>
      <c r="M13" s="24">
        <f t="shared" si="14"/>
        <v>0</v>
      </c>
      <c r="N13" s="24">
        <f t="shared" si="14"/>
        <v>0</v>
      </c>
      <c r="O13" s="24">
        <f t="shared" si="14"/>
        <v>0</v>
      </c>
      <c r="P13" s="24">
        <f t="shared" si="14"/>
        <v>1821251</v>
      </c>
      <c r="Q13" s="24">
        <f t="shared" si="14"/>
        <v>0</v>
      </c>
      <c r="R13" s="25">
        <f t="shared" si="1"/>
        <v>0</v>
      </c>
      <c r="S13" s="24">
        <f>S3+S8</f>
        <v>0</v>
      </c>
      <c r="T13" s="25">
        <f t="shared" si="2"/>
        <v>0</v>
      </c>
      <c r="U13" s="24">
        <f>U3+U8</f>
        <v>0</v>
      </c>
      <c r="V13" s="25">
        <f t="shared" si="3"/>
        <v>0</v>
      </c>
      <c r="W13" s="24">
        <f>W3+W8</f>
        <v>0</v>
      </c>
      <c r="X13" s="25">
        <f t="shared" si="4"/>
        <v>0</v>
      </c>
      <c r="Y13" s="24">
        <f>Y3+Y8</f>
        <v>818233</v>
      </c>
      <c r="Z13" s="24">
        <f>Z3+Z8</f>
        <v>818233</v>
      </c>
    </row>
    <row r="14" spans="1:26" ht="13.9" customHeight="1" x14ac:dyDescent="0.25">
      <c r="D14" s="10"/>
      <c r="E14" s="23">
        <v>41</v>
      </c>
      <c r="F14" s="23" t="s">
        <v>23</v>
      </c>
      <c r="G14" s="24">
        <f t="shared" ref="G14:Q14" si="15">G4+G9</f>
        <v>1750515.46</v>
      </c>
      <c r="H14" s="24">
        <f t="shared" si="15"/>
        <v>1682753.6400000001</v>
      </c>
      <c r="I14" s="24">
        <f t="shared" si="15"/>
        <v>1612445</v>
      </c>
      <c r="J14" s="24">
        <f t="shared" si="15"/>
        <v>1559025</v>
      </c>
      <c r="K14" s="24">
        <f t="shared" si="15"/>
        <v>1630736</v>
      </c>
      <c r="L14" s="24">
        <f t="shared" si="15"/>
        <v>0</v>
      </c>
      <c r="M14" s="24">
        <f t="shared" si="15"/>
        <v>0</v>
      </c>
      <c r="N14" s="24">
        <f t="shared" si="15"/>
        <v>0</v>
      </c>
      <c r="O14" s="24">
        <f t="shared" si="15"/>
        <v>0</v>
      </c>
      <c r="P14" s="24">
        <f t="shared" si="15"/>
        <v>1630736</v>
      </c>
      <c r="Q14" s="24">
        <f t="shared" si="15"/>
        <v>0</v>
      </c>
      <c r="R14" s="25">
        <f t="shared" si="1"/>
        <v>0</v>
      </c>
      <c r="S14" s="24">
        <f>S4+S9</f>
        <v>0</v>
      </c>
      <c r="T14" s="25">
        <f t="shared" si="2"/>
        <v>0</v>
      </c>
      <c r="U14" s="24">
        <f>U4+U9</f>
        <v>0</v>
      </c>
      <c r="V14" s="25">
        <f t="shared" si="3"/>
        <v>0</v>
      </c>
      <c r="W14" s="24">
        <f>W4+W9</f>
        <v>0</v>
      </c>
      <c r="X14" s="25">
        <f t="shared" si="4"/>
        <v>0</v>
      </c>
      <c r="Y14" s="24">
        <f>Y4+Y9</f>
        <v>1323468</v>
      </c>
      <c r="Z14" s="24">
        <f>Z4+Z9</f>
        <v>1445037</v>
      </c>
    </row>
    <row r="15" spans="1:26" ht="13.9" customHeight="1" x14ac:dyDescent="0.25">
      <c r="D15" s="10"/>
      <c r="E15" s="23">
        <v>71</v>
      </c>
      <c r="F15" s="23" t="s">
        <v>24</v>
      </c>
      <c r="G15" s="24">
        <f t="shared" ref="G15:Q15" si="16">G5+G11</f>
        <v>3000</v>
      </c>
      <c r="H15" s="24">
        <f t="shared" si="16"/>
        <v>3300</v>
      </c>
      <c r="I15" s="24">
        <f t="shared" si="16"/>
        <v>6000</v>
      </c>
      <c r="J15" s="24">
        <f t="shared" si="16"/>
        <v>32770</v>
      </c>
      <c r="K15" s="24">
        <f t="shared" si="16"/>
        <v>3000</v>
      </c>
      <c r="L15" s="24">
        <f t="shared" si="16"/>
        <v>0</v>
      </c>
      <c r="M15" s="24">
        <f t="shared" si="16"/>
        <v>0</v>
      </c>
      <c r="N15" s="24">
        <f t="shared" si="16"/>
        <v>0</v>
      </c>
      <c r="O15" s="24">
        <f t="shared" si="16"/>
        <v>0</v>
      </c>
      <c r="P15" s="24">
        <f t="shared" si="16"/>
        <v>3000</v>
      </c>
      <c r="Q15" s="24">
        <f t="shared" si="16"/>
        <v>0</v>
      </c>
      <c r="R15" s="25">
        <f t="shared" si="1"/>
        <v>0</v>
      </c>
      <c r="S15" s="24">
        <f>S5+S11</f>
        <v>0</v>
      </c>
      <c r="T15" s="25">
        <f t="shared" si="2"/>
        <v>0</v>
      </c>
      <c r="U15" s="24">
        <f>U5+U11</f>
        <v>0</v>
      </c>
      <c r="V15" s="25">
        <f t="shared" si="3"/>
        <v>0</v>
      </c>
      <c r="W15" s="24">
        <f>W5+W11</f>
        <v>0</v>
      </c>
      <c r="X15" s="25">
        <f t="shared" si="4"/>
        <v>0</v>
      </c>
      <c r="Y15" s="24">
        <f>Y5+Y11</f>
        <v>3000</v>
      </c>
      <c r="Z15" s="24">
        <f>Z5+Z11</f>
        <v>3000</v>
      </c>
    </row>
    <row r="16" spans="1:26" ht="13.9" customHeight="1" x14ac:dyDescent="0.25">
      <c r="D16" s="10"/>
      <c r="E16" s="23">
        <v>72</v>
      </c>
      <c r="F16" s="23" t="s">
        <v>25</v>
      </c>
      <c r="G16" s="24">
        <f t="shared" ref="G16:Q16" si="17">G6</f>
        <v>46431.06</v>
      </c>
      <c r="H16" s="24">
        <f t="shared" si="17"/>
        <v>74248.110000000015</v>
      </c>
      <c r="I16" s="24">
        <f t="shared" si="17"/>
        <v>153387</v>
      </c>
      <c r="J16" s="24">
        <f t="shared" si="17"/>
        <v>99624</v>
      </c>
      <c r="K16" s="24">
        <f t="shared" si="17"/>
        <v>100528</v>
      </c>
      <c r="L16" s="24">
        <f t="shared" si="17"/>
        <v>0</v>
      </c>
      <c r="M16" s="24">
        <f t="shared" si="17"/>
        <v>0</v>
      </c>
      <c r="N16" s="24">
        <f t="shared" si="17"/>
        <v>0</v>
      </c>
      <c r="O16" s="24">
        <f t="shared" si="17"/>
        <v>0</v>
      </c>
      <c r="P16" s="24">
        <f t="shared" si="17"/>
        <v>100528</v>
      </c>
      <c r="Q16" s="24">
        <f t="shared" si="17"/>
        <v>0</v>
      </c>
      <c r="R16" s="25">
        <f t="shared" si="1"/>
        <v>0</v>
      </c>
      <c r="S16" s="24">
        <f>S6</f>
        <v>0</v>
      </c>
      <c r="T16" s="25">
        <f t="shared" si="2"/>
        <v>0</v>
      </c>
      <c r="U16" s="24">
        <f>U6</f>
        <v>0</v>
      </c>
      <c r="V16" s="25">
        <f t="shared" si="3"/>
        <v>0</v>
      </c>
      <c r="W16" s="24">
        <f>W6</f>
        <v>0</v>
      </c>
      <c r="X16" s="25">
        <f t="shared" si="4"/>
        <v>0</v>
      </c>
      <c r="Y16" s="24">
        <f>Y6</f>
        <v>100495</v>
      </c>
      <c r="Z16" s="24">
        <f>Z6</f>
        <v>100514</v>
      </c>
    </row>
    <row r="17" spans="1:26" ht="13.9" customHeight="1" x14ac:dyDescent="0.25">
      <c r="D17" s="30"/>
      <c r="E17" s="31"/>
      <c r="F17" s="26" t="s">
        <v>116</v>
      </c>
      <c r="G17" s="27">
        <f t="shared" ref="G17:Q17" si="18">SUM(G13:G16)</f>
        <v>2611534.4500000002</v>
      </c>
      <c r="H17" s="27">
        <f t="shared" si="18"/>
        <v>2742565.29</v>
      </c>
      <c r="I17" s="27">
        <f t="shared" si="18"/>
        <v>2938000</v>
      </c>
      <c r="J17" s="27">
        <f t="shared" si="18"/>
        <v>2751388</v>
      </c>
      <c r="K17" s="27">
        <f t="shared" si="18"/>
        <v>3559515</v>
      </c>
      <c r="L17" s="27">
        <f t="shared" si="18"/>
        <v>0</v>
      </c>
      <c r="M17" s="27">
        <f t="shared" si="18"/>
        <v>0</v>
      </c>
      <c r="N17" s="27">
        <f t="shared" si="18"/>
        <v>0</v>
      </c>
      <c r="O17" s="27">
        <f t="shared" si="18"/>
        <v>0</v>
      </c>
      <c r="P17" s="27">
        <f t="shared" si="18"/>
        <v>3555515</v>
      </c>
      <c r="Q17" s="27">
        <f t="shared" si="18"/>
        <v>0</v>
      </c>
      <c r="R17" s="28">
        <f t="shared" si="1"/>
        <v>0</v>
      </c>
      <c r="S17" s="27">
        <f>SUM(S13:S16)</f>
        <v>0</v>
      </c>
      <c r="T17" s="28">
        <f t="shared" si="2"/>
        <v>0</v>
      </c>
      <c r="U17" s="27">
        <f>SUM(U13:U16)</f>
        <v>0</v>
      </c>
      <c r="V17" s="28">
        <f t="shared" si="3"/>
        <v>0</v>
      </c>
      <c r="W17" s="27">
        <f>SUM(W13:W16)</f>
        <v>0</v>
      </c>
      <c r="X17" s="28">
        <f t="shared" si="4"/>
        <v>0</v>
      </c>
      <c r="Y17" s="27">
        <f>SUM(Y13:Y16)</f>
        <v>2245196</v>
      </c>
      <c r="Z17" s="27">
        <f>SUM(Z13:Z16)</f>
        <v>2366784</v>
      </c>
    </row>
    <row r="19" spans="1:26" ht="13.9" customHeight="1" x14ac:dyDescent="0.25">
      <c r="D19" s="9" t="s">
        <v>117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3.9" customHeight="1" x14ac:dyDescent="0.25">
      <c r="D20" s="20"/>
      <c r="E20" s="20"/>
      <c r="F20" s="20"/>
      <c r="G20" s="21" t="s">
        <v>1</v>
      </c>
      <c r="H20" s="21" t="s">
        <v>2</v>
      </c>
      <c r="I20" s="21" t="s">
        <v>3</v>
      </c>
      <c r="J20" s="21" t="s">
        <v>4</v>
      </c>
      <c r="K20" s="21" t="s">
        <v>5</v>
      </c>
      <c r="L20" s="21" t="s">
        <v>6</v>
      </c>
      <c r="M20" s="21" t="s">
        <v>7</v>
      </c>
      <c r="N20" s="21" t="s">
        <v>8</v>
      </c>
      <c r="O20" s="21" t="s">
        <v>9</v>
      </c>
      <c r="P20" s="21" t="s">
        <v>10</v>
      </c>
      <c r="Q20" s="21" t="s">
        <v>11</v>
      </c>
      <c r="R20" s="22" t="s">
        <v>12</v>
      </c>
      <c r="S20" s="21" t="s">
        <v>13</v>
      </c>
      <c r="T20" s="22" t="s">
        <v>14</v>
      </c>
      <c r="U20" s="21" t="s">
        <v>15</v>
      </c>
      <c r="V20" s="22" t="s">
        <v>16</v>
      </c>
      <c r="W20" s="21" t="s">
        <v>17</v>
      </c>
      <c r="X20" s="22" t="s">
        <v>18</v>
      </c>
      <c r="Y20" s="21" t="s">
        <v>19</v>
      </c>
      <c r="Z20" s="21" t="s">
        <v>20</v>
      </c>
    </row>
    <row r="21" spans="1:26" ht="13.9" customHeight="1" x14ac:dyDescent="0.25">
      <c r="A21" s="15">
        <v>1</v>
      </c>
      <c r="D21" s="8" t="s">
        <v>21</v>
      </c>
      <c r="E21" s="35">
        <v>111</v>
      </c>
      <c r="F21" s="35" t="s">
        <v>45</v>
      </c>
      <c r="G21" s="36">
        <f t="shared" ref="G21:Q21" si="19">G28+G125+G134+G149</f>
        <v>19631.91</v>
      </c>
      <c r="H21" s="36">
        <f t="shared" si="19"/>
        <v>20286.989999999998</v>
      </c>
      <c r="I21" s="36">
        <f t="shared" si="19"/>
        <v>14638</v>
      </c>
      <c r="J21" s="36">
        <f t="shared" si="19"/>
        <v>19550</v>
      </c>
      <c r="K21" s="36">
        <f t="shared" si="19"/>
        <v>16858</v>
      </c>
      <c r="L21" s="36">
        <f t="shared" si="19"/>
        <v>0</v>
      </c>
      <c r="M21" s="36">
        <f t="shared" si="19"/>
        <v>0</v>
      </c>
      <c r="N21" s="36">
        <f t="shared" si="19"/>
        <v>0</v>
      </c>
      <c r="O21" s="36">
        <f t="shared" si="19"/>
        <v>0</v>
      </c>
      <c r="P21" s="36">
        <f t="shared" si="19"/>
        <v>16858</v>
      </c>
      <c r="Q21" s="36">
        <f t="shared" si="19"/>
        <v>0</v>
      </c>
      <c r="R21" s="37">
        <f>Q21/$P21</f>
        <v>0</v>
      </c>
      <c r="S21" s="36">
        <f>S28+S125+S134+S149</f>
        <v>0</v>
      </c>
      <c r="T21" s="37">
        <f>S21/$P21</f>
        <v>0</v>
      </c>
      <c r="U21" s="36">
        <f>U28+U125+U134+U149</f>
        <v>0</v>
      </c>
      <c r="V21" s="37">
        <f>U21/$P21</f>
        <v>0</v>
      </c>
      <c r="W21" s="36">
        <f>W28+W125+W134+W149</f>
        <v>0</v>
      </c>
      <c r="X21" s="37">
        <f>W21/$P21</f>
        <v>0</v>
      </c>
      <c r="Y21" s="36">
        <f>Y28+Y125+Y134+Y149</f>
        <v>12496</v>
      </c>
      <c r="Z21" s="36">
        <f>Z28+Z125+Z134+Z149</f>
        <v>12496</v>
      </c>
    </row>
    <row r="22" spans="1:26" ht="13.9" customHeight="1" x14ac:dyDescent="0.25">
      <c r="A22" s="15">
        <v>1</v>
      </c>
      <c r="D22" s="8"/>
      <c r="E22" s="35">
        <v>41</v>
      </c>
      <c r="F22" s="35" t="s">
        <v>23</v>
      </c>
      <c r="G22" s="36">
        <f t="shared" ref="G22:Q22" si="20">G29+G128+G137</f>
        <v>226132.58999999997</v>
      </c>
      <c r="H22" s="36">
        <f t="shared" si="20"/>
        <v>261912.26000000004</v>
      </c>
      <c r="I22" s="36">
        <f t="shared" si="20"/>
        <v>314997</v>
      </c>
      <c r="J22" s="36">
        <f t="shared" si="20"/>
        <v>291264</v>
      </c>
      <c r="K22" s="36">
        <f t="shared" si="20"/>
        <v>355120</v>
      </c>
      <c r="L22" s="36">
        <f t="shared" si="20"/>
        <v>0</v>
      </c>
      <c r="M22" s="36">
        <f t="shared" si="20"/>
        <v>0</v>
      </c>
      <c r="N22" s="36">
        <f t="shared" si="20"/>
        <v>0</v>
      </c>
      <c r="O22" s="36">
        <f t="shared" si="20"/>
        <v>0</v>
      </c>
      <c r="P22" s="36">
        <f t="shared" si="20"/>
        <v>355120</v>
      </c>
      <c r="Q22" s="36">
        <f t="shared" si="20"/>
        <v>0</v>
      </c>
      <c r="R22" s="37">
        <f>Q22/$P22</f>
        <v>0</v>
      </c>
      <c r="S22" s="36">
        <f>S29+S128+S137</f>
        <v>0</v>
      </c>
      <c r="T22" s="37">
        <f>S22/$P22</f>
        <v>0</v>
      </c>
      <c r="U22" s="36">
        <f>U29+U128+U137</f>
        <v>0</v>
      </c>
      <c r="V22" s="37">
        <f>U22/$P22</f>
        <v>0</v>
      </c>
      <c r="W22" s="36">
        <f>W29+W128+W137</f>
        <v>0</v>
      </c>
      <c r="X22" s="37">
        <f>W22/$P22</f>
        <v>0</v>
      </c>
      <c r="Y22" s="36">
        <f>Y29+Y128+Y137</f>
        <v>377098</v>
      </c>
      <c r="Z22" s="36">
        <f>Z29+Z128+Z137</f>
        <v>401459</v>
      </c>
    </row>
    <row r="23" spans="1:26" ht="13.9" customHeight="1" x14ac:dyDescent="0.25">
      <c r="A23" s="15">
        <v>1</v>
      </c>
      <c r="D23" s="8"/>
      <c r="E23" s="35">
        <v>72</v>
      </c>
      <c r="F23" s="35" t="s">
        <v>25</v>
      </c>
      <c r="G23" s="36">
        <f t="shared" ref="G23:Q23" si="21">G30</f>
        <v>904.5</v>
      </c>
      <c r="H23" s="36">
        <f t="shared" si="21"/>
        <v>1134.96</v>
      </c>
      <c r="I23" s="36">
        <f t="shared" si="21"/>
        <v>1570</v>
      </c>
      <c r="J23" s="36">
        <f t="shared" si="21"/>
        <v>1185</v>
      </c>
      <c r="K23" s="36">
        <f t="shared" si="21"/>
        <v>1233</v>
      </c>
      <c r="L23" s="36">
        <f t="shared" si="21"/>
        <v>0</v>
      </c>
      <c r="M23" s="36">
        <f t="shared" si="21"/>
        <v>0</v>
      </c>
      <c r="N23" s="36">
        <f t="shared" si="21"/>
        <v>0</v>
      </c>
      <c r="O23" s="36">
        <f t="shared" si="21"/>
        <v>0</v>
      </c>
      <c r="P23" s="36">
        <f t="shared" si="21"/>
        <v>1233</v>
      </c>
      <c r="Q23" s="36">
        <f t="shared" si="21"/>
        <v>0</v>
      </c>
      <c r="R23" s="37">
        <f>Q23/$P23</f>
        <v>0</v>
      </c>
      <c r="S23" s="36">
        <f>S30</f>
        <v>0</v>
      </c>
      <c r="T23" s="37">
        <f>S23/$P23</f>
        <v>0</v>
      </c>
      <c r="U23" s="36">
        <f>U30</f>
        <v>0</v>
      </c>
      <c r="V23" s="37">
        <f>U23/$P23</f>
        <v>0</v>
      </c>
      <c r="W23" s="36">
        <f>W30</f>
        <v>0</v>
      </c>
      <c r="X23" s="37">
        <f>W23/$P23</f>
        <v>0</v>
      </c>
      <c r="Y23" s="36">
        <f>Y30</f>
        <v>1218</v>
      </c>
      <c r="Z23" s="36">
        <f>Z30</f>
        <v>1228</v>
      </c>
    </row>
    <row r="24" spans="1:26" ht="13.9" customHeight="1" x14ac:dyDescent="0.25">
      <c r="A24" s="15">
        <v>1</v>
      </c>
      <c r="D24" s="30"/>
      <c r="E24" s="31"/>
      <c r="F24" s="38" t="s">
        <v>116</v>
      </c>
      <c r="G24" s="39">
        <f t="shared" ref="G24:Q24" si="22">SUM(G21:G23)</f>
        <v>246668.99999999997</v>
      </c>
      <c r="H24" s="39">
        <f t="shared" si="22"/>
        <v>283334.21000000008</v>
      </c>
      <c r="I24" s="39">
        <f t="shared" si="22"/>
        <v>331205</v>
      </c>
      <c r="J24" s="39">
        <f t="shared" si="22"/>
        <v>311999</v>
      </c>
      <c r="K24" s="39">
        <f t="shared" si="22"/>
        <v>373211</v>
      </c>
      <c r="L24" s="39">
        <f t="shared" si="22"/>
        <v>0</v>
      </c>
      <c r="M24" s="39">
        <f t="shared" si="22"/>
        <v>0</v>
      </c>
      <c r="N24" s="39">
        <f t="shared" si="22"/>
        <v>0</v>
      </c>
      <c r="O24" s="39">
        <f t="shared" si="22"/>
        <v>0</v>
      </c>
      <c r="P24" s="39">
        <f t="shared" si="22"/>
        <v>373211</v>
      </c>
      <c r="Q24" s="39">
        <f t="shared" si="22"/>
        <v>0</v>
      </c>
      <c r="R24" s="40">
        <f>Q24/$P24</f>
        <v>0</v>
      </c>
      <c r="S24" s="39">
        <f>SUM(S21:S23)</f>
        <v>0</v>
      </c>
      <c r="T24" s="40">
        <f>S24/$P24</f>
        <v>0</v>
      </c>
      <c r="U24" s="39">
        <f>SUM(U21:U23)</f>
        <v>0</v>
      </c>
      <c r="V24" s="40">
        <f>U24/$P24</f>
        <v>0</v>
      </c>
      <c r="W24" s="39">
        <f>SUM(W21:W23)</f>
        <v>0</v>
      </c>
      <c r="X24" s="40">
        <f>W24/$P24</f>
        <v>0</v>
      </c>
      <c r="Y24" s="39">
        <f>SUM(Y21:Y23)</f>
        <v>390812</v>
      </c>
      <c r="Z24" s="39">
        <f>SUM(Z21:Z23)</f>
        <v>415183</v>
      </c>
    </row>
    <row r="26" spans="1:26" ht="13.9" customHeight="1" x14ac:dyDescent="0.25">
      <c r="D26" s="7" t="s">
        <v>118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3.9" customHeight="1" x14ac:dyDescent="0.25">
      <c r="D27" s="21"/>
      <c r="E27" s="21"/>
      <c r="F27" s="21"/>
      <c r="G27" s="21" t="s">
        <v>1</v>
      </c>
      <c r="H27" s="21" t="s">
        <v>2</v>
      </c>
      <c r="I27" s="21" t="s">
        <v>3</v>
      </c>
      <c r="J27" s="21" t="s">
        <v>4</v>
      </c>
      <c r="K27" s="21" t="s">
        <v>5</v>
      </c>
      <c r="L27" s="21" t="s">
        <v>6</v>
      </c>
      <c r="M27" s="21" t="s">
        <v>7</v>
      </c>
      <c r="N27" s="21" t="s">
        <v>8</v>
      </c>
      <c r="O27" s="21" t="s">
        <v>9</v>
      </c>
      <c r="P27" s="21" t="s">
        <v>10</v>
      </c>
      <c r="Q27" s="21" t="s">
        <v>11</v>
      </c>
      <c r="R27" s="22" t="s">
        <v>12</v>
      </c>
      <c r="S27" s="21" t="s">
        <v>13</v>
      </c>
      <c r="T27" s="22" t="s">
        <v>14</v>
      </c>
      <c r="U27" s="21" t="s">
        <v>15</v>
      </c>
      <c r="V27" s="22" t="s">
        <v>16</v>
      </c>
      <c r="W27" s="21" t="s">
        <v>17</v>
      </c>
      <c r="X27" s="22" t="s">
        <v>18</v>
      </c>
      <c r="Y27" s="21" t="s">
        <v>19</v>
      </c>
      <c r="Z27" s="21" t="s">
        <v>20</v>
      </c>
    </row>
    <row r="28" spans="1:26" ht="13.9" customHeight="1" x14ac:dyDescent="0.25">
      <c r="A28" s="15">
        <v>1</v>
      </c>
      <c r="B28" s="15">
        <v>1</v>
      </c>
      <c r="D28" s="13" t="s">
        <v>21</v>
      </c>
      <c r="E28" s="23">
        <v>111</v>
      </c>
      <c r="F28" s="23" t="s">
        <v>45</v>
      </c>
      <c r="G28" s="24">
        <f t="shared" ref="G28:Q28" si="23">G48+G85+G112</f>
        <v>7222.41</v>
      </c>
      <c r="H28" s="24">
        <f t="shared" si="23"/>
        <v>8543.7099999999991</v>
      </c>
      <c r="I28" s="24">
        <f t="shared" si="23"/>
        <v>7529</v>
      </c>
      <c r="J28" s="24">
        <f t="shared" si="23"/>
        <v>9841</v>
      </c>
      <c r="K28" s="24">
        <f t="shared" si="23"/>
        <v>7529</v>
      </c>
      <c r="L28" s="24">
        <f t="shared" si="23"/>
        <v>0</v>
      </c>
      <c r="M28" s="24">
        <f t="shared" si="23"/>
        <v>0</v>
      </c>
      <c r="N28" s="24">
        <f t="shared" si="23"/>
        <v>0</v>
      </c>
      <c r="O28" s="24">
        <f t="shared" si="23"/>
        <v>0</v>
      </c>
      <c r="P28" s="24">
        <f t="shared" si="23"/>
        <v>7529</v>
      </c>
      <c r="Q28" s="24">
        <f t="shared" si="23"/>
        <v>0</v>
      </c>
      <c r="R28" s="25">
        <f>Q28/$P28</f>
        <v>0</v>
      </c>
      <c r="S28" s="24">
        <f>S48+S85+S112</f>
        <v>0</v>
      </c>
      <c r="T28" s="25">
        <f>S28/$P28</f>
        <v>0</v>
      </c>
      <c r="U28" s="24">
        <f>U48+U85+U112</f>
        <v>0</v>
      </c>
      <c r="V28" s="25">
        <f>U28/$P28</f>
        <v>0</v>
      </c>
      <c r="W28" s="24">
        <f>W48+W85+W112</f>
        <v>0</v>
      </c>
      <c r="X28" s="25">
        <f>W28/$P28</f>
        <v>0</v>
      </c>
      <c r="Y28" s="24">
        <f>Y48+Y85+Y112</f>
        <v>7529</v>
      </c>
      <c r="Z28" s="24">
        <f>Z48+Z85+Z112</f>
        <v>7529</v>
      </c>
    </row>
    <row r="29" spans="1:26" ht="13.9" customHeight="1" x14ac:dyDescent="0.25">
      <c r="A29" s="15">
        <v>1</v>
      </c>
      <c r="B29" s="15">
        <v>1</v>
      </c>
      <c r="D29" s="13"/>
      <c r="E29" s="23">
        <v>41</v>
      </c>
      <c r="F29" s="23" t="s">
        <v>23</v>
      </c>
      <c r="G29" s="24">
        <f t="shared" ref="G29:Q29" si="24">G39+G53+G63+G73+G89+G104+G117</f>
        <v>210165.06999999998</v>
      </c>
      <c r="H29" s="24">
        <f t="shared" si="24"/>
        <v>247481.76000000004</v>
      </c>
      <c r="I29" s="24">
        <f t="shared" si="24"/>
        <v>302448</v>
      </c>
      <c r="J29" s="24">
        <f t="shared" si="24"/>
        <v>279477</v>
      </c>
      <c r="K29" s="24">
        <f t="shared" si="24"/>
        <v>333427</v>
      </c>
      <c r="L29" s="24">
        <f t="shared" si="24"/>
        <v>0</v>
      </c>
      <c r="M29" s="24">
        <f t="shared" si="24"/>
        <v>0</v>
      </c>
      <c r="N29" s="24">
        <f t="shared" si="24"/>
        <v>0</v>
      </c>
      <c r="O29" s="24">
        <f t="shared" si="24"/>
        <v>0</v>
      </c>
      <c r="P29" s="24">
        <f t="shared" si="24"/>
        <v>333427</v>
      </c>
      <c r="Q29" s="24">
        <f t="shared" si="24"/>
        <v>0</v>
      </c>
      <c r="R29" s="25">
        <f>Q29/$P29</f>
        <v>0</v>
      </c>
      <c r="S29" s="24">
        <f>S39+S53+S63+S73+S89+S104+S117</f>
        <v>0</v>
      </c>
      <c r="T29" s="25">
        <f>S29/$P29</f>
        <v>0</v>
      </c>
      <c r="U29" s="24">
        <f>U39+U53+U63+U73+U89+U104+U117</f>
        <v>0</v>
      </c>
      <c r="V29" s="25">
        <f>U29/$P29</f>
        <v>0</v>
      </c>
      <c r="W29" s="24">
        <f>W39+W53+W63+W73+W89+W104+W117</f>
        <v>0</v>
      </c>
      <c r="X29" s="25">
        <f>W29/$P29</f>
        <v>0</v>
      </c>
      <c r="Y29" s="24">
        <f>Y39+Y53+Y63+Y73+Y89+Y104+Y117</f>
        <v>355405</v>
      </c>
      <c r="Z29" s="24">
        <f>Z39+Z53+Z63+Z73+Z89+Z104+Z117</f>
        <v>379766</v>
      </c>
    </row>
    <row r="30" spans="1:26" ht="13.9" customHeight="1" x14ac:dyDescent="0.25">
      <c r="A30" s="15">
        <v>1</v>
      </c>
      <c r="B30" s="15">
        <v>1</v>
      </c>
      <c r="D30" s="13"/>
      <c r="E30" s="23">
        <v>72</v>
      </c>
      <c r="F30" s="23" t="s">
        <v>25</v>
      </c>
      <c r="G30" s="24">
        <f t="shared" ref="G30:Q30" si="25">G41+G55+G65+G91+G119</f>
        <v>904.5</v>
      </c>
      <c r="H30" s="24">
        <f t="shared" si="25"/>
        <v>1134.96</v>
      </c>
      <c r="I30" s="24">
        <f t="shared" si="25"/>
        <v>1570</v>
      </c>
      <c r="J30" s="24">
        <f t="shared" si="25"/>
        <v>1185</v>
      </c>
      <c r="K30" s="24">
        <f t="shared" si="25"/>
        <v>1233</v>
      </c>
      <c r="L30" s="24">
        <f t="shared" si="25"/>
        <v>0</v>
      </c>
      <c r="M30" s="24">
        <f t="shared" si="25"/>
        <v>0</v>
      </c>
      <c r="N30" s="24">
        <f t="shared" si="25"/>
        <v>0</v>
      </c>
      <c r="O30" s="24">
        <f t="shared" si="25"/>
        <v>0</v>
      </c>
      <c r="P30" s="24">
        <f t="shared" si="25"/>
        <v>1233</v>
      </c>
      <c r="Q30" s="24">
        <f t="shared" si="25"/>
        <v>0</v>
      </c>
      <c r="R30" s="25">
        <f>Q30/$P30</f>
        <v>0</v>
      </c>
      <c r="S30" s="24">
        <f>S41+S55+S65+S91+S119</f>
        <v>0</v>
      </c>
      <c r="T30" s="25">
        <f>S30/$P30</f>
        <v>0</v>
      </c>
      <c r="U30" s="24">
        <f>U41+U55+U65+U91+U119</f>
        <v>0</v>
      </c>
      <c r="V30" s="25">
        <f>U30/$P30</f>
        <v>0</v>
      </c>
      <c r="W30" s="24">
        <f>W41+W55+W65+W91+W119</f>
        <v>0</v>
      </c>
      <c r="X30" s="25">
        <f>W30/$P30</f>
        <v>0</v>
      </c>
      <c r="Y30" s="24">
        <f>Y41+Y55+Y65+Y91+Y119</f>
        <v>1218</v>
      </c>
      <c r="Z30" s="24">
        <f>Z41+Z55+Z65+Z91+Z119</f>
        <v>1228</v>
      </c>
    </row>
    <row r="31" spans="1:26" ht="13.9" customHeight="1" x14ac:dyDescent="0.25">
      <c r="A31" s="15">
        <v>1</v>
      </c>
      <c r="B31" s="15">
        <v>1</v>
      </c>
      <c r="D31" s="30"/>
      <c r="E31" s="31"/>
      <c r="F31" s="26" t="s">
        <v>116</v>
      </c>
      <c r="G31" s="27">
        <f t="shared" ref="G31:Q31" si="26">SUM(G28:G30)</f>
        <v>218291.97999999998</v>
      </c>
      <c r="H31" s="27">
        <f t="shared" si="26"/>
        <v>257160.43000000002</v>
      </c>
      <c r="I31" s="27">
        <f t="shared" si="26"/>
        <v>311547</v>
      </c>
      <c r="J31" s="27">
        <f t="shared" si="26"/>
        <v>290503</v>
      </c>
      <c r="K31" s="27">
        <f t="shared" si="26"/>
        <v>342189</v>
      </c>
      <c r="L31" s="27">
        <f t="shared" si="26"/>
        <v>0</v>
      </c>
      <c r="M31" s="27">
        <f t="shared" si="26"/>
        <v>0</v>
      </c>
      <c r="N31" s="27">
        <f t="shared" si="26"/>
        <v>0</v>
      </c>
      <c r="O31" s="27">
        <f t="shared" si="26"/>
        <v>0</v>
      </c>
      <c r="P31" s="27">
        <f t="shared" si="26"/>
        <v>342189</v>
      </c>
      <c r="Q31" s="27">
        <f t="shared" si="26"/>
        <v>0</v>
      </c>
      <c r="R31" s="28">
        <f>Q31/$P31</f>
        <v>0</v>
      </c>
      <c r="S31" s="27">
        <f>SUM(S28:S30)</f>
        <v>0</v>
      </c>
      <c r="T31" s="28">
        <f>S31/$P31</f>
        <v>0</v>
      </c>
      <c r="U31" s="27">
        <f>SUM(U28:U30)</f>
        <v>0</v>
      </c>
      <c r="V31" s="28">
        <f>U31/$P31</f>
        <v>0</v>
      </c>
      <c r="W31" s="27">
        <f>SUM(W28:W30)</f>
        <v>0</v>
      </c>
      <c r="X31" s="28">
        <f>W31/$P31</f>
        <v>0</v>
      </c>
      <c r="Y31" s="27">
        <f>SUM(Y28:Y30)</f>
        <v>364152</v>
      </c>
      <c r="Z31" s="27">
        <f>SUM(Z28:Z30)</f>
        <v>388523</v>
      </c>
    </row>
    <row r="33" spans="1:26" ht="13.9" customHeight="1" x14ac:dyDescent="0.25">
      <c r="D33" s="6" t="s">
        <v>119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3.9" customHeight="1" x14ac:dyDescent="0.25">
      <c r="D34" s="21" t="s">
        <v>32</v>
      </c>
      <c r="E34" s="21" t="s">
        <v>33</v>
      </c>
      <c r="F34" s="21" t="s">
        <v>34</v>
      </c>
      <c r="G34" s="21" t="s">
        <v>1</v>
      </c>
      <c r="H34" s="21" t="s">
        <v>2</v>
      </c>
      <c r="I34" s="21" t="s">
        <v>3</v>
      </c>
      <c r="J34" s="21" t="s">
        <v>4</v>
      </c>
      <c r="K34" s="21" t="s">
        <v>5</v>
      </c>
      <c r="L34" s="21" t="s">
        <v>6</v>
      </c>
      <c r="M34" s="21" t="s">
        <v>7</v>
      </c>
      <c r="N34" s="21" t="s">
        <v>8</v>
      </c>
      <c r="O34" s="21" t="s">
        <v>9</v>
      </c>
      <c r="P34" s="21" t="s">
        <v>10</v>
      </c>
      <c r="Q34" s="21" t="s">
        <v>11</v>
      </c>
      <c r="R34" s="22" t="s">
        <v>12</v>
      </c>
      <c r="S34" s="21" t="s">
        <v>13</v>
      </c>
      <c r="T34" s="22" t="s">
        <v>14</v>
      </c>
      <c r="U34" s="21" t="s">
        <v>15</v>
      </c>
      <c r="V34" s="22" t="s">
        <v>16</v>
      </c>
      <c r="W34" s="21" t="s">
        <v>17</v>
      </c>
      <c r="X34" s="22" t="s">
        <v>18</v>
      </c>
      <c r="Y34" s="21" t="s">
        <v>19</v>
      </c>
      <c r="Z34" s="21" t="s">
        <v>20</v>
      </c>
    </row>
    <row r="35" spans="1:26" ht="13.9" customHeight="1" x14ac:dyDescent="0.25">
      <c r="A35" s="15">
        <v>1</v>
      </c>
      <c r="B35" s="15">
        <v>1</v>
      </c>
      <c r="C35" s="15">
        <v>1</v>
      </c>
      <c r="D35" s="5" t="s">
        <v>120</v>
      </c>
      <c r="E35" s="23">
        <v>610</v>
      </c>
      <c r="F35" s="23" t="s">
        <v>121</v>
      </c>
      <c r="G35" s="46">
        <v>47784.959999999999</v>
      </c>
      <c r="H35" s="46">
        <v>52112.15</v>
      </c>
      <c r="I35" s="46">
        <v>55881</v>
      </c>
      <c r="J35" s="46">
        <v>56107</v>
      </c>
      <c r="K35" s="46">
        <v>60738</v>
      </c>
      <c r="L35" s="46"/>
      <c r="M35" s="46"/>
      <c r="N35" s="46"/>
      <c r="O35" s="46"/>
      <c r="P35" s="46">
        <f>K35+SUM(L35:O35)</f>
        <v>60738</v>
      </c>
      <c r="Q35" s="46"/>
      <c r="R35" s="47">
        <f t="shared" ref="R35:R42" si="27">Q35/$P35</f>
        <v>0</v>
      </c>
      <c r="S35" s="46"/>
      <c r="T35" s="47">
        <f t="shared" ref="T35:T42" si="28">S35/$P35</f>
        <v>0</v>
      </c>
      <c r="U35" s="46"/>
      <c r="V35" s="47">
        <f t="shared" ref="V35:V42" si="29">U35/$P35</f>
        <v>0</v>
      </c>
      <c r="W35" s="46"/>
      <c r="X35" s="47">
        <f t="shared" ref="X35:X42" si="30">W35/$P35</f>
        <v>0</v>
      </c>
      <c r="Y35" s="24">
        <v>66812</v>
      </c>
      <c r="Z35" s="24">
        <v>73493</v>
      </c>
    </row>
    <row r="36" spans="1:26" ht="13.9" customHeight="1" x14ac:dyDescent="0.25">
      <c r="A36" s="15">
        <v>1</v>
      </c>
      <c r="B36" s="15">
        <v>1</v>
      </c>
      <c r="C36" s="15">
        <v>1</v>
      </c>
      <c r="D36" s="5"/>
      <c r="E36" s="23">
        <v>620</v>
      </c>
      <c r="F36" s="23" t="s">
        <v>122</v>
      </c>
      <c r="G36" s="24">
        <v>20218.939999999999</v>
      </c>
      <c r="H36" s="24">
        <v>21535.56</v>
      </c>
      <c r="I36" s="24">
        <v>23419</v>
      </c>
      <c r="J36" s="24">
        <v>23481</v>
      </c>
      <c r="K36" s="24">
        <v>28830</v>
      </c>
      <c r="L36" s="24"/>
      <c r="M36" s="24"/>
      <c r="N36" s="24"/>
      <c r="O36" s="24"/>
      <c r="P36" s="24">
        <f>K36+SUM(L36:O36)</f>
        <v>28830</v>
      </c>
      <c r="Q36" s="24"/>
      <c r="R36" s="25">
        <f t="shared" si="27"/>
        <v>0</v>
      </c>
      <c r="S36" s="24"/>
      <c r="T36" s="25">
        <f t="shared" si="28"/>
        <v>0</v>
      </c>
      <c r="U36" s="24"/>
      <c r="V36" s="25">
        <f t="shared" si="29"/>
        <v>0</v>
      </c>
      <c r="W36" s="24"/>
      <c r="X36" s="25">
        <f t="shared" si="30"/>
        <v>0</v>
      </c>
      <c r="Y36" s="24">
        <v>31076</v>
      </c>
      <c r="Z36" s="24">
        <v>33544</v>
      </c>
    </row>
    <row r="37" spans="1:26" ht="13.9" customHeight="1" x14ac:dyDescent="0.25">
      <c r="A37" s="15">
        <v>1</v>
      </c>
      <c r="B37" s="15">
        <v>1</v>
      </c>
      <c r="C37" s="15">
        <v>1</v>
      </c>
      <c r="D37" s="5"/>
      <c r="E37" s="23">
        <v>630</v>
      </c>
      <c r="F37" s="23" t="s">
        <v>123</v>
      </c>
      <c r="G37" s="46">
        <v>9718.6</v>
      </c>
      <c r="H37" s="46">
        <v>10452.84</v>
      </c>
      <c r="I37" s="46">
        <v>11844</v>
      </c>
      <c r="J37" s="46">
        <v>10815</v>
      </c>
      <c r="K37" s="46">
        <f>20208+1544</f>
        <v>21752</v>
      </c>
      <c r="L37" s="46"/>
      <c r="M37" s="46"/>
      <c r="N37" s="46"/>
      <c r="O37" s="46"/>
      <c r="P37" s="46">
        <f>K37+SUM(L37:O37)</f>
        <v>21752</v>
      </c>
      <c r="Q37" s="46"/>
      <c r="R37" s="47">
        <f t="shared" si="27"/>
        <v>0</v>
      </c>
      <c r="S37" s="46"/>
      <c r="T37" s="47">
        <f t="shared" si="28"/>
        <v>0</v>
      </c>
      <c r="U37" s="46"/>
      <c r="V37" s="47">
        <f t="shared" si="29"/>
        <v>0</v>
      </c>
      <c r="W37" s="46"/>
      <c r="X37" s="47">
        <f t="shared" si="30"/>
        <v>0</v>
      </c>
      <c r="Y37" s="24">
        <f>20247+1544</f>
        <v>21791</v>
      </c>
      <c r="Z37" s="24">
        <f>20323+1544</f>
        <v>21867</v>
      </c>
    </row>
    <row r="38" spans="1:26" ht="13.9" customHeight="1" x14ac:dyDescent="0.25">
      <c r="A38" s="15">
        <v>1</v>
      </c>
      <c r="B38" s="15">
        <v>1</v>
      </c>
      <c r="C38" s="15">
        <v>1</v>
      </c>
      <c r="D38" s="5"/>
      <c r="E38" s="23">
        <v>640</v>
      </c>
      <c r="F38" s="23" t="s">
        <v>124</v>
      </c>
      <c r="G38" s="46">
        <v>0</v>
      </c>
      <c r="H38" s="46">
        <v>0</v>
      </c>
      <c r="I38" s="46">
        <v>0</v>
      </c>
      <c r="J38" s="46">
        <v>91</v>
      </c>
      <c r="K38" s="46">
        <v>0</v>
      </c>
      <c r="L38" s="46"/>
      <c r="M38" s="46"/>
      <c r="N38" s="46"/>
      <c r="O38" s="46"/>
      <c r="P38" s="46">
        <f>K38+SUM(L38:O38)</f>
        <v>0</v>
      </c>
      <c r="Q38" s="46"/>
      <c r="R38" s="47" t="e">
        <f t="shared" si="27"/>
        <v>#DIV/0!</v>
      </c>
      <c r="S38" s="46"/>
      <c r="T38" s="47" t="e">
        <f t="shared" si="28"/>
        <v>#DIV/0!</v>
      </c>
      <c r="U38" s="46"/>
      <c r="V38" s="47" t="e">
        <f t="shared" si="29"/>
        <v>#DIV/0!</v>
      </c>
      <c r="W38" s="46"/>
      <c r="X38" s="47" t="e">
        <f t="shared" si="30"/>
        <v>#DIV/0!</v>
      </c>
      <c r="Y38" s="24">
        <v>0</v>
      </c>
      <c r="Z38" s="24">
        <v>0</v>
      </c>
    </row>
    <row r="39" spans="1:26" ht="13.9" customHeight="1" x14ac:dyDescent="0.25">
      <c r="A39" s="15">
        <v>1</v>
      </c>
      <c r="B39" s="15">
        <v>1</v>
      </c>
      <c r="C39" s="15">
        <v>1</v>
      </c>
      <c r="D39" s="79" t="s">
        <v>21</v>
      </c>
      <c r="E39" s="48">
        <v>41</v>
      </c>
      <c r="F39" s="48" t="s">
        <v>23</v>
      </c>
      <c r="G39" s="49">
        <f t="shared" ref="G39:Q39" si="31">SUM(G35:G38)</f>
        <v>77722.5</v>
      </c>
      <c r="H39" s="49">
        <f t="shared" si="31"/>
        <v>84100.55</v>
      </c>
      <c r="I39" s="49">
        <f t="shared" si="31"/>
        <v>91144</v>
      </c>
      <c r="J39" s="49">
        <f t="shared" si="31"/>
        <v>90494</v>
      </c>
      <c r="K39" s="49">
        <f t="shared" si="31"/>
        <v>111320</v>
      </c>
      <c r="L39" s="49">
        <f t="shared" si="31"/>
        <v>0</v>
      </c>
      <c r="M39" s="49">
        <f t="shared" si="31"/>
        <v>0</v>
      </c>
      <c r="N39" s="49">
        <f t="shared" si="31"/>
        <v>0</v>
      </c>
      <c r="O39" s="49">
        <f t="shared" si="31"/>
        <v>0</v>
      </c>
      <c r="P39" s="49">
        <f t="shared" si="31"/>
        <v>111320</v>
      </c>
      <c r="Q39" s="49">
        <f t="shared" si="31"/>
        <v>0</v>
      </c>
      <c r="R39" s="50">
        <f t="shared" si="27"/>
        <v>0</v>
      </c>
      <c r="S39" s="49">
        <f>SUM(S35:S38)</f>
        <v>0</v>
      </c>
      <c r="T39" s="50">
        <f t="shared" si="28"/>
        <v>0</v>
      </c>
      <c r="U39" s="49">
        <f>SUM(U35:U38)</f>
        <v>0</v>
      </c>
      <c r="V39" s="50">
        <f t="shared" si="29"/>
        <v>0</v>
      </c>
      <c r="W39" s="49">
        <f>SUM(W35:W38)</f>
        <v>0</v>
      </c>
      <c r="X39" s="50">
        <f t="shared" si="30"/>
        <v>0</v>
      </c>
      <c r="Y39" s="49">
        <f>SUM(Y35:Y38)</f>
        <v>119679</v>
      </c>
      <c r="Z39" s="49">
        <f>SUM(Z35:Z38)</f>
        <v>128904</v>
      </c>
    </row>
    <row r="40" spans="1:26" ht="13.9" customHeight="1" x14ac:dyDescent="0.25">
      <c r="A40" s="15">
        <v>1</v>
      </c>
      <c r="B40" s="15">
        <v>1</v>
      </c>
      <c r="C40" s="15">
        <v>1</v>
      </c>
      <c r="D40" s="23" t="s">
        <v>120</v>
      </c>
      <c r="E40" s="23">
        <v>640</v>
      </c>
      <c r="F40" s="23" t="s">
        <v>124</v>
      </c>
      <c r="G40" s="24">
        <v>161.25</v>
      </c>
      <c r="H40" s="24">
        <v>180.3</v>
      </c>
      <c r="I40" s="24">
        <v>198</v>
      </c>
      <c r="J40" s="24">
        <v>172</v>
      </c>
      <c r="K40" s="24">
        <v>158</v>
      </c>
      <c r="L40" s="24"/>
      <c r="M40" s="24"/>
      <c r="N40" s="24"/>
      <c r="O40" s="24"/>
      <c r="P40" s="24">
        <f>K40+SUM(L40:O40)</f>
        <v>158</v>
      </c>
      <c r="Q40" s="24">
        <v>0</v>
      </c>
      <c r="R40" s="25">
        <f t="shared" si="27"/>
        <v>0</v>
      </c>
      <c r="S40" s="24">
        <v>0</v>
      </c>
      <c r="T40" s="25">
        <f t="shared" si="28"/>
        <v>0</v>
      </c>
      <c r="U40" s="24">
        <v>0</v>
      </c>
      <c r="V40" s="25">
        <f t="shared" si="29"/>
        <v>0</v>
      </c>
      <c r="W40" s="24"/>
      <c r="X40" s="25">
        <f t="shared" si="30"/>
        <v>0</v>
      </c>
      <c r="Y40" s="24">
        <v>156</v>
      </c>
      <c r="Z40" s="24">
        <v>158</v>
      </c>
    </row>
    <row r="41" spans="1:26" ht="13.9" customHeight="1" x14ac:dyDescent="0.25">
      <c r="A41" s="15">
        <v>1</v>
      </c>
      <c r="B41" s="15">
        <v>1</v>
      </c>
      <c r="C41" s="15">
        <v>1</v>
      </c>
      <c r="D41" s="79" t="s">
        <v>21</v>
      </c>
      <c r="E41" s="85">
        <v>72</v>
      </c>
      <c r="F41" s="48" t="s">
        <v>25</v>
      </c>
      <c r="G41" s="49">
        <f t="shared" ref="G41:Q41" si="32">SUM(G40)</f>
        <v>161.25</v>
      </c>
      <c r="H41" s="49">
        <f t="shared" si="32"/>
        <v>180.3</v>
      </c>
      <c r="I41" s="49">
        <f t="shared" si="32"/>
        <v>198</v>
      </c>
      <c r="J41" s="49">
        <f t="shared" si="32"/>
        <v>172</v>
      </c>
      <c r="K41" s="49">
        <f t="shared" si="32"/>
        <v>158</v>
      </c>
      <c r="L41" s="49">
        <f t="shared" si="32"/>
        <v>0</v>
      </c>
      <c r="M41" s="49">
        <f t="shared" si="32"/>
        <v>0</v>
      </c>
      <c r="N41" s="49">
        <f t="shared" si="32"/>
        <v>0</v>
      </c>
      <c r="O41" s="49">
        <f t="shared" si="32"/>
        <v>0</v>
      </c>
      <c r="P41" s="49">
        <f t="shared" si="32"/>
        <v>158</v>
      </c>
      <c r="Q41" s="49">
        <f t="shared" si="32"/>
        <v>0</v>
      </c>
      <c r="R41" s="50">
        <f t="shared" si="27"/>
        <v>0</v>
      </c>
      <c r="S41" s="49">
        <f>SUM(S40)</f>
        <v>0</v>
      </c>
      <c r="T41" s="50">
        <f t="shared" si="28"/>
        <v>0</v>
      </c>
      <c r="U41" s="49">
        <f>SUM(U40)</f>
        <v>0</v>
      </c>
      <c r="V41" s="50">
        <f t="shared" si="29"/>
        <v>0</v>
      </c>
      <c r="W41" s="49">
        <f>SUM(W40)</f>
        <v>0</v>
      </c>
      <c r="X41" s="50">
        <f t="shared" si="30"/>
        <v>0</v>
      </c>
      <c r="Y41" s="49">
        <f>SUM(Y40)</f>
        <v>156</v>
      </c>
      <c r="Z41" s="49">
        <f>SUM(Z40)</f>
        <v>158</v>
      </c>
    </row>
    <row r="42" spans="1:26" ht="13.9" customHeight="1" x14ac:dyDescent="0.25">
      <c r="A42" s="15">
        <v>1</v>
      </c>
      <c r="B42" s="15">
        <v>1</v>
      </c>
      <c r="C42" s="15">
        <v>1</v>
      </c>
      <c r="D42" s="86"/>
      <c r="E42" s="87"/>
      <c r="F42" s="26" t="s">
        <v>116</v>
      </c>
      <c r="G42" s="27">
        <f t="shared" ref="G42:Q42" si="33">G39+G41</f>
        <v>77883.75</v>
      </c>
      <c r="H42" s="27">
        <f t="shared" si="33"/>
        <v>84280.85</v>
      </c>
      <c r="I42" s="27">
        <f t="shared" si="33"/>
        <v>91342</v>
      </c>
      <c r="J42" s="27">
        <f t="shared" si="33"/>
        <v>90666</v>
      </c>
      <c r="K42" s="27">
        <f t="shared" si="33"/>
        <v>111478</v>
      </c>
      <c r="L42" s="27">
        <f t="shared" si="33"/>
        <v>0</v>
      </c>
      <c r="M42" s="27">
        <f t="shared" si="33"/>
        <v>0</v>
      </c>
      <c r="N42" s="27">
        <f t="shared" si="33"/>
        <v>0</v>
      </c>
      <c r="O42" s="27">
        <f t="shared" si="33"/>
        <v>0</v>
      </c>
      <c r="P42" s="27">
        <f t="shared" si="33"/>
        <v>111478</v>
      </c>
      <c r="Q42" s="27">
        <f t="shared" si="33"/>
        <v>0</v>
      </c>
      <c r="R42" s="28">
        <f t="shared" si="27"/>
        <v>0</v>
      </c>
      <c r="S42" s="27">
        <f>S39+S41</f>
        <v>0</v>
      </c>
      <c r="T42" s="28">
        <f t="shared" si="28"/>
        <v>0</v>
      </c>
      <c r="U42" s="27">
        <f>U39+U41</f>
        <v>0</v>
      </c>
      <c r="V42" s="28">
        <f t="shared" si="29"/>
        <v>0</v>
      </c>
      <c r="W42" s="27">
        <f>W39+W41</f>
        <v>0</v>
      </c>
      <c r="X42" s="28">
        <f t="shared" si="30"/>
        <v>0</v>
      </c>
      <c r="Y42" s="27">
        <f>Y39+Y41</f>
        <v>119835</v>
      </c>
      <c r="Z42" s="27">
        <f>Z39+Z41</f>
        <v>129062</v>
      </c>
    </row>
    <row r="43" spans="1:26" ht="13.9" customHeight="1" x14ac:dyDescent="0.25">
      <c r="D43" s="88"/>
      <c r="E43" s="44"/>
      <c r="F43" s="44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90"/>
      <c r="S43" s="89"/>
      <c r="T43" s="90"/>
      <c r="U43" s="89"/>
      <c r="V43" s="90"/>
      <c r="W43" s="89"/>
      <c r="X43" s="90"/>
      <c r="Y43" s="89"/>
      <c r="Z43" s="89"/>
    </row>
    <row r="44" spans="1:26" ht="13.9" customHeight="1" x14ac:dyDescent="0.25">
      <c r="D44" s="6" t="s">
        <v>125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9" customHeight="1" x14ac:dyDescent="0.25">
      <c r="D45" s="21" t="s">
        <v>32</v>
      </c>
      <c r="E45" s="21" t="s">
        <v>33</v>
      </c>
      <c r="F45" s="21" t="s">
        <v>34</v>
      </c>
      <c r="G45" s="21" t="s">
        <v>1</v>
      </c>
      <c r="H45" s="21" t="s">
        <v>2</v>
      </c>
      <c r="I45" s="21" t="s">
        <v>3</v>
      </c>
      <c r="J45" s="21" t="s">
        <v>4</v>
      </c>
      <c r="K45" s="21" t="s">
        <v>5</v>
      </c>
      <c r="L45" s="21" t="s">
        <v>6</v>
      </c>
      <c r="M45" s="21" t="s">
        <v>7</v>
      </c>
      <c r="N45" s="21" t="s">
        <v>8</v>
      </c>
      <c r="O45" s="21" t="s">
        <v>9</v>
      </c>
      <c r="P45" s="21" t="s">
        <v>10</v>
      </c>
      <c r="Q45" s="21" t="s">
        <v>11</v>
      </c>
      <c r="R45" s="22" t="s">
        <v>12</v>
      </c>
      <c r="S45" s="21" t="s">
        <v>13</v>
      </c>
      <c r="T45" s="22" t="s">
        <v>14</v>
      </c>
      <c r="U45" s="21" t="s">
        <v>15</v>
      </c>
      <c r="V45" s="22" t="s">
        <v>16</v>
      </c>
      <c r="W45" s="21" t="s">
        <v>17</v>
      </c>
      <c r="X45" s="22" t="s">
        <v>18</v>
      </c>
      <c r="Y45" s="21" t="s">
        <v>19</v>
      </c>
      <c r="Z45" s="21" t="s">
        <v>20</v>
      </c>
    </row>
    <row r="46" spans="1:26" ht="13.9" customHeight="1" x14ac:dyDescent="0.25">
      <c r="A46" s="15">
        <v>1</v>
      </c>
      <c r="B46" s="15">
        <v>1</v>
      </c>
      <c r="C46" s="15">
        <v>2</v>
      </c>
      <c r="D46" s="13" t="s">
        <v>120</v>
      </c>
      <c r="E46" s="23">
        <v>610</v>
      </c>
      <c r="F46" s="23" t="s">
        <v>121</v>
      </c>
      <c r="G46" s="24">
        <v>310.47000000000003</v>
      </c>
      <c r="H46" s="24">
        <v>1318.27</v>
      </c>
      <c r="I46" s="24">
        <f>príjmy!F102</f>
        <v>352</v>
      </c>
      <c r="J46" s="24">
        <v>352</v>
      </c>
      <c r="K46" s="24">
        <f>príjmy!H102</f>
        <v>352</v>
      </c>
      <c r="L46" s="24"/>
      <c r="M46" s="24"/>
      <c r="N46" s="24"/>
      <c r="O46" s="24"/>
      <c r="P46" s="24">
        <f>K46+SUM(L46:O46)</f>
        <v>352</v>
      </c>
      <c r="Q46" s="24"/>
      <c r="R46" s="25">
        <f t="shared" ref="R46:R56" si="34">Q46/$P46</f>
        <v>0</v>
      </c>
      <c r="S46" s="24"/>
      <c r="T46" s="25">
        <f t="shared" ref="T46:T56" si="35">S46/$P46</f>
        <v>0</v>
      </c>
      <c r="U46" s="24"/>
      <c r="V46" s="25">
        <f t="shared" ref="V46:V56" si="36">U46/$P46</f>
        <v>0</v>
      </c>
      <c r="W46" s="24"/>
      <c r="X46" s="25">
        <f t="shared" ref="X46:X56" si="37">W46/$P46</f>
        <v>0</v>
      </c>
      <c r="Y46" s="24">
        <f>príjmy!V102</f>
        <v>352</v>
      </c>
      <c r="Z46" s="24">
        <f>príjmy!W102</f>
        <v>352</v>
      </c>
    </row>
    <row r="47" spans="1:26" ht="13.9" customHeight="1" x14ac:dyDescent="0.25">
      <c r="A47" s="15">
        <v>1</v>
      </c>
      <c r="B47" s="15">
        <v>1</v>
      </c>
      <c r="C47" s="15">
        <v>2</v>
      </c>
      <c r="D47" s="13"/>
      <c r="E47" s="23">
        <v>620</v>
      </c>
      <c r="F47" s="23" t="s">
        <v>122</v>
      </c>
      <c r="G47" s="24">
        <v>0</v>
      </c>
      <c r="H47" s="24">
        <v>349.5</v>
      </c>
      <c r="I47" s="24">
        <v>0</v>
      </c>
      <c r="J47" s="24">
        <v>0</v>
      </c>
      <c r="K47" s="24">
        <v>0</v>
      </c>
      <c r="L47" s="24"/>
      <c r="M47" s="24"/>
      <c r="N47" s="24"/>
      <c r="O47" s="24"/>
      <c r="P47" s="24">
        <f>K47+SUM(L47:O47)</f>
        <v>0</v>
      </c>
      <c r="Q47" s="24"/>
      <c r="R47" s="25" t="e">
        <f t="shared" si="34"/>
        <v>#DIV/0!</v>
      </c>
      <c r="S47" s="24"/>
      <c r="T47" s="25" t="e">
        <f t="shared" si="35"/>
        <v>#DIV/0!</v>
      </c>
      <c r="U47" s="24"/>
      <c r="V47" s="25" t="e">
        <f t="shared" si="36"/>
        <v>#DIV/0!</v>
      </c>
      <c r="W47" s="24"/>
      <c r="X47" s="25" t="e">
        <f t="shared" si="37"/>
        <v>#DIV/0!</v>
      </c>
      <c r="Y47" s="24">
        <v>0</v>
      </c>
      <c r="Z47" s="24">
        <v>0</v>
      </c>
    </row>
    <row r="48" spans="1:26" ht="13.9" customHeight="1" x14ac:dyDescent="0.25">
      <c r="A48" s="15">
        <v>1</v>
      </c>
      <c r="B48" s="15">
        <v>1</v>
      </c>
      <c r="C48" s="15">
        <v>2</v>
      </c>
      <c r="D48" s="79" t="s">
        <v>21</v>
      </c>
      <c r="E48" s="48">
        <v>111</v>
      </c>
      <c r="F48" s="48" t="s">
        <v>126</v>
      </c>
      <c r="G48" s="49">
        <f t="shared" ref="G48:Q48" si="38">SUM(G46:G47)</f>
        <v>310.47000000000003</v>
      </c>
      <c r="H48" s="49">
        <f t="shared" si="38"/>
        <v>1667.77</v>
      </c>
      <c r="I48" s="49">
        <f t="shared" si="38"/>
        <v>352</v>
      </c>
      <c r="J48" s="49">
        <f t="shared" si="38"/>
        <v>352</v>
      </c>
      <c r="K48" s="49">
        <f t="shared" si="38"/>
        <v>352</v>
      </c>
      <c r="L48" s="49">
        <f t="shared" si="38"/>
        <v>0</v>
      </c>
      <c r="M48" s="49">
        <f t="shared" si="38"/>
        <v>0</v>
      </c>
      <c r="N48" s="49">
        <f t="shared" si="38"/>
        <v>0</v>
      </c>
      <c r="O48" s="49">
        <f t="shared" si="38"/>
        <v>0</v>
      </c>
      <c r="P48" s="49">
        <f t="shared" si="38"/>
        <v>352</v>
      </c>
      <c r="Q48" s="49">
        <f t="shared" si="38"/>
        <v>0</v>
      </c>
      <c r="R48" s="50">
        <f t="shared" si="34"/>
        <v>0</v>
      </c>
      <c r="S48" s="49">
        <f>SUM(S46:S47)</f>
        <v>0</v>
      </c>
      <c r="T48" s="50">
        <f t="shared" si="35"/>
        <v>0</v>
      </c>
      <c r="U48" s="49">
        <f>SUM(U46:U47)</f>
        <v>0</v>
      </c>
      <c r="V48" s="50">
        <f t="shared" si="36"/>
        <v>0</v>
      </c>
      <c r="W48" s="49">
        <f>SUM(W46:W47)</f>
        <v>0</v>
      </c>
      <c r="X48" s="50">
        <f t="shared" si="37"/>
        <v>0</v>
      </c>
      <c r="Y48" s="49">
        <f>SUM(Y46:Y47)</f>
        <v>352</v>
      </c>
      <c r="Z48" s="49">
        <f>SUM(Z46:Z47)</f>
        <v>352</v>
      </c>
    </row>
    <row r="49" spans="1:26" ht="13.9" customHeight="1" x14ac:dyDescent="0.25">
      <c r="A49" s="15">
        <v>1</v>
      </c>
      <c r="B49" s="15">
        <v>1</v>
      </c>
      <c r="C49" s="15">
        <v>2</v>
      </c>
      <c r="D49" s="5" t="s">
        <v>120</v>
      </c>
      <c r="E49" s="23">
        <v>610</v>
      </c>
      <c r="F49" s="23" t="s">
        <v>121</v>
      </c>
      <c r="G49" s="46">
        <v>57163.21</v>
      </c>
      <c r="H49" s="46">
        <v>63568.65</v>
      </c>
      <c r="I49" s="46">
        <v>65734</v>
      </c>
      <c r="J49" s="46">
        <v>69859</v>
      </c>
      <c r="K49" s="46">
        <f>81477-K46</f>
        <v>81125</v>
      </c>
      <c r="L49" s="46"/>
      <c r="M49" s="46"/>
      <c r="N49" s="46"/>
      <c r="O49" s="46"/>
      <c r="P49" s="46">
        <f>K49+SUM(L49:O49)</f>
        <v>81125</v>
      </c>
      <c r="Q49" s="46"/>
      <c r="R49" s="47">
        <f t="shared" si="34"/>
        <v>0</v>
      </c>
      <c r="S49" s="46"/>
      <c r="T49" s="47">
        <f t="shared" si="35"/>
        <v>0</v>
      </c>
      <c r="U49" s="46"/>
      <c r="V49" s="47">
        <f t="shared" si="36"/>
        <v>0</v>
      </c>
      <c r="W49" s="46"/>
      <c r="X49" s="47">
        <f t="shared" si="37"/>
        <v>0</v>
      </c>
      <c r="Y49" s="46">
        <f>89197-Y46</f>
        <v>88845</v>
      </c>
      <c r="Z49" s="46">
        <f>97689-Z46</f>
        <v>97337</v>
      </c>
    </row>
    <row r="50" spans="1:26" ht="13.9" customHeight="1" x14ac:dyDescent="0.25">
      <c r="A50" s="15">
        <v>1</v>
      </c>
      <c r="B50" s="15">
        <v>1</v>
      </c>
      <c r="C50" s="15">
        <v>2</v>
      </c>
      <c r="D50" s="5"/>
      <c r="E50" s="23">
        <v>620</v>
      </c>
      <c r="F50" s="23" t="s">
        <v>122</v>
      </c>
      <c r="G50" s="24">
        <v>21110.48</v>
      </c>
      <c r="H50" s="24">
        <v>23647.39</v>
      </c>
      <c r="I50" s="24">
        <v>24642</v>
      </c>
      <c r="J50" s="24">
        <v>26039</v>
      </c>
      <c r="K50" s="24">
        <v>30328</v>
      </c>
      <c r="L50" s="24"/>
      <c r="M50" s="24"/>
      <c r="N50" s="24"/>
      <c r="O50" s="24"/>
      <c r="P50" s="24">
        <f>K50+SUM(L50:O50)</f>
        <v>30328</v>
      </c>
      <c r="Q50" s="24"/>
      <c r="R50" s="25">
        <f t="shared" si="34"/>
        <v>0</v>
      </c>
      <c r="S50" s="24"/>
      <c r="T50" s="25">
        <f t="shared" si="35"/>
        <v>0</v>
      </c>
      <c r="U50" s="24"/>
      <c r="V50" s="25">
        <f t="shared" si="36"/>
        <v>0</v>
      </c>
      <c r="W50" s="24"/>
      <c r="X50" s="25">
        <f t="shared" si="37"/>
        <v>0</v>
      </c>
      <c r="Y50" s="24">
        <v>33180</v>
      </c>
      <c r="Z50" s="24">
        <v>36318</v>
      </c>
    </row>
    <row r="51" spans="1:26" ht="13.9" customHeight="1" x14ac:dyDescent="0.25">
      <c r="A51" s="15">
        <v>1</v>
      </c>
      <c r="B51" s="15">
        <v>1</v>
      </c>
      <c r="C51" s="15">
        <v>2</v>
      </c>
      <c r="D51" s="5"/>
      <c r="E51" s="23">
        <v>630</v>
      </c>
      <c r="F51" s="23" t="s">
        <v>123</v>
      </c>
      <c r="G51" s="24">
        <v>4516.49</v>
      </c>
      <c r="H51" s="24">
        <v>5608.13</v>
      </c>
      <c r="I51" s="24">
        <v>6927</v>
      </c>
      <c r="J51" s="24">
        <v>7473</v>
      </c>
      <c r="K51" s="24">
        <f>7320+1900</f>
        <v>9220</v>
      </c>
      <c r="L51" s="24"/>
      <c r="M51" s="24"/>
      <c r="N51" s="24"/>
      <c r="O51" s="24"/>
      <c r="P51" s="24">
        <f>K51+SUM(L51:O51)</f>
        <v>9220</v>
      </c>
      <c r="Q51" s="24"/>
      <c r="R51" s="25">
        <f t="shared" si="34"/>
        <v>0</v>
      </c>
      <c r="S51" s="24"/>
      <c r="T51" s="25">
        <f t="shared" si="35"/>
        <v>0</v>
      </c>
      <c r="U51" s="24"/>
      <c r="V51" s="25">
        <f t="shared" si="36"/>
        <v>0</v>
      </c>
      <c r="W51" s="24"/>
      <c r="X51" s="25">
        <f t="shared" si="37"/>
        <v>0</v>
      </c>
      <c r="Y51" s="24">
        <f>7309+1900</f>
        <v>9209</v>
      </c>
      <c r="Z51" s="24">
        <f>7443+1900</f>
        <v>9343</v>
      </c>
    </row>
    <row r="52" spans="1:26" ht="13.9" customHeight="1" x14ac:dyDescent="0.25">
      <c r="A52" s="15">
        <v>1</v>
      </c>
      <c r="B52" s="15">
        <v>1</v>
      </c>
      <c r="C52" s="15">
        <v>2</v>
      </c>
      <c r="D52" s="5"/>
      <c r="E52" s="23">
        <v>640</v>
      </c>
      <c r="F52" s="23" t="s">
        <v>124</v>
      </c>
      <c r="G52" s="24">
        <v>132.54</v>
      </c>
      <c r="H52" s="24">
        <v>134.83000000000001</v>
      </c>
      <c r="I52" s="24">
        <v>0</v>
      </c>
      <c r="J52" s="24">
        <v>135</v>
      </c>
      <c r="K52" s="24">
        <v>0</v>
      </c>
      <c r="L52" s="24"/>
      <c r="M52" s="24"/>
      <c r="N52" s="24"/>
      <c r="O52" s="24"/>
      <c r="P52" s="24">
        <f>K52+SUM(L52:O52)</f>
        <v>0</v>
      </c>
      <c r="Q52" s="24"/>
      <c r="R52" s="25" t="e">
        <f t="shared" si="34"/>
        <v>#DIV/0!</v>
      </c>
      <c r="S52" s="24"/>
      <c r="T52" s="25" t="e">
        <f t="shared" si="35"/>
        <v>#DIV/0!</v>
      </c>
      <c r="U52" s="24"/>
      <c r="V52" s="25" t="e">
        <f t="shared" si="36"/>
        <v>#DIV/0!</v>
      </c>
      <c r="W52" s="24"/>
      <c r="X52" s="25" t="e">
        <f t="shared" si="37"/>
        <v>#DIV/0!</v>
      </c>
      <c r="Y52" s="24">
        <v>0</v>
      </c>
      <c r="Z52" s="24">
        <v>0</v>
      </c>
    </row>
    <row r="53" spans="1:26" ht="13.9" customHeight="1" x14ac:dyDescent="0.25">
      <c r="A53" s="15">
        <v>1</v>
      </c>
      <c r="B53" s="15">
        <v>1</v>
      </c>
      <c r="C53" s="15">
        <v>2</v>
      </c>
      <c r="D53" s="79" t="s">
        <v>21</v>
      </c>
      <c r="E53" s="48">
        <v>41</v>
      </c>
      <c r="F53" s="48" t="s">
        <v>23</v>
      </c>
      <c r="G53" s="49">
        <f t="shared" ref="G53:Q53" si="39">SUM(G49:G52)</f>
        <v>82922.720000000001</v>
      </c>
      <c r="H53" s="49">
        <f t="shared" si="39"/>
        <v>92959.000000000015</v>
      </c>
      <c r="I53" s="49">
        <f t="shared" si="39"/>
        <v>97303</v>
      </c>
      <c r="J53" s="49">
        <f t="shared" si="39"/>
        <v>103506</v>
      </c>
      <c r="K53" s="49">
        <f t="shared" si="39"/>
        <v>120673</v>
      </c>
      <c r="L53" s="49">
        <f t="shared" si="39"/>
        <v>0</v>
      </c>
      <c r="M53" s="49">
        <f t="shared" si="39"/>
        <v>0</v>
      </c>
      <c r="N53" s="49">
        <f t="shared" si="39"/>
        <v>0</v>
      </c>
      <c r="O53" s="49">
        <f t="shared" si="39"/>
        <v>0</v>
      </c>
      <c r="P53" s="49">
        <f t="shared" si="39"/>
        <v>120673</v>
      </c>
      <c r="Q53" s="49">
        <f t="shared" si="39"/>
        <v>0</v>
      </c>
      <c r="R53" s="50">
        <f t="shared" si="34"/>
        <v>0</v>
      </c>
      <c r="S53" s="49">
        <f>SUM(S49:S52)</f>
        <v>0</v>
      </c>
      <c r="T53" s="50">
        <f t="shared" si="35"/>
        <v>0</v>
      </c>
      <c r="U53" s="49">
        <f>SUM(U49:U52)</f>
        <v>0</v>
      </c>
      <c r="V53" s="50">
        <f t="shared" si="36"/>
        <v>0</v>
      </c>
      <c r="W53" s="49">
        <f>SUM(W49:W52)</f>
        <v>0</v>
      </c>
      <c r="X53" s="50">
        <f t="shared" si="37"/>
        <v>0</v>
      </c>
      <c r="Y53" s="49">
        <f>SUM(Y49:Y52)</f>
        <v>131234</v>
      </c>
      <c r="Z53" s="49">
        <f>SUM(Z49:Z52)</f>
        <v>142998</v>
      </c>
    </row>
    <row r="54" spans="1:26" ht="13.9" customHeight="1" x14ac:dyDescent="0.25">
      <c r="A54" s="15">
        <v>1</v>
      </c>
      <c r="B54" s="15">
        <v>1</v>
      </c>
      <c r="C54" s="15">
        <v>2</v>
      </c>
      <c r="D54" s="23" t="s">
        <v>120</v>
      </c>
      <c r="E54" s="23">
        <v>640</v>
      </c>
      <c r="F54" s="23" t="s">
        <v>124</v>
      </c>
      <c r="G54" s="24">
        <v>638.25</v>
      </c>
      <c r="H54" s="24">
        <v>688.32</v>
      </c>
      <c r="I54" s="24">
        <v>773</v>
      </c>
      <c r="J54" s="24">
        <v>688</v>
      </c>
      <c r="K54" s="24">
        <v>696</v>
      </c>
      <c r="L54" s="24"/>
      <c r="M54" s="24"/>
      <c r="N54" s="24"/>
      <c r="O54" s="24"/>
      <c r="P54" s="24">
        <f>K54+SUM(L54:O54)</f>
        <v>696</v>
      </c>
      <c r="Q54" s="24"/>
      <c r="R54" s="25">
        <f t="shared" si="34"/>
        <v>0</v>
      </c>
      <c r="S54" s="24"/>
      <c r="T54" s="25">
        <f t="shared" si="35"/>
        <v>0</v>
      </c>
      <c r="U54" s="24"/>
      <c r="V54" s="25">
        <f t="shared" si="36"/>
        <v>0</v>
      </c>
      <c r="W54" s="24"/>
      <c r="X54" s="25">
        <f t="shared" si="37"/>
        <v>0</v>
      </c>
      <c r="Y54" s="24">
        <v>687</v>
      </c>
      <c r="Z54" s="24">
        <v>693</v>
      </c>
    </row>
    <row r="55" spans="1:26" ht="13.9" customHeight="1" x14ac:dyDescent="0.25">
      <c r="A55" s="15">
        <v>1</v>
      </c>
      <c r="B55" s="15">
        <v>1</v>
      </c>
      <c r="C55" s="15">
        <v>2</v>
      </c>
      <c r="D55" s="79" t="s">
        <v>21</v>
      </c>
      <c r="E55" s="85">
        <v>72</v>
      </c>
      <c r="F55" s="48" t="s">
        <v>25</v>
      </c>
      <c r="G55" s="49">
        <f t="shared" ref="G55:Q55" si="40">SUM(G54)</f>
        <v>638.25</v>
      </c>
      <c r="H55" s="49">
        <f t="shared" si="40"/>
        <v>688.32</v>
      </c>
      <c r="I55" s="49">
        <f t="shared" si="40"/>
        <v>773</v>
      </c>
      <c r="J55" s="49">
        <f t="shared" si="40"/>
        <v>688</v>
      </c>
      <c r="K55" s="49">
        <f t="shared" si="40"/>
        <v>696</v>
      </c>
      <c r="L55" s="49">
        <f t="shared" si="40"/>
        <v>0</v>
      </c>
      <c r="M55" s="49">
        <f t="shared" si="40"/>
        <v>0</v>
      </c>
      <c r="N55" s="49">
        <f t="shared" si="40"/>
        <v>0</v>
      </c>
      <c r="O55" s="49">
        <f t="shared" si="40"/>
        <v>0</v>
      </c>
      <c r="P55" s="49">
        <f t="shared" si="40"/>
        <v>696</v>
      </c>
      <c r="Q55" s="49">
        <f t="shared" si="40"/>
        <v>0</v>
      </c>
      <c r="R55" s="50">
        <f t="shared" si="34"/>
        <v>0</v>
      </c>
      <c r="S55" s="49">
        <f>SUM(S54)</f>
        <v>0</v>
      </c>
      <c r="T55" s="50">
        <f t="shared" si="35"/>
        <v>0</v>
      </c>
      <c r="U55" s="49">
        <f>SUM(U54)</f>
        <v>0</v>
      </c>
      <c r="V55" s="50">
        <f t="shared" si="36"/>
        <v>0</v>
      </c>
      <c r="W55" s="49">
        <f>SUM(W54)</f>
        <v>0</v>
      </c>
      <c r="X55" s="50">
        <f t="shared" si="37"/>
        <v>0</v>
      </c>
      <c r="Y55" s="49">
        <f>SUM(Y54)</f>
        <v>687</v>
      </c>
      <c r="Z55" s="49">
        <f>SUM(Z54)</f>
        <v>693</v>
      </c>
    </row>
    <row r="56" spans="1:26" ht="13.9" customHeight="1" x14ac:dyDescent="0.25">
      <c r="A56" s="15">
        <v>1</v>
      </c>
      <c r="B56" s="15">
        <v>1</v>
      </c>
      <c r="C56" s="15">
        <v>2</v>
      </c>
      <c r="D56" s="86"/>
      <c r="E56" s="87"/>
      <c r="F56" s="26" t="s">
        <v>116</v>
      </c>
      <c r="G56" s="27">
        <f t="shared" ref="G56:Q56" si="41">G48+G53+G55</f>
        <v>83871.44</v>
      </c>
      <c r="H56" s="27">
        <f t="shared" si="41"/>
        <v>95315.090000000026</v>
      </c>
      <c r="I56" s="27">
        <f t="shared" si="41"/>
        <v>98428</v>
      </c>
      <c r="J56" s="27">
        <f t="shared" si="41"/>
        <v>104546</v>
      </c>
      <c r="K56" s="27">
        <f t="shared" si="41"/>
        <v>121721</v>
      </c>
      <c r="L56" s="27">
        <f t="shared" si="41"/>
        <v>0</v>
      </c>
      <c r="M56" s="27">
        <f t="shared" si="41"/>
        <v>0</v>
      </c>
      <c r="N56" s="27">
        <f t="shared" si="41"/>
        <v>0</v>
      </c>
      <c r="O56" s="27">
        <f t="shared" si="41"/>
        <v>0</v>
      </c>
      <c r="P56" s="27">
        <f t="shared" si="41"/>
        <v>121721</v>
      </c>
      <c r="Q56" s="27">
        <f t="shared" si="41"/>
        <v>0</v>
      </c>
      <c r="R56" s="28">
        <f t="shared" si="34"/>
        <v>0</v>
      </c>
      <c r="S56" s="27">
        <f>S48+S53+S55</f>
        <v>0</v>
      </c>
      <c r="T56" s="28">
        <f t="shared" si="35"/>
        <v>0</v>
      </c>
      <c r="U56" s="27">
        <f>U48+U53+U55</f>
        <v>0</v>
      </c>
      <c r="V56" s="28">
        <f t="shared" si="36"/>
        <v>0</v>
      </c>
      <c r="W56" s="27">
        <f>W48+W53+W55</f>
        <v>0</v>
      </c>
      <c r="X56" s="28">
        <f t="shared" si="37"/>
        <v>0</v>
      </c>
      <c r="Y56" s="27">
        <f>Y48+Y53+Y55</f>
        <v>132273</v>
      </c>
      <c r="Z56" s="27">
        <f>Z48+Z53+Z55</f>
        <v>144043</v>
      </c>
    </row>
    <row r="57" spans="1:26" ht="13.9" customHeight="1" x14ac:dyDescent="0.25">
      <c r="D57" s="88"/>
      <c r="E57" s="44"/>
      <c r="F57" s="44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90"/>
      <c r="S57" s="89"/>
      <c r="T57" s="90"/>
      <c r="U57" s="89"/>
      <c r="V57" s="90"/>
      <c r="W57" s="89"/>
      <c r="X57" s="90"/>
      <c r="Y57" s="89"/>
      <c r="Z57" s="89"/>
    </row>
    <row r="58" spans="1:26" ht="13.9" customHeight="1" x14ac:dyDescent="0.25">
      <c r="D58" s="6" t="s">
        <v>127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9" customHeight="1" x14ac:dyDescent="0.25">
      <c r="D59" s="21" t="s">
        <v>32</v>
      </c>
      <c r="E59" s="21" t="s">
        <v>33</v>
      </c>
      <c r="F59" s="21" t="s">
        <v>34</v>
      </c>
      <c r="G59" s="21" t="s">
        <v>1</v>
      </c>
      <c r="H59" s="21" t="s">
        <v>2</v>
      </c>
      <c r="I59" s="21" t="s">
        <v>3</v>
      </c>
      <c r="J59" s="21" t="s">
        <v>4</v>
      </c>
      <c r="K59" s="21" t="s">
        <v>5</v>
      </c>
      <c r="L59" s="21" t="s">
        <v>6</v>
      </c>
      <c r="M59" s="21" t="s">
        <v>7</v>
      </c>
      <c r="N59" s="21" t="s">
        <v>8</v>
      </c>
      <c r="O59" s="21" t="s">
        <v>9</v>
      </c>
      <c r="P59" s="21" t="s">
        <v>10</v>
      </c>
      <c r="Q59" s="21" t="s">
        <v>11</v>
      </c>
      <c r="R59" s="22" t="s">
        <v>12</v>
      </c>
      <c r="S59" s="21" t="s">
        <v>13</v>
      </c>
      <c r="T59" s="22" t="s">
        <v>14</v>
      </c>
      <c r="U59" s="21" t="s">
        <v>15</v>
      </c>
      <c r="V59" s="22" t="s">
        <v>16</v>
      </c>
      <c r="W59" s="21" t="s">
        <v>17</v>
      </c>
      <c r="X59" s="22" t="s">
        <v>18</v>
      </c>
      <c r="Y59" s="21" t="s">
        <v>19</v>
      </c>
      <c r="Z59" s="21" t="s">
        <v>20</v>
      </c>
    </row>
    <row r="60" spans="1:26" ht="13.9" customHeight="1" x14ac:dyDescent="0.25">
      <c r="A60" s="15">
        <v>1</v>
      </c>
      <c r="B60" s="15">
        <v>1</v>
      </c>
      <c r="C60" s="15">
        <v>3</v>
      </c>
      <c r="D60" s="5" t="s">
        <v>128</v>
      </c>
      <c r="E60" s="23">
        <v>610</v>
      </c>
      <c r="F60" s="23" t="s">
        <v>121</v>
      </c>
      <c r="G60" s="46">
        <v>4315.55</v>
      </c>
      <c r="H60" s="24">
        <v>8114</v>
      </c>
      <c r="I60" s="24">
        <v>10384</v>
      </c>
      <c r="J60" s="24">
        <v>10430</v>
      </c>
      <c r="K60" s="24">
        <v>11296</v>
      </c>
      <c r="L60" s="24"/>
      <c r="M60" s="24"/>
      <c r="N60" s="24"/>
      <c r="O60" s="24"/>
      <c r="P60" s="46">
        <f>K60+SUM(L60:O60)</f>
        <v>11296</v>
      </c>
      <c r="Q60" s="46"/>
      <c r="R60" s="47">
        <f t="shared" ref="R60:R66" si="42">Q60/$P60</f>
        <v>0</v>
      </c>
      <c r="S60" s="46"/>
      <c r="T60" s="47">
        <f t="shared" ref="T60:T66" si="43">S60/$P60</f>
        <v>0</v>
      </c>
      <c r="U60" s="46"/>
      <c r="V60" s="47">
        <f t="shared" ref="V60:V66" si="44">U60/$P60</f>
        <v>0</v>
      </c>
      <c r="W60" s="46"/>
      <c r="X60" s="47">
        <f t="shared" ref="X60:X66" si="45">W60/$P60</f>
        <v>0</v>
      </c>
      <c r="Y60" s="24">
        <v>12426</v>
      </c>
      <c r="Z60" s="24">
        <v>13669</v>
      </c>
    </row>
    <row r="61" spans="1:26" ht="13.9" customHeight="1" x14ac:dyDescent="0.25">
      <c r="A61" s="15">
        <v>1</v>
      </c>
      <c r="B61" s="15">
        <v>1</v>
      </c>
      <c r="C61" s="15">
        <v>3</v>
      </c>
      <c r="D61" s="5"/>
      <c r="E61" s="23">
        <v>620</v>
      </c>
      <c r="F61" s="23" t="s">
        <v>122</v>
      </c>
      <c r="G61" s="46">
        <v>1335.44</v>
      </c>
      <c r="H61" s="24">
        <v>2545.6999999999998</v>
      </c>
      <c r="I61" s="24">
        <v>3265</v>
      </c>
      <c r="J61" s="24">
        <v>3290</v>
      </c>
      <c r="K61" s="24">
        <v>3552</v>
      </c>
      <c r="L61" s="24"/>
      <c r="M61" s="24"/>
      <c r="N61" s="24"/>
      <c r="O61" s="24"/>
      <c r="P61" s="46">
        <f>K61+SUM(L61:O61)</f>
        <v>3552</v>
      </c>
      <c r="Q61" s="46"/>
      <c r="R61" s="47">
        <f t="shared" si="42"/>
        <v>0</v>
      </c>
      <c r="S61" s="46"/>
      <c r="T61" s="47">
        <f t="shared" si="43"/>
        <v>0</v>
      </c>
      <c r="U61" s="46"/>
      <c r="V61" s="47">
        <f t="shared" si="44"/>
        <v>0</v>
      </c>
      <c r="W61" s="46"/>
      <c r="X61" s="47">
        <f t="shared" si="45"/>
        <v>0</v>
      </c>
      <c r="Y61" s="24">
        <v>3908</v>
      </c>
      <c r="Z61" s="24">
        <v>4298</v>
      </c>
    </row>
    <row r="62" spans="1:26" ht="13.9" customHeight="1" x14ac:dyDescent="0.25">
      <c r="A62" s="15">
        <v>1</v>
      </c>
      <c r="B62" s="15">
        <v>1</v>
      </c>
      <c r="C62" s="15">
        <v>3</v>
      </c>
      <c r="D62" s="5"/>
      <c r="E62" s="23">
        <v>630</v>
      </c>
      <c r="F62" s="23" t="s">
        <v>123</v>
      </c>
      <c r="G62" s="46">
        <v>1756.65</v>
      </c>
      <c r="H62" s="24">
        <v>2407.87</v>
      </c>
      <c r="I62" s="24">
        <v>2631</v>
      </c>
      <c r="J62" s="24">
        <v>2066</v>
      </c>
      <c r="K62" s="24">
        <f>698+1750</f>
        <v>2448</v>
      </c>
      <c r="L62" s="24"/>
      <c r="M62" s="24"/>
      <c r="N62" s="24"/>
      <c r="O62" s="24"/>
      <c r="P62" s="46">
        <f>K62+SUM(L62:O62)</f>
        <v>2448</v>
      </c>
      <c r="Q62" s="46"/>
      <c r="R62" s="47">
        <f t="shared" si="42"/>
        <v>0</v>
      </c>
      <c r="S62" s="46"/>
      <c r="T62" s="47">
        <f t="shared" si="43"/>
        <v>0</v>
      </c>
      <c r="U62" s="46"/>
      <c r="V62" s="47">
        <f t="shared" si="44"/>
        <v>0</v>
      </c>
      <c r="W62" s="46"/>
      <c r="X62" s="47">
        <f t="shared" si="45"/>
        <v>0</v>
      </c>
      <c r="Y62" s="24">
        <f>709+1750</f>
        <v>2459</v>
      </c>
      <c r="Z62" s="24">
        <f>720+1750</f>
        <v>2470</v>
      </c>
    </row>
    <row r="63" spans="1:26" ht="13.9" customHeight="1" x14ac:dyDescent="0.25">
      <c r="A63" s="15">
        <v>1</v>
      </c>
      <c r="B63" s="15">
        <v>1</v>
      </c>
      <c r="C63" s="15">
        <v>3</v>
      </c>
      <c r="D63" s="79" t="s">
        <v>21</v>
      </c>
      <c r="E63" s="48">
        <v>41</v>
      </c>
      <c r="F63" s="48" t="s">
        <v>23</v>
      </c>
      <c r="G63" s="49">
        <f t="shared" ref="G63:Q63" si="46">SUM(G60:G62)</f>
        <v>7407.6399999999994</v>
      </c>
      <c r="H63" s="49">
        <f t="shared" si="46"/>
        <v>13067.57</v>
      </c>
      <c r="I63" s="49">
        <f t="shared" si="46"/>
        <v>16280</v>
      </c>
      <c r="J63" s="49">
        <f t="shared" si="46"/>
        <v>15786</v>
      </c>
      <c r="K63" s="49">
        <f t="shared" si="46"/>
        <v>17296</v>
      </c>
      <c r="L63" s="49">
        <f t="shared" si="46"/>
        <v>0</v>
      </c>
      <c r="M63" s="49">
        <f t="shared" si="46"/>
        <v>0</v>
      </c>
      <c r="N63" s="49">
        <f t="shared" si="46"/>
        <v>0</v>
      </c>
      <c r="O63" s="49">
        <f t="shared" si="46"/>
        <v>0</v>
      </c>
      <c r="P63" s="49">
        <f t="shared" si="46"/>
        <v>17296</v>
      </c>
      <c r="Q63" s="49">
        <f t="shared" si="46"/>
        <v>0</v>
      </c>
      <c r="R63" s="50">
        <f t="shared" si="42"/>
        <v>0</v>
      </c>
      <c r="S63" s="49">
        <f>SUM(S60:S62)</f>
        <v>0</v>
      </c>
      <c r="T63" s="50">
        <f t="shared" si="43"/>
        <v>0</v>
      </c>
      <c r="U63" s="49">
        <f>SUM(U60:U62)</f>
        <v>0</v>
      </c>
      <c r="V63" s="50">
        <f t="shared" si="44"/>
        <v>0</v>
      </c>
      <c r="W63" s="49">
        <f>SUM(W60:W62)</f>
        <v>0</v>
      </c>
      <c r="X63" s="50">
        <f t="shared" si="45"/>
        <v>0</v>
      </c>
      <c r="Y63" s="49">
        <f>SUM(Y60:Y62)</f>
        <v>18793</v>
      </c>
      <c r="Z63" s="49">
        <f>SUM(Z60:Z62)</f>
        <v>20437</v>
      </c>
    </row>
    <row r="64" spans="1:26" ht="13.9" customHeight="1" x14ac:dyDescent="0.25">
      <c r="A64" s="15">
        <v>2</v>
      </c>
      <c r="B64" s="15">
        <v>2</v>
      </c>
      <c r="C64" s="15">
        <v>4</v>
      </c>
      <c r="D64" s="80" t="s">
        <v>128</v>
      </c>
      <c r="E64" s="23">
        <v>640</v>
      </c>
      <c r="F64" s="23" t="s">
        <v>124</v>
      </c>
      <c r="G64" s="24">
        <v>33</v>
      </c>
      <c r="H64" s="24">
        <v>65.790000000000006</v>
      </c>
      <c r="I64" s="24">
        <v>85</v>
      </c>
      <c r="J64" s="24">
        <v>60</v>
      </c>
      <c r="K64" s="24">
        <v>69</v>
      </c>
      <c r="L64" s="24"/>
      <c r="M64" s="24"/>
      <c r="N64" s="24"/>
      <c r="O64" s="24"/>
      <c r="P64" s="24">
        <f>K64+SUM(L64:O64)</f>
        <v>69</v>
      </c>
      <c r="Q64" s="24"/>
      <c r="R64" s="25">
        <f t="shared" si="42"/>
        <v>0</v>
      </c>
      <c r="S64" s="24"/>
      <c r="T64" s="25">
        <f t="shared" si="43"/>
        <v>0</v>
      </c>
      <c r="U64" s="24"/>
      <c r="V64" s="25">
        <f t="shared" si="44"/>
        <v>0</v>
      </c>
      <c r="W64" s="24"/>
      <c r="X64" s="25">
        <f t="shared" si="45"/>
        <v>0</v>
      </c>
      <c r="Y64" s="24">
        <f>K64</f>
        <v>69</v>
      </c>
      <c r="Z64" s="24">
        <f>Y64</f>
        <v>69</v>
      </c>
    </row>
    <row r="65" spans="1:26" ht="13.9" customHeight="1" x14ac:dyDescent="0.25">
      <c r="A65" s="15">
        <v>3</v>
      </c>
      <c r="B65" s="15">
        <v>3</v>
      </c>
      <c r="C65" s="15">
        <v>5</v>
      </c>
      <c r="D65" s="79" t="s">
        <v>21</v>
      </c>
      <c r="E65" s="48">
        <v>72</v>
      </c>
      <c r="F65" s="48" t="s">
        <v>25</v>
      </c>
      <c r="G65" s="49">
        <f t="shared" ref="G65:Q65" si="47">SUM(G64:G64)</f>
        <v>33</v>
      </c>
      <c r="H65" s="49">
        <f t="shared" si="47"/>
        <v>65.790000000000006</v>
      </c>
      <c r="I65" s="49">
        <f t="shared" si="47"/>
        <v>85</v>
      </c>
      <c r="J65" s="49">
        <f t="shared" si="47"/>
        <v>60</v>
      </c>
      <c r="K65" s="49">
        <f t="shared" si="47"/>
        <v>69</v>
      </c>
      <c r="L65" s="49">
        <f t="shared" si="47"/>
        <v>0</v>
      </c>
      <c r="M65" s="49">
        <f t="shared" si="47"/>
        <v>0</v>
      </c>
      <c r="N65" s="49">
        <f t="shared" si="47"/>
        <v>0</v>
      </c>
      <c r="O65" s="49">
        <f t="shared" si="47"/>
        <v>0</v>
      </c>
      <c r="P65" s="49">
        <f t="shared" si="47"/>
        <v>69</v>
      </c>
      <c r="Q65" s="49">
        <f t="shared" si="47"/>
        <v>0</v>
      </c>
      <c r="R65" s="50">
        <f t="shared" si="42"/>
        <v>0</v>
      </c>
      <c r="S65" s="49">
        <f>SUM(S64:S64)</f>
        <v>0</v>
      </c>
      <c r="T65" s="50">
        <f t="shared" si="43"/>
        <v>0</v>
      </c>
      <c r="U65" s="49">
        <f>SUM(U64:U64)</f>
        <v>0</v>
      </c>
      <c r="V65" s="50">
        <f t="shared" si="44"/>
        <v>0</v>
      </c>
      <c r="W65" s="49">
        <f>SUM(W64:W64)</f>
        <v>0</v>
      </c>
      <c r="X65" s="50">
        <f t="shared" si="45"/>
        <v>0</v>
      </c>
      <c r="Y65" s="49">
        <f>SUM(Y64:Y64)</f>
        <v>69</v>
      </c>
      <c r="Z65" s="49">
        <f>SUM(Z64:Z64)</f>
        <v>69</v>
      </c>
    </row>
    <row r="66" spans="1:26" ht="13.9" customHeight="1" x14ac:dyDescent="0.25">
      <c r="A66" s="15">
        <v>4</v>
      </c>
      <c r="B66" s="15">
        <v>4</v>
      </c>
      <c r="C66" s="15">
        <v>6</v>
      </c>
      <c r="D66" s="86"/>
      <c r="E66" s="87"/>
      <c r="F66" s="26" t="s">
        <v>116</v>
      </c>
      <c r="G66" s="27">
        <f t="shared" ref="G66:Q66" si="48">G63+G65</f>
        <v>7440.6399999999994</v>
      </c>
      <c r="H66" s="27">
        <f t="shared" si="48"/>
        <v>13133.36</v>
      </c>
      <c r="I66" s="27">
        <f t="shared" si="48"/>
        <v>16365</v>
      </c>
      <c r="J66" s="27">
        <f t="shared" si="48"/>
        <v>15846</v>
      </c>
      <c r="K66" s="27">
        <f t="shared" si="48"/>
        <v>17365</v>
      </c>
      <c r="L66" s="27">
        <f t="shared" si="48"/>
        <v>0</v>
      </c>
      <c r="M66" s="27">
        <f t="shared" si="48"/>
        <v>0</v>
      </c>
      <c r="N66" s="27">
        <f t="shared" si="48"/>
        <v>0</v>
      </c>
      <c r="O66" s="27">
        <f t="shared" si="48"/>
        <v>0</v>
      </c>
      <c r="P66" s="27">
        <f t="shared" si="48"/>
        <v>17365</v>
      </c>
      <c r="Q66" s="27">
        <f t="shared" si="48"/>
        <v>0</v>
      </c>
      <c r="R66" s="28">
        <f t="shared" si="42"/>
        <v>0</v>
      </c>
      <c r="S66" s="27">
        <f>S63+S65</f>
        <v>0</v>
      </c>
      <c r="T66" s="28">
        <f t="shared" si="43"/>
        <v>0</v>
      </c>
      <c r="U66" s="27">
        <f>U63+U65</f>
        <v>0</v>
      </c>
      <c r="V66" s="28">
        <f t="shared" si="44"/>
        <v>0</v>
      </c>
      <c r="W66" s="27">
        <f>W63+W65</f>
        <v>0</v>
      </c>
      <c r="X66" s="28">
        <f t="shared" si="45"/>
        <v>0</v>
      </c>
      <c r="Y66" s="27">
        <f>Y63+Y65</f>
        <v>18862</v>
      </c>
      <c r="Z66" s="27">
        <f>Z63+Z65</f>
        <v>20506</v>
      </c>
    </row>
    <row r="67" spans="1:26" ht="13.9" customHeight="1" x14ac:dyDescent="0.25">
      <c r="D67" s="88"/>
      <c r="E67" s="44"/>
      <c r="F67" s="44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90"/>
      <c r="S67" s="89"/>
      <c r="T67" s="90"/>
      <c r="U67" s="89"/>
      <c r="V67" s="90"/>
      <c r="W67" s="89"/>
      <c r="X67" s="90"/>
      <c r="Y67" s="89"/>
      <c r="Z67" s="89"/>
    </row>
    <row r="68" spans="1:26" ht="13.9" customHeight="1" x14ac:dyDescent="0.25">
      <c r="D68" s="6" t="s">
        <v>129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9" customHeight="1" x14ac:dyDescent="0.25">
      <c r="D69" s="21" t="s">
        <v>32</v>
      </c>
      <c r="E69" s="21" t="s">
        <v>33</v>
      </c>
      <c r="F69" s="21" t="s">
        <v>34</v>
      </c>
      <c r="G69" s="21" t="s">
        <v>1</v>
      </c>
      <c r="H69" s="21" t="s">
        <v>2</v>
      </c>
      <c r="I69" s="21" t="s">
        <v>3</v>
      </c>
      <c r="J69" s="21" t="s">
        <v>4</v>
      </c>
      <c r="K69" s="21" t="s">
        <v>5</v>
      </c>
      <c r="L69" s="21" t="s">
        <v>6</v>
      </c>
      <c r="M69" s="21" t="s">
        <v>7</v>
      </c>
      <c r="N69" s="21" t="s">
        <v>8</v>
      </c>
      <c r="O69" s="21" t="s">
        <v>9</v>
      </c>
      <c r="P69" s="21" t="s">
        <v>10</v>
      </c>
      <c r="Q69" s="21" t="s">
        <v>11</v>
      </c>
      <c r="R69" s="22" t="s">
        <v>12</v>
      </c>
      <c r="S69" s="21" t="s">
        <v>13</v>
      </c>
      <c r="T69" s="22" t="s">
        <v>14</v>
      </c>
      <c r="U69" s="21" t="s">
        <v>15</v>
      </c>
      <c r="V69" s="22" t="s">
        <v>16</v>
      </c>
      <c r="W69" s="21" t="s">
        <v>17</v>
      </c>
      <c r="X69" s="22" t="s">
        <v>18</v>
      </c>
      <c r="Y69" s="21" t="s">
        <v>19</v>
      </c>
      <c r="Z69" s="21" t="s">
        <v>20</v>
      </c>
    </row>
    <row r="70" spans="1:26" ht="13.9" customHeight="1" x14ac:dyDescent="0.25">
      <c r="A70" s="15">
        <v>1</v>
      </c>
      <c r="B70" s="15">
        <v>1</v>
      </c>
      <c r="C70" s="15">
        <v>4</v>
      </c>
      <c r="D70" s="11" t="s">
        <v>120</v>
      </c>
      <c r="E70" s="23">
        <v>630</v>
      </c>
      <c r="F70" s="23" t="s">
        <v>123</v>
      </c>
      <c r="G70" s="24">
        <v>18200.669999999998</v>
      </c>
      <c r="H70" s="24">
        <v>14039.46</v>
      </c>
      <c r="I70" s="24">
        <v>19227</v>
      </c>
      <c r="J70" s="24">
        <v>25840</v>
      </c>
      <c r="K70" s="24">
        <v>30673</v>
      </c>
      <c r="L70" s="24"/>
      <c r="M70" s="24"/>
      <c r="N70" s="24"/>
      <c r="O70" s="24"/>
      <c r="P70" s="24">
        <f>K70+SUM(L70:O70)</f>
        <v>30673</v>
      </c>
      <c r="Q70" s="24"/>
      <c r="R70" s="25">
        <f>Q70/$P70</f>
        <v>0</v>
      </c>
      <c r="S70" s="24"/>
      <c r="T70" s="25">
        <f>S70/$P70</f>
        <v>0</v>
      </c>
      <c r="U70" s="24"/>
      <c r="V70" s="25">
        <f>U70/$P70</f>
        <v>0</v>
      </c>
      <c r="W70" s="24"/>
      <c r="X70" s="25">
        <f>W70/$P70</f>
        <v>0</v>
      </c>
      <c r="Y70" s="24">
        <f>K70</f>
        <v>30673</v>
      </c>
      <c r="Z70" s="24">
        <f>Y70</f>
        <v>30673</v>
      </c>
    </row>
    <row r="71" spans="1:26" ht="13.9" customHeight="1" x14ac:dyDescent="0.25">
      <c r="A71" s="15">
        <v>1</v>
      </c>
      <c r="B71" s="15">
        <v>1</v>
      </c>
      <c r="C71" s="15">
        <v>4</v>
      </c>
      <c r="D71" s="11"/>
      <c r="E71" s="23">
        <v>640</v>
      </c>
      <c r="F71" s="23" t="s">
        <v>124</v>
      </c>
      <c r="G71" s="24">
        <v>0</v>
      </c>
      <c r="H71" s="24">
        <v>258.5</v>
      </c>
      <c r="I71" s="24">
        <v>259</v>
      </c>
      <c r="J71" s="24">
        <v>259</v>
      </c>
      <c r="K71" s="24">
        <v>259</v>
      </c>
      <c r="L71" s="24"/>
      <c r="M71" s="24"/>
      <c r="N71" s="24"/>
      <c r="O71" s="24"/>
      <c r="P71" s="24">
        <f>K71+SUM(L71:O71)</f>
        <v>259</v>
      </c>
      <c r="Q71" s="24"/>
      <c r="R71" s="25">
        <f>Q71/$P71</f>
        <v>0</v>
      </c>
      <c r="S71" s="24"/>
      <c r="T71" s="25">
        <f>S71/$P71</f>
        <v>0</v>
      </c>
      <c r="U71" s="24"/>
      <c r="V71" s="25">
        <f>U71/$P71</f>
        <v>0</v>
      </c>
      <c r="W71" s="24"/>
      <c r="X71" s="25">
        <f>W71/$P71</f>
        <v>0</v>
      </c>
      <c r="Y71" s="24">
        <f>K71</f>
        <v>259</v>
      </c>
      <c r="Z71" s="24">
        <f>Y71</f>
        <v>259</v>
      </c>
    </row>
    <row r="72" spans="1:26" ht="13.9" customHeight="1" x14ac:dyDescent="0.25">
      <c r="A72" s="15">
        <v>1</v>
      </c>
      <c r="B72" s="15">
        <v>1</v>
      </c>
      <c r="C72" s="15">
        <v>4</v>
      </c>
      <c r="D72" s="51" t="s">
        <v>128</v>
      </c>
      <c r="E72" s="23">
        <v>630</v>
      </c>
      <c r="F72" s="23" t="s">
        <v>130</v>
      </c>
      <c r="G72" s="24">
        <v>234.69</v>
      </c>
      <c r="H72" s="24">
        <v>251.79</v>
      </c>
      <c r="I72" s="24">
        <v>250</v>
      </c>
      <c r="J72" s="24">
        <v>153</v>
      </c>
      <c r="K72" s="24">
        <v>202</v>
      </c>
      <c r="L72" s="24"/>
      <c r="M72" s="24"/>
      <c r="N72" s="24"/>
      <c r="O72" s="24"/>
      <c r="P72" s="24">
        <f>K72+SUM(L72:O72)</f>
        <v>202</v>
      </c>
      <c r="Q72" s="24"/>
      <c r="R72" s="25">
        <f>Q72/$P72</f>
        <v>0</v>
      </c>
      <c r="S72" s="24"/>
      <c r="T72" s="25">
        <f>S72/$P72</f>
        <v>0</v>
      </c>
      <c r="U72" s="24"/>
      <c r="V72" s="25">
        <f>U72/$P72</f>
        <v>0</v>
      </c>
      <c r="W72" s="24"/>
      <c r="X72" s="25">
        <f>W72/$P72</f>
        <v>0</v>
      </c>
      <c r="Y72" s="24">
        <f>K72</f>
        <v>202</v>
      </c>
      <c r="Z72" s="24">
        <f>Y72</f>
        <v>202</v>
      </c>
    </row>
    <row r="73" spans="1:26" ht="13.9" customHeight="1" x14ac:dyDescent="0.25">
      <c r="A73" s="15">
        <v>1</v>
      </c>
      <c r="B73" s="15">
        <v>1</v>
      </c>
      <c r="C73" s="15">
        <v>4</v>
      </c>
      <c r="D73" s="79" t="s">
        <v>21</v>
      </c>
      <c r="E73" s="48">
        <v>41</v>
      </c>
      <c r="F73" s="48" t="s">
        <v>23</v>
      </c>
      <c r="G73" s="49">
        <f t="shared" ref="G73:Q73" si="49">SUM(G70:G72)</f>
        <v>18435.359999999997</v>
      </c>
      <c r="H73" s="49">
        <f t="shared" si="49"/>
        <v>14549.75</v>
      </c>
      <c r="I73" s="49">
        <f t="shared" si="49"/>
        <v>19736</v>
      </c>
      <c r="J73" s="49">
        <f t="shared" si="49"/>
        <v>26252</v>
      </c>
      <c r="K73" s="49">
        <f t="shared" si="49"/>
        <v>31134</v>
      </c>
      <c r="L73" s="49">
        <f t="shared" si="49"/>
        <v>0</v>
      </c>
      <c r="M73" s="49">
        <f t="shared" si="49"/>
        <v>0</v>
      </c>
      <c r="N73" s="49">
        <f t="shared" si="49"/>
        <v>0</v>
      </c>
      <c r="O73" s="49">
        <f t="shared" si="49"/>
        <v>0</v>
      </c>
      <c r="P73" s="49">
        <f t="shared" si="49"/>
        <v>31134</v>
      </c>
      <c r="Q73" s="49">
        <f t="shared" si="49"/>
        <v>0</v>
      </c>
      <c r="R73" s="50">
        <f>Q73/$P73</f>
        <v>0</v>
      </c>
      <c r="S73" s="49">
        <f>SUM(S70:S72)</f>
        <v>0</v>
      </c>
      <c r="T73" s="50">
        <f>S73/$P73</f>
        <v>0</v>
      </c>
      <c r="U73" s="49">
        <f>SUM(U70:U72)</f>
        <v>0</v>
      </c>
      <c r="V73" s="50">
        <f>U73/$P73</f>
        <v>0</v>
      </c>
      <c r="W73" s="49">
        <f>SUM(W70:W72)</f>
        <v>0</v>
      </c>
      <c r="X73" s="50">
        <f>W73/$P73</f>
        <v>0</v>
      </c>
      <c r="Y73" s="49">
        <f>SUM(Y70:Y72)</f>
        <v>31134</v>
      </c>
      <c r="Z73" s="49">
        <f>SUM(Z70:Z72)</f>
        <v>31134</v>
      </c>
    </row>
    <row r="74" spans="1:26" ht="13.9" customHeight="1" x14ac:dyDescent="0.25">
      <c r="A74" s="15">
        <v>1</v>
      </c>
      <c r="B74" s="15">
        <v>1</v>
      </c>
      <c r="C74" s="15">
        <v>4</v>
      </c>
      <c r="D74" s="86"/>
      <c r="E74" s="87"/>
      <c r="F74" s="26" t="s">
        <v>116</v>
      </c>
      <c r="G74" s="27">
        <f t="shared" ref="G74:Q74" si="50">G73</f>
        <v>18435.359999999997</v>
      </c>
      <c r="H74" s="27">
        <f t="shared" si="50"/>
        <v>14549.75</v>
      </c>
      <c r="I74" s="27">
        <f t="shared" si="50"/>
        <v>19736</v>
      </c>
      <c r="J74" s="27">
        <f t="shared" si="50"/>
        <v>26252</v>
      </c>
      <c r="K74" s="27">
        <f t="shared" si="50"/>
        <v>31134</v>
      </c>
      <c r="L74" s="27">
        <f t="shared" si="50"/>
        <v>0</v>
      </c>
      <c r="M74" s="27">
        <f t="shared" si="50"/>
        <v>0</v>
      </c>
      <c r="N74" s="27">
        <f t="shared" si="50"/>
        <v>0</v>
      </c>
      <c r="O74" s="27">
        <f t="shared" si="50"/>
        <v>0</v>
      </c>
      <c r="P74" s="27">
        <f t="shared" si="50"/>
        <v>31134</v>
      </c>
      <c r="Q74" s="27">
        <f t="shared" si="50"/>
        <v>0</v>
      </c>
      <c r="R74" s="28">
        <f>Q74/$P74</f>
        <v>0</v>
      </c>
      <c r="S74" s="27">
        <f>S73</f>
        <v>0</v>
      </c>
      <c r="T74" s="28">
        <f>S74/$P74</f>
        <v>0</v>
      </c>
      <c r="U74" s="27">
        <f>U73</f>
        <v>0</v>
      </c>
      <c r="V74" s="28">
        <f>U74/$P74</f>
        <v>0</v>
      </c>
      <c r="W74" s="27">
        <f>W73</f>
        <v>0</v>
      </c>
      <c r="X74" s="28">
        <f>W74/$P74</f>
        <v>0</v>
      </c>
      <c r="Y74" s="27">
        <f>Y73</f>
        <v>31134</v>
      </c>
      <c r="Z74" s="27">
        <f>Z73</f>
        <v>31134</v>
      </c>
    </row>
    <row r="75" spans="1:26" ht="13.9" customHeight="1" x14ac:dyDescent="0.25">
      <c r="D75" s="88"/>
      <c r="E75" s="44"/>
      <c r="F75" s="44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90"/>
      <c r="S75" s="89"/>
      <c r="T75" s="90"/>
      <c r="U75" s="89"/>
      <c r="V75" s="90"/>
      <c r="W75" s="89"/>
      <c r="X75" s="90"/>
      <c r="Y75" s="89"/>
      <c r="Z75" s="89"/>
    </row>
    <row r="76" spans="1:26" ht="13.9" customHeight="1" x14ac:dyDescent="0.25">
      <c r="D76" s="88"/>
      <c r="E76" s="52" t="s">
        <v>55</v>
      </c>
      <c r="F76" s="30" t="s">
        <v>131</v>
      </c>
      <c r="G76" s="53">
        <v>2681.3</v>
      </c>
      <c r="H76" s="53">
        <v>2615.9499999999998</v>
      </c>
      <c r="I76" s="53">
        <v>2890</v>
      </c>
      <c r="J76" s="53">
        <v>2444</v>
      </c>
      <c r="K76" s="53">
        <v>2450</v>
      </c>
      <c r="L76" s="53"/>
      <c r="M76" s="53"/>
      <c r="N76" s="53"/>
      <c r="O76" s="53"/>
      <c r="P76" s="53">
        <f>K76+SUM(L76:O76)</f>
        <v>2450</v>
      </c>
      <c r="Q76" s="53"/>
      <c r="R76" s="54">
        <f>Q76/$P76</f>
        <v>0</v>
      </c>
      <c r="S76" s="53"/>
      <c r="T76" s="54">
        <f>S76/$P76</f>
        <v>0</v>
      </c>
      <c r="U76" s="53"/>
      <c r="V76" s="54">
        <f>U76/$P76</f>
        <v>0</v>
      </c>
      <c r="W76" s="53"/>
      <c r="X76" s="55">
        <f>W76/$P76</f>
        <v>0</v>
      </c>
      <c r="Y76" s="53">
        <f>K76</f>
        <v>2450</v>
      </c>
      <c r="Z76" s="56">
        <f>Y76</f>
        <v>2450</v>
      </c>
    </row>
    <row r="77" spans="1:26" ht="13.9" customHeight="1" x14ac:dyDescent="0.25">
      <c r="D77" s="88"/>
      <c r="E77" s="57"/>
      <c r="F77" s="91" t="s">
        <v>132</v>
      </c>
      <c r="G77" s="92">
        <v>7331.48</v>
      </c>
      <c r="H77" s="92">
        <v>913.96</v>
      </c>
      <c r="I77" s="92">
        <v>10000</v>
      </c>
      <c r="J77" s="92">
        <v>7285</v>
      </c>
      <c r="K77" s="92">
        <v>5000</v>
      </c>
      <c r="L77" s="92"/>
      <c r="M77" s="92"/>
      <c r="N77" s="92"/>
      <c r="O77" s="92"/>
      <c r="P77" s="92">
        <f>K77+SUM(L77:O77)</f>
        <v>5000</v>
      </c>
      <c r="Q77" s="92"/>
      <c r="R77" s="93">
        <f>Q77/$P77</f>
        <v>0</v>
      </c>
      <c r="S77" s="92"/>
      <c r="T77" s="93">
        <f>S77/$P77</f>
        <v>0</v>
      </c>
      <c r="U77" s="92"/>
      <c r="V77" s="93">
        <f>U77/$P77</f>
        <v>0</v>
      </c>
      <c r="W77" s="92"/>
      <c r="X77" s="64">
        <f>W77/$P77</f>
        <v>0</v>
      </c>
      <c r="Y77" s="59">
        <f>K77</f>
        <v>5000</v>
      </c>
      <c r="Z77" s="61">
        <f>Y77</f>
        <v>5000</v>
      </c>
    </row>
    <row r="78" spans="1:26" ht="13.9" customHeight="1" x14ac:dyDescent="0.25">
      <c r="D78" s="88"/>
      <c r="E78" s="57"/>
      <c r="F78" s="15" t="s">
        <v>133</v>
      </c>
      <c r="G78" s="59">
        <v>1284</v>
      </c>
      <c r="H78" s="59">
        <v>2178</v>
      </c>
      <c r="I78" s="59">
        <v>2178</v>
      </c>
      <c r="J78" s="59">
        <v>2380</v>
      </c>
      <c r="K78" s="59">
        <v>2380</v>
      </c>
      <c r="L78" s="59"/>
      <c r="M78" s="59"/>
      <c r="N78" s="59"/>
      <c r="O78" s="59"/>
      <c r="P78" s="59">
        <f>K78+SUM(L78:O78)</f>
        <v>2380</v>
      </c>
      <c r="Q78" s="59"/>
      <c r="R78" s="16">
        <f>Q78/$P78</f>
        <v>0</v>
      </c>
      <c r="S78" s="59"/>
      <c r="T78" s="16">
        <f>S78/$P78</f>
        <v>0</v>
      </c>
      <c r="U78" s="59"/>
      <c r="V78" s="16">
        <f>U78/$P78</f>
        <v>0</v>
      </c>
      <c r="W78" s="59"/>
      <c r="X78" s="60">
        <f>W78/$P78</f>
        <v>0</v>
      </c>
      <c r="Y78" s="59">
        <f>K78</f>
        <v>2380</v>
      </c>
      <c r="Z78" s="61">
        <f>Y78</f>
        <v>2380</v>
      </c>
    </row>
    <row r="79" spans="1:26" ht="13.9" customHeight="1" x14ac:dyDescent="0.25">
      <c r="D79" s="88"/>
      <c r="E79" s="57"/>
      <c r="F79" s="91" t="s">
        <v>134</v>
      </c>
      <c r="G79" s="82">
        <v>661.26</v>
      </c>
      <c r="H79" s="82">
        <v>3249.6</v>
      </c>
      <c r="I79" s="82">
        <v>2141</v>
      </c>
      <c r="J79" s="82">
        <v>2141</v>
      </c>
      <c r="K79" s="82">
        <f>2141+3500</f>
        <v>5641</v>
      </c>
      <c r="L79" s="82"/>
      <c r="M79" s="82"/>
      <c r="N79" s="82"/>
      <c r="O79" s="82"/>
      <c r="P79" s="82">
        <f>K79+SUM(L79:O79)</f>
        <v>5641</v>
      </c>
      <c r="Q79" s="82"/>
      <c r="R79" s="83">
        <f>Q79/$P79</f>
        <v>0</v>
      </c>
      <c r="S79" s="82"/>
      <c r="T79" s="83">
        <f>S79/$P79</f>
        <v>0</v>
      </c>
      <c r="U79" s="82"/>
      <c r="V79" s="83">
        <f>U79/$P79</f>
        <v>0</v>
      </c>
      <c r="W79" s="82"/>
      <c r="X79" s="60">
        <f>W79/$P79</f>
        <v>0</v>
      </c>
      <c r="Y79" s="82">
        <v>3500</v>
      </c>
      <c r="Z79" s="61">
        <f>Y79</f>
        <v>3500</v>
      </c>
    </row>
    <row r="80" spans="1:26" ht="13.9" customHeight="1" x14ac:dyDescent="0.25">
      <c r="D80" s="88"/>
      <c r="E80" s="65"/>
      <c r="F80" s="94" t="s">
        <v>135</v>
      </c>
      <c r="G80" s="67"/>
      <c r="H80" s="67"/>
      <c r="I80" s="67"/>
      <c r="J80" s="67"/>
      <c r="K80" s="67">
        <v>10000</v>
      </c>
      <c r="L80" s="67"/>
      <c r="M80" s="67"/>
      <c r="N80" s="67"/>
      <c r="O80" s="67"/>
      <c r="P80" s="67">
        <f>K80+SUM(L80:O80)</f>
        <v>10000</v>
      </c>
      <c r="Q80" s="67"/>
      <c r="R80" s="68">
        <f>Q80/$P80</f>
        <v>0</v>
      </c>
      <c r="S80" s="67"/>
      <c r="T80" s="68">
        <f>S80/$P80</f>
        <v>0</v>
      </c>
      <c r="U80" s="67"/>
      <c r="V80" s="68">
        <f>U80/$P80</f>
        <v>0</v>
      </c>
      <c r="W80" s="67"/>
      <c r="X80" s="69">
        <f>W80/$P80</f>
        <v>0</v>
      </c>
      <c r="Y80" s="67">
        <f>K80</f>
        <v>10000</v>
      </c>
      <c r="Z80" s="70">
        <f>Y80</f>
        <v>10000</v>
      </c>
    </row>
    <row r="81" spans="1:26" ht="13.9" customHeight="1" x14ac:dyDescent="0.25">
      <c r="D81" s="88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S81" s="59"/>
      <c r="U81" s="59"/>
      <c r="W81" s="59"/>
      <c r="Y81" s="59"/>
      <c r="Z81" s="59"/>
    </row>
    <row r="82" spans="1:26" ht="13.9" customHeight="1" x14ac:dyDescent="0.25">
      <c r="D82" s="6" t="s">
        <v>136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9" customHeight="1" x14ac:dyDescent="0.25">
      <c r="D83" s="21" t="s">
        <v>32</v>
      </c>
      <c r="E83" s="21" t="s">
        <v>33</v>
      </c>
      <c r="F83" s="21" t="s">
        <v>34</v>
      </c>
      <c r="G83" s="21" t="s">
        <v>1</v>
      </c>
      <c r="H83" s="21" t="s">
        <v>2</v>
      </c>
      <c r="I83" s="21" t="s">
        <v>3</v>
      </c>
      <c r="J83" s="21" t="s">
        <v>4</v>
      </c>
      <c r="K83" s="21" t="s">
        <v>5</v>
      </c>
      <c r="L83" s="21" t="s">
        <v>6</v>
      </c>
      <c r="M83" s="21" t="s">
        <v>7</v>
      </c>
      <c r="N83" s="21" t="s">
        <v>8</v>
      </c>
      <c r="O83" s="21" t="s">
        <v>9</v>
      </c>
      <c r="P83" s="21" t="s">
        <v>10</v>
      </c>
      <c r="Q83" s="21" t="s">
        <v>11</v>
      </c>
      <c r="R83" s="22" t="s">
        <v>12</v>
      </c>
      <c r="S83" s="21" t="s">
        <v>13</v>
      </c>
      <c r="T83" s="22" t="s">
        <v>14</v>
      </c>
      <c r="U83" s="21" t="s">
        <v>15</v>
      </c>
      <c r="V83" s="22" t="s">
        <v>16</v>
      </c>
      <c r="W83" s="21" t="s">
        <v>17</v>
      </c>
      <c r="X83" s="22" t="s">
        <v>18</v>
      </c>
      <c r="Y83" s="21" t="s">
        <v>19</v>
      </c>
      <c r="Z83" s="21" t="s">
        <v>20</v>
      </c>
    </row>
    <row r="84" spans="1:26" ht="13.9" customHeight="1" x14ac:dyDescent="0.25">
      <c r="A84" s="15">
        <v>1</v>
      </c>
      <c r="B84" s="15">
        <v>1</v>
      </c>
      <c r="C84" s="15">
        <v>5</v>
      </c>
      <c r="D84" s="51" t="s">
        <v>120</v>
      </c>
      <c r="E84" s="23">
        <v>630</v>
      </c>
      <c r="F84" s="23" t="s">
        <v>123</v>
      </c>
      <c r="G84" s="24">
        <v>0</v>
      </c>
      <c r="H84" s="46">
        <v>0</v>
      </c>
      <c r="I84" s="24">
        <v>0</v>
      </c>
      <c r="J84" s="24">
        <v>2312</v>
      </c>
      <c r="K84" s="24">
        <v>0</v>
      </c>
      <c r="L84" s="24"/>
      <c r="M84" s="24"/>
      <c r="N84" s="24"/>
      <c r="O84" s="24"/>
      <c r="P84" s="46">
        <f>K84+SUM(L84:O84)</f>
        <v>0</v>
      </c>
      <c r="Q84" s="46"/>
      <c r="R84" s="47" t="e">
        <f t="shared" ref="R84:R92" si="51">Q84/$P84</f>
        <v>#DIV/0!</v>
      </c>
      <c r="S84" s="46"/>
      <c r="T84" s="47" t="e">
        <f t="shared" ref="T84:T92" si="52">S84/$P84</f>
        <v>#DIV/0!</v>
      </c>
      <c r="U84" s="46"/>
      <c r="V84" s="47" t="e">
        <f t="shared" ref="V84:V92" si="53">U84/$P84</f>
        <v>#DIV/0!</v>
      </c>
      <c r="W84" s="46"/>
      <c r="X84" s="47" t="e">
        <f t="shared" ref="X84:X92" si="54">W84/$P84</f>
        <v>#DIV/0!</v>
      </c>
      <c r="Y84" s="24">
        <v>0</v>
      </c>
      <c r="Z84" s="24">
        <v>0</v>
      </c>
    </row>
    <row r="85" spans="1:26" ht="13.9" customHeight="1" x14ac:dyDescent="0.25">
      <c r="A85" s="15">
        <v>1</v>
      </c>
      <c r="B85" s="15">
        <v>1</v>
      </c>
      <c r="C85" s="15">
        <v>5</v>
      </c>
      <c r="D85" s="79" t="s">
        <v>21</v>
      </c>
      <c r="E85" s="48">
        <v>111</v>
      </c>
      <c r="F85" s="48" t="s">
        <v>23</v>
      </c>
      <c r="G85" s="49">
        <f t="shared" ref="G85:Q85" si="55">SUM(G84:G84)</f>
        <v>0</v>
      </c>
      <c r="H85" s="49">
        <f t="shared" si="55"/>
        <v>0</v>
      </c>
      <c r="I85" s="49">
        <f t="shared" si="55"/>
        <v>0</v>
      </c>
      <c r="J85" s="49">
        <f t="shared" si="55"/>
        <v>2312</v>
      </c>
      <c r="K85" s="49">
        <f t="shared" si="55"/>
        <v>0</v>
      </c>
      <c r="L85" s="49">
        <f t="shared" si="55"/>
        <v>0</v>
      </c>
      <c r="M85" s="49">
        <f t="shared" si="55"/>
        <v>0</v>
      </c>
      <c r="N85" s="49">
        <f t="shared" si="55"/>
        <v>0</v>
      </c>
      <c r="O85" s="49">
        <f t="shared" si="55"/>
        <v>0</v>
      </c>
      <c r="P85" s="49">
        <f t="shared" si="55"/>
        <v>0</v>
      </c>
      <c r="Q85" s="49">
        <f t="shared" si="55"/>
        <v>0</v>
      </c>
      <c r="R85" s="50" t="e">
        <f t="shared" si="51"/>
        <v>#DIV/0!</v>
      </c>
      <c r="S85" s="49">
        <f>SUM(S84:S84)</f>
        <v>0</v>
      </c>
      <c r="T85" s="50" t="e">
        <f t="shared" si="52"/>
        <v>#DIV/0!</v>
      </c>
      <c r="U85" s="49">
        <f>SUM(U84:U84)</f>
        <v>0</v>
      </c>
      <c r="V85" s="50" t="e">
        <f t="shared" si="53"/>
        <v>#DIV/0!</v>
      </c>
      <c r="W85" s="49">
        <f>SUM(W84:W84)</f>
        <v>0</v>
      </c>
      <c r="X85" s="50" t="e">
        <f t="shared" si="54"/>
        <v>#DIV/0!</v>
      </c>
      <c r="Y85" s="49">
        <f>SUM(Y84:Y84)</f>
        <v>0</v>
      </c>
      <c r="Z85" s="49">
        <f>SUM(Z84:Z84)</f>
        <v>0</v>
      </c>
    </row>
    <row r="86" spans="1:26" ht="13.9" customHeight="1" x14ac:dyDescent="0.25">
      <c r="A86" s="15">
        <v>1</v>
      </c>
      <c r="B86" s="15">
        <v>1</v>
      </c>
      <c r="C86" s="15">
        <v>5</v>
      </c>
      <c r="D86" s="11" t="s">
        <v>120</v>
      </c>
      <c r="E86" s="23">
        <v>610</v>
      </c>
      <c r="F86" s="23" t="s">
        <v>121</v>
      </c>
      <c r="G86" s="46">
        <v>660.66</v>
      </c>
      <c r="H86" s="24">
        <v>6153.5</v>
      </c>
      <c r="I86" s="24">
        <v>20861</v>
      </c>
      <c r="J86" s="24">
        <v>9303</v>
      </c>
      <c r="K86" s="24">
        <v>10050</v>
      </c>
      <c r="L86" s="24"/>
      <c r="M86" s="24"/>
      <c r="N86" s="24"/>
      <c r="O86" s="24"/>
      <c r="P86" s="46">
        <f>K86+SUM(L86:O86)</f>
        <v>10050</v>
      </c>
      <c r="Q86" s="46"/>
      <c r="R86" s="47">
        <f t="shared" si="51"/>
        <v>0</v>
      </c>
      <c r="S86" s="46"/>
      <c r="T86" s="47">
        <f t="shared" si="52"/>
        <v>0</v>
      </c>
      <c r="U86" s="46"/>
      <c r="V86" s="47">
        <f t="shared" si="53"/>
        <v>0</v>
      </c>
      <c r="W86" s="46"/>
      <c r="X86" s="47">
        <f t="shared" si="54"/>
        <v>0</v>
      </c>
      <c r="Y86" s="24">
        <v>10984</v>
      </c>
      <c r="Z86" s="24">
        <v>12011</v>
      </c>
    </row>
    <row r="87" spans="1:26" ht="13.9" customHeight="1" x14ac:dyDescent="0.25">
      <c r="A87" s="15">
        <v>1</v>
      </c>
      <c r="B87" s="15">
        <v>1</v>
      </c>
      <c r="C87" s="15">
        <v>5</v>
      </c>
      <c r="D87" s="11" t="s">
        <v>137</v>
      </c>
      <c r="E87" s="23">
        <v>620</v>
      </c>
      <c r="F87" s="23" t="s">
        <v>122</v>
      </c>
      <c r="G87" s="46">
        <v>234.16</v>
      </c>
      <c r="H87" s="24">
        <v>2601.7600000000002</v>
      </c>
      <c r="I87" s="24">
        <v>7743</v>
      </c>
      <c r="J87" s="24">
        <v>3273</v>
      </c>
      <c r="K87" s="24">
        <v>4164</v>
      </c>
      <c r="L87" s="24"/>
      <c r="M87" s="24"/>
      <c r="N87" s="24"/>
      <c r="O87" s="24"/>
      <c r="P87" s="46">
        <f>K87+SUM(L87:O87)</f>
        <v>4164</v>
      </c>
      <c r="Q87" s="46"/>
      <c r="R87" s="47">
        <f t="shared" si="51"/>
        <v>0</v>
      </c>
      <c r="S87" s="46"/>
      <c r="T87" s="47">
        <f t="shared" si="52"/>
        <v>0</v>
      </c>
      <c r="U87" s="46"/>
      <c r="V87" s="47">
        <f t="shared" si="53"/>
        <v>0</v>
      </c>
      <c r="W87" s="46"/>
      <c r="X87" s="47">
        <f t="shared" si="54"/>
        <v>0</v>
      </c>
      <c r="Y87" s="24">
        <v>4539</v>
      </c>
      <c r="Z87" s="24">
        <v>4897</v>
      </c>
    </row>
    <row r="88" spans="1:26" ht="13.9" customHeight="1" x14ac:dyDescent="0.25">
      <c r="A88" s="15">
        <v>1</v>
      </c>
      <c r="B88" s="15">
        <v>1</v>
      </c>
      <c r="C88" s="15">
        <v>5</v>
      </c>
      <c r="D88" s="11" t="s">
        <v>138</v>
      </c>
      <c r="E88" s="23">
        <v>630</v>
      </c>
      <c r="F88" s="23" t="s">
        <v>123</v>
      </c>
      <c r="G88" s="46">
        <v>18617.55</v>
      </c>
      <c r="H88" s="24">
        <v>29350.68</v>
      </c>
      <c r="I88" s="24">
        <v>44595</v>
      </c>
      <c r="J88" s="24">
        <v>26845</v>
      </c>
      <c r="K88" s="24">
        <f>3419+29111</f>
        <v>32530</v>
      </c>
      <c r="L88" s="24"/>
      <c r="M88" s="24"/>
      <c r="N88" s="24"/>
      <c r="O88" s="24"/>
      <c r="P88" s="46">
        <f>K88+SUM(L88:O88)</f>
        <v>32530</v>
      </c>
      <c r="Q88" s="46"/>
      <c r="R88" s="47">
        <f t="shared" si="51"/>
        <v>0</v>
      </c>
      <c r="S88" s="46"/>
      <c r="T88" s="47">
        <f t="shared" si="52"/>
        <v>0</v>
      </c>
      <c r="U88" s="46"/>
      <c r="V88" s="47">
        <f t="shared" si="53"/>
        <v>0</v>
      </c>
      <c r="W88" s="46"/>
      <c r="X88" s="47">
        <f t="shared" si="54"/>
        <v>0</v>
      </c>
      <c r="Y88" s="24">
        <f>3409+29111</f>
        <v>32520</v>
      </c>
      <c r="Z88" s="24">
        <f>3431+29111</f>
        <v>32542</v>
      </c>
    </row>
    <row r="89" spans="1:26" ht="13.9" customHeight="1" x14ac:dyDescent="0.25">
      <c r="A89" s="15">
        <v>1</v>
      </c>
      <c r="B89" s="15">
        <v>1</v>
      </c>
      <c r="C89" s="15">
        <v>5</v>
      </c>
      <c r="D89" s="79" t="s">
        <v>21</v>
      </c>
      <c r="E89" s="48">
        <v>41</v>
      </c>
      <c r="F89" s="48" t="s">
        <v>23</v>
      </c>
      <c r="G89" s="49">
        <f t="shared" ref="G89:Q89" si="56">SUM(G86:G88)</f>
        <v>19512.37</v>
      </c>
      <c r="H89" s="49">
        <f t="shared" si="56"/>
        <v>38105.94</v>
      </c>
      <c r="I89" s="49">
        <f t="shared" si="56"/>
        <v>73199</v>
      </c>
      <c r="J89" s="49">
        <f t="shared" si="56"/>
        <v>39421</v>
      </c>
      <c r="K89" s="49">
        <f t="shared" si="56"/>
        <v>46744</v>
      </c>
      <c r="L89" s="49">
        <f t="shared" si="56"/>
        <v>0</v>
      </c>
      <c r="M89" s="49">
        <f t="shared" si="56"/>
        <v>0</v>
      </c>
      <c r="N89" s="49">
        <f t="shared" si="56"/>
        <v>0</v>
      </c>
      <c r="O89" s="49">
        <f t="shared" si="56"/>
        <v>0</v>
      </c>
      <c r="P89" s="49">
        <f t="shared" si="56"/>
        <v>46744</v>
      </c>
      <c r="Q89" s="49">
        <f t="shared" si="56"/>
        <v>0</v>
      </c>
      <c r="R89" s="50">
        <f t="shared" si="51"/>
        <v>0</v>
      </c>
      <c r="S89" s="49">
        <f>SUM(S86:S88)</f>
        <v>0</v>
      </c>
      <c r="T89" s="50">
        <f t="shared" si="52"/>
        <v>0</v>
      </c>
      <c r="U89" s="49">
        <f>SUM(U86:U88)</f>
        <v>0</v>
      </c>
      <c r="V89" s="50">
        <f t="shared" si="53"/>
        <v>0</v>
      </c>
      <c r="W89" s="49">
        <f>SUM(W86:W88)</f>
        <v>0</v>
      </c>
      <c r="X89" s="50">
        <f t="shared" si="54"/>
        <v>0</v>
      </c>
      <c r="Y89" s="49">
        <f>SUM(Y86:Y88)</f>
        <v>48043</v>
      </c>
      <c r="Z89" s="49">
        <f>SUM(Z86:Z88)</f>
        <v>49450</v>
      </c>
    </row>
    <row r="90" spans="1:26" ht="13.9" customHeight="1" x14ac:dyDescent="0.25">
      <c r="A90" s="15">
        <v>1</v>
      </c>
      <c r="B90" s="15">
        <v>1</v>
      </c>
      <c r="C90" s="15">
        <v>5</v>
      </c>
      <c r="D90" s="80" t="s">
        <v>120</v>
      </c>
      <c r="E90" s="23">
        <v>640</v>
      </c>
      <c r="F90" s="23" t="s">
        <v>124</v>
      </c>
      <c r="G90" s="24">
        <v>6</v>
      </c>
      <c r="H90" s="24">
        <v>132.69</v>
      </c>
      <c r="I90" s="24">
        <v>386</v>
      </c>
      <c r="J90" s="24">
        <v>154</v>
      </c>
      <c r="K90" s="24">
        <v>155</v>
      </c>
      <c r="L90" s="24"/>
      <c r="M90" s="24"/>
      <c r="N90" s="24"/>
      <c r="O90" s="24"/>
      <c r="P90" s="24">
        <f>K90+SUM(L90:O90)</f>
        <v>155</v>
      </c>
      <c r="Q90" s="24"/>
      <c r="R90" s="25">
        <f t="shared" si="51"/>
        <v>0</v>
      </c>
      <c r="S90" s="24"/>
      <c r="T90" s="25">
        <f t="shared" si="52"/>
        <v>0</v>
      </c>
      <c r="U90" s="24"/>
      <c r="V90" s="25">
        <f t="shared" si="53"/>
        <v>0</v>
      </c>
      <c r="W90" s="24"/>
      <c r="X90" s="25">
        <f t="shared" si="54"/>
        <v>0</v>
      </c>
      <c r="Y90" s="24">
        <v>153</v>
      </c>
      <c r="Z90" s="24">
        <v>154</v>
      </c>
    </row>
    <row r="91" spans="1:26" ht="13.9" customHeight="1" x14ac:dyDescent="0.25">
      <c r="A91" s="15">
        <v>1</v>
      </c>
      <c r="B91" s="15">
        <v>1</v>
      </c>
      <c r="C91" s="15">
        <v>5</v>
      </c>
      <c r="D91" s="79" t="s">
        <v>21</v>
      </c>
      <c r="E91" s="48">
        <v>72</v>
      </c>
      <c r="F91" s="48" t="s">
        <v>25</v>
      </c>
      <c r="G91" s="49">
        <f t="shared" ref="G91:Q91" si="57">SUM(G90:G90)</f>
        <v>6</v>
      </c>
      <c r="H91" s="49">
        <f t="shared" si="57"/>
        <v>132.69</v>
      </c>
      <c r="I91" s="49">
        <f t="shared" si="57"/>
        <v>386</v>
      </c>
      <c r="J91" s="49">
        <f t="shared" si="57"/>
        <v>154</v>
      </c>
      <c r="K91" s="49">
        <f t="shared" si="57"/>
        <v>155</v>
      </c>
      <c r="L91" s="49">
        <f t="shared" si="57"/>
        <v>0</v>
      </c>
      <c r="M91" s="49">
        <f t="shared" si="57"/>
        <v>0</v>
      </c>
      <c r="N91" s="49">
        <f t="shared" si="57"/>
        <v>0</v>
      </c>
      <c r="O91" s="49">
        <f t="shared" si="57"/>
        <v>0</v>
      </c>
      <c r="P91" s="49">
        <f t="shared" si="57"/>
        <v>155</v>
      </c>
      <c r="Q91" s="49">
        <f t="shared" si="57"/>
        <v>0</v>
      </c>
      <c r="R91" s="50">
        <f t="shared" si="51"/>
        <v>0</v>
      </c>
      <c r="S91" s="49">
        <f>SUM(S90:S90)</f>
        <v>0</v>
      </c>
      <c r="T91" s="50">
        <f t="shared" si="52"/>
        <v>0</v>
      </c>
      <c r="U91" s="49">
        <f>SUM(U90:U90)</f>
        <v>0</v>
      </c>
      <c r="V91" s="50">
        <f t="shared" si="53"/>
        <v>0</v>
      </c>
      <c r="W91" s="49">
        <f>SUM(W90:W90)</f>
        <v>0</v>
      </c>
      <c r="X91" s="50">
        <f t="shared" si="54"/>
        <v>0</v>
      </c>
      <c r="Y91" s="49">
        <f>SUM(Y90:Y90)</f>
        <v>153</v>
      </c>
      <c r="Z91" s="49">
        <f>SUM(Z90:Z90)</f>
        <v>154</v>
      </c>
    </row>
    <row r="92" spans="1:26" ht="13.9" customHeight="1" x14ac:dyDescent="0.25">
      <c r="A92" s="15">
        <v>1</v>
      </c>
      <c r="B92" s="15">
        <v>1</v>
      </c>
      <c r="C92" s="15">
        <v>5</v>
      </c>
      <c r="D92" s="86"/>
      <c r="E92" s="87"/>
      <c r="F92" s="26" t="s">
        <v>116</v>
      </c>
      <c r="G92" s="27">
        <f t="shared" ref="G92:Q92" si="58">G85+G89+G91</f>
        <v>19518.37</v>
      </c>
      <c r="H92" s="27">
        <f t="shared" si="58"/>
        <v>38238.630000000005</v>
      </c>
      <c r="I92" s="27">
        <f t="shared" si="58"/>
        <v>73585</v>
      </c>
      <c r="J92" s="27">
        <f t="shared" si="58"/>
        <v>41887</v>
      </c>
      <c r="K92" s="27">
        <f t="shared" si="58"/>
        <v>46899</v>
      </c>
      <c r="L92" s="27">
        <f t="shared" si="58"/>
        <v>0</v>
      </c>
      <c r="M92" s="27">
        <f t="shared" si="58"/>
        <v>0</v>
      </c>
      <c r="N92" s="27">
        <f t="shared" si="58"/>
        <v>0</v>
      </c>
      <c r="O92" s="27">
        <f t="shared" si="58"/>
        <v>0</v>
      </c>
      <c r="P92" s="27">
        <f t="shared" si="58"/>
        <v>46899</v>
      </c>
      <c r="Q92" s="27">
        <f t="shared" si="58"/>
        <v>0</v>
      </c>
      <c r="R92" s="28">
        <f t="shared" si="51"/>
        <v>0</v>
      </c>
      <c r="S92" s="27">
        <f>S85+S89+S91</f>
        <v>0</v>
      </c>
      <c r="T92" s="28">
        <f t="shared" si="52"/>
        <v>0</v>
      </c>
      <c r="U92" s="27">
        <f>U85+U89+U91</f>
        <v>0</v>
      </c>
      <c r="V92" s="28">
        <f t="shared" si="53"/>
        <v>0</v>
      </c>
      <c r="W92" s="27">
        <f>W85+W89+W91</f>
        <v>0</v>
      </c>
      <c r="X92" s="28">
        <f t="shared" si="54"/>
        <v>0</v>
      </c>
      <c r="Y92" s="27">
        <f>Y85+Y89+Y91</f>
        <v>48196</v>
      </c>
      <c r="Z92" s="27">
        <f>Z85+Z89+Z91</f>
        <v>49604</v>
      </c>
    </row>
    <row r="93" spans="1:26" ht="13.9" customHeight="1" x14ac:dyDescent="0.25">
      <c r="D93" s="88"/>
      <c r="E93" s="44"/>
      <c r="F93" s="44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90"/>
      <c r="S93" s="89"/>
      <c r="T93" s="90"/>
      <c r="U93" s="89"/>
      <c r="V93" s="90"/>
      <c r="W93" s="89"/>
      <c r="X93" s="90"/>
      <c r="Y93" s="89"/>
      <c r="Z93" s="89"/>
    </row>
    <row r="94" spans="1:26" ht="13.9" customHeight="1" x14ac:dyDescent="0.25">
      <c r="D94" s="88"/>
      <c r="E94" s="52" t="s">
        <v>55</v>
      </c>
      <c r="F94" s="30" t="s">
        <v>139</v>
      </c>
      <c r="G94" s="53">
        <v>981.75</v>
      </c>
      <c r="H94" s="53">
        <v>1361.02</v>
      </c>
      <c r="I94" s="53">
        <v>3609</v>
      </c>
      <c r="J94" s="53">
        <v>3137</v>
      </c>
      <c r="K94" s="53">
        <v>3137</v>
      </c>
      <c r="L94" s="53"/>
      <c r="M94" s="53"/>
      <c r="N94" s="53"/>
      <c r="O94" s="53"/>
      <c r="P94" s="53">
        <f t="shared" ref="P94:P99" si="59">K94+SUM(L94:O94)</f>
        <v>3137</v>
      </c>
      <c r="Q94" s="53"/>
      <c r="R94" s="54">
        <f t="shared" ref="R94:R99" si="60">Q94/$P94</f>
        <v>0</v>
      </c>
      <c r="S94" s="53"/>
      <c r="T94" s="54">
        <f t="shared" ref="T94:T99" si="61">S94/$P94</f>
        <v>0</v>
      </c>
      <c r="U94" s="53"/>
      <c r="V94" s="54">
        <f t="shared" ref="V94:V99" si="62">U94/$P94</f>
        <v>0</v>
      </c>
      <c r="W94" s="53"/>
      <c r="X94" s="55">
        <f t="shared" ref="X94:X99" si="63">W94/$P94</f>
        <v>0</v>
      </c>
      <c r="Y94" s="53">
        <f t="shared" ref="Y94:Y99" si="64">K94</f>
        <v>3137</v>
      </c>
      <c r="Z94" s="56">
        <f t="shared" ref="Z94:Z99" si="65">Y94</f>
        <v>3137</v>
      </c>
    </row>
    <row r="95" spans="1:26" ht="13.9" customHeight="1" x14ac:dyDescent="0.25">
      <c r="D95" s="88"/>
      <c r="E95" s="57"/>
      <c r="F95" s="15" t="s">
        <v>140</v>
      </c>
      <c r="G95" s="59">
        <v>1522.8</v>
      </c>
      <c r="H95" s="59">
        <v>4493.5</v>
      </c>
      <c r="I95" s="59">
        <v>12403</v>
      </c>
      <c r="J95" s="59">
        <v>12404</v>
      </c>
      <c r="K95" s="59">
        <v>12404</v>
      </c>
      <c r="L95" s="59"/>
      <c r="M95" s="59"/>
      <c r="N95" s="59"/>
      <c r="O95" s="59"/>
      <c r="P95" s="59">
        <f t="shared" si="59"/>
        <v>12404</v>
      </c>
      <c r="Q95" s="59"/>
      <c r="R95" s="16">
        <f t="shared" si="60"/>
        <v>0</v>
      </c>
      <c r="S95" s="59"/>
      <c r="T95" s="16">
        <f t="shared" si="61"/>
        <v>0</v>
      </c>
      <c r="U95" s="59"/>
      <c r="V95" s="16">
        <f t="shared" si="62"/>
        <v>0</v>
      </c>
      <c r="W95" s="59"/>
      <c r="X95" s="60">
        <f t="shared" si="63"/>
        <v>0</v>
      </c>
      <c r="Y95" s="59">
        <f t="shared" si="64"/>
        <v>12404</v>
      </c>
      <c r="Z95" s="61">
        <f t="shared" si="65"/>
        <v>12404</v>
      </c>
    </row>
    <row r="96" spans="1:26" ht="13.9" customHeight="1" x14ac:dyDescent="0.25">
      <c r="D96" s="88"/>
      <c r="E96" s="57"/>
      <c r="F96" s="15" t="s">
        <v>141</v>
      </c>
      <c r="G96" s="59">
        <v>1845.31</v>
      </c>
      <c r="H96" s="59">
        <v>1923.15</v>
      </c>
      <c r="I96" s="59">
        <v>1950</v>
      </c>
      <c r="J96" s="59">
        <v>2001</v>
      </c>
      <c r="K96" s="59">
        <v>2001</v>
      </c>
      <c r="L96" s="59"/>
      <c r="M96" s="59"/>
      <c r="N96" s="59"/>
      <c r="O96" s="59"/>
      <c r="P96" s="59">
        <f t="shared" si="59"/>
        <v>2001</v>
      </c>
      <c r="Q96" s="59"/>
      <c r="R96" s="16">
        <f t="shared" si="60"/>
        <v>0</v>
      </c>
      <c r="S96" s="59"/>
      <c r="T96" s="16">
        <f t="shared" si="61"/>
        <v>0</v>
      </c>
      <c r="U96" s="59"/>
      <c r="V96" s="16">
        <f t="shared" si="62"/>
        <v>0</v>
      </c>
      <c r="W96" s="59"/>
      <c r="X96" s="60">
        <f t="shared" si="63"/>
        <v>0</v>
      </c>
      <c r="Y96" s="59">
        <f t="shared" si="64"/>
        <v>2001</v>
      </c>
      <c r="Z96" s="61">
        <f t="shared" si="65"/>
        <v>2001</v>
      </c>
    </row>
    <row r="97" spans="1:26" ht="13.9" customHeight="1" x14ac:dyDescent="0.25">
      <c r="D97" s="88"/>
      <c r="E97" s="57"/>
      <c r="F97" s="15" t="s">
        <v>142</v>
      </c>
      <c r="G97" s="59">
        <v>4552.34</v>
      </c>
      <c r="H97" s="59">
        <v>6812.17</v>
      </c>
      <c r="I97" s="59">
        <v>6800</v>
      </c>
      <c r="J97" s="59">
        <v>3897</v>
      </c>
      <c r="K97" s="59">
        <v>4000</v>
      </c>
      <c r="L97" s="59"/>
      <c r="M97" s="59"/>
      <c r="N97" s="59"/>
      <c r="O97" s="59"/>
      <c r="P97" s="59">
        <f t="shared" si="59"/>
        <v>4000</v>
      </c>
      <c r="Q97" s="59"/>
      <c r="R97" s="16">
        <f t="shared" si="60"/>
        <v>0</v>
      </c>
      <c r="S97" s="59"/>
      <c r="T97" s="16">
        <f t="shared" si="61"/>
        <v>0</v>
      </c>
      <c r="U97" s="59"/>
      <c r="V97" s="16">
        <f t="shared" si="62"/>
        <v>0</v>
      </c>
      <c r="W97" s="59"/>
      <c r="X97" s="60">
        <f t="shared" si="63"/>
        <v>0</v>
      </c>
      <c r="Y97" s="59">
        <f t="shared" si="64"/>
        <v>4000</v>
      </c>
      <c r="Z97" s="61">
        <f t="shared" si="65"/>
        <v>4000</v>
      </c>
    </row>
    <row r="98" spans="1:26" ht="13.9" customHeight="1" x14ac:dyDescent="0.25">
      <c r="D98" s="88"/>
      <c r="E98" s="57"/>
      <c r="F98" s="15" t="s">
        <v>143</v>
      </c>
      <c r="G98" s="59">
        <v>5534.03</v>
      </c>
      <c r="H98" s="59">
        <v>7632.27</v>
      </c>
      <c r="I98" s="59">
        <v>7650</v>
      </c>
      <c r="J98" s="59">
        <v>4211</v>
      </c>
      <c r="K98" s="59">
        <v>4200</v>
      </c>
      <c r="L98" s="59"/>
      <c r="M98" s="59"/>
      <c r="N98" s="59"/>
      <c r="O98" s="59"/>
      <c r="P98" s="59">
        <f t="shared" si="59"/>
        <v>4200</v>
      </c>
      <c r="Q98" s="59"/>
      <c r="R98" s="16">
        <f t="shared" si="60"/>
        <v>0</v>
      </c>
      <c r="S98" s="59"/>
      <c r="T98" s="16">
        <f t="shared" si="61"/>
        <v>0</v>
      </c>
      <c r="U98" s="59"/>
      <c r="V98" s="16">
        <f t="shared" si="62"/>
        <v>0</v>
      </c>
      <c r="W98" s="59"/>
      <c r="X98" s="60">
        <f t="shared" si="63"/>
        <v>0</v>
      </c>
      <c r="Y98" s="59">
        <f t="shared" si="64"/>
        <v>4200</v>
      </c>
      <c r="Z98" s="61">
        <f t="shared" si="65"/>
        <v>4200</v>
      </c>
    </row>
    <row r="99" spans="1:26" ht="13.9" customHeight="1" x14ac:dyDescent="0.25">
      <c r="D99" s="88"/>
      <c r="E99" s="65"/>
      <c r="F99" s="94" t="s">
        <v>144</v>
      </c>
      <c r="G99" s="95"/>
      <c r="H99" s="95"/>
      <c r="I99" s="95">
        <v>3000</v>
      </c>
      <c r="J99" s="95">
        <v>0</v>
      </c>
      <c r="K99" s="95">
        <v>0</v>
      </c>
      <c r="L99" s="95"/>
      <c r="M99" s="95"/>
      <c r="N99" s="95"/>
      <c r="O99" s="95"/>
      <c r="P99" s="95">
        <f t="shared" si="59"/>
        <v>0</v>
      </c>
      <c r="Q99" s="95"/>
      <c r="R99" s="96" t="e">
        <f t="shared" si="60"/>
        <v>#DIV/0!</v>
      </c>
      <c r="S99" s="95"/>
      <c r="T99" s="96" t="e">
        <f t="shared" si="61"/>
        <v>#DIV/0!</v>
      </c>
      <c r="U99" s="95"/>
      <c r="V99" s="96" t="e">
        <f t="shared" si="62"/>
        <v>#DIV/0!</v>
      </c>
      <c r="W99" s="95"/>
      <c r="X99" s="97" t="e">
        <f t="shared" si="63"/>
        <v>#DIV/0!</v>
      </c>
      <c r="Y99" s="67">
        <f t="shared" si="64"/>
        <v>0</v>
      </c>
      <c r="Z99" s="70">
        <f t="shared" si="65"/>
        <v>0</v>
      </c>
    </row>
    <row r="100" spans="1:26" ht="13.9" customHeight="1" x14ac:dyDescent="0.25">
      <c r="D100" s="88"/>
      <c r="E100" s="44"/>
      <c r="F100" s="44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90"/>
      <c r="S100" s="89"/>
      <c r="T100" s="90"/>
      <c r="U100" s="89"/>
      <c r="V100" s="90"/>
      <c r="W100" s="89"/>
      <c r="X100" s="90"/>
      <c r="Y100" s="89"/>
      <c r="Z100" s="89"/>
    </row>
    <row r="101" spans="1:26" ht="13.9" customHeight="1" x14ac:dyDescent="0.25">
      <c r="D101" s="6" t="s">
        <v>145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9" customHeight="1" x14ac:dyDescent="0.25">
      <c r="D102" s="21" t="s">
        <v>32</v>
      </c>
      <c r="E102" s="21" t="s">
        <v>33</v>
      </c>
      <c r="F102" s="21" t="s">
        <v>34</v>
      </c>
      <c r="G102" s="21" t="s">
        <v>1</v>
      </c>
      <c r="H102" s="21" t="s">
        <v>2</v>
      </c>
      <c r="I102" s="21" t="s">
        <v>3</v>
      </c>
      <c r="J102" s="21" t="s">
        <v>4</v>
      </c>
      <c r="K102" s="21" t="s">
        <v>5</v>
      </c>
      <c r="L102" s="21" t="s">
        <v>6</v>
      </c>
      <c r="M102" s="21" t="s">
        <v>7</v>
      </c>
      <c r="N102" s="21" t="s">
        <v>8</v>
      </c>
      <c r="O102" s="21" t="s">
        <v>9</v>
      </c>
      <c r="P102" s="21" t="s">
        <v>10</v>
      </c>
      <c r="Q102" s="21" t="s">
        <v>11</v>
      </c>
      <c r="R102" s="22" t="s">
        <v>12</v>
      </c>
      <c r="S102" s="21" t="s">
        <v>13</v>
      </c>
      <c r="T102" s="22" t="s">
        <v>14</v>
      </c>
      <c r="U102" s="21" t="s">
        <v>15</v>
      </c>
      <c r="V102" s="22" t="s">
        <v>16</v>
      </c>
      <c r="W102" s="21" t="s">
        <v>17</v>
      </c>
      <c r="X102" s="22" t="s">
        <v>18</v>
      </c>
      <c r="Y102" s="21" t="s">
        <v>19</v>
      </c>
      <c r="Z102" s="21" t="s">
        <v>20</v>
      </c>
    </row>
    <row r="103" spans="1:26" ht="13.9" customHeight="1" x14ac:dyDescent="0.25">
      <c r="A103" s="15">
        <v>1</v>
      </c>
      <c r="B103" s="15">
        <v>1</v>
      </c>
      <c r="C103" s="15">
        <v>6</v>
      </c>
      <c r="D103" s="84" t="s">
        <v>146</v>
      </c>
      <c r="E103" s="23">
        <v>630</v>
      </c>
      <c r="F103" s="23" t="s">
        <v>123</v>
      </c>
      <c r="G103" s="24">
        <v>390.89</v>
      </c>
      <c r="H103" s="24">
        <v>968.47</v>
      </c>
      <c r="I103" s="24">
        <v>977</v>
      </c>
      <c r="J103" s="24">
        <v>329</v>
      </c>
      <c r="K103" s="24">
        <v>713</v>
      </c>
      <c r="L103" s="24"/>
      <c r="M103" s="24"/>
      <c r="N103" s="24"/>
      <c r="O103" s="24"/>
      <c r="P103" s="24">
        <f>K103+SUM(L103:O103)</f>
        <v>713</v>
      </c>
      <c r="Q103" s="24"/>
      <c r="R103" s="25">
        <f>Q103/$P103</f>
        <v>0</v>
      </c>
      <c r="S103" s="24"/>
      <c r="T103" s="25">
        <f>S103/$P103</f>
        <v>0</v>
      </c>
      <c r="U103" s="24"/>
      <c r="V103" s="25">
        <f>U103/$P103</f>
        <v>0</v>
      </c>
      <c r="W103" s="24"/>
      <c r="X103" s="25">
        <f>W103/$P103</f>
        <v>0</v>
      </c>
      <c r="Y103" s="24">
        <f>K103</f>
        <v>713</v>
      </c>
      <c r="Z103" s="24">
        <f>Y103</f>
        <v>713</v>
      </c>
    </row>
    <row r="104" spans="1:26" ht="13.9" customHeight="1" x14ac:dyDescent="0.25">
      <c r="A104" s="15">
        <v>1</v>
      </c>
      <c r="B104" s="15">
        <v>1</v>
      </c>
      <c r="C104" s="15">
        <v>6</v>
      </c>
      <c r="D104" s="79" t="s">
        <v>21</v>
      </c>
      <c r="E104" s="48">
        <v>41</v>
      </c>
      <c r="F104" s="48" t="s">
        <v>23</v>
      </c>
      <c r="G104" s="49">
        <f t="shared" ref="G104:Q104" si="66">SUM(G103)</f>
        <v>390.89</v>
      </c>
      <c r="H104" s="49">
        <f t="shared" si="66"/>
        <v>968.47</v>
      </c>
      <c r="I104" s="49">
        <f t="shared" si="66"/>
        <v>977</v>
      </c>
      <c r="J104" s="49">
        <f t="shared" si="66"/>
        <v>329</v>
      </c>
      <c r="K104" s="49">
        <f t="shared" si="66"/>
        <v>713</v>
      </c>
      <c r="L104" s="49">
        <f t="shared" si="66"/>
        <v>0</v>
      </c>
      <c r="M104" s="49">
        <f t="shared" si="66"/>
        <v>0</v>
      </c>
      <c r="N104" s="49">
        <f t="shared" si="66"/>
        <v>0</v>
      </c>
      <c r="O104" s="49">
        <f t="shared" si="66"/>
        <v>0</v>
      </c>
      <c r="P104" s="49">
        <f t="shared" si="66"/>
        <v>713</v>
      </c>
      <c r="Q104" s="49">
        <f t="shared" si="66"/>
        <v>0</v>
      </c>
      <c r="R104" s="50">
        <f>Q104/$P104</f>
        <v>0</v>
      </c>
      <c r="S104" s="49">
        <f>SUM(S103)</f>
        <v>0</v>
      </c>
      <c r="T104" s="50">
        <f>S104/$P104</f>
        <v>0</v>
      </c>
      <c r="U104" s="49">
        <f>SUM(U103)</f>
        <v>0</v>
      </c>
      <c r="V104" s="50">
        <f>U104/$P104</f>
        <v>0</v>
      </c>
      <c r="W104" s="49">
        <f>SUM(W103)</f>
        <v>0</v>
      </c>
      <c r="X104" s="50">
        <f>W104/$P104</f>
        <v>0</v>
      </c>
      <c r="Y104" s="49">
        <f>SUM(Y103)</f>
        <v>713</v>
      </c>
      <c r="Z104" s="49">
        <f>SUM(Z103)</f>
        <v>713</v>
      </c>
    </row>
    <row r="105" spans="1:26" ht="13.9" customHeight="1" x14ac:dyDescent="0.25">
      <c r="A105" s="15">
        <v>1</v>
      </c>
      <c r="B105" s="15">
        <v>1</v>
      </c>
      <c r="C105" s="15">
        <v>6</v>
      </c>
      <c r="D105" s="86"/>
      <c r="E105" s="87"/>
      <c r="F105" s="26" t="s">
        <v>116</v>
      </c>
      <c r="G105" s="27">
        <f t="shared" ref="G105:Q105" si="67">G104</f>
        <v>390.89</v>
      </c>
      <c r="H105" s="27">
        <f t="shared" si="67"/>
        <v>968.47</v>
      </c>
      <c r="I105" s="27">
        <f t="shared" si="67"/>
        <v>977</v>
      </c>
      <c r="J105" s="27">
        <f t="shared" si="67"/>
        <v>329</v>
      </c>
      <c r="K105" s="27">
        <f t="shared" si="67"/>
        <v>713</v>
      </c>
      <c r="L105" s="27">
        <f t="shared" si="67"/>
        <v>0</v>
      </c>
      <c r="M105" s="27">
        <f t="shared" si="67"/>
        <v>0</v>
      </c>
      <c r="N105" s="27">
        <f t="shared" si="67"/>
        <v>0</v>
      </c>
      <c r="O105" s="27">
        <f t="shared" si="67"/>
        <v>0</v>
      </c>
      <c r="P105" s="27">
        <f t="shared" si="67"/>
        <v>713</v>
      </c>
      <c r="Q105" s="27">
        <f t="shared" si="67"/>
        <v>0</v>
      </c>
      <c r="R105" s="28">
        <f>Q105/$P105</f>
        <v>0</v>
      </c>
      <c r="S105" s="27">
        <f>S104</f>
        <v>0</v>
      </c>
      <c r="T105" s="28">
        <f>S105/$P105</f>
        <v>0</v>
      </c>
      <c r="U105" s="27">
        <f>U104</f>
        <v>0</v>
      </c>
      <c r="V105" s="28">
        <f>U105/$P105</f>
        <v>0</v>
      </c>
      <c r="W105" s="27">
        <f>W104</f>
        <v>0</v>
      </c>
      <c r="X105" s="28">
        <f>W105/$P105</f>
        <v>0</v>
      </c>
      <c r="Y105" s="27">
        <f>Y104</f>
        <v>713</v>
      </c>
      <c r="Z105" s="27">
        <f>Z104</f>
        <v>713</v>
      </c>
    </row>
    <row r="106" spans="1:26" ht="13.9" customHeight="1" x14ac:dyDescent="0.25">
      <c r="D106" s="88"/>
      <c r="E106" s="44"/>
      <c r="F106" s="44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90"/>
      <c r="S106" s="89"/>
      <c r="T106" s="90"/>
      <c r="U106" s="89"/>
      <c r="V106" s="90"/>
      <c r="W106" s="89"/>
      <c r="X106" s="90"/>
      <c r="Y106" s="89"/>
      <c r="Z106" s="89"/>
    </row>
    <row r="107" spans="1:26" ht="13.9" customHeight="1" x14ac:dyDescent="0.25">
      <c r="D107" s="6" t="s">
        <v>147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9" customHeight="1" x14ac:dyDescent="0.25">
      <c r="D108" s="21" t="s">
        <v>32</v>
      </c>
      <c r="E108" s="21" t="s">
        <v>33</v>
      </c>
      <c r="F108" s="21" t="s">
        <v>34</v>
      </c>
      <c r="G108" s="21" t="s">
        <v>1</v>
      </c>
      <c r="H108" s="21" t="s">
        <v>2</v>
      </c>
      <c r="I108" s="21" t="s">
        <v>3</v>
      </c>
      <c r="J108" s="21" t="s">
        <v>4</v>
      </c>
      <c r="K108" s="21" t="s">
        <v>5</v>
      </c>
      <c r="L108" s="21" t="s">
        <v>6</v>
      </c>
      <c r="M108" s="21" t="s">
        <v>7</v>
      </c>
      <c r="N108" s="21" t="s">
        <v>8</v>
      </c>
      <c r="O108" s="21" t="s">
        <v>9</v>
      </c>
      <c r="P108" s="21" t="s">
        <v>10</v>
      </c>
      <c r="Q108" s="21" t="s">
        <v>11</v>
      </c>
      <c r="R108" s="22" t="s">
        <v>12</v>
      </c>
      <c r="S108" s="21" t="s">
        <v>13</v>
      </c>
      <c r="T108" s="22" t="s">
        <v>14</v>
      </c>
      <c r="U108" s="21" t="s">
        <v>15</v>
      </c>
      <c r="V108" s="22" t="s">
        <v>16</v>
      </c>
      <c r="W108" s="21" t="s">
        <v>17</v>
      </c>
      <c r="X108" s="22" t="s">
        <v>18</v>
      </c>
      <c r="Y108" s="21" t="s">
        <v>19</v>
      </c>
      <c r="Z108" s="21" t="s">
        <v>20</v>
      </c>
    </row>
    <row r="109" spans="1:26" ht="13.9" customHeight="1" x14ac:dyDescent="0.25">
      <c r="A109" s="15">
        <v>1</v>
      </c>
      <c r="B109" s="15">
        <v>1</v>
      </c>
      <c r="C109" s="15">
        <v>7</v>
      </c>
      <c r="D109" s="5" t="s">
        <v>148</v>
      </c>
      <c r="E109" s="23">
        <v>610</v>
      </c>
      <c r="F109" s="23" t="s">
        <v>121</v>
      </c>
      <c r="G109" s="46">
        <v>4266.1499999999996</v>
      </c>
      <c r="H109" s="24">
        <v>4560.1499999999996</v>
      </c>
      <c r="I109" s="24">
        <v>4728</v>
      </c>
      <c r="J109" s="24">
        <v>4723</v>
      </c>
      <c r="K109" s="24">
        <v>4728</v>
      </c>
      <c r="L109" s="24"/>
      <c r="M109" s="24"/>
      <c r="N109" s="24"/>
      <c r="O109" s="24"/>
      <c r="P109" s="46">
        <f>K109+SUM(L109:O109)</f>
        <v>4728</v>
      </c>
      <c r="Q109" s="46"/>
      <c r="R109" s="47">
        <f t="shared" ref="R109:R120" si="68">Q109/$P109</f>
        <v>0</v>
      </c>
      <c r="S109" s="46"/>
      <c r="T109" s="47">
        <f t="shared" ref="T109:T120" si="69">S109/$P109</f>
        <v>0</v>
      </c>
      <c r="U109" s="46"/>
      <c r="V109" s="47">
        <f t="shared" ref="V109:V120" si="70">U109/$P109</f>
        <v>0</v>
      </c>
      <c r="W109" s="46"/>
      <c r="X109" s="47">
        <f t="shared" ref="X109:X120" si="71">W109/$P109</f>
        <v>0</v>
      </c>
      <c r="Y109" s="24">
        <f>K109</f>
        <v>4728</v>
      </c>
      <c r="Z109" s="24">
        <f>Y109</f>
        <v>4728</v>
      </c>
    </row>
    <row r="110" spans="1:26" ht="13.9" customHeight="1" x14ac:dyDescent="0.25">
      <c r="A110" s="15">
        <v>1</v>
      </c>
      <c r="B110" s="15">
        <v>1</v>
      </c>
      <c r="C110" s="15">
        <v>7</v>
      </c>
      <c r="D110" s="5"/>
      <c r="E110" s="23">
        <v>620</v>
      </c>
      <c r="F110" s="23" t="s">
        <v>122</v>
      </c>
      <c r="G110" s="46">
        <v>1517.13</v>
      </c>
      <c r="H110" s="24">
        <v>1516.21</v>
      </c>
      <c r="I110" s="24">
        <v>1652</v>
      </c>
      <c r="J110" s="24">
        <v>1652</v>
      </c>
      <c r="K110" s="24">
        <v>1652</v>
      </c>
      <c r="L110" s="24"/>
      <c r="M110" s="24"/>
      <c r="N110" s="24"/>
      <c r="O110" s="24"/>
      <c r="P110" s="46">
        <f>K110+SUM(L110:O110)</f>
        <v>1652</v>
      </c>
      <c r="Q110" s="46"/>
      <c r="R110" s="47">
        <f t="shared" si="68"/>
        <v>0</v>
      </c>
      <c r="S110" s="46"/>
      <c r="T110" s="47">
        <f t="shared" si="69"/>
        <v>0</v>
      </c>
      <c r="U110" s="46"/>
      <c r="V110" s="47">
        <f t="shared" si="70"/>
        <v>0</v>
      </c>
      <c r="W110" s="46"/>
      <c r="X110" s="47">
        <f t="shared" si="71"/>
        <v>0</v>
      </c>
      <c r="Y110" s="24">
        <f>K110</f>
        <v>1652</v>
      </c>
      <c r="Z110" s="24">
        <f>Y110</f>
        <v>1652</v>
      </c>
    </row>
    <row r="111" spans="1:26" ht="13.9" customHeight="1" x14ac:dyDescent="0.25">
      <c r="A111" s="15">
        <v>1</v>
      </c>
      <c r="B111" s="15">
        <v>1</v>
      </c>
      <c r="C111" s="15">
        <v>7</v>
      </c>
      <c r="D111" s="5"/>
      <c r="E111" s="23">
        <v>630</v>
      </c>
      <c r="F111" s="23" t="s">
        <v>123</v>
      </c>
      <c r="G111" s="46">
        <v>1128.6600000000001</v>
      </c>
      <c r="H111" s="46">
        <v>799.58</v>
      </c>
      <c r="I111" s="46">
        <v>797</v>
      </c>
      <c r="J111" s="46">
        <v>802</v>
      </c>
      <c r="K111" s="46">
        <f>príjmy!H103+príjmy!H104-K109-K110</f>
        <v>797</v>
      </c>
      <c r="L111" s="46"/>
      <c r="M111" s="46"/>
      <c r="N111" s="46"/>
      <c r="O111" s="46"/>
      <c r="P111" s="46">
        <f>K111+SUM(L111:O111)</f>
        <v>797</v>
      </c>
      <c r="Q111" s="46"/>
      <c r="R111" s="47">
        <f t="shared" si="68"/>
        <v>0</v>
      </c>
      <c r="S111" s="46"/>
      <c r="T111" s="47">
        <f t="shared" si="69"/>
        <v>0</v>
      </c>
      <c r="U111" s="46"/>
      <c r="V111" s="47">
        <f t="shared" si="70"/>
        <v>0</v>
      </c>
      <c r="W111" s="46"/>
      <c r="X111" s="47">
        <f t="shared" si="71"/>
        <v>0</v>
      </c>
      <c r="Y111" s="24">
        <f>K111</f>
        <v>797</v>
      </c>
      <c r="Z111" s="24">
        <f>Y111</f>
        <v>797</v>
      </c>
    </row>
    <row r="112" spans="1:26" ht="13.9" customHeight="1" x14ac:dyDescent="0.25">
      <c r="A112" s="15">
        <v>1</v>
      </c>
      <c r="B112" s="15">
        <v>1</v>
      </c>
      <c r="C112" s="15">
        <v>7</v>
      </c>
      <c r="D112" s="79" t="s">
        <v>21</v>
      </c>
      <c r="E112" s="48">
        <v>111</v>
      </c>
      <c r="F112" s="48" t="s">
        <v>126</v>
      </c>
      <c r="G112" s="98">
        <f t="shared" ref="G112:Q112" si="72">SUM(G109:G111)</f>
        <v>6911.94</v>
      </c>
      <c r="H112" s="98">
        <f t="shared" si="72"/>
        <v>6875.94</v>
      </c>
      <c r="I112" s="98">
        <f t="shared" si="72"/>
        <v>7177</v>
      </c>
      <c r="J112" s="98">
        <f t="shared" si="72"/>
        <v>7177</v>
      </c>
      <c r="K112" s="98">
        <f t="shared" si="72"/>
        <v>7177</v>
      </c>
      <c r="L112" s="98">
        <f t="shared" si="72"/>
        <v>0</v>
      </c>
      <c r="M112" s="98">
        <f t="shared" si="72"/>
        <v>0</v>
      </c>
      <c r="N112" s="98">
        <f t="shared" si="72"/>
        <v>0</v>
      </c>
      <c r="O112" s="98">
        <f t="shared" si="72"/>
        <v>0</v>
      </c>
      <c r="P112" s="98">
        <f t="shared" si="72"/>
        <v>7177</v>
      </c>
      <c r="Q112" s="98">
        <f t="shared" si="72"/>
        <v>0</v>
      </c>
      <c r="R112" s="99">
        <f t="shared" si="68"/>
        <v>0</v>
      </c>
      <c r="S112" s="98">
        <f>SUM(S109:S111)</f>
        <v>0</v>
      </c>
      <c r="T112" s="99">
        <f t="shared" si="69"/>
        <v>0</v>
      </c>
      <c r="U112" s="98">
        <f>SUM(U109:U111)</f>
        <v>0</v>
      </c>
      <c r="V112" s="99">
        <f t="shared" si="70"/>
        <v>0</v>
      </c>
      <c r="W112" s="98">
        <f>SUM(W109:W111)</f>
        <v>0</v>
      </c>
      <c r="X112" s="99">
        <f t="shared" si="71"/>
        <v>0</v>
      </c>
      <c r="Y112" s="49">
        <f>SUM(Y109:Y111)</f>
        <v>7177</v>
      </c>
      <c r="Z112" s="49">
        <f>SUM(Z109:Z111)</f>
        <v>7177</v>
      </c>
    </row>
    <row r="113" spans="1:26" ht="13.9" customHeight="1" x14ac:dyDescent="0.25">
      <c r="A113" s="15">
        <v>1</v>
      </c>
      <c r="B113" s="15">
        <v>1</v>
      </c>
      <c r="C113" s="15">
        <v>7</v>
      </c>
      <c r="D113" s="5" t="s">
        <v>148</v>
      </c>
      <c r="E113" s="23">
        <v>610</v>
      </c>
      <c r="F113" s="23" t="s">
        <v>121</v>
      </c>
      <c r="G113" s="46">
        <v>1902.26</v>
      </c>
      <c r="H113" s="24">
        <v>1733.62</v>
      </c>
      <c r="I113" s="24">
        <v>1848</v>
      </c>
      <c r="J113" s="24">
        <v>1544</v>
      </c>
      <c r="K113" s="24">
        <v>2382</v>
      </c>
      <c r="L113" s="24"/>
      <c r="M113" s="24"/>
      <c r="N113" s="24"/>
      <c r="O113" s="24"/>
      <c r="P113" s="46">
        <f>K113+SUM(L113:O113)</f>
        <v>2382</v>
      </c>
      <c r="Q113" s="46"/>
      <c r="R113" s="47">
        <f t="shared" si="68"/>
        <v>0</v>
      </c>
      <c r="S113" s="46"/>
      <c r="T113" s="47">
        <f t="shared" si="69"/>
        <v>0</v>
      </c>
      <c r="U113" s="46"/>
      <c r="V113" s="47">
        <f t="shared" si="70"/>
        <v>0</v>
      </c>
      <c r="W113" s="46"/>
      <c r="X113" s="47">
        <f t="shared" si="71"/>
        <v>0</v>
      </c>
      <c r="Y113" s="24">
        <v>2585</v>
      </c>
      <c r="Z113" s="24">
        <v>2808</v>
      </c>
    </row>
    <row r="114" spans="1:26" ht="13.9" customHeight="1" x14ac:dyDescent="0.25">
      <c r="A114" s="15">
        <v>1</v>
      </c>
      <c r="B114" s="15">
        <v>1</v>
      </c>
      <c r="C114" s="15">
        <v>7</v>
      </c>
      <c r="D114" s="5"/>
      <c r="E114" s="23">
        <v>620</v>
      </c>
      <c r="F114" s="23" t="s">
        <v>122</v>
      </c>
      <c r="G114" s="46">
        <v>716.96</v>
      </c>
      <c r="H114" s="24">
        <v>730.48</v>
      </c>
      <c r="I114" s="24">
        <v>860</v>
      </c>
      <c r="J114" s="24">
        <v>671</v>
      </c>
      <c r="K114" s="24">
        <v>1121</v>
      </c>
      <c r="L114" s="24"/>
      <c r="M114" s="24"/>
      <c r="N114" s="24"/>
      <c r="O114" s="24"/>
      <c r="P114" s="46">
        <f>K114+SUM(L114:O114)</f>
        <v>1121</v>
      </c>
      <c r="Q114" s="46"/>
      <c r="R114" s="47">
        <f t="shared" si="68"/>
        <v>0</v>
      </c>
      <c r="S114" s="46"/>
      <c r="T114" s="47">
        <f t="shared" si="69"/>
        <v>0</v>
      </c>
      <c r="U114" s="46"/>
      <c r="V114" s="47">
        <f t="shared" si="70"/>
        <v>0</v>
      </c>
      <c r="W114" s="46"/>
      <c r="X114" s="47">
        <f t="shared" si="71"/>
        <v>0</v>
      </c>
      <c r="Y114" s="24">
        <v>1196</v>
      </c>
      <c r="Z114" s="24">
        <v>1279</v>
      </c>
    </row>
    <row r="115" spans="1:26" ht="13.9" customHeight="1" x14ac:dyDescent="0.25">
      <c r="A115" s="15">
        <v>1</v>
      </c>
      <c r="B115" s="15">
        <v>1</v>
      </c>
      <c r="C115" s="15">
        <v>7</v>
      </c>
      <c r="D115" s="5"/>
      <c r="E115" s="23">
        <v>630</v>
      </c>
      <c r="F115" s="23" t="s">
        <v>123</v>
      </c>
      <c r="G115" s="46">
        <v>1154.3699999999999</v>
      </c>
      <c r="H115" s="24">
        <v>1184.9000000000001</v>
      </c>
      <c r="I115" s="24">
        <v>1101</v>
      </c>
      <c r="J115" s="24">
        <v>1474</v>
      </c>
      <c r="K115" s="24">
        <f>1854+190</f>
        <v>2044</v>
      </c>
      <c r="L115" s="24"/>
      <c r="M115" s="24"/>
      <c r="N115" s="24"/>
      <c r="O115" s="24"/>
      <c r="P115" s="46">
        <f>K115+SUM(L115:O115)</f>
        <v>2044</v>
      </c>
      <c r="Q115" s="46"/>
      <c r="R115" s="47">
        <f t="shared" si="68"/>
        <v>0</v>
      </c>
      <c r="S115" s="46"/>
      <c r="T115" s="47">
        <f t="shared" si="69"/>
        <v>0</v>
      </c>
      <c r="U115" s="46"/>
      <c r="V115" s="47">
        <f t="shared" si="70"/>
        <v>0</v>
      </c>
      <c r="W115" s="46"/>
      <c r="X115" s="47">
        <f t="shared" si="71"/>
        <v>0</v>
      </c>
      <c r="Y115" s="24">
        <f>1838+190</f>
        <v>2028</v>
      </c>
      <c r="Z115" s="24">
        <f>1853+190</f>
        <v>2043</v>
      </c>
    </row>
    <row r="116" spans="1:26" ht="13.9" customHeight="1" x14ac:dyDescent="0.25">
      <c r="A116" s="15">
        <v>1</v>
      </c>
      <c r="B116" s="15">
        <v>1</v>
      </c>
      <c r="C116" s="15">
        <v>7</v>
      </c>
      <c r="D116" s="5"/>
      <c r="E116" s="23">
        <v>640</v>
      </c>
      <c r="F116" s="23" t="s">
        <v>124</v>
      </c>
      <c r="G116" s="24">
        <v>0</v>
      </c>
      <c r="H116" s="24">
        <v>81.48</v>
      </c>
      <c r="I116" s="24">
        <v>0</v>
      </c>
      <c r="J116" s="24">
        <v>0</v>
      </c>
      <c r="K116" s="24">
        <v>0</v>
      </c>
      <c r="L116" s="24"/>
      <c r="M116" s="24"/>
      <c r="N116" s="24"/>
      <c r="O116" s="24"/>
      <c r="P116" s="24">
        <f>K116+SUM(L116:O116)</f>
        <v>0</v>
      </c>
      <c r="Q116" s="24"/>
      <c r="R116" s="25" t="e">
        <f t="shared" si="68"/>
        <v>#DIV/0!</v>
      </c>
      <c r="S116" s="24"/>
      <c r="T116" s="25" t="e">
        <f t="shared" si="69"/>
        <v>#DIV/0!</v>
      </c>
      <c r="U116" s="24"/>
      <c r="V116" s="25" t="e">
        <f t="shared" si="70"/>
        <v>#DIV/0!</v>
      </c>
      <c r="W116" s="24"/>
      <c r="X116" s="25" t="e">
        <f t="shared" si="71"/>
        <v>#DIV/0!</v>
      </c>
      <c r="Y116" s="24">
        <f>K116</f>
        <v>0</v>
      </c>
      <c r="Z116" s="24">
        <f>Y116</f>
        <v>0</v>
      </c>
    </row>
    <row r="117" spans="1:26" ht="13.9" customHeight="1" x14ac:dyDescent="0.25">
      <c r="A117" s="15">
        <v>1</v>
      </c>
      <c r="B117" s="15">
        <v>1</v>
      </c>
      <c r="C117" s="15">
        <v>7</v>
      </c>
      <c r="D117" s="79" t="s">
        <v>21</v>
      </c>
      <c r="E117" s="48">
        <v>41</v>
      </c>
      <c r="F117" s="48" t="s">
        <v>23</v>
      </c>
      <c r="G117" s="49">
        <f t="shared" ref="G117:Q117" si="73">SUM(G113:G116)</f>
        <v>3773.59</v>
      </c>
      <c r="H117" s="49">
        <f t="shared" si="73"/>
        <v>3730.48</v>
      </c>
      <c r="I117" s="49">
        <f t="shared" si="73"/>
        <v>3809</v>
      </c>
      <c r="J117" s="49">
        <f t="shared" si="73"/>
        <v>3689</v>
      </c>
      <c r="K117" s="49">
        <f t="shared" si="73"/>
        <v>5547</v>
      </c>
      <c r="L117" s="49">
        <f t="shared" si="73"/>
        <v>0</v>
      </c>
      <c r="M117" s="49">
        <f t="shared" si="73"/>
        <v>0</v>
      </c>
      <c r="N117" s="49">
        <f t="shared" si="73"/>
        <v>0</v>
      </c>
      <c r="O117" s="49">
        <f t="shared" si="73"/>
        <v>0</v>
      </c>
      <c r="P117" s="49">
        <f t="shared" si="73"/>
        <v>5547</v>
      </c>
      <c r="Q117" s="49">
        <f t="shared" si="73"/>
        <v>0</v>
      </c>
      <c r="R117" s="50">
        <f t="shared" si="68"/>
        <v>0</v>
      </c>
      <c r="S117" s="49">
        <f>SUM(S113:S116)</f>
        <v>0</v>
      </c>
      <c r="T117" s="50">
        <f t="shared" si="69"/>
        <v>0</v>
      </c>
      <c r="U117" s="49">
        <f>SUM(U113:U116)</f>
        <v>0</v>
      </c>
      <c r="V117" s="50">
        <f t="shared" si="70"/>
        <v>0</v>
      </c>
      <c r="W117" s="49">
        <f>SUM(W113:W116)</f>
        <v>0</v>
      </c>
      <c r="X117" s="50">
        <f t="shared" si="71"/>
        <v>0</v>
      </c>
      <c r="Y117" s="49">
        <f>SUM(Y113:Y116)</f>
        <v>5809</v>
      </c>
      <c r="Z117" s="49">
        <f>SUM(Z113:Z116)</f>
        <v>6130</v>
      </c>
    </row>
    <row r="118" spans="1:26" ht="13.9" customHeight="1" x14ac:dyDescent="0.25">
      <c r="A118" s="15">
        <v>1</v>
      </c>
      <c r="B118" s="15">
        <v>1</v>
      </c>
      <c r="C118" s="15">
        <v>7</v>
      </c>
      <c r="D118" s="80" t="s">
        <v>148</v>
      </c>
      <c r="E118" s="23">
        <v>640</v>
      </c>
      <c r="F118" s="23" t="s">
        <v>124</v>
      </c>
      <c r="G118" s="24">
        <v>66</v>
      </c>
      <c r="H118" s="24">
        <v>67.86</v>
      </c>
      <c r="I118" s="24">
        <v>128</v>
      </c>
      <c r="J118" s="24">
        <v>111</v>
      </c>
      <c r="K118" s="24">
        <v>155</v>
      </c>
      <c r="L118" s="24"/>
      <c r="M118" s="24"/>
      <c r="N118" s="24"/>
      <c r="O118" s="24"/>
      <c r="P118" s="24">
        <f>K118+SUM(L118:O118)</f>
        <v>155</v>
      </c>
      <c r="Q118" s="24"/>
      <c r="R118" s="25">
        <f t="shared" si="68"/>
        <v>0</v>
      </c>
      <c r="S118" s="24"/>
      <c r="T118" s="25">
        <f t="shared" si="69"/>
        <v>0</v>
      </c>
      <c r="U118" s="24"/>
      <c r="V118" s="25">
        <f t="shared" si="70"/>
        <v>0</v>
      </c>
      <c r="W118" s="24"/>
      <c r="X118" s="25">
        <f t="shared" si="71"/>
        <v>0</v>
      </c>
      <c r="Y118" s="24">
        <v>153</v>
      </c>
      <c r="Z118" s="24">
        <v>154</v>
      </c>
    </row>
    <row r="119" spans="1:26" ht="13.9" customHeight="1" x14ac:dyDescent="0.25">
      <c r="A119" s="15">
        <v>1</v>
      </c>
      <c r="B119" s="15">
        <v>1</v>
      </c>
      <c r="C119" s="15">
        <v>7</v>
      </c>
      <c r="D119" s="79" t="s">
        <v>21</v>
      </c>
      <c r="E119" s="48">
        <v>72</v>
      </c>
      <c r="F119" s="48" t="s">
        <v>25</v>
      </c>
      <c r="G119" s="49">
        <f t="shared" ref="G119:Q119" si="74">SUM(G118:G118)</f>
        <v>66</v>
      </c>
      <c r="H119" s="49">
        <f t="shared" si="74"/>
        <v>67.86</v>
      </c>
      <c r="I119" s="49">
        <f t="shared" si="74"/>
        <v>128</v>
      </c>
      <c r="J119" s="49">
        <f t="shared" si="74"/>
        <v>111</v>
      </c>
      <c r="K119" s="49">
        <f t="shared" si="74"/>
        <v>155</v>
      </c>
      <c r="L119" s="49">
        <f t="shared" si="74"/>
        <v>0</v>
      </c>
      <c r="M119" s="49">
        <f t="shared" si="74"/>
        <v>0</v>
      </c>
      <c r="N119" s="49">
        <f t="shared" si="74"/>
        <v>0</v>
      </c>
      <c r="O119" s="49">
        <f t="shared" si="74"/>
        <v>0</v>
      </c>
      <c r="P119" s="49">
        <f t="shared" si="74"/>
        <v>155</v>
      </c>
      <c r="Q119" s="49">
        <f t="shared" si="74"/>
        <v>0</v>
      </c>
      <c r="R119" s="50">
        <f t="shared" si="68"/>
        <v>0</v>
      </c>
      <c r="S119" s="49">
        <f>SUM(S118:S118)</f>
        <v>0</v>
      </c>
      <c r="T119" s="50">
        <f t="shared" si="69"/>
        <v>0</v>
      </c>
      <c r="U119" s="49">
        <f>SUM(U118:U118)</f>
        <v>0</v>
      </c>
      <c r="V119" s="50">
        <f t="shared" si="70"/>
        <v>0</v>
      </c>
      <c r="W119" s="49">
        <f>SUM(W118:W118)</f>
        <v>0</v>
      </c>
      <c r="X119" s="50">
        <f t="shared" si="71"/>
        <v>0</v>
      </c>
      <c r="Y119" s="49">
        <f>SUM(Y118:Y118)</f>
        <v>153</v>
      </c>
      <c r="Z119" s="49">
        <f>SUM(Z118:Z118)</f>
        <v>154</v>
      </c>
    </row>
    <row r="120" spans="1:26" ht="13.9" customHeight="1" x14ac:dyDescent="0.25">
      <c r="A120" s="15">
        <v>1</v>
      </c>
      <c r="B120" s="15">
        <v>1</v>
      </c>
      <c r="C120" s="15">
        <v>7</v>
      </c>
      <c r="D120" s="30"/>
      <c r="E120" s="31"/>
      <c r="F120" s="26" t="s">
        <v>116</v>
      </c>
      <c r="G120" s="27">
        <f t="shared" ref="G120:Q120" si="75">G112+G117+G119</f>
        <v>10751.529999999999</v>
      </c>
      <c r="H120" s="27">
        <f t="shared" si="75"/>
        <v>10674.28</v>
      </c>
      <c r="I120" s="27">
        <f t="shared" si="75"/>
        <v>11114</v>
      </c>
      <c r="J120" s="27">
        <f t="shared" si="75"/>
        <v>10977</v>
      </c>
      <c r="K120" s="27">
        <f t="shared" si="75"/>
        <v>12879</v>
      </c>
      <c r="L120" s="27">
        <f t="shared" si="75"/>
        <v>0</v>
      </c>
      <c r="M120" s="27">
        <f t="shared" si="75"/>
        <v>0</v>
      </c>
      <c r="N120" s="27">
        <f t="shared" si="75"/>
        <v>0</v>
      </c>
      <c r="O120" s="27">
        <f t="shared" si="75"/>
        <v>0</v>
      </c>
      <c r="P120" s="27">
        <f t="shared" si="75"/>
        <v>12879</v>
      </c>
      <c r="Q120" s="27">
        <f t="shared" si="75"/>
        <v>0</v>
      </c>
      <c r="R120" s="28">
        <f t="shared" si="68"/>
        <v>0</v>
      </c>
      <c r="S120" s="27">
        <f>S112+S117+S119</f>
        <v>0</v>
      </c>
      <c r="T120" s="28">
        <f t="shared" si="69"/>
        <v>0</v>
      </c>
      <c r="U120" s="27">
        <f>U112+U117+U119</f>
        <v>0</v>
      </c>
      <c r="V120" s="28">
        <f t="shared" si="70"/>
        <v>0</v>
      </c>
      <c r="W120" s="27">
        <f>W112+W117+W119</f>
        <v>0</v>
      </c>
      <c r="X120" s="28">
        <f t="shared" si="71"/>
        <v>0</v>
      </c>
      <c r="Y120" s="27">
        <f>Y112+Y117+Y119</f>
        <v>13139</v>
      </c>
      <c r="Z120" s="27">
        <f>Z112+Z117+Z119</f>
        <v>13461</v>
      </c>
    </row>
    <row r="122" spans="1:26" ht="13.9" customHeight="1" x14ac:dyDescent="0.25">
      <c r="D122" s="7" t="s">
        <v>149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9" customHeight="1" x14ac:dyDescent="0.25">
      <c r="D123" s="21" t="s">
        <v>32</v>
      </c>
      <c r="E123" s="21" t="s">
        <v>33</v>
      </c>
      <c r="F123" s="21" t="s">
        <v>34</v>
      </c>
      <c r="G123" s="21" t="s">
        <v>1</v>
      </c>
      <c r="H123" s="21" t="s">
        <v>2</v>
      </c>
      <c r="I123" s="21" t="s">
        <v>3</v>
      </c>
      <c r="J123" s="21" t="s">
        <v>4</v>
      </c>
      <c r="K123" s="21" t="s">
        <v>5</v>
      </c>
      <c r="L123" s="21" t="s">
        <v>6</v>
      </c>
      <c r="M123" s="21" t="s">
        <v>7</v>
      </c>
      <c r="N123" s="21" t="s">
        <v>8</v>
      </c>
      <c r="O123" s="21" t="s">
        <v>9</v>
      </c>
      <c r="P123" s="21" t="s">
        <v>10</v>
      </c>
      <c r="Q123" s="21" t="s">
        <v>11</v>
      </c>
      <c r="R123" s="22" t="s">
        <v>12</v>
      </c>
      <c r="S123" s="21" t="s">
        <v>13</v>
      </c>
      <c r="T123" s="22" t="s">
        <v>14</v>
      </c>
      <c r="U123" s="21" t="s">
        <v>15</v>
      </c>
      <c r="V123" s="22" t="s">
        <v>16</v>
      </c>
      <c r="W123" s="21" t="s">
        <v>17</v>
      </c>
      <c r="X123" s="22" t="s">
        <v>18</v>
      </c>
      <c r="Y123" s="21" t="s">
        <v>19</v>
      </c>
      <c r="Z123" s="21" t="s">
        <v>20</v>
      </c>
    </row>
    <row r="124" spans="1:26" ht="13.9" customHeight="1" x14ac:dyDescent="0.25">
      <c r="A124" s="15">
        <v>1</v>
      </c>
      <c r="B124" s="15">
        <v>2</v>
      </c>
      <c r="D124" s="23" t="s">
        <v>120</v>
      </c>
      <c r="E124" s="23">
        <v>640</v>
      </c>
      <c r="F124" s="23" t="s">
        <v>88</v>
      </c>
      <c r="G124" s="24">
        <v>4241.95</v>
      </c>
      <c r="H124" s="24">
        <v>4253.4399999999996</v>
      </c>
      <c r="I124" s="24">
        <v>4254</v>
      </c>
      <c r="J124" s="24">
        <v>4967</v>
      </c>
      <c r="K124" s="24">
        <f>príjmy!V100</f>
        <v>4829</v>
      </c>
      <c r="L124" s="24"/>
      <c r="M124" s="24"/>
      <c r="N124" s="24"/>
      <c r="O124" s="24"/>
      <c r="P124" s="24">
        <f>K124+SUM(L124:O124)</f>
        <v>4829</v>
      </c>
      <c r="Q124" s="24"/>
      <c r="R124" s="25">
        <f t="shared" ref="R124:R129" si="76">Q124/$P124</f>
        <v>0</v>
      </c>
      <c r="S124" s="24"/>
      <c r="T124" s="25">
        <f t="shared" ref="T124:T129" si="77">S124/$P124</f>
        <v>0</v>
      </c>
      <c r="U124" s="24"/>
      <c r="V124" s="25">
        <f t="shared" ref="V124:V129" si="78">U124/$P124</f>
        <v>0</v>
      </c>
      <c r="W124" s="24"/>
      <c r="X124" s="25">
        <f t="shared" ref="X124:X129" si="79">W124/$P124</f>
        <v>0</v>
      </c>
      <c r="Y124" s="24">
        <f>príjmy!V100+príjmy!V101</f>
        <v>4967</v>
      </c>
      <c r="Z124" s="24">
        <f>príjmy!W100+príjmy!W101</f>
        <v>4967</v>
      </c>
    </row>
    <row r="125" spans="1:26" ht="13.9" customHeight="1" x14ac:dyDescent="0.25">
      <c r="A125" s="15">
        <v>1</v>
      </c>
      <c r="B125" s="15">
        <v>2</v>
      </c>
      <c r="D125" s="79" t="s">
        <v>21</v>
      </c>
      <c r="E125" s="48">
        <v>111</v>
      </c>
      <c r="F125" s="48" t="s">
        <v>126</v>
      </c>
      <c r="G125" s="49">
        <f t="shared" ref="G125:Q125" si="80">SUM(G124)</f>
        <v>4241.95</v>
      </c>
      <c r="H125" s="49">
        <f t="shared" si="80"/>
        <v>4253.4399999999996</v>
      </c>
      <c r="I125" s="49">
        <f t="shared" si="80"/>
        <v>4254</v>
      </c>
      <c r="J125" s="49">
        <f t="shared" si="80"/>
        <v>4967</v>
      </c>
      <c r="K125" s="49">
        <f t="shared" si="80"/>
        <v>4829</v>
      </c>
      <c r="L125" s="49">
        <f t="shared" si="80"/>
        <v>0</v>
      </c>
      <c r="M125" s="49">
        <f t="shared" si="80"/>
        <v>0</v>
      </c>
      <c r="N125" s="49">
        <f t="shared" si="80"/>
        <v>0</v>
      </c>
      <c r="O125" s="49">
        <f t="shared" si="80"/>
        <v>0</v>
      </c>
      <c r="P125" s="49">
        <f t="shared" si="80"/>
        <v>4829</v>
      </c>
      <c r="Q125" s="49">
        <f t="shared" si="80"/>
        <v>0</v>
      </c>
      <c r="R125" s="50">
        <f t="shared" si="76"/>
        <v>0</v>
      </c>
      <c r="S125" s="49">
        <f>SUM(S124)</f>
        <v>0</v>
      </c>
      <c r="T125" s="50">
        <f t="shared" si="77"/>
        <v>0</v>
      </c>
      <c r="U125" s="49">
        <f>SUM(U124)</f>
        <v>0</v>
      </c>
      <c r="V125" s="50">
        <f t="shared" si="78"/>
        <v>0</v>
      </c>
      <c r="W125" s="49">
        <f>SUM(W124)</f>
        <v>0</v>
      </c>
      <c r="X125" s="50">
        <f t="shared" si="79"/>
        <v>0</v>
      </c>
      <c r="Y125" s="49">
        <f>SUM(Y124)</f>
        <v>4967</v>
      </c>
      <c r="Z125" s="49">
        <f>SUM(Z124)</f>
        <v>4967</v>
      </c>
    </row>
    <row r="126" spans="1:26" ht="13.9" customHeight="1" x14ac:dyDescent="0.25">
      <c r="A126" s="15">
        <v>1</v>
      </c>
      <c r="B126" s="15">
        <v>2</v>
      </c>
      <c r="D126" s="43" t="s">
        <v>150</v>
      </c>
      <c r="E126" s="23">
        <v>640</v>
      </c>
      <c r="F126" s="23" t="s">
        <v>151</v>
      </c>
      <c r="G126" s="24">
        <v>196.32</v>
      </c>
      <c r="H126" s="24">
        <v>230.99</v>
      </c>
      <c r="I126" s="24">
        <v>250</v>
      </c>
      <c r="J126" s="24">
        <v>250</v>
      </c>
      <c r="K126" s="24">
        <v>178</v>
      </c>
      <c r="L126" s="24"/>
      <c r="M126" s="24"/>
      <c r="N126" s="24"/>
      <c r="O126" s="24"/>
      <c r="P126" s="24">
        <f>K126+SUM(L126:O126)</f>
        <v>178</v>
      </c>
      <c r="Q126" s="24"/>
      <c r="R126" s="25">
        <f t="shared" si="76"/>
        <v>0</v>
      </c>
      <c r="S126" s="24"/>
      <c r="T126" s="25">
        <f t="shared" si="77"/>
        <v>0</v>
      </c>
      <c r="U126" s="24"/>
      <c r="V126" s="25">
        <f t="shared" si="78"/>
        <v>0</v>
      </c>
      <c r="W126" s="24"/>
      <c r="X126" s="25">
        <f t="shared" si="79"/>
        <v>0</v>
      </c>
      <c r="Y126" s="24">
        <f>K126</f>
        <v>178</v>
      </c>
      <c r="Z126" s="24">
        <f>Y126</f>
        <v>178</v>
      </c>
    </row>
    <row r="127" spans="1:26" ht="13.9" customHeight="1" x14ac:dyDescent="0.25">
      <c r="A127" s="15">
        <v>1</v>
      </c>
      <c r="B127" s="15">
        <v>2</v>
      </c>
      <c r="D127" s="23" t="s">
        <v>120</v>
      </c>
      <c r="E127" s="23">
        <v>640</v>
      </c>
      <c r="F127" s="23" t="s">
        <v>88</v>
      </c>
      <c r="G127" s="24">
        <v>10885.05</v>
      </c>
      <c r="H127" s="24">
        <v>11755.13</v>
      </c>
      <c r="I127" s="24">
        <v>9538</v>
      </c>
      <c r="J127" s="24">
        <v>8825</v>
      </c>
      <c r="K127" s="24">
        <f>13871-K124</f>
        <v>9042</v>
      </c>
      <c r="L127" s="24"/>
      <c r="M127" s="24"/>
      <c r="N127" s="24"/>
      <c r="O127" s="24"/>
      <c r="P127" s="24">
        <f>K127+SUM(L127:O127)</f>
        <v>9042</v>
      </c>
      <c r="Q127" s="24"/>
      <c r="R127" s="25">
        <f t="shared" si="76"/>
        <v>0</v>
      </c>
      <c r="S127" s="24"/>
      <c r="T127" s="25">
        <f t="shared" si="77"/>
        <v>0</v>
      </c>
      <c r="U127" s="24"/>
      <c r="V127" s="25">
        <f t="shared" si="78"/>
        <v>0</v>
      </c>
      <c r="W127" s="24"/>
      <c r="X127" s="25">
        <f t="shared" si="79"/>
        <v>0</v>
      </c>
      <c r="Y127" s="24">
        <f>K127</f>
        <v>9042</v>
      </c>
      <c r="Z127" s="24">
        <f>Y127</f>
        <v>9042</v>
      </c>
    </row>
    <row r="128" spans="1:26" ht="13.9" customHeight="1" x14ac:dyDescent="0.25">
      <c r="A128" s="15">
        <v>1</v>
      </c>
      <c r="B128" s="15">
        <v>2</v>
      </c>
      <c r="D128" s="79" t="s">
        <v>21</v>
      </c>
      <c r="E128" s="48">
        <v>41</v>
      </c>
      <c r="F128" s="48" t="s">
        <v>23</v>
      </c>
      <c r="G128" s="49">
        <f t="shared" ref="G128:Q128" si="81">SUM(G126:G127)</f>
        <v>11081.369999999999</v>
      </c>
      <c r="H128" s="49">
        <f t="shared" si="81"/>
        <v>11986.119999999999</v>
      </c>
      <c r="I128" s="49">
        <f t="shared" si="81"/>
        <v>9788</v>
      </c>
      <c r="J128" s="49">
        <f t="shared" si="81"/>
        <v>9075</v>
      </c>
      <c r="K128" s="49">
        <f t="shared" si="81"/>
        <v>9220</v>
      </c>
      <c r="L128" s="49">
        <f t="shared" si="81"/>
        <v>0</v>
      </c>
      <c r="M128" s="49">
        <f t="shared" si="81"/>
        <v>0</v>
      </c>
      <c r="N128" s="49">
        <f t="shared" si="81"/>
        <v>0</v>
      </c>
      <c r="O128" s="49">
        <f t="shared" si="81"/>
        <v>0</v>
      </c>
      <c r="P128" s="49">
        <f t="shared" si="81"/>
        <v>9220</v>
      </c>
      <c r="Q128" s="49">
        <f t="shared" si="81"/>
        <v>0</v>
      </c>
      <c r="R128" s="50">
        <f t="shared" si="76"/>
        <v>0</v>
      </c>
      <c r="S128" s="49">
        <f>SUM(S126:S127)</f>
        <v>0</v>
      </c>
      <c r="T128" s="50">
        <f t="shared" si="77"/>
        <v>0</v>
      </c>
      <c r="U128" s="49">
        <f>SUM(U126:U127)</f>
        <v>0</v>
      </c>
      <c r="V128" s="50">
        <f t="shared" si="78"/>
        <v>0</v>
      </c>
      <c r="W128" s="49">
        <f>SUM(W126:W127)</f>
        <v>0</v>
      </c>
      <c r="X128" s="50">
        <f t="shared" si="79"/>
        <v>0</v>
      </c>
      <c r="Y128" s="49">
        <f>SUM(Y126:Y127)</f>
        <v>9220</v>
      </c>
      <c r="Z128" s="49">
        <f>SUM(Z126:Z127)</f>
        <v>9220</v>
      </c>
    </row>
    <row r="129" spans="1:26" ht="13.9" customHeight="1" x14ac:dyDescent="0.25">
      <c r="A129" s="15">
        <v>1</v>
      </c>
      <c r="B129" s="15">
        <v>2</v>
      </c>
      <c r="D129" s="30"/>
      <c r="E129" s="31"/>
      <c r="F129" s="26" t="s">
        <v>116</v>
      </c>
      <c r="G129" s="27">
        <f t="shared" ref="G129:Q129" si="82">G125+G128</f>
        <v>15323.32</v>
      </c>
      <c r="H129" s="27">
        <f t="shared" si="82"/>
        <v>16239.559999999998</v>
      </c>
      <c r="I129" s="27">
        <f t="shared" si="82"/>
        <v>14042</v>
      </c>
      <c r="J129" s="27">
        <f t="shared" si="82"/>
        <v>14042</v>
      </c>
      <c r="K129" s="27">
        <f t="shared" si="82"/>
        <v>14049</v>
      </c>
      <c r="L129" s="27">
        <f t="shared" si="82"/>
        <v>0</v>
      </c>
      <c r="M129" s="27">
        <f t="shared" si="82"/>
        <v>0</v>
      </c>
      <c r="N129" s="27">
        <f t="shared" si="82"/>
        <v>0</v>
      </c>
      <c r="O129" s="27">
        <f t="shared" si="82"/>
        <v>0</v>
      </c>
      <c r="P129" s="27">
        <f t="shared" si="82"/>
        <v>14049</v>
      </c>
      <c r="Q129" s="27">
        <f t="shared" si="82"/>
        <v>0</v>
      </c>
      <c r="R129" s="28">
        <f t="shared" si="76"/>
        <v>0</v>
      </c>
      <c r="S129" s="27">
        <f>S125+S128</f>
        <v>0</v>
      </c>
      <c r="T129" s="28">
        <f t="shared" si="77"/>
        <v>0</v>
      </c>
      <c r="U129" s="27">
        <f>U125+U128</f>
        <v>0</v>
      </c>
      <c r="V129" s="28">
        <f t="shared" si="78"/>
        <v>0</v>
      </c>
      <c r="W129" s="27">
        <f>W125+W128</f>
        <v>0</v>
      </c>
      <c r="X129" s="28">
        <f t="shared" si="79"/>
        <v>0</v>
      </c>
      <c r="Y129" s="27">
        <f>Y125+Y128</f>
        <v>14187</v>
      </c>
      <c r="Z129" s="27">
        <f>Z125+Z128</f>
        <v>14187</v>
      </c>
    </row>
    <row r="131" spans="1:26" ht="13.9" customHeight="1" x14ac:dyDescent="0.25">
      <c r="D131" s="7" t="s">
        <v>152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9" customHeight="1" x14ac:dyDescent="0.25">
      <c r="D132" s="21" t="s">
        <v>32</v>
      </c>
      <c r="E132" s="21" t="s">
        <v>33</v>
      </c>
      <c r="F132" s="21" t="s">
        <v>34</v>
      </c>
      <c r="G132" s="21" t="s">
        <v>1</v>
      </c>
      <c r="H132" s="21" t="s">
        <v>2</v>
      </c>
      <c r="I132" s="21" t="s">
        <v>3</v>
      </c>
      <c r="J132" s="21" t="s">
        <v>4</v>
      </c>
      <c r="K132" s="21" t="s">
        <v>5</v>
      </c>
      <c r="L132" s="21" t="s">
        <v>6</v>
      </c>
      <c r="M132" s="21" t="s">
        <v>7</v>
      </c>
      <c r="N132" s="21" t="s">
        <v>8</v>
      </c>
      <c r="O132" s="21" t="s">
        <v>9</v>
      </c>
      <c r="P132" s="21" t="s">
        <v>10</v>
      </c>
      <c r="Q132" s="21" t="s">
        <v>11</v>
      </c>
      <c r="R132" s="22" t="s">
        <v>12</v>
      </c>
      <c r="S132" s="21" t="s">
        <v>13</v>
      </c>
      <c r="T132" s="22" t="s">
        <v>14</v>
      </c>
      <c r="U132" s="21" t="s">
        <v>15</v>
      </c>
      <c r="V132" s="22" t="s">
        <v>16</v>
      </c>
      <c r="W132" s="21" t="s">
        <v>17</v>
      </c>
      <c r="X132" s="22" t="s">
        <v>18</v>
      </c>
      <c r="Y132" s="21" t="s">
        <v>19</v>
      </c>
      <c r="Z132" s="21" t="s">
        <v>20</v>
      </c>
    </row>
    <row r="133" spans="1:26" ht="13.9" customHeight="1" x14ac:dyDescent="0.25">
      <c r="A133" s="15">
        <v>1</v>
      </c>
      <c r="B133" s="15">
        <v>3</v>
      </c>
      <c r="D133" s="51" t="s">
        <v>120</v>
      </c>
      <c r="E133" s="23">
        <v>630</v>
      </c>
      <c r="F133" s="23" t="s">
        <v>123</v>
      </c>
      <c r="G133" s="24">
        <v>0</v>
      </c>
      <c r="H133" s="46">
        <v>0</v>
      </c>
      <c r="I133" s="24">
        <v>0</v>
      </c>
      <c r="J133" s="24">
        <v>160</v>
      </c>
      <c r="K133" s="24">
        <v>0</v>
      </c>
      <c r="L133" s="24"/>
      <c r="M133" s="24"/>
      <c r="N133" s="24"/>
      <c r="O133" s="24"/>
      <c r="P133" s="46">
        <f>K133+SUM(L133:O133)</f>
        <v>0</v>
      </c>
      <c r="Q133" s="46"/>
      <c r="R133" s="47" t="e">
        <f t="shared" ref="R133:R138" si="83">Q133/$P133</f>
        <v>#DIV/0!</v>
      </c>
      <c r="S133" s="46"/>
      <c r="T133" s="47" t="e">
        <f t="shared" ref="T133:T138" si="84">S133/$P133</f>
        <v>#DIV/0!</v>
      </c>
      <c r="U133" s="46"/>
      <c r="V133" s="47" t="e">
        <f t="shared" ref="V133:V138" si="85">U133/$P133</f>
        <v>#DIV/0!</v>
      </c>
      <c r="W133" s="46"/>
      <c r="X133" s="47" t="e">
        <f t="shared" ref="X133:X138" si="86">W133/$P133</f>
        <v>#DIV/0!</v>
      </c>
      <c r="Y133" s="24">
        <v>0</v>
      </c>
      <c r="Z133" s="24">
        <v>0</v>
      </c>
    </row>
    <row r="134" spans="1:26" ht="13.9" customHeight="1" x14ac:dyDescent="0.25">
      <c r="A134" s="15">
        <v>1</v>
      </c>
      <c r="B134" s="15">
        <v>3</v>
      </c>
      <c r="D134" s="79" t="s">
        <v>21</v>
      </c>
      <c r="E134" s="48">
        <v>111</v>
      </c>
      <c r="F134" s="48" t="s">
        <v>23</v>
      </c>
      <c r="G134" s="49">
        <f t="shared" ref="G134:Q134" si="87">SUM(G133:G133)</f>
        <v>0</v>
      </c>
      <c r="H134" s="49">
        <f t="shared" si="87"/>
        <v>0</v>
      </c>
      <c r="I134" s="49">
        <f t="shared" si="87"/>
        <v>0</v>
      </c>
      <c r="J134" s="49">
        <f t="shared" si="87"/>
        <v>160</v>
      </c>
      <c r="K134" s="49">
        <f t="shared" si="87"/>
        <v>0</v>
      </c>
      <c r="L134" s="49">
        <f t="shared" si="87"/>
        <v>0</v>
      </c>
      <c r="M134" s="49">
        <f t="shared" si="87"/>
        <v>0</v>
      </c>
      <c r="N134" s="49">
        <f t="shared" si="87"/>
        <v>0</v>
      </c>
      <c r="O134" s="49">
        <f t="shared" si="87"/>
        <v>0</v>
      </c>
      <c r="P134" s="49">
        <f t="shared" si="87"/>
        <v>0</v>
      </c>
      <c r="Q134" s="49">
        <f t="shared" si="87"/>
        <v>0</v>
      </c>
      <c r="R134" s="50" t="e">
        <f t="shared" si="83"/>
        <v>#DIV/0!</v>
      </c>
      <c r="S134" s="49">
        <f>SUM(S133:S133)</f>
        <v>0</v>
      </c>
      <c r="T134" s="50" t="e">
        <f t="shared" si="84"/>
        <v>#DIV/0!</v>
      </c>
      <c r="U134" s="49">
        <f>SUM(U133:U133)</f>
        <v>0</v>
      </c>
      <c r="V134" s="50" t="e">
        <f t="shared" si="85"/>
        <v>#DIV/0!</v>
      </c>
      <c r="W134" s="49">
        <f>SUM(W133:W133)</f>
        <v>0</v>
      </c>
      <c r="X134" s="50" t="e">
        <f t="shared" si="86"/>
        <v>#DIV/0!</v>
      </c>
      <c r="Y134" s="49">
        <f>SUM(Y133:Y133)</f>
        <v>0</v>
      </c>
      <c r="Z134" s="49">
        <f>SUM(Z133:Z133)</f>
        <v>0</v>
      </c>
    </row>
    <row r="135" spans="1:26" ht="13.9" customHeight="1" x14ac:dyDescent="0.25">
      <c r="A135" s="15">
        <v>1</v>
      </c>
      <c r="B135" s="15">
        <v>3</v>
      </c>
      <c r="D135" s="23" t="s">
        <v>153</v>
      </c>
      <c r="E135" s="23">
        <v>630</v>
      </c>
      <c r="F135" s="23" t="s">
        <v>154</v>
      </c>
      <c r="G135" s="24">
        <v>2730.72</v>
      </c>
      <c r="H135" s="24">
        <v>480</v>
      </c>
      <c r="I135" s="24">
        <v>480</v>
      </c>
      <c r="J135" s="24">
        <v>349</v>
      </c>
      <c r="K135" s="24">
        <v>10466</v>
      </c>
      <c r="L135" s="24"/>
      <c r="M135" s="24"/>
      <c r="N135" s="24"/>
      <c r="O135" s="24"/>
      <c r="P135" s="24">
        <f>K135+SUM(L135:O135)</f>
        <v>10466</v>
      </c>
      <c r="Q135" s="24"/>
      <c r="R135" s="25">
        <f t="shared" si="83"/>
        <v>0</v>
      </c>
      <c r="S135" s="24"/>
      <c r="T135" s="25">
        <f t="shared" si="84"/>
        <v>0</v>
      </c>
      <c r="U135" s="24"/>
      <c r="V135" s="25">
        <f t="shared" si="85"/>
        <v>0</v>
      </c>
      <c r="W135" s="24"/>
      <c r="X135" s="25">
        <f t="shared" si="86"/>
        <v>0</v>
      </c>
      <c r="Y135" s="24">
        <f>K135</f>
        <v>10466</v>
      </c>
      <c r="Z135" s="24">
        <f>Y135</f>
        <v>10466</v>
      </c>
    </row>
    <row r="136" spans="1:26" ht="13.9" customHeight="1" x14ac:dyDescent="0.25">
      <c r="A136" s="15">
        <v>1</v>
      </c>
      <c r="B136" s="15">
        <v>3</v>
      </c>
      <c r="D136" s="43" t="s">
        <v>120</v>
      </c>
      <c r="E136" s="23">
        <v>630</v>
      </c>
      <c r="F136" s="23" t="s">
        <v>123</v>
      </c>
      <c r="G136" s="24">
        <v>2155.4299999999998</v>
      </c>
      <c r="H136" s="24">
        <v>1964.38</v>
      </c>
      <c r="I136" s="24">
        <v>2281</v>
      </c>
      <c r="J136" s="24">
        <v>2363</v>
      </c>
      <c r="K136" s="24">
        <v>2007</v>
      </c>
      <c r="L136" s="24"/>
      <c r="M136" s="24"/>
      <c r="N136" s="24"/>
      <c r="O136" s="24"/>
      <c r="P136" s="24">
        <f>K136+SUM(L136:O136)</f>
        <v>2007</v>
      </c>
      <c r="Q136" s="24"/>
      <c r="R136" s="25">
        <f t="shared" si="83"/>
        <v>0</v>
      </c>
      <c r="S136" s="24"/>
      <c r="T136" s="25">
        <f t="shared" si="84"/>
        <v>0</v>
      </c>
      <c r="U136" s="24"/>
      <c r="V136" s="25">
        <f t="shared" si="85"/>
        <v>0</v>
      </c>
      <c r="W136" s="24"/>
      <c r="X136" s="25">
        <f t="shared" si="86"/>
        <v>0</v>
      </c>
      <c r="Y136" s="24">
        <f>K136</f>
        <v>2007</v>
      </c>
      <c r="Z136" s="24">
        <f>Y136</f>
        <v>2007</v>
      </c>
    </row>
    <row r="137" spans="1:26" ht="13.9" customHeight="1" x14ac:dyDescent="0.25">
      <c r="A137" s="15">
        <v>1</v>
      </c>
      <c r="B137" s="15">
        <v>3</v>
      </c>
      <c r="D137" s="79" t="s">
        <v>21</v>
      </c>
      <c r="E137" s="48">
        <v>41</v>
      </c>
      <c r="F137" s="48" t="s">
        <v>23</v>
      </c>
      <c r="G137" s="49">
        <f t="shared" ref="G137:Q137" si="88">SUM(G135:G136)</f>
        <v>4886.1499999999996</v>
      </c>
      <c r="H137" s="49">
        <f t="shared" si="88"/>
        <v>2444.38</v>
      </c>
      <c r="I137" s="49">
        <f t="shared" si="88"/>
        <v>2761</v>
      </c>
      <c r="J137" s="49">
        <f t="shared" si="88"/>
        <v>2712</v>
      </c>
      <c r="K137" s="49">
        <f t="shared" si="88"/>
        <v>12473</v>
      </c>
      <c r="L137" s="49">
        <f t="shared" si="88"/>
        <v>0</v>
      </c>
      <c r="M137" s="49">
        <f t="shared" si="88"/>
        <v>0</v>
      </c>
      <c r="N137" s="49">
        <f t="shared" si="88"/>
        <v>0</v>
      </c>
      <c r="O137" s="49">
        <f t="shared" si="88"/>
        <v>0</v>
      </c>
      <c r="P137" s="49">
        <f t="shared" si="88"/>
        <v>12473</v>
      </c>
      <c r="Q137" s="49">
        <f t="shared" si="88"/>
        <v>0</v>
      </c>
      <c r="R137" s="50">
        <f t="shared" si="83"/>
        <v>0</v>
      </c>
      <c r="S137" s="49">
        <f>SUM(S135:S136)</f>
        <v>0</v>
      </c>
      <c r="T137" s="50">
        <f t="shared" si="84"/>
        <v>0</v>
      </c>
      <c r="U137" s="49">
        <f>SUM(U135:U136)</f>
        <v>0</v>
      </c>
      <c r="V137" s="50">
        <f t="shared" si="85"/>
        <v>0</v>
      </c>
      <c r="W137" s="49">
        <f>SUM(W135:W136)</f>
        <v>0</v>
      </c>
      <c r="X137" s="50">
        <f t="shared" si="86"/>
        <v>0</v>
      </c>
      <c r="Y137" s="49">
        <f>SUM(Y135:Y136)</f>
        <v>12473</v>
      </c>
      <c r="Z137" s="49">
        <f>SUM(Z135:Z136)</f>
        <v>12473</v>
      </c>
    </row>
    <row r="138" spans="1:26" ht="13.9" customHeight="1" x14ac:dyDescent="0.25">
      <c r="A138" s="15">
        <v>1</v>
      </c>
      <c r="B138" s="15">
        <v>3</v>
      </c>
      <c r="D138" s="86"/>
      <c r="E138" s="87"/>
      <c r="F138" s="26" t="s">
        <v>116</v>
      </c>
      <c r="G138" s="27">
        <f t="shared" ref="G138:Q138" si="89">G134+G137</f>
        <v>4886.1499999999996</v>
      </c>
      <c r="H138" s="27">
        <f t="shared" si="89"/>
        <v>2444.38</v>
      </c>
      <c r="I138" s="27">
        <f t="shared" si="89"/>
        <v>2761</v>
      </c>
      <c r="J138" s="27">
        <f t="shared" si="89"/>
        <v>2872</v>
      </c>
      <c r="K138" s="27">
        <f t="shared" si="89"/>
        <v>12473</v>
      </c>
      <c r="L138" s="27">
        <f t="shared" si="89"/>
        <v>0</v>
      </c>
      <c r="M138" s="27">
        <f t="shared" si="89"/>
        <v>0</v>
      </c>
      <c r="N138" s="27">
        <f t="shared" si="89"/>
        <v>0</v>
      </c>
      <c r="O138" s="27">
        <f t="shared" si="89"/>
        <v>0</v>
      </c>
      <c r="P138" s="27">
        <f t="shared" si="89"/>
        <v>12473</v>
      </c>
      <c r="Q138" s="27">
        <f t="shared" si="89"/>
        <v>0</v>
      </c>
      <c r="R138" s="28">
        <f t="shared" si="83"/>
        <v>0</v>
      </c>
      <c r="S138" s="27">
        <f>S134+S137</f>
        <v>0</v>
      </c>
      <c r="T138" s="28">
        <f t="shared" si="84"/>
        <v>0</v>
      </c>
      <c r="U138" s="27">
        <f>U134+U137</f>
        <v>0</v>
      </c>
      <c r="V138" s="28">
        <f t="shared" si="85"/>
        <v>0</v>
      </c>
      <c r="W138" s="27">
        <f>W134+W137</f>
        <v>0</v>
      </c>
      <c r="X138" s="28">
        <f t="shared" si="86"/>
        <v>0</v>
      </c>
      <c r="Y138" s="27">
        <f>Y134+Y137</f>
        <v>12473</v>
      </c>
      <c r="Z138" s="27">
        <f>Z134+Z137</f>
        <v>12473</v>
      </c>
    </row>
    <row r="140" spans="1:26" ht="13.9" customHeight="1" x14ac:dyDescent="0.25">
      <c r="E140" s="52" t="s">
        <v>55</v>
      </c>
      <c r="F140" s="30" t="s">
        <v>139</v>
      </c>
      <c r="G140" s="53">
        <v>440</v>
      </c>
      <c r="H140" s="53">
        <v>407</v>
      </c>
      <c r="I140" s="53">
        <v>923</v>
      </c>
      <c r="J140" s="53">
        <v>803</v>
      </c>
      <c r="K140" s="53">
        <v>803</v>
      </c>
      <c r="L140" s="53"/>
      <c r="M140" s="53"/>
      <c r="N140" s="53"/>
      <c r="O140" s="53"/>
      <c r="P140" s="53">
        <f>K140+SUM(L140:O140)</f>
        <v>803</v>
      </c>
      <c r="Q140" s="53"/>
      <c r="R140" s="54">
        <f>Q140/$P140</f>
        <v>0</v>
      </c>
      <c r="S140" s="53"/>
      <c r="T140" s="54">
        <f>S140/$P140</f>
        <v>0</v>
      </c>
      <c r="U140" s="53"/>
      <c r="V140" s="54">
        <f>U140/$P140</f>
        <v>0</v>
      </c>
      <c r="W140" s="53"/>
      <c r="X140" s="55">
        <f>W140/$P140</f>
        <v>0</v>
      </c>
      <c r="Y140" s="53">
        <f>K140</f>
        <v>803</v>
      </c>
      <c r="Z140" s="56">
        <f>Y140</f>
        <v>803</v>
      </c>
    </row>
    <row r="141" spans="1:26" ht="13.9" customHeight="1" x14ac:dyDescent="0.25">
      <c r="E141" s="57"/>
      <c r="F141" s="15" t="s">
        <v>140</v>
      </c>
      <c r="G141" s="59">
        <v>72</v>
      </c>
      <c r="H141" s="59">
        <v>242</v>
      </c>
      <c r="I141" s="59">
        <v>88</v>
      </c>
      <c r="J141" s="59">
        <v>88</v>
      </c>
      <c r="K141" s="59">
        <v>88</v>
      </c>
      <c r="L141" s="59"/>
      <c r="M141" s="59"/>
      <c r="N141" s="59"/>
      <c r="O141" s="59"/>
      <c r="P141" s="59">
        <f>K141+SUM(L141:O141)</f>
        <v>88</v>
      </c>
      <c r="Q141" s="59"/>
      <c r="R141" s="16">
        <f>Q141/$P141</f>
        <v>0</v>
      </c>
      <c r="S141" s="59"/>
      <c r="T141" s="16">
        <f>S141/$P141</f>
        <v>0</v>
      </c>
      <c r="U141" s="59"/>
      <c r="V141" s="16">
        <f>U141/$P141</f>
        <v>0</v>
      </c>
      <c r="W141" s="59"/>
      <c r="X141" s="60">
        <f>W141/$P141</f>
        <v>0</v>
      </c>
      <c r="Y141" s="59">
        <f>K141</f>
        <v>88</v>
      </c>
      <c r="Z141" s="61">
        <f>Y141</f>
        <v>88</v>
      </c>
    </row>
    <row r="142" spans="1:26" ht="13.9" customHeight="1" x14ac:dyDescent="0.25">
      <c r="E142" s="100"/>
      <c r="F142" s="101" t="s">
        <v>155</v>
      </c>
      <c r="G142" s="102">
        <v>2730.72</v>
      </c>
      <c r="H142" s="102">
        <v>0</v>
      </c>
      <c r="I142" s="102">
        <v>10000</v>
      </c>
      <c r="J142" s="102">
        <v>0</v>
      </c>
      <c r="K142" s="102">
        <v>10000</v>
      </c>
      <c r="L142" s="102"/>
      <c r="M142" s="102"/>
      <c r="N142" s="102"/>
      <c r="O142" s="102"/>
      <c r="P142" s="102">
        <f>K142+SUM(L142:O142)</f>
        <v>10000</v>
      </c>
      <c r="Q142" s="102"/>
      <c r="R142" s="103">
        <f>Q142/$P142</f>
        <v>0</v>
      </c>
      <c r="S142" s="102"/>
      <c r="T142" s="103">
        <f>S142/$P142</f>
        <v>0</v>
      </c>
      <c r="U142" s="102"/>
      <c r="V142" s="103">
        <f>U142/$P142</f>
        <v>0</v>
      </c>
      <c r="W142" s="102"/>
      <c r="X142" s="104">
        <f>W142/$P142</f>
        <v>0</v>
      </c>
      <c r="Y142" s="105">
        <f>K142</f>
        <v>10000</v>
      </c>
      <c r="Z142" s="106">
        <f>Y142</f>
        <v>10000</v>
      </c>
    </row>
    <row r="143" spans="1:26" ht="13.9" customHeight="1" x14ac:dyDescent="0.25"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S143" s="59"/>
      <c r="U143" s="59"/>
      <c r="W143" s="59"/>
      <c r="Y143" s="59"/>
      <c r="Z143" s="59"/>
    </row>
    <row r="144" spans="1:26" ht="13.9" customHeight="1" x14ac:dyDescent="0.25">
      <c r="D144" s="7" t="s">
        <v>156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3.9" customHeight="1" x14ac:dyDescent="0.25">
      <c r="D145" s="21" t="s">
        <v>32</v>
      </c>
      <c r="E145" s="21" t="s">
        <v>33</v>
      </c>
      <c r="F145" s="21" t="s">
        <v>34</v>
      </c>
      <c r="G145" s="21" t="s">
        <v>1</v>
      </c>
      <c r="H145" s="21" t="s">
        <v>2</v>
      </c>
      <c r="I145" s="21" t="s">
        <v>3</v>
      </c>
      <c r="J145" s="21" t="s">
        <v>4</v>
      </c>
      <c r="K145" s="21" t="s">
        <v>5</v>
      </c>
      <c r="L145" s="21" t="s">
        <v>6</v>
      </c>
      <c r="M145" s="21" t="s">
        <v>7</v>
      </c>
      <c r="N145" s="21" t="s">
        <v>8</v>
      </c>
      <c r="O145" s="21" t="s">
        <v>9</v>
      </c>
      <c r="P145" s="21" t="s">
        <v>10</v>
      </c>
      <c r="Q145" s="21" t="s">
        <v>11</v>
      </c>
      <c r="R145" s="22" t="s">
        <v>12</v>
      </c>
      <c r="S145" s="21" t="s">
        <v>13</v>
      </c>
      <c r="T145" s="22" t="s">
        <v>14</v>
      </c>
      <c r="U145" s="21" t="s">
        <v>15</v>
      </c>
      <c r="V145" s="22" t="s">
        <v>16</v>
      </c>
      <c r="W145" s="21" t="s">
        <v>17</v>
      </c>
      <c r="X145" s="22" t="s">
        <v>18</v>
      </c>
      <c r="Y145" s="21" t="s">
        <v>19</v>
      </c>
      <c r="Z145" s="21" t="s">
        <v>20</v>
      </c>
    </row>
    <row r="146" spans="1:26" ht="13.9" customHeight="1" x14ac:dyDescent="0.25">
      <c r="A146" s="15">
        <v>1</v>
      </c>
      <c r="B146" s="15">
        <v>4</v>
      </c>
      <c r="D146" s="13" t="s">
        <v>157</v>
      </c>
      <c r="E146" s="107">
        <v>610</v>
      </c>
      <c r="F146" s="107" t="s">
        <v>121</v>
      </c>
      <c r="G146" s="46">
        <v>1500</v>
      </c>
      <c r="H146" s="46">
        <v>315.83999999999997</v>
      </c>
      <c r="I146" s="46">
        <v>105</v>
      </c>
      <c r="J146" s="46">
        <v>240</v>
      </c>
      <c r="K146" s="46">
        <v>240</v>
      </c>
      <c r="L146" s="46"/>
      <c r="M146" s="46"/>
      <c r="N146" s="46"/>
      <c r="O146" s="46"/>
      <c r="P146" s="46">
        <f>K146+SUM(L146:O146)</f>
        <v>240</v>
      </c>
      <c r="Q146" s="46"/>
      <c r="R146" s="47">
        <f>Q146/$P146</f>
        <v>0</v>
      </c>
      <c r="S146" s="46"/>
      <c r="T146" s="47">
        <f>S146/$P146</f>
        <v>0</v>
      </c>
      <c r="U146" s="46"/>
      <c r="V146" s="47">
        <f>U146/$P146</f>
        <v>0</v>
      </c>
      <c r="W146" s="46"/>
      <c r="X146" s="47">
        <f>W146/$P146</f>
        <v>0</v>
      </c>
      <c r="Y146" s="24">
        <v>0</v>
      </c>
      <c r="Z146" s="24">
        <v>0</v>
      </c>
    </row>
    <row r="147" spans="1:26" ht="13.9" customHeight="1" x14ac:dyDescent="0.25">
      <c r="A147" s="15">
        <v>1</v>
      </c>
      <c r="B147" s="15">
        <v>4</v>
      </c>
      <c r="D147" s="13"/>
      <c r="E147" s="107">
        <v>620</v>
      </c>
      <c r="F147" s="107" t="s">
        <v>122</v>
      </c>
      <c r="G147" s="46">
        <v>1622.09</v>
      </c>
      <c r="H147" s="46">
        <v>110.33</v>
      </c>
      <c r="I147" s="46">
        <v>85</v>
      </c>
      <c r="J147" s="46">
        <v>118</v>
      </c>
      <c r="K147" s="46">
        <v>118</v>
      </c>
      <c r="L147" s="46"/>
      <c r="M147" s="46"/>
      <c r="N147" s="46"/>
      <c r="O147" s="46"/>
      <c r="P147" s="46">
        <f>K147+SUM(L147:O147)</f>
        <v>118</v>
      </c>
      <c r="Q147" s="46"/>
      <c r="R147" s="47">
        <f>Q147/$P147</f>
        <v>0</v>
      </c>
      <c r="S147" s="46"/>
      <c r="T147" s="47">
        <f>S147/$P147</f>
        <v>0</v>
      </c>
      <c r="U147" s="46"/>
      <c r="V147" s="47">
        <f>U147/$P147</f>
        <v>0</v>
      </c>
      <c r="W147" s="46"/>
      <c r="X147" s="47">
        <f>W147/$P147</f>
        <v>0</v>
      </c>
      <c r="Y147" s="24">
        <v>0</v>
      </c>
      <c r="Z147" s="24">
        <v>0</v>
      </c>
    </row>
    <row r="148" spans="1:26" ht="13.9" customHeight="1" x14ac:dyDescent="0.25">
      <c r="A148" s="15">
        <v>1</v>
      </c>
      <c r="B148" s="15">
        <v>4</v>
      </c>
      <c r="D148" s="13"/>
      <c r="E148" s="107">
        <v>630</v>
      </c>
      <c r="F148" s="107" t="s">
        <v>123</v>
      </c>
      <c r="G148" s="46">
        <v>5045.46</v>
      </c>
      <c r="H148" s="46">
        <v>7063.67</v>
      </c>
      <c r="I148" s="46">
        <v>2665</v>
      </c>
      <c r="J148" s="46">
        <v>4224</v>
      </c>
      <c r="K148" s="46">
        <v>4142</v>
      </c>
      <c r="L148" s="46"/>
      <c r="M148" s="46"/>
      <c r="N148" s="46"/>
      <c r="O148" s="46"/>
      <c r="P148" s="46">
        <f>K148+SUM(L148:O148)</f>
        <v>4142</v>
      </c>
      <c r="Q148" s="46"/>
      <c r="R148" s="47">
        <f>Q148/$P148</f>
        <v>0</v>
      </c>
      <c r="S148" s="46"/>
      <c r="T148" s="47">
        <f>S148/$P148</f>
        <v>0</v>
      </c>
      <c r="U148" s="46"/>
      <c r="V148" s="47">
        <f>U148/$P148</f>
        <v>0</v>
      </c>
      <c r="W148" s="46"/>
      <c r="X148" s="47">
        <f>W148/$P148</f>
        <v>0</v>
      </c>
      <c r="Y148" s="46">
        <v>0</v>
      </c>
      <c r="Z148" s="46">
        <v>0</v>
      </c>
    </row>
    <row r="149" spans="1:26" ht="13.9" customHeight="1" x14ac:dyDescent="0.25">
      <c r="A149" s="15">
        <v>1</v>
      </c>
      <c r="B149" s="15">
        <v>4</v>
      </c>
      <c r="D149" s="108" t="s">
        <v>21</v>
      </c>
      <c r="E149" s="109">
        <v>111</v>
      </c>
      <c r="F149" s="109" t="s">
        <v>126</v>
      </c>
      <c r="G149" s="98">
        <f t="shared" ref="G149:Q149" si="90">SUM(G146:G148)</f>
        <v>8167.55</v>
      </c>
      <c r="H149" s="98">
        <f t="shared" si="90"/>
        <v>7489.84</v>
      </c>
      <c r="I149" s="98">
        <f t="shared" si="90"/>
        <v>2855</v>
      </c>
      <c r="J149" s="98">
        <f t="shared" si="90"/>
        <v>4582</v>
      </c>
      <c r="K149" s="98">
        <f t="shared" si="90"/>
        <v>4500</v>
      </c>
      <c r="L149" s="98">
        <f t="shared" si="90"/>
        <v>0</v>
      </c>
      <c r="M149" s="98">
        <f t="shared" si="90"/>
        <v>0</v>
      </c>
      <c r="N149" s="98">
        <f t="shared" si="90"/>
        <v>0</v>
      </c>
      <c r="O149" s="98">
        <f t="shared" si="90"/>
        <v>0</v>
      </c>
      <c r="P149" s="98">
        <f t="shared" si="90"/>
        <v>4500</v>
      </c>
      <c r="Q149" s="98">
        <f t="shared" si="90"/>
        <v>0</v>
      </c>
      <c r="R149" s="99">
        <f>Q149/$P149</f>
        <v>0</v>
      </c>
      <c r="S149" s="98">
        <f>SUM(S146:S148)</f>
        <v>0</v>
      </c>
      <c r="T149" s="99">
        <f>S149/$P149</f>
        <v>0</v>
      </c>
      <c r="U149" s="98">
        <f>SUM(U146:U148)</f>
        <v>0</v>
      </c>
      <c r="V149" s="99">
        <f>U149/$P149</f>
        <v>0</v>
      </c>
      <c r="W149" s="98">
        <f>SUM(W146:W148)</f>
        <v>0</v>
      </c>
      <c r="X149" s="99">
        <f>W149/$P149</f>
        <v>0</v>
      </c>
      <c r="Y149" s="98">
        <f>SUM(Y146:Y148)</f>
        <v>0</v>
      </c>
      <c r="Z149" s="98">
        <f>SUM(Z146:Z148)</f>
        <v>0</v>
      </c>
    </row>
    <row r="150" spans="1:26" ht="13.9" customHeight="1" x14ac:dyDescent="0.25">
      <c r="A150" s="15">
        <v>1</v>
      </c>
      <c r="B150" s="15">
        <v>4</v>
      </c>
      <c r="D150" s="110"/>
      <c r="E150" s="111"/>
      <c r="F150" s="112" t="s">
        <v>116</v>
      </c>
      <c r="G150" s="113">
        <f t="shared" ref="G150:Q150" si="91">G149</f>
        <v>8167.55</v>
      </c>
      <c r="H150" s="113">
        <f t="shared" si="91"/>
        <v>7489.84</v>
      </c>
      <c r="I150" s="113">
        <f t="shared" si="91"/>
        <v>2855</v>
      </c>
      <c r="J150" s="113">
        <f t="shared" si="91"/>
        <v>4582</v>
      </c>
      <c r="K150" s="113">
        <f t="shared" si="91"/>
        <v>4500</v>
      </c>
      <c r="L150" s="113">
        <f t="shared" si="91"/>
        <v>0</v>
      </c>
      <c r="M150" s="113">
        <f t="shared" si="91"/>
        <v>0</v>
      </c>
      <c r="N150" s="113">
        <f t="shared" si="91"/>
        <v>0</v>
      </c>
      <c r="O150" s="113">
        <f t="shared" si="91"/>
        <v>0</v>
      </c>
      <c r="P150" s="113">
        <f t="shared" si="91"/>
        <v>4500</v>
      </c>
      <c r="Q150" s="113">
        <f t="shared" si="91"/>
        <v>0</v>
      </c>
      <c r="R150" s="114">
        <f>Q150/$P150</f>
        <v>0</v>
      </c>
      <c r="S150" s="113">
        <f>S149</f>
        <v>0</v>
      </c>
      <c r="T150" s="114">
        <f>S150/$P150</f>
        <v>0</v>
      </c>
      <c r="U150" s="113">
        <f>U149</f>
        <v>0</v>
      </c>
      <c r="V150" s="114">
        <f>U150/$P150</f>
        <v>0</v>
      </c>
      <c r="W150" s="113">
        <f>W149</f>
        <v>0</v>
      </c>
      <c r="X150" s="114">
        <f>W150/$P150</f>
        <v>0</v>
      </c>
      <c r="Y150" s="113">
        <f>Y149</f>
        <v>0</v>
      </c>
      <c r="Z150" s="113">
        <f>Z149</f>
        <v>0</v>
      </c>
    </row>
    <row r="152" spans="1:26" ht="13.9" customHeight="1" x14ac:dyDescent="0.25">
      <c r="D152" s="9" t="s">
        <v>158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9" customHeight="1" x14ac:dyDescent="0.25">
      <c r="D153" s="20"/>
      <c r="E153" s="20"/>
      <c r="F153" s="20"/>
      <c r="G153" s="21" t="s">
        <v>1</v>
      </c>
      <c r="H153" s="21" t="s">
        <v>2</v>
      </c>
      <c r="I153" s="21" t="s">
        <v>3</v>
      </c>
      <c r="J153" s="21" t="s">
        <v>4</v>
      </c>
      <c r="K153" s="21" t="s">
        <v>5</v>
      </c>
      <c r="L153" s="21" t="s">
        <v>6</v>
      </c>
      <c r="M153" s="21" t="s">
        <v>7</v>
      </c>
      <c r="N153" s="21" t="s">
        <v>8</v>
      </c>
      <c r="O153" s="21" t="s">
        <v>9</v>
      </c>
      <c r="P153" s="21" t="s">
        <v>10</v>
      </c>
      <c r="Q153" s="21" t="s">
        <v>11</v>
      </c>
      <c r="R153" s="22" t="s">
        <v>12</v>
      </c>
      <c r="S153" s="21" t="s">
        <v>13</v>
      </c>
      <c r="T153" s="22" t="s">
        <v>14</v>
      </c>
      <c r="U153" s="21" t="s">
        <v>15</v>
      </c>
      <c r="V153" s="22" t="s">
        <v>16</v>
      </c>
      <c r="W153" s="21" t="s">
        <v>17</v>
      </c>
      <c r="X153" s="22" t="s">
        <v>18</v>
      </c>
      <c r="Y153" s="21" t="s">
        <v>19</v>
      </c>
      <c r="Z153" s="21" t="s">
        <v>20</v>
      </c>
    </row>
    <row r="154" spans="1:26" ht="13.9" customHeight="1" x14ac:dyDescent="0.25">
      <c r="A154" s="15">
        <v>2</v>
      </c>
      <c r="D154" s="12" t="s">
        <v>21</v>
      </c>
      <c r="E154" s="35">
        <v>111</v>
      </c>
      <c r="F154" s="35" t="s">
        <v>45</v>
      </c>
      <c r="G154" s="36">
        <f t="shared" ref="G154:Q154" si="92">G163</f>
        <v>609340.98</v>
      </c>
      <c r="H154" s="36">
        <f t="shared" si="92"/>
        <v>647334.14</v>
      </c>
      <c r="I154" s="36">
        <f t="shared" si="92"/>
        <v>693983</v>
      </c>
      <c r="J154" s="36">
        <f t="shared" si="92"/>
        <v>712453</v>
      </c>
      <c r="K154" s="36">
        <f t="shared" si="92"/>
        <v>780000</v>
      </c>
      <c r="L154" s="36">
        <f t="shared" si="92"/>
        <v>0</v>
      </c>
      <c r="M154" s="36">
        <f t="shared" si="92"/>
        <v>0</v>
      </c>
      <c r="N154" s="36">
        <f t="shared" si="92"/>
        <v>0</v>
      </c>
      <c r="O154" s="36">
        <f t="shared" si="92"/>
        <v>0</v>
      </c>
      <c r="P154" s="36">
        <f t="shared" si="92"/>
        <v>780000</v>
      </c>
      <c r="Q154" s="36">
        <f t="shared" si="92"/>
        <v>0</v>
      </c>
      <c r="R154" s="37">
        <f>Q154/$P154</f>
        <v>0</v>
      </c>
      <c r="S154" s="36">
        <f>S163</f>
        <v>0</v>
      </c>
      <c r="T154" s="37">
        <f>S154/$P154</f>
        <v>0</v>
      </c>
      <c r="U154" s="36">
        <f>U163</f>
        <v>0</v>
      </c>
      <c r="V154" s="37">
        <f>U154/$P154</f>
        <v>0</v>
      </c>
      <c r="W154" s="36">
        <f>W163</f>
        <v>0</v>
      </c>
      <c r="X154" s="37">
        <f>W154/$P154</f>
        <v>0</v>
      </c>
      <c r="Y154" s="36">
        <f>Y163</f>
        <v>745425</v>
      </c>
      <c r="Z154" s="36">
        <f>Z163</f>
        <v>745425</v>
      </c>
    </row>
    <row r="155" spans="1:26" ht="13.9" customHeight="1" x14ac:dyDescent="0.25">
      <c r="A155" s="15">
        <v>2</v>
      </c>
      <c r="D155" s="12"/>
      <c r="E155" s="35">
        <v>41</v>
      </c>
      <c r="F155" s="35" t="s">
        <v>23</v>
      </c>
      <c r="G155" s="36">
        <f t="shared" ref="G155:Q155" si="93">G170</f>
        <v>291580.33</v>
      </c>
      <c r="H155" s="36">
        <f t="shared" si="93"/>
        <v>336431.55</v>
      </c>
      <c r="I155" s="36">
        <f t="shared" si="93"/>
        <v>396340</v>
      </c>
      <c r="J155" s="36">
        <f t="shared" si="93"/>
        <v>370586</v>
      </c>
      <c r="K155" s="36">
        <f t="shared" si="93"/>
        <v>398893</v>
      </c>
      <c r="L155" s="36">
        <f t="shared" si="93"/>
        <v>0</v>
      </c>
      <c r="M155" s="36">
        <f t="shared" si="93"/>
        <v>0</v>
      </c>
      <c r="N155" s="36">
        <f t="shared" si="93"/>
        <v>0</v>
      </c>
      <c r="O155" s="36">
        <f t="shared" si="93"/>
        <v>0</v>
      </c>
      <c r="P155" s="36">
        <f t="shared" si="93"/>
        <v>398893</v>
      </c>
      <c r="Q155" s="36">
        <f t="shared" si="93"/>
        <v>0</v>
      </c>
      <c r="R155" s="37">
        <f>Q155/$P155</f>
        <v>0</v>
      </c>
      <c r="S155" s="36">
        <f>S170</f>
        <v>0</v>
      </c>
      <c r="T155" s="37">
        <f>S155/$P155</f>
        <v>0</v>
      </c>
      <c r="U155" s="36">
        <f>U170</f>
        <v>0</v>
      </c>
      <c r="V155" s="37">
        <f>U155/$P155</f>
        <v>0</v>
      </c>
      <c r="W155" s="36">
        <f>W170</f>
        <v>0</v>
      </c>
      <c r="X155" s="37">
        <f>W155/$P155</f>
        <v>0</v>
      </c>
      <c r="Y155" s="36">
        <f>Y170</f>
        <v>398893</v>
      </c>
      <c r="Z155" s="36">
        <f>Z170</f>
        <v>398893</v>
      </c>
    </row>
    <row r="156" spans="1:26" ht="13.9" customHeight="1" x14ac:dyDescent="0.25">
      <c r="A156" s="15">
        <v>2</v>
      </c>
      <c r="D156" s="12"/>
      <c r="E156" s="35">
        <v>72</v>
      </c>
      <c r="F156" s="35" t="s">
        <v>25</v>
      </c>
      <c r="G156" s="36">
        <f t="shared" ref="G156:Q156" si="94">G172</f>
        <v>44043.81</v>
      </c>
      <c r="H156" s="36">
        <f t="shared" si="94"/>
        <v>71545.320000000007</v>
      </c>
      <c r="I156" s="36">
        <f t="shared" si="94"/>
        <v>150267</v>
      </c>
      <c r="J156" s="36">
        <f t="shared" si="94"/>
        <v>97050</v>
      </c>
      <c r="K156" s="36">
        <f t="shared" si="94"/>
        <v>97900</v>
      </c>
      <c r="L156" s="36">
        <f t="shared" si="94"/>
        <v>0</v>
      </c>
      <c r="M156" s="36">
        <f t="shared" si="94"/>
        <v>0</v>
      </c>
      <c r="N156" s="36">
        <f t="shared" si="94"/>
        <v>0</v>
      </c>
      <c r="O156" s="36">
        <f t="shared" si="94"/>
        <v>0</v>
      </c>
      <c r="P156" s="36">
        <f t="shared" si="94"/>
        <v>97900</v>
      </c>
      <c r="Q156" s="36">
        <f t="shared" si="94"/>
        <v>0</v>
      </c>
      <c r="R156" s="37">
        <f>Q156/$P156</f>
        <v>0</v>
      </c>
      <c r="S156" s="36">
        <f>S172</f>
        <v>0</v>
      </c>
      <c r="T156" s="37">
        <f>S156/$P156</f>
        <v>0</v>
      </c>
      <c r="U156" s="36">
        <f>U172</f>
        <v>0</v>
      </c>
      <c r="V156" s="37">
        <f>U156/$P156</f>
        <v>0</v>
      </c>
      <c r="W156" s="36">
        <f>W172</f>
        <v>0</v>
      </c>
      <c r="X156" s="37">
        <f>W156/$P156</f>
        <v>0</v>
      </c>
      <c r="Y156" s="36">
        <f>Y172</f>
        <v>97900</v>
      </c>
      <c r="Z156" s="36">
        <f>Z172</f>
        <v>97900</v>
      </c>
    </row>
    <row r="157" spans="1:26" ht="13.9" customHeight="1" x14ac:dyDescent="0.25">
      <c r="A157" s="15">
        <v>2</v>
      </c>
      <c r="D157" s="30"/>
      <c r="E157" s="31"/>
      <c r="F157" s="38" t="s">
        <v>116</v>
      </c>
      <c r="G157" s="39">
        <f t="shared" ref="G157:Q157" si="95">SUM(G154:G156)</f>
        <v>944965.12000000011</v>
      </c>
      <c r="H157" s="39">
        <f t="shared" si="95"/>
        <v>1055311.01</v>
      </c>
      <c r="I157" s="39">
        <f t="shared" si="95"/>
        <v>1240590</v>
      </c>
      <c r="J157" s="39">
        <f t="shared" si="95"/>
        <v>1180089</v>
      </c>
      <c r="K157" s="39">
        <f t="shared" si="95"/>
        <v>1276793</v>
      </c>
      <c r="L157" s="39">
        <f t="shared" si="95"/>
        <v>0</v>
      </c>
      <c r="M157" s="39">
        <f t="shared" si="95"/>
        <v>0</v>
      </c>
      <c r="N157" s="39">
        <f t="shared" si="95"/>
        <v>0</v>
      </c>
      <c r="O157" s="39">
        <f t="shared" si="95"/>
        <v>0</v>
      </c>
      <c r="P157" s="39">
        <f t="shared" si="95"/>
        <v>1276793</v>
      </c>
      <c r="Q157" s="39">
        <f t="shared" si="95"/>
        <v>0</v>
      </c>
      <c r="R157" s="40">
        <f>Q157/$P157</f>
        <v>0</v>
      </c>
      <c r="S157" s="39">
        <f>SUM(S154:S156)</f>
        <v>0</v>
      </c>
      <c r="T157" s="40">
        <f>S157/$P157</f>
        <v>0</v>
      </c>
      <c r="U157" s="39">
        <f>SUM(U154:U156)</f>
        <v>0</v>
      </c>
      <c r="V157" s="40">
        <f>U157/$P157</f>
        <v>0</v>
      </c>
      <c r="W157" s="39">
        <f>SUM(W154:W156)</f>
        <v>0</v>
      </c>
      <c r="X157" s="40">
        <f>W157/$P157</f>
        <v>0</v>
      </c>
      <c r="Y157" s="39">
        <f>SUM(Y154:Y156)</f>
        <v>1242218</v>
      </c>
      <c r="Z157" s="39">
        <f>SUM(Z154:Z156)</f>
        <v>1242218</v>
      </c>
    </row>
    <row r="159" spans="1:26" ht="13.9" customHeight="1" x14ac:dyDescent="0.25">
      <c r="D159" s="41" t="s">
        <v>159</v>
      </c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2"/>
      <c r="S159" s="41"/>
      <c r="T159" s="42"/>
      <c r="U159" s="41"/>
      <c r="V159" s="42"/>
      <c r="W159" s="41"/>
      <c r="X159" s="42"/>
      <c r="Y159" s="41"/>
      <c r="Z159" s="41"/>
    </row>
    <row r="160" spans="1:26" ht="13.9" customHeight="1" x14ac:dyDescent="0.25">
      <c r="D160" s="21" t="s">
        <v>32</v>
      </c>
      <c r="E160" s="21" t="s">
        <v>33</v>
      </c>
      <c r="F160" s="21" t="s">
        <v>34</v>
      </c>
      <c r="G160" s="21" t="s">
        <v>1</v>
      </c>
      <c r="H160" s="21" t="s">
        <v>2</v>
      </c>
      <c r="I160" s="21" t="s">
        <v>3</v>
      </c>
      <c r="J160" s="21" t="s">
        <v>4</v>
      </c>
      <c r="K160" s="21" t="s">
        <v>5</v>
      </c>
      <c r="L160" s="21" t="s">
        <v>6</v>
      </c>
      <c r="M160" s="21" t="s">
        <v>7</v>
      </c>
      <c r="N160" s="21" t="s">
        <v>8</v>
      </c>
      <c r="O160" s="21" t="s">
        <v>9</v>
      </c>
      <c r="P160" s="21" t="s">
        <v>10</v>
      </c>
      <c r="Q160" s="21" t="s">
        <v>11</v>
      </c>
      <c r="R160" s="22" t="s">
        <v>12</v>
      </c>
      <c r="S160" s="21" t="s">
        <v>13</v>
      </c>
      <c r="T160" s="22" t="s">
        <v>14</v>
      </c>
      <c r="U160" s="21" t="s">
        <v>15</v>
      </c>
      <c r="V160" s="22" t="s">
        <v>16</v>
      </c>
      <c r="W160" s="21" t="s">
        <v>17</v>
      </c>
      <c r="X160" s="22" t="s">
        <v>18</v>
      </c>
      <c r="Y160" s="21" t="s">
        <v>19</v>
      </c>
      <c r="Z160" s="21" t="s">
        <v>20</v>
      </c>
    </row>
    <row r="161" spans="1:26" ht="13.9" customHeight="1" x14ac:dyDescent="0.25">
      <c r="A161" s="15">
        <v>2</v>
      </c>
      <c r="B161" s="15">
        <v>1</v>
      </c>
      <c r="D161" s="51" t="s">
        <v>160</v>
      </c>
      <c r="E161" s="23">
        <v>630</v>
      </c>
      <c r="F161" s="23" t="s">
        <v>161</v>
      </c>
      <c r="G161" s="46">
        <v>0</v>
      </c>
      <c r="H161" s="46">
        <v>4581.01</v>
      </c>
      <c r="I161" s="46">
        <v>0</v>
      </c>
      <c r="J161" s="46">
        <v>12425</v>
      </c>
      <c r="K161" s="46">
        <v>0</v>
      </c>
      <c r="L161" s="46"/>
      <c r="M161" s="46"/>
      <c r="N161" s="46"/>
      <c r="O161" s="46"/>
      <c r="P161" s="24">
        <f>K161+SUM(L161:O161)</f>
        <v>0</v>
      </c>
      <c r="Q161" s="46"/>
      <c r="R161" s="47" t="e">
        <f t="shared" ref="R161:R173" si="96">Q161/$P161</f>
        <v>#DIV/0!</v>
      </c>
      <c r="S161" s="46"/>
      <c r="T161" s="47" t="e">
        <f t="shared" ref="T161:T173" si="97">S161/$P161</f>
        <v>#DIV/0!</v>
      </c>
      <c r="U161" s="46"/>
      <c r="V161" s="47" t="e">
        <f t="shared" ref="V161:V173" si="98">U161/$P161</f>
        <v>#DIV/0!</v>
      </c>
      <c r="W161" s="46"/>
      <c r="X161" s="47" t="e">
        <f t="shared" ref="X161:X173" si="99">W161/$P161</f>
        <v>#DIV/0!</v>
      </c>
      <c r="Y161" s="24">
        <f>K161</f>
        <v>0</v>
      </c>
      <c r="Z161" s="24">
        <f>Y161</f>
        <v>0</v>
      </c>
    </row>
    <row r="162" spans="1:26" ht="13.9" customHeight="1" x14ac:dyDescent="0.25">
      <c r="A162" s="15">
        <v>2</v>
      </c>
      <c r="B162" s="15">
        <v>1</v>
      </c>
      <c r="D162" s="51" t="s">
        <v>160</v>
      </c>
      <c r="E162" s="23" t="s">
        <v>48</v>
      </c>
      <c r="F162" s="23" t="s">
        <v>22</v>
      </c>
      <c r="G162" s="46">
        <f>4578.98+604762</f>
        <v>609340.98</v>
      </c>
      <c r="H162" s="46">
        <v>642753.13</v>
      </c>
      <c r="I162" s="46">
        <v>693983</v>
      </c>
      <c r="J162" s="46">
        <v>700028</v>
      </c>
      <c r="K162" s="46">
        <v>780000</v>
      </c>
      <c r="L162" s="46"/>
      <c r="M162" s="46"/>
      <c r="N162" s="46"/>
      <c r="O162" s="46"/>
      <c r="P162" s="24">
        <f>K162+SUM(L162:O162)</f>
        <v>780000</v>
      </c>
      <c r="Q162" s="46"/>
      <c r="R162" s="47">
        <f t="shared" si="96"/>
        <v>0</v>
      </c>
      <c r="S162" s="46"/>
      <c r="T162" s="47">
        <f t="shared" si="97"/>
        <v>0</v>
      </c>
      <c r="U162" s="46"/>
      <c r="V162" s="47">
        <f t="shared" si="98"/>
        <v>0</v>
      </c>
      <c r="W162" s="46"/>
      <c r="X162" s="47">
        <f t="shared" si="99"/>
        <v>0</v>
      </c>
      <c r="Y162" s="24">
        <v>745425</v>
      </c>
      <c r="Z162" s="24">
        <f>Y162</f>
        <v>745425</v>
      </c>
    </row>
    <row r="163" spans="1:26" ht="13.9" customHeight="1" x14ac:dyDescent="0.25">
      <c r="A163" s="15">
        <v>2</v>
      </c>
      <c r="B163" s="15">
        <v>1</v>
      </c>
      <c r="D163" s="79" t="s">
        <v>21</v>
      </c>
      <c r="E163" s="48" t="s">
        <v>162</v>
      </c>
      <c r="F163" s="48" t="s">
        <v>126</v>
      </c>
      <c r="G163" s="49">
        <f t="shared" ref="G163:Q163" si="100">SUM(G161:G162)</f>
        <v>609340.98</v>
      </c>
      <c r="H163" s="49">
        <f t="shared" si="100"/>
        <v>647334.14</v>
      </c>
      <c r="I163" s="49">
        <f t="shared" si="100"/>
        <v>693983</v>
      </c>
      <c r="J163" s="49">
        <f t="shared" si="100"/>
        <v>712453</v>
      </c>
      <c r="K163" s="49">
        <f t="shared" si="100"/>
        <v>780000</v>
      </c>
      <c r="L163" s="49">
        <f t="shared" si="100"/>
        <v>0</v>
      </c>
      <c r="M163" s="49">
        <f t="shared" si="100"/>
        <v>0</v>
      </c>
      <c r="N163" s="49">
        <f t="shared" si="100"/>
        <v>0</v>
      </c>
      <c r="O163" s="49">
        <f t="shared" si="100"/>
        <v>0</v>
      </c>
      <c r="P163" s="49">
        <f t="shared" si="100"/>
        <v>780000</v>
      </c>
      <c r="Q163" s="49">
        <f t="shared" si="100"/>
        <v>0</v>
      </c>
      <c r="R163" s="50">
        <f t="shared" si="96"/>
        <v>0</v>
      </c>
      <c r="S163" s="49">
        <f>SUM(S161:S162)</f>
        <v>0</v>
      </c>
      <c r="T163" s="50">
        <f t="shared" si="97"/>
        <v>0</v>
      </c>
      <c r="U163" s="49">
        <f>SUM(U161:U162)</f>
        <v>0</v>
      </c>
      <c r="V163" s="50">
        <f t="shared" si="98"/>
        <v>0</v>
      </c>
      <c r="W163" s="49">
        <f>SUM(W161:W162)</f>
        <v>0</v>
      </c>
      <c r="X163" s="50">
        <f t="shared" si="99"/>
        <v>0</v>
      </c>
      <c r="Y163" s="49">
        <f>SUM(Y161:Y162)</f>
        <v>745425</v>
      </c>
      <c r="Z163" s="49">
        <f>SUM(Z161:Z162)</f>
        <v>745425</v>
      </c>
    </row>
    <row r="164" spans="1:26" ht="13.9" customHeight="1" x14ac:dyDescent="0.25">
      <c r="A164" s="15">
        <v>2</v>
      </c>
      <c r="B164" s="15">
        <v>1</v>
      </c>
      <c r="D164" s="80" t="s">
        <v>163</v>
      </c>
      <c r="E164" s="48">
        <v>630</v>
      </c>
      <c r="F164" s="48" t="s">
        <v>123</v>
      </c>
      <c r="G164" s="49">
        <v>16591.310000000001</v>
      </c>
      <c r="H164" s="49">
        <v>17602.3</v>
      </c>
      <c r="I164" s="49">
        <v>20184</v>
      </c>
      <c r="J164" s="49">
        <v>21879</v>
      </c>
      <c r="K164" s="49">
        <v>22894</v>
      </c>
      <c r="L164" s="49"/>
      <c r="M164" s="49"/>
      <c r="N164" s="49"/>
      <c r="O164" s="49"/>
      <c r="P164" s="24">
        <f t="shared" ref="P164:P169" si="101">K164+SUM(L164:O164)</f>
        <v>22894</v>
      </c>
      <c r="Q164" s="49"/>
      <c r="R164" s="47">
        <f t="shared" si="96"/>
        <v>0</v>
      </c>
      <c r="S164" s="49"/>
      <c r="T164" s="47">
        <f t="shared" si="97"/>
        <v>0</v>
      </c>
      <c r="U164" s="49"/>
      <c r="V164" s="47">
        <f t="shared" si="98"/>
        <v>0</v>
      </c>
      <c r="W164" s="49"/>
      <c r="X164" s="47">
        <f t="shared" si="99"/>
        <v>0</v>
      </c>
      <c r="Y164" s="24">
        <f t="shared" ref="Y164:Y169" si="102">K164</f>
        <v>22894</v>
      </c>
      <c r="Z164" s="24">
        <f t="shared" ref="Z164:Z169" si="103">Y164</f>
        <v>22894</v>
      </c>
    </row>
    <row r="165" spans="1:26" ht="13.9" customHeight="1" x14ac:dyDescent="0.25">
      <c r="A165" s="15">
        <v>2</v>
      </c>
      <c r="B165" s="15">
        <v>1</v>
      </c>
      <c r="D165" s="51" t="s">
        <v>164</v>
      </c>
      <c r="E165" s="23">
        <v>630</v>
      </c>
      <c r="F165" s="23" t="s">
        <v>123</v>
      </c>
      <c r="G165" s="24">
        <v>19656.91</v>
      </c>
      <c r="H165" s="24">
        <v>7682.49</v>
      </c>
      <c r="I165" s="24">
        <v>5140</v>
      </c>
      <c r="J165" s="24">
        <v>2559</v>
      </c>
      <c r="K165" s="24">
        <v>1982</v>
      </c>
      <c r="L165" s="24"/>
      <c r="M165" s="24"/>
      <c r="N165" s="24"/>
      <c r="O165" s="24"/>
      <c r="P165" s="24">
        <f t="shared" si="101"/>
        <v>1982</v>
      </c>
      <c r="Q165" s="24"/>
      <c r="R165" s="25">
        <f t="shared" si="96"/>
        <v>0</v>
      </c>
      <c r="S165" s="24"/>
      <c r="T165" s="25">
        <f t="shared" si="97"/>
        <v>0</v>
      </c>
      <c r="U165" s="24"/>
      <c r="V165" s="25">
        <f t="shared" si="98"/>
        <v>0</v>
      </c>
      <c r="W165" s="24"/>
      <c r="X165" s="25">
        <f t="shared" si="99"/>
        <v>0</v>
      </c>
      <c r="Y165" s="24">
        <f t="shared" si="102"/>
        <v>1982</v>
      </c>
      <c r="Z165" s="24">
        <f t="shared" si="103"/>
        <v>1982</v>
      </c>
    </row>
    <row r="166" spans="1:26" ht="13.9" customHeight="1" x14ac:dyDescent="0.25">
      <c r="A166" s="15">
        <v>2</v>
      </c>
      <c r="B166" s="15">
        <v>1</v>
      </c>
      <c r="D166" s="4" t="s">
        <v>165</v>
      </c>
      <c r="E166" s="23">
        <v>630</v>
      </c>
      <c r="F166" s="23" t="s">
        <v>123</v>
      </c>
      <c r="G166" s="24">
        <v>328.03</v>
      </c>
      <c r="H166" s="24">
        <v>0</v>
      </c>
      <c r="I166" s="24">
        <v>0</v>
      </c>
      <c r="J166" s="24">
        <v>0</v>
      </c>
      <c r="K166" s="24">
        <v>0</v>
      </c>
      <c r="L166" s="24"/>
      <c r="M166" s="24"/>
      <c r="N166" s="24"/>
      <c r="O166" s="24"/>
      <c r="P166" s="24">
        <f t="shared" si="101"/>
        <v>0</v>
      </c>
      <c r="Q166" s="24"/>
      <c r="R166" s="25" t="e">
        <f t="shared" si="96"/>
        <v>#DIV/0!</v>
      </c>
      <c r="S166" s="24"/>
      <c r="T166" s="25" t="e">
        <f t="shared" si="97"/>
        <v>#DIV/0!</v>
      </c>
      <c r="U166" s="24"/>
      <c r="V166" s="25" t="e">
        <f t="shared" si="98"/>
        <v>#DIV/0!</v>
      </c>
      <c r="W166" s="24"/>
      <c r="X166" s="25" t="e">
        <f t="shared" si="99"/>
        <v>#DIV/0!</v>
      </c>
      <c r="Y166" s="24">
        <f t="shared" si="102"/>
        <v>0</v>
      </c>
      <c r="Z166" s="24">
        <f t="shared" si="103"/>
        <v>0</v>
      </c>
    </row>
    <row r="167" spans="1:26" ht="13.9" customHeight="1" x14ac:dyDescent="0.25">
      <c r="A167" s="15">
        <v>2</v>
      </c>
      <c r="B167" s="15">
        <v>1</v>
      </c>
      <c r="D167" s="4"/>
      <c r="E167" s="23">
        <v>640</v>
      </c>
      <c r="F167" s="23" t="s">
        <v>124</v>
      </c>
      <c r="G167" s="24">
        <v>974.05</v>
      </c>
      <c r="H167" s="24">
        <v>1624.18</v>
      </c>
      <c r="I167" s="24">
        <v>0</v>
      </c>
      <c r="J167" s="24">
        <v>0</v>
      </c>
      <c r="K167" s="24">
        <v>0</v>
      </c>
      <c r="L167" s="24"/>
      <c r="M167" s="24"/>
      <c r="N167" s="24"/>
      <c r="O167" s="24"/>
      <c r="P167" s="24">
        <f t="shared" si="101"/>
        <v>0</v>
      </c>
      <c r="Q167" s="24"/>
      <c r="R167" s="25" t="e">
        <f t="shared" si="96"/>
        <v>#DIV/0!</v>
      </c>
      <c r="S167" s="24"/>
      <c r="T167" s="25" t="e">
        <f t="shared" si="97"/>
        <v>#DIV/0!</v>
      </c>
      <c r="U167" s="24"/>
      <c r="V167" s="25" t="e">
        <f t="shared" si="98"/>
        <v>#DIV/0!</v>
      </c>
      <c r="W167" s="24"/>
      <c r="X167" s="25" t="e">
        <f t="shared" si="99"/>
        <v>#DIV/0!</v>
      </c>
      <c r="Y167" s="24">
        <f t="shared" si="102"/>
        <v>0</v>
      </c>
      <c r="Z167" s="24">
        <f t="shared" si="103"/>
        <v>0</v>
      </c>
    </row>
    <row r="168" spans="1:26" ht="13.9" customHeight="1" x14ac:dyDescent="0.25">
      <c r="A168" s="15">
        <v>2</v>
      </c>
      <c r="B168" s="15">
        <v>1</v>
      </c>
      <c r="D168" s="115" t="s">
        <v>166</v>
      </c>
      <c r="E168" s="23">
        <v>630</v>
      </c>
      <c r="F168" s="23" t="s">
        <v>123</v>
      </c>
      <c r="G168" s="24">
        <v>5342.45</v>
      </c>
      <c r="H168" s="24">
        <v>8909.4</v>
      </c>
      <c r="I168" s="24">
        <v>18995</v>
      </c>
      <c r="J168" s="24">
        <v>15713</v>
      </c>
      <c r="K168" s="24">
        <v>20286</v>
      </c>
      <c r="L168" s="24"/>
      <c r="M168" s="24"/>
      <c r="N168" s="24"/>
      <c r="O168" s="24"/>
      <c r="P168" s="24">
        <f t="shared" si="101"/>
        <v>20286</v>
      </c>
      <c r="Q168" s="24"/>
      <c r="R168" s="25">
        <f t="shared" si="96"/>
        <v>0</v>
      </c>
      <c r="S168" s="24"/>
      <c r="T168" s="25">
        <f t="shared" si="97"/>
        <v>0</v>
      </c>
      <c r="U168" s="24"/>
      <c r="V168" s="25">
        <f t="shared" si="98"/>
        <v>0</v>
      </c>
      <c r="W168" s="24"/>
      <c r="X168" s="25">
        <f t="shared" si="99"/>
        <v>0</v>
      </c>
      <c r="Y168" s="24">
        <f t="shared" si="102"/>
        <v>20286</v>
      </c>
      <c r="Z168" s="24">
        <f t="shared" si="103"/>
        <v>20286</v>
      </c>
    </row>
    <row r="169" spans="1:26" ht="13.9" customHeight="1" x14ac:dyDescent="0.25">
      <c r="A169" s="15">
        <v>2</v>
      </c>
      <c r="B169" s="15">
        <v>1</v>
      </c>
      <c r="D169" s="116" t="s">
        <v>160</v>
      </c>
      <c r="E169" s="23" t="s">
        <v>48</v>
      </c>
      <c r="F169" s="23" t="s">
        <v>167</v>
      </c>
      <c r="G169" s="46">
        <f>138588.76+107980.44+2118.38</f>
        <v>248687.58000000002</v>
      </c>
      <c r="H169" s="46">
        <v>300613.18</v>
      </c>
      <c r="I169" s="46">
        <v>352021</v>
      </c>
      <c r="J169" s="46">
        <v>330435</v>
      </c>
      <c r="K169" s="46">
        <v>353731</v>
      </c>
      <c r="L169" s="46"/>
      <c r="M169" s="46"/>
      <c r="N169" s="46"/>
      <c r="O169" s="46"/>
      <c r="P169" s="24">
        <f t="shared" si="101"/>
        <v>353731</v>
      </c>
      <c r="Q169" s="46"/>
      <c r="R169" s="47">
        <f t="shared" si="96"/>
        <v>0</v>
      </c>
      <c r="S169" s="46"/>
      <c r="T169" s="47">
        <f t="shared" si="97"/>
        <v>0</v>
      </c>
      <c r="U169" s="46"/>
      <c r="V169" s="47">
        <f t="shared" si="98"/>
        <v>0</v>
      </c>
      <c r="W169" s="46"/>
      <c r="X169" s="47">
        <f t="shared" si="99"/>
        <v>0</v>
      </c>
      <c r="Y169" s="24">
        <f t="shared" si="102"/>
        <v>353731</v>
      </c>
      <c r="Z169" s="24">
        <f t="shared" si="103"/>
        <v>353731</v>
      </c>
    </row>
    <row r="170" spans="1:26" ht="13.9" customHeight="1" x14ac:dyDescent="0.25">
      <c r="A170" s="15">
        <v>2</v>
      </c>
      <c r="B170" s="15">
        <v>1</v>
      </c>
      <c r="D170" s="79" t="s">
        <v>21</v>
      </c>
      <c r="E170" s="48">
        <v>41</v>
      </c>
      <c r="F170" s="48" t="s">
        <v>23</v>
      </c>
      <c r="G170" s="49">
        <f t="shared" ref="G170:Q170" si="104">SUM(G164:G169)</f>
        <v>291580.33</v>
      </c>
      <c r="H170" s="49">
        <f t="shared" si="104"/>
        <v>336431.55</v>
      </c>
      <c r="I170" s="49">
        <f t="shared" si="104"/>
        <v>396340</v>
      </c>
      <c r="J170" s="49">
        <f t="shared" si="104"/>
        <v>370586</v>
      </c>
      <c r="K170" s="49">
        <f t="shared" si="104"/>
        <v>398893</v>
      </c>
      <c r="L170" s="49">
        <f t="shared" si="104"/>
        <v>0</v>
      </c>
      <c r="M170" s="49">
        <f t="shared" si="104"/>
        <v>0</v>
      </c>
      <c r="N170" s="49">
        <f t="shared" si="104"/>
        <v>0</v>
      </c>
      <c r="O170" s="49">
        <f t="shared" si="104"/>
        <v>0</v>
      </c>
      <c r="P170" s="49">
        <f t="shared" si="104"/>
        <v>398893</v>
      </c>
      <c r="Q170" s="49">
        <f t="shared" si="104"/>
        <v>0</v>
      </c>
      <c r="R170" s="50">
        <f t="shared" si="96"/>
        <v>0</v>
      </c>
      <c r="S170" s="49">
        <f>SUM(S164:S169)</f>
        <v>0</v>
      </c>
      <c r="T170" s="50">
        <f t="shared" si="97"/>
        <v>0</v>
      </c>
      <c r="U170" s="49">
        <f>SUM(U164:U169)</f>
        <v>0</v>
      </c>
      <c r="V170" s="50">
        <f t="shared" si="98"/>
        <v>0</v>
      </c>
      <c r="W170" s="49">
        <f>SUM(W164:W169)</f>
        <v>0</v>
      </c>
      <c r="X170" s="50">
        <f t="shared" si="99"/>
        <v>0</v>
      </c>
      <c r="Y170" s="49">
        <f>SUM(Y164:Y169)</f>
        <v>398893</v>
      </c>
      <c r="Z170" s="49">
        <f>SUM(Z164:Z169)</f>
        <v>398893</v>
      </c>
    </row>
    <row r="171" spans="1:26" ht="13.9" customHeight="1" x14ac:dyDescent="0.25">
      <c r="A171" s="15">
        <v>2</v>
      </c>
      <c r="B171" s="15">
        <v>1</v>
      </c>
      <c r="D171" s="51" t="s">
        <v>160</v>
      </c>
      <c r="E171" s="23" t="s">
        <v>48</v>
      </c>
      <c r="F171" s="23" t="s">
        <v>25</v>
      </c>
      <c r="G171" s="46">
        <f>43278.39+765.42</f>
        <v>44043.81</v>
      </c>
      <c r="H171" s="46">
        <v>71545.320000000007</v>
      </c>
      <c r="I171" s="46">
        <v>150267</v>
      </c>
      <c r="J171" s="46">
        <v>97050</v>
      </c>
      <c r="K171" s="46">
        <v>97900</v>
      </c>
      <c r="L171" s="46"/>
      <c r="M171" s="46"/>
      <c r="N171" s="46"/>
      <c r="O171" s="46"/>
      <c r="P171" s="24">
        <f>K171+SUM(L171:O171)</f>
        <v>97900</v>
      </c>
      <c r="Q171" s="46"/>
      <c r="R171" s="47">
        <f t="shared" si="96"/>
        <v>0</v>
      </c>
      <c r="S171" s="46"/>
      <c r="T171" s="47">
        <f t="shared" si="97"/>
        <v>0</v>
      </c>
      <c r="U171" s="46"/>
      <c r="V171" s="47">
        <f t="shared" si="98"/>
        <v>0</v>
      </c>
      <c r="W171" s="46"/>
      <c r="X171" s="47">
        <f t="shared" si="99"/>
        <v>0</v>
      </c>
      <c r="Y171" s="24">
        <f>K171</f>
        <v>97900</v>
      </c>
      <c r="Z171" s="24">
        <f>Y171</f>
        <v>97900</v>
      </c>
    </row>
    <row r="172" spans="1:26" ht="13.9" customHeight="1" x14ac:dyDescent="0.25">
      <c r="A172" s="15">
        <v>2</v>
      </c>
      <c r="B172" s="15">
        <v>1</v>
      </c>
      <c r="D172" s="79" t="s">
        <v>21</v>
      </c>
      <c r="E172" s="48">
        <v>72</v>
      </c>
      <c r="F172" s="48" t="s">
        <v>25</v>
      </c>
      <c r="G172" s="49">
        <f t="shared" ref="G172:Q172" si="105">SUM(G171:G171)</f>
        <v>44043.81</v>
      </c>
      <c r="H172" s="49">
        <f t="shared" si="105"/>
        <v>71545.320000000007</v>
      </c>
      <c r="I172" s="98">
        <f t="shared" si="105"/>
        <v>150267</v>
      </c>
      <c r="J172" s="49">
        <f t="shared" si="105"/>
        <v>97050</v>
      </c>
      <c r="K172" s="98">
        <f t="shared" si="105"/>
        <v>97900</v>
      </c>
      <c r="L172" s="49">
        <f t="shared" si="105"/>
        <v>0</v>
      </c>
      <c r="M172" s="49">
        <f t="shared" si="105"/>
        <v>0</v>
      </c>
      <c r="N172" s="49">
        <f t="shared" si="105"/>
        <v>0</v>
      </c>
      <c r="O172" s="49">
        <f t="shared" si="105"/>
        <v>0</v>
      </c>
      <c r="P172" s="49">
        <f t="shared" si="105"/>
        <v>97900</v>
      </c>
      <c r="Q172" s="49">
        <f t="shared" si="105"/>
        <v>0</v>
      </c>
      <c r="R172" s="50">
        <f t="shared" si="96"/>
        <v>0</v>
      </c>
      <c r="S172" s="49">
        <f>SUM(S171:S171)</f>
        <v>0</v>
      </c>
      <c r="T172" s="50">
        <f t="shared" si="97"/>
        <v>0</v>
      </c>
      <c r="U172" s="49">
        <f>SUM(U171:U171)</f>
        <v>0</v>
      </c>
      <c r="V172" s="50">
        <f t="shared" si="98"/>
        <v>0</v>
      </c>
      <c r="W172" s="49">
        <f>SUM(W171:W171)</f>
        <v>0</v>
      </c>
      <c r="X172" s="50">
        <f t="shared" si="99"/>
        <v>0</v>
      </c>
      <c r="Y172" s="49">
        <f>SUM(Y171:Y171)</f>
        <v>97900</v>
      </c>
      <c r="Z172" s="49">
        <f>SUM(Z171:Z171)</f>
        <v>97900</v>
      </c>
    </row>
    <row r="173" spans="1:26" ht="13.9" customHeight="1" x14ac:dyDescent="0.25">
      <c r="A173" s="15">
        <v>2</v>
      </c>
      <c r="B173" s="15">
        <v>1</v>
      </c>
      <c r="D173" s="30"/>
      <c r="E173" s="31"/>
      <c r="F173" s="26" t="s">
        <v>116</v>
      </c>
      <c r="G173" s="27">
        <f t="shared" ref="G173:Q173" si="106">G163+G170+G172</f>
        <v>944965.12000000011</v>
      </c>
      <c r="H173" s="27">
        <f t="shared" si="106"/>
        <v>1055311.01</v>
      </c>
      <c r="I173" s="27">
        <f t="shared" si="106"/>
        <v>1240590</v>
      </c>
      <c r="J173" s="27">
        <f t="shared" si="106"/>
        <v>1180089</v>
      </c>
      <c r="K173" s="27">
        <f t="shared" si="106"/>
        <v>1276793</v>
      </c>
      <c r="L173" s="27">
        <f t="shared" si="106"/>
        <v>0</v>
      </c>
      <c r="M173" s="27">
        <f t="shared" si="106"/>
        <v>0</v>
      </c>
      <c r="N173" s="27">
        <f t="shared" si="106"/>
        <v>0</v>
      </c>
      <c r="O173" s="27">
        <f t="shared" si="106"/>
        <v>0</v>
      </c>
      <c r="P173" s="27">
        <f t="shared" si="106"/>
        <v>1276793</v>
      </c>
      <c r="Q173" s="27">
        <f t="shared" si="106"/>
        <v>0</v>
      </c>
      <c r="R173" s="28">
        <f t="shared" si="96"/>
        <v>0</v>
      </c>
      <c r="S173" s="27">
        <f>S163+S170+S172</f>
        <v>0</v>
      </c>
      <c r="T173" s="28">
        <f t="shared" si="97"/>
        <v>0</v>
      </c>
      <c r="U173" s="27">
        <f>U163+U170+U172</f>
        <v>0</v>
      </c>
      <c r="V173" s="28">
        <f t="shared" si="98"/>
        <v>0</v>
      </c>
      <c r="W173" s="27">
        <f>W163+W170+W172</f>
        <v>0</v>
      </c>
      <c r="X173" s="28">
        <f t="shared" si="99"/>
        <v>0</v>
      </c>
      <c r="Y173" s="27">
        <f>Y163+Y170+Y172</f>
        <v>1242218</v>
      </c>
      <c r="Z173" s="27">
        <f>Z163+Z170+Z172</f>
        <v>1242218</v>
      </c>
    </row>
    <row r="175" spans="1:26" ht="13.9" customHeight="1" x14ac:dyDescent="0.25">
      <c r="E175" s="52" t="s">
        <v>55</v>
      </c>
      <c r="F175" s="30" t="s">
        <v>168</v>
      </c>
      <c r="G175" s="53">
        <v>881.57</v>
      </c>
      <c r="H175" s="53">
        <v>1228.8599999999999</v>
      </c>
      <c r="I175" s="117">
        <v>2445</v>
      </c>
      <c r="J175" s="53">
        <v>2671</v>
      </c>
      <c r="K175" s="117">
        <v>2671</v>
      </c>
      <c r="L175" s="53"/>
      <c r="M175" s="53"/>
      <c r="N175" s="53"/>
      <c r="O175" s="53"/>
      <c r="P175" s="53">
        <f t="shared" ref="P175:P180" si="107">K175+SUM(L175:O175)</f>
        <v>2671</v>
      </c>
      <c r="Q175" s="53"/>
      <c r="R175" s="54">
        <f t="shared" ref="R175:R180" si="108">Q175/$P175</f>
        <v>0</v>
      </c>
      <c r="S175" s="53"/>
      <c r="T175" s="54">
        <f t="shared" ref="T175:T180" si="109">S175/$P175</f>
        <v>0</v>
      </c>
      <c r="U175" s="53"/>
      <c r="V175" s="54">
        <f t="shared" ref="V175:V180" si="110">U175/$P175</f>
        <v>0</v>
      </c>
      <c r="W175" s="53"/>
      <c r="X175" s="55">
        <f t="shared" ref="X175:X180" si="111">W175/$P175</f>
        <v>0</v>
      </c>
      <c r="Y175" s="53">
        <f t="shared" ref="Y175:Y180" si="112">K175</f>
        <v>2671</v>
      </c>
      <c r="Z175" s="56">
        <f t="shared" ref="Z175:Z180" si="113">Y175</f>
        <v>2671</v>
      </c>
    </row>
    <row r="176" spans="1:26" ht="13.9" customHeight="1" x14ac:dyDescent="0.25">
      <c r="E176" s="57"/>
      <c r="F176" s="91" t="s">
        <v>169</v>
      </c>
      <c r="G176" s="82">
        <v>2628</v>
      </c>
      <c r="H176" s="82">
        <v>5873.63</v>
      </c>
      <c r="I176" s="92">
        <v>15154</v>
      </c>
      <c r="J176" s="82">
        <v>15154</v>
      </c>
      <c r="K176" s="92">
        <v>15154</v>
      </c>
      <c r="L176" s="82"/>
      <c r="M176" s="82"/>
      <c r="N176" s="82"/>
      <c r="O176" s="82"/>
      <c r="P176" s="82">
        <f t="shared" si="107"/>
        <v>15154</v>
      </c>
      <c r="Q176" s="82"/>
      <c r="R176" s="83">
        <f t="shared" si="108"/>
        <v>0</v>
      </c>
      <c r="S176" s="82"/>
      <c r="T176" s="83">
        <f t="shared" si="109"/>
        <v>0</v>
      </c>
      <c r="U176" s="82"/>
      <c r="V176" s="83">
        <f t="shared" si="110"/>
        <v>0</v>
      </c>
      <c r="W176" s="82"/>
      <c r="X176" s="60">
        <f t="shared" si="111"/>
        <v>0</v>
      </c>
      <c r="Y176" s="82">
        <f t="shared" si="112"/>
        <v>15154</v>
      </c>
      <c r="Z176" s="61">
        <f t="shared" si="113"/>
        <v>15154</v>
      </c>
    </row>
    <row r="177" spans="1:26" ht="13.9" customHeight="1" x14ac:dyDescent="0.25">
      <c r="E177" s="57"/>
      <c r="F177" s="91" t="s">
        <v>170</v>
      </c>
      <c r="G177" s="82">
        <v>4466.45</v>
      </c>
      <c r="H177" s="82">
        <v>6951.59</v>
      </c>
      <c r="I177" s="92">
        <v>13943</v>
      </c>
      <c r="J177" s="82">
        <v>15235</v>
      </c>
      <c r="K177" s="92">
        <v>15235</v>
      </c>
      <c r="L177" s="82"/>
      <c r="M177" s="82"/>
      <c r="N177" s="82"/>
      <c r="O177" s="82"/>
      <c r="P177" s="82">
        <f t="shared" si="107"/>
        <v>15235</v>
      </c>
      <c r="Q177" s="82"/>
      <c r="R177" s="83">
        <f t="shared" si="108"/>
        <v>0</v>
      </c>
      <c r="S177" s="82"/>
      <c r="T177" s="83">
        <f t="shared" si="109"/>
        <v>0</v>
      </c>
      <c r="U177" s="82"/>
      <c r="V177" s="83">
        <f t="shared" si="110"/>
        <v>0</v>
      </c>
      <c r="W177" s="82"/>
      <c r="X177" s="60">
        <f t="shared" si="111"/>
        <v>0</v>
      </c>
      <c r="Y177" s="82">
        <f t="shared" si="112"/>
        <v>15235</v>
      </c>
      <c r="Z177" s="61">
        <f t="shared" si="113"/>
        <v>15235</v>
      </c>
    </row>
    <row r="178" spans="1:26" ht="13.9" customHeight="1" x14ac:dyDescent="0.25">
      <c r="E178" s="57"/>
      <c r="F178" s="91" t="s">
        <v>171</v>
      </c>
      <c r="G178" s="92">
        <v>876</v>
      </c>
      <c r="H178" s="92">
        <v>1957.81</v>
      </c>
      <c r="I178" s="92">
        <v>5052</v>
      </c>
      <c r="J178" s="92">
        <v>5051</v>
      </c>
      <c r="K178" s="92">
        <v>5051</v>
      </c>
      <c r="L178" s="92"/>
      <c r="M178" s="92"/>
      <c r="N178" s="92"/>
      <c r="O178" s="92"/>
      <c r="P178" s="92">
        <f t="shared" si="107"/>
        <v>5051</v>
      </c>
      <c r="Q178" s="92"/>
      <c r="R178" s="93">
        <f t="shared" si="108"/>
        <v>0</v>
      </c>
      <c r="S178" s="92"/>
      <c r="T178" s="93">
        <f t="shared" si="109"/>
        <v>0</v>
      </c>
      <c r="U178" s="92"/>
      <c r="V178" s="93">
        <f t="shared" si="110"/>
        <v>0</v>
      </c>
      <c r="W178" s="92"/>
      <c r="X178" s="64">
        <f t="shared" si="111"/>
        <v>0</v>
      </c>
      <c r="Y178" s="82">
        <f t="shared" si="112"/>
        <v>5051</v>
      </c>
      <c r="Z178" s="61">
        <f t="shared" si="113"/>
        <v>5051</v>
      </c>
    </row>
    <row r="179" spans="1:26" ht="13.9" customHeight="1" x14ac:dyDescent="0.25">
      <c r="E179" s="57"/>
      <c r="F179" s="91" t="s">
        <v>172</v>
      </c>
      <c r="G179" s="92"/>
      <c r="H179" s="92">
        <v>5180</v>
      </c>
      <c r="I179" s="92">
        <v>3250</v>
      </c>
      <c r="J179" s="92">
        <v>1330</v>
      </c>
      <c r="K179" s="92">
        <v>750</v>
      </c>
      <c r="L179" s="92"/>
      <c r="M179" s="92"/>
      <c r="N179" s="92"/>
      <c r="O179" s="92"/>
      <c r="P179" s="92">
        <f t="shared" si="107"/>
        <v>750</v>
      </c>
      <c r="Q179" s="92"/>
      <c r="R179" s="93">
        <f t="shared" si="108"/>
        <v>0</v>
      </c>
      <c r="S179" s="92"/>
      <c r="T179" s="93">
        <f t="shared" si="109"/>
        <v>0</v>
      </c>
      <c r="U179" s="92"/>
      <c r="V179" s="93">
        <f t="shared" si="110"/>
        <v>0</v>
      </c>
      <c r="W179" s="92"/>
      <c r="X179" s="64">
        <f t="shared" si="111"/>
        <v>0</v>
      </c>
      <c r="Y179" s="82">
        <f t="shared" si="112"/>
        <v>750</v>
      </c>
      <c r="Z179" s="61">
        <f t="shared" si="113"/>
        <v>750</v>
      </c>
    </row>
    <row r="180" spans="1:26" ht="13.9" customHeight="1" x14ac:dyDescent="0.25">
      <c r="E180" s="65"/>
      <c r="F180" s="94" t="s">
        <v>173</v>
      </c>
      <c r="G180" s="95">
        <v>974.05</v>
      </c>
      <c r="H180" s="95">
        <v>1624.18</v>
      </c>
      <c r="I180" s="95">
        <v>0</v>
      </c>
      <c r="J180" s="95">
        <v>0</v>
      </c>
      <c r="K180" s="95">
        <v>0</v>
      </c>
      <c r="L180" s="95"/>
      <c r="M180" s="95"/>
      <c r="N180" s="95"/>
      <c r="O180" s="95"/>
      <c r="P180" s="95">
        <f t="shared" si="107"/>
        <v>0</v>
      </c>
      <c r="Q180" s="95"/>
      <c r="R180" s="96" t="e">
        <f t="shared" si="108"/>
        <v>#DIV/0!</v>
      </c>
      <c r="S180" s="95"/>
      <c r="T180" s="96" t="e">
        <f t="shared" si="109"/>
        <v>#DIV/0!</v>
      </c>
      <c r="U180" s="95"/>
      <c r="V180" s="96" t="e">
        <f t="shared" si="110"/>
        <v>#DIV/0!</v>
      </c>
      <c r="W180" s="95"/>
      <c r="X180" s="97" t="e">
        <f t="shared" si="111"/>
        <v>#DIV/0!</v>
      </c>
      <c r="Y180" s="67">
        <f t="shared" si="112"/>
        <v>0</v>
      </c>
      <c r="Z180" s="70">
        <f t="shared" si="113"/>
        <v>0</v>
      </c>
    </row>
    <row r="182" spans="1:26" ht="13.9" customHeight="1" x14ac:dyDescent="0.25">
      <c r="D182" s="32" t="s">
        <v>174</v>
      </c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3"/>
      <c r="S182" s="32"/>
      <c r="T182" s="33"/>
      <c r="U182" s="32"/>
      <c r="V182" s="33"/>
      <c r="W182" s="32"/>
      <c r="X182" s="33"/>
      <c r="Y182" s="32"/>
      <c r="Z182" s="32"/>
    </row>
    <row r="183" spans="1:26" ht="13.9" customHeight="1" x14ac:dyDescent="0.25">
      <c r="D183" s="20"/>
      <c r="E183" s="20"/>
      <c r="F183" s="20"/>
      <c r="G183" s="21" t="s">
        <v>1</v>
      </c>
      <c r="H183" s="21" t="s">
        <v>2</v>
      </c>
      <c r="I183" s="21" t="s">
        <v>3</v>
      </c>
      <c r="J183" s="21" t="s">
        <v>4</v>
      </c>
      <c r="K183" s="21" t="s">
        <v>5</v>
      </c>
      <c r="L183" s="21" t="s">
        <v>6</v>
      </c>
      <c r="M183" s="21" t="s">
        <v>7</v>
      </c>
      <c r="N183" s="21" t="s">
        <v>8</v>
      </c>
      <c r="O183" s="21" t="s">
        <v>9</v>
      </c>
      <c r="P183" s="21" t="s">
        <v>10</v>
      </c>
      <c r="Q183" s="21" t="s">
        <v>11</v>
      </c>
      <c r="R183" s="22" t="s">
        <v>12</v>
      </c>
      <c r="S183" s="21" t="s">
        <v>13</v>
      </c>
      <c r="T183" s="22" t="s">
        <v>14</v>
      </c>
      <c r="U183" s="21" t="s">
        <v>15</v>
      </c>
      <c r="V183" s="22" t="s">
        <v>16</v>
      </c>
      <c r="W183" s="21" t="s">
        <v>17</v>
      </c>
      <c r="X183" s="22" t="s">
        <v>18</v>
      </c>
      <c r="Y183" s="21" t="s">
        <v>19</v>
      </c>
      <c r="Z183" s="21" t="s">
        <v>20</v>
      </c>
    </row>
    <row r="184" spans="1:26" ht="13.9" customHeight="1" x14ac:dyDescent="0.25">
      <c r="A184" s="15">
        <v>3</v>
      </c>
      <c r="D184" s="12" t="s">
        <v>21</v>
      </c>
      <c r="E184" s="35">
        <v>111</v>
      </c>
      <c r="F184" s="35" t="s">
        <v>45</v>
      </c>
      <c r="G184" s="36">
        <f t="shared" ref="G184:Q184" si="114">G192</f>
        <v>0</v>
      </c>
      <c r="H184" s="36">
        <f t="shared" si="114"/>
        <v>0</v>
      </c>
      <c r="I184" s="36">
        <f t="shared" si="114"/>
        <v>0</v>
      </c>
      <c r="J184" s="36">
        <f t="shared" si="114"/>
        <v>660</v>
      </c>
      <c r="K184" s="36">
        <f t="shared" si="114"/>
        <v>0</v>
      </c>
      <c r="L184" s="36">
        <f t="shared" si="114"/>
        <v>0</v>
      </c>
      <c r="M184" s="36">
        <f t="shared" si="114"/>
        <v>0</v>
      </c>
      <c r="N184" s="36">
        <f t="shared" si="114"/>
        <v>0</v>
      </c>
      <c r="O184" s="36">
        <f t="shared" si="114"/>
        <v>0</v>
      </c>
      <c r="P184" s="36">
        <f t="shared" si="114"/>
        <v>0</v>
      </c>
      <c r="Q184" s="36">
        <f t="shared" si="114"/>
        <v>0</v>
      </c>
      <c r="R184" s="37" t="e">
        <f>Q184/$P184</f>
        <v>#DIV/0!</v>
      </c>
      <c r="S184" s="36">
        <f>S192</f>
        <v>0</v>
      </c>
      <c r="T184" s="37" t="e">
        <f>S184/$P184</f>
        <v>#DIV/0!</v>
      </c>
      <c r="U184" s="36">
        <f>U192</f>
        <v>0</v>
      </c>
      <c r="V184" s="37" t="e">
        <f>U184/$P184</f>
        <v>#DIV/0!</v>
      </c>
      <c r="W184" s="36">
        <f>W192</f>
        <v>0</v>
      </c>
      <c r="X184" s="37" t="e">
        <f>W184/$P184</f>
        <v>#DIV/0!</v>
      </c>
      <c r="Y184" s="36">
        <f>Y192</f>
        <v>0</v>
      </c>
      <c r="Z184" s="36">
        <f>Z192</f>
        <v>0</v>
      </c>
    </row>
    <row r="185" spans="1:26" ht="13.9" customHeight="1" x14ac:dyDescent="0.25">
      <c r="A185" s="15">
        <v>3</v>
      </c>
      <c r="D185" s="12" t="s">
        <v>21</v>
      </c>
      <c r="E185" s="35">
        <v>41</v>
      </c>
      <c r="F185" s="35" t="s">
        <v>23</v>
      </c>
      <c r="G185" s="36">
        <f t="shared" ref="G185:Q185" si="115">G197</f>
        <v>38483.79</v>
      </c>
      <c r="H185" s="36">
        <f t="shared" si="115"/>
        <v>38948.019999999997</v>
      </c>
      <c r="I185" s="36">
        <f t="shared" si="115"/>
        <v>53508</v>
      </c>
      <c r="J185" s="36">
        <f t="shared" si="115"/>
        <v>36909</v>
      </c>
      <c r="K185" s="36">
        <f t="shared" si="115"/>
        <v>40946</v>
      </c>
      <c r="L185" s="36">
        <f t="shared" si="115"/>
        <v>0</v>
      </c>
      <c r="M185" s="36">
        <f t="shared" si="115"/>
        <v>0</v>
      </c>
      <c r="N185" s="36">
        <f t="shared" si="115"/>
        <v>0</v>
      </c>
      <c r="O185" s="36">
        <f t="shared" si="115"/>
        <v>0</v>
      </c>
      <c r="P185" s="36">
        <f t="shared" si="115"/>
        <v>40946</v>
      </c>
      <c r="Q185" s="36">
        <f t="shared" si="115"/>
        <v>0</v>
      </c>
      <c r="R185" s="37">
        <f>Q185/$P185</f>
        <v>0</v>
      </c>
      <c r="S185" s="36">
        <f>S197</f>
        <v>0</v>
      </c>
      <c r="T185" s="37">
        <f>S185/$P185</f>
        <v>0</v>
      </c>
      <c r="U185" s="36">
        <f>U197</f>
        <v>0</v>
      </c>
      <c r="V185" s="37">
        <f>U185/$P185</f>
        <v>0</v>
      </c>
      <c r="W185" s="36">
        <f>W197</f>
        <v>0</v>
      </c>
      <c r="X185" s="37">
        <f>W185/$P185</f>
        <v>0</v>
      </c>
      <c r="Y185" s="36">
        <f>Y197</f>
        <v>42827</v>
      </c>
      <c r="Z185" s="36">
        <f>Z197</f>
        <v>44925</v>
      </c>
    </row>
    <row r="186" spans="1:26" ht="13.9" customHeight="1" x14ac:dyDescent="0.25">
      <c r="A186" s="15">
        <v>3</v>
      </c>
      <c r="D186" s="12" t="s">
        <v>21</v>
      </c>
      <c r="E186" s="35">
        <v>72</v>
      </c>
      <c r="F186" s="35" t="s">
        <v>25</v>
      </c>
      <c r="G186" s="36">
        <f t="shared" ref="G186:Q186" si="116">G199</f>
        <v>165.75</v>
      </c>
      <c r="H186" s="36">
        <f t="shared" si="116"/>
        <v>174.69</v>
      </c>
      <c r="I186" s="36">
        <f t="shared" si="116"/>
        <v>198</v>
      </c>
      <c r="J186" s="36">
        <f t="shared" si="116"/>
        <v>172</v>
      </c>
      <c r="K186" s="36">
        <f t="shared" si="116"/>
        <v>155</v>
      </c>
      <c r="L186" s="36">
        <f t="shared" si="116"/>
        <v>0</v>
      </c>
      <c r="M186" s="36">
        <f t="shared" si="116"/>
        <v>0</v>
      </c>
      <c r="N186" s="36">
        <f t="shared" si="116"/>
        <v>0</v>
      </c>
      <c r="O186" s="36">
        <f t="shared" si="116"/>
        <v>0</v>
      </c>
      <c r="P186" s="36">
        <f t="shared" si="116"/>
        <v>155</v>
      </c>
      <c r="Q186" s="36">
        <f t="shared" si="116"/>
        <v>0</v>
      </c>
      <c r="R186" s="37">
        <f>Q186/$P186</f>
        <v>0</v>
      </c>
      <c r="S186" s="36">
        <f>S199</f>
        <v>0</v>
      </c>
      <c r="T186" s="37">
        <f>S186/$P186</f>
        <v>0</v>
      </c>
      <c r="U186" s="36">
        <f>U199</f>
        <v>0</v>
      </c>
      <c r="V186" s="37">
        <f>U186/$P186</f>
        <v>0</v>
      </c>
      <c r="W186" s="36">
        <f>W199</f>
        <v>0</v>
      </c>
      <c r="X186" s="37">
        <f>W186/$P186</f>
        <v>0</v>
      </c>
      <c r="Y186" s="36">
        <f>Y199</f>
        <v>153</v>
      </c>
      <c r="Z186" s="36">
        <f>Z199</f>
        <v>154</v>
      </c>
    </row>
    <row r="187" spans="1:26" ht="13.9" customHeight="1" x14ac:dyDescent="0.25">
      <c r="A187" s="15">
        <v>3</v>
      </c>
      <c r="D187" s="30"/>
      <c r="E187" s="31"/>
      <c r="F187" s="38" t="s">
        <v>116</v>
      </c>
      <c r="G187" s="39">
        <f t="shared" ref="G187:Q187" si="117">SUM(G184:G186)</f>
        <v>38649.54</v>
      </c>
      <c r="H187" s="39">
        <f t="shared" si="117"/>
        <v>39122.71</v>
      </c>
      <c r="I187" s="39">
        <f t="shared" si="117"/>
        <v>53706</v>
      </c>
      <c r="J187" s="39">
        <f t="shared" si="117"/>
        <v>37741</v>
      </c>
      <c r="K187" s="39">
        <f t="shared" si="117"/>
        <v>41101</v>
      </c>
      <c r="L187" s="39">
        <f t="shared" si="117"/>
        <v>0</v>
      </c>
      <c r="M187" s="39">
        <f t="shared" si="117"/>
        <v>0</v>
      </c>
      <c r="N187" s="39">
        <f t="shared" si="117"/>
        <v>0</v>
      </c>
      <c r="O187" s="39">
        <f t="shared" si="117"/>
        <v>0</v>
      </c>
      <c r="P187" s="39">
        <f t="shared" si="117"/>
        <v>41101</v>
      </c>
      <c r="Q187" s="39">
        <f t="shared" si="117"/>
        <v>0</v>
      </c>
      <c r="R187" s="40">
        <f>Q187/$P187</f>
        <v>0</v>
      </c>
      <c r="S187" s="39">
        <f>SUM(S184:S186)</f>
        <v>0</v>
      </c>
      <c r="T187" s="40">
        <f>S187/$P187</f>
        <v>0</v>
      </c>
      <c r="U187" s="39">
        <f>SUM(U184:U186)</f>
        <v>0</v>
      </c>
      <c r="V187" s="40">
        <f>U187/$P187</f>
        <v>0</v>
      </c>
      <c r="W187" s="39">
        <f>SUM(W184:W186)</f>
        <v>0</v>
      </c>
      <c r="X187" s="40">
        <f>W187/$P187</f>
        <v>0</v>
      </c>
      <c r="Y187" s="39">
        <f>SUM(Y184:Y186)</f>
        <v>42980</v>
      </c>
      <c r="Z187" s="39">
        <f>SUM(Z184:Z186)</f>
        <v>45079</v>
      </c>
    </row>
    <row r="189" spans="1:26" ht="13.9" customHeight="1" x14ac:dyDescent="0.25">
      <c r="D189" s="73" t="s">
        <v>175</v>
      </c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4"/>
      <c r="S189" s="73"/>
      <c r="T189" s="74"/>
      <c r="U189" s="73"/>
      <c r="V189" s="74"/>
      <c r="W189" s="73"/>
      <c r="X189" s="74"/>
      <c r="Y189" s="73"/>
      <c r="Z189" s="73"/>
    </row>
    <row r="190" spans="1:26" ht="13.9" customHeight="1" x14ac:dyDescent="0.25">
      <c r="D190" s="21" t="s">
        <v>32</v>
      </c>
      <c r="E190" s="21" t="s">
        <v>33</v>
      </c>
      <c r="F190" s="21" t="s">
        <v>34</v>
      </c>
      <c r="G190" s="21" t="s">
        <v>1</v>
      </c>
      <c r="H190" s="21" t="s">
        <v>2</v>
      </c>
      <c r="I190" s="21" t="s">
        <v>3</v>
      </c>
      <c r="J190" s="21" t="s">
        <v>4</v>
      </c>
      <c r="K190" s="21" t="s">
        <v>5</v>
      </c>
      <c r="L190" s="21" t="s">
        <v>6</v>
      </c>
      <c r="M190" s="21" t="s">
        <v>7</v>
      </c>
      <c r="N190" s="21" t="s">
        <v>8</v>
      </c>
      <c r="O190" s="21" t="s">
        <v>9</v>
      </c>
      <c r="P190" s="21" t="s">
        <v>10</v>
      </c>
      <c r="Q190" s="21" t="s">
        <v>11</v>
      </c>
      <c r="R190" s="22" t="s">
        <v>12</v>
      </c>
      <c r="S190" s="21" t="s">
        <v>13</v>
      </c>
      <c r="T190" s="22" t="s">
        <v>14</v>
      </c>
      <c r="U190" s="21" t="s">
        <v>15</v>
      </c>
      <c r="V190" s="22" t="s">
        <v>16</v>
      </c>
      <c r="W190" s="21" t="s">
        <v>17</v>
      </c>
      <c r="X190" s="22" t="s">
        <v>18</v>
      </c>
      <c r="Y190" s="21" t="s">
        <v>19</v>
      </c>
      <c r="Z190" s="21" t="s">
        <v>20</v>
      </c>
    </row>
    <row r="191" spans="1:26" ht="13.9" customHeight="1" x14ac:dyDescent="0.25">
      <c r="A191" s="15">
        <v>3</v>
      </c>
      <c r="B191" s="15">
        <v>1</v>
      </c>
      <c r="D191" s="51" t="s">
        <v>176</v>
      </c>
      <c r="E191" s="23">
        <v>630</v>
      </c>
      <c r="F191" s="23" t="s">
        <v>123</v>
      </c>
      <c r="G191" s="24">
        <v>0</v>
      </c>
      <c r="H191" s="46">
        <v>0</v>
      </c>
      <c r="I191" s="24">
        <v>0</v>
      </c>
      <c r="J191" s="24">
        <v>660</v>
      </c>
      <c r="K191" s="24">
        <v>0</v>
      </c>
      <c r="L191" s="24"/>
      <c r="M191" s="24"/>
      <c r="N191" s="24"/>
      <c r="O191" s="24"/>
      <c r="P191" s="46">
        <f>K191+SUM(L191:O191)</f>
        <v>0</v>
      </c>
      <c r="Q191" s="46"/>
      <c r="R191" s="47" t="e">
        <f t="shared" ref="R191:R200" si="118">Q191/$P191</f>
        <v>#DIV/0!</v>
      </c>
      <c r="S191" s="46"/>
      <c r="T191" s="47" t="e">
        <f t="shared" ref="T191:T200" si="119">S191/$P191</f>
        <v>#DIV/0!</v>
      </c>
      <c r="U191" s="46"/>
      <c r="V191" s="47" t="e">
        <f t="shared" ref="V191:V200" si="120">U191/$P191</f>
        <v>#DIV/0!</v>
      </c>
      <c r="W191" s="46"/>
      <c r="X191" s="47" t="e">
        <f t="shared" ref="X191:X200" si="121">W191/$P191</f>
        <v>#DIV/0!</v>
      </c>
      <c r="Y191" s="24">
        <f>K191</f>
        <v>0</v>
      </c>
      <c r="Z191" s="24">
        <f>Y191</f>
        <v>0</v>
      </c>
    </row>
    <row r="192" spans="1:26" ht="13.9" customHeight="1" x14ac:dyDescent="0.25">
      <c r="A192" s="15">
        <v>3</v>
      </c>
      <c r="B192" s="15">
        <v>1</v>
      </c>
      <c r="D192" s="79" t="s">
        <v>21</v>
      </c>
      <c r="E192" s="48">
        <v>111</v>
      </c>
      <c r="F192" s="48" t="s">
        <v>23</v>
      </c>
      <c r="G192" s="49">
        <f t="shared" ref="G192:Q192" si="122">SUM(G191:G191)</f>
        <v>0</v>
      </c>
      <c r="H192" s="49">
        <f t="shared" si="122"/>
        <v>0</v>
      </c>
      <c r="I192" s="49">
        <f t="shared" si="122"/>
        <v>0</v>
      </c>
      <c r="J192" s="49">
        <f t="shared" si="122"/>
        <v>660</v>
      </c>
      <c r="K192" s="49">
        <f t="shared" si="122"/>
        <v>0</v>
      </c>
      <c r="L192" s="49">
        <f t="shared" si="122"/>
        <v>0</v>
      </c>
      <c r="M192" s="49">
        <f t="shared" si="122"/>
        <v>0</v>
      </c>
      <c r="N192" s="49">
        <f t="shared" si="122"/>
        <v>0</v>
      </c>
      <c r="O192" s="49">
        <f t="shared" si="122"/>
        <v>0</v>
      </c>
      <c r="P192" s="49">
        <f t="shared" si="122"/>
        <v>0</v>
      </c>
      <c r="Q192" s="49">
        <f t="shared" si="122"/>
        <v>0</v>
      </c>
      <c r="R192" s="50" t="e">
        <f t="shared" si="118"/>
        <v>#DIV/0!</v>
      </c>
      <c r="S192" s="49">
        <f>SUM(S191:S191)</f>
        <v>0</v>
      </c>
      <c r="T192" s="50" t="e">
        <f t="shared" si="119"/>
        <v>#DIV/0!</v>
      </c>
      <c r="U192" s="49">
        <f>SUM(U191:U191)</f>
        <v>0</v>
      </c>
      <c r="V192" s="50" t="e">
        <f t="shared" si="120"/>
        <v>#DIV/0!</v>
      </c>
      <c r="W192" s="49">
        <f>SUM(W191:W191)</f>
        <v>0</v>
      </c>
      <c r="X192" s="50" t="e">
        <f t="shared" si="121"/>
        <v>#DIV/0!</v>
      </c>
      <c r="Y192" s="49">
        <f>SUM(Y191:Y191)</f>
        <v>0</v>
      </c>
      <c r="Z192" s="49">
        <f>SUM(Z191:Z191)</f>
        <v>0</v>
      </c>
    </row>
    <row r="193" spans="1:26" ht="13.9" customHeight="1" x14ac:dyDescent="0.25">
      <c r="A193" s="15">
        <v>3</v>
      </c>
      <c r="B193" s="15">
        <v>1</v>
      </c>
      <c r="D193" s="11" t="s">
        <v>176</v>
      </c>
      <c r="E193" s="23">
        <v>610</v>
      </c>
      <c r="F193" s="23" t="s">
        <v>121</v>
      </c>
      <c r="G193" s="24">
        <v>12067.2</v>
      </c>
      <c r="H193" s="24">
        <v>15333.22</v>
      </c>
      <c r="I193" s="24">
        <v>14511</v>
      </c>
      <c r="J193" s="24">
        <v>14840</v>
      </c>
      <c r="K193" s="24">
        <v>15388</v>
      </c>
      <c r="L193" s="24"/>
      <c r="M193" s="24"/>
      <c r="N193" s="24"/>
      <c r="O193" s="24"/>
      <c r="P193" s="24">
        <f>K193+SUM(L193:O193)</f>
        <v>15388</v>
      </c>
      <c r="Q193" s="24"/>
      <c r="R193" s="25">
        <f t="shared" si="118"/>
        <v>0</v>
      </c>
      <c r="S193" s="24"/>
      <c r="T193" s="25">
        <f t="shared" si="119"/>
        <v>0</v>
      </c>
      <c r="U193" s="24"/>
      <c r="V193" s="25">
        <f t="shared" si="120"/>
        <v>0</v>
      </c>
      <c r="W193" s="24"/>
      <c r="X193" s="25">
        <f t="shared" si="121"/>
        <v>0</v>
      </c>
      <c r="Y193" s="24">
        <v>16785</v>
      </c>
      <c r="Z193" s="24">
        <v>18321</v>
      </c>
    </row>
    <row r="194" spans="1:26" ht="13.9" customHeight="1" x14ac:dyDescent="0.25">
      <c r="A194" s="15">
        <v>3</v>
      </c>
      <c r="B194" s="15">
        <v>1</v>
      </c>
      <c r="D194" s="11"/>
      <c r="E194" s="23">
        <v>620</v>
      </c>
      <c r="F194" s="23" t="s">
        <v>122</v>
      </c>
      <c r="G194" s="24">
        <v>4217.28</v>
      </c>
      <c r="H194" s="24">
        <v>5358.63</v>
      </c>
      <c r="I194" s="24">
        <v>5071</v>
      </c>
      <c r="J194" s="24">
        <v>5208</v>
      </c>
      <c r="K194" s="24">
        <v>5378</v>
      </c>
      <c r="L194" s="24"/>
      <c r="M194" s="24"/>
      <c r="N194" s="24"/>
      <c r="O194" s="24"/>
      <c r="P194" s="24">
        <f>K194+SUM(L194:O194)</f>
        <v>5378</v>
      </c>
      <c r="Q194" s="24"/>
      <c r="R194" s="25">
        <f t="shared" si="118"/>
        <v>0</v>
      </c>
      <c r="S194" s="24"/>
      <c r="T194" s="25">
        <f t="shared" si="119"/>
        <v>0</v>
      </c>
      <c r="U194" s="24"/>
      <c r="V194" s="25">
        <f t="shared" si="120"/>
        <v>0</v>
      </c>
      <c r="W194" s="24"/>
      <c r="X194" s="25">
        <f t="shared" si="121"/>
        <v>0</v>
      </c>
      <c r="Y194" s="24">
        <v>5867</v>
      </c>
      <c r="Z194" s="24">
        <v>6403</v>
      </c>
    </row>
    <row r="195" spans="1:26" ht="13.9" customHeight="1" x14ac:dyDescent="0.25">
      <c r="A195" s="15">
        <v>3</v>
      </c>
      <c r="B195" s="15">
        <v>1</v>
      </c>
      <c r="D195" s="11"/>
      <c r="E195" s="23">
        <v>630</v>
      </c>
      <c r="F195" s="23" t="s">
        <v>123</v>
      </c>
      <c r="G195" s="24">
        <v>21899.31</v>
      </c>
      <c r="H195" s="24">
        <v>18256.169999999998</v>
      </c>
      <c r="I195" s="24">
        <v>33926</v>
      </c>
      <c r="J195" s="24">
        <v>16861</v>
      </c>
      <c r="K195" s="24">
        <f>1468+18712</f>
        <v>20180</v>
      </c>
      <c r="L195" s="24"/>
      <c r="M195" s="24"/>
      <c r="N195" s="24"/>
      <c r="O195" s="24"/>
      <c r="P195" s="24">
        <f>K195+SUM(L195:O195)</f>
        <v>20180</v>
      </c>
      <c r="Q195" s="24"/>
      <c r="R195" s="25">
        <f t="shared" si="118"/>
        <v>0</v>
      </c>
      <c r="S195" s="24"/>
      <c r="T195" s="25">
        <f t="shared" si="119"/>
        <v>0</v>
      </c>
      <c r="U195" s="24"/>
      <c r="V195" s="25">
        <f t="shared" si="120"/>
        <v>0</v>
      </c>
      <c r="W195" s="24"/>
      <c r="X195" s="25">
        <f t="shared" si="121"/>
        <v>0</v>
      </c>
      <c r="Y195" s="24">
        <f>1463+18712</f>
        <v>20175</v>
      </c>
      <c r="Z195" s="24">
        <f>1489+18712</f>
        <v>20201</v>
      </c>
    </row>
    <row r="196" spans="1:26" ht="13.9" customHeight="1" x14ac:dyDescent="0.25">
      <c r="D196" s="11"/>
      <c r="E196" s="23">
        <v>640</v>
      </c>
      <c r="F196" s="23" t="s">
        <v>124</v>
      </c>
      <c r="G196" s="24">
        <v>300</v>
      </c>
      <c r="H196" s="24">
        <v>0</v>
      </c>
      <c r="I196" s="24">
        <v>0</v>
      </c>
      <c r="J196" s="24">
        <v>0</v>
      </c>
      <c r="K196" s="24">
        <v>0</v>
      </c>
      <c r="L196" s="24"/>
      <c r="M196" s="24"/>
      <c r="N196" s="24"/>
      <c r="O196" s="24"/>
      <c r="P196" s="24">
        <f>K196+SUM(L196:O196)</f>
        <v>0</v>
      </c>
      <c r="Q196" s="24"/>
      <c r="R196" s="25" t="e">
        <f t="shared" si="118"/>
        <v>#DIV/0!</v>
      </c>
      <c r="S196" s="24"/>
      <c r="T196" s="25" t="e">
        <f t="shared" si="119"/>
        <v>#DIV/0!</v>
      </c>
      <c r="U196" s="24"/>
      <c r="V196" s="25" t="e">
        <f t="shared" si="120"/>
        <v>#DIV/0!</v>
      </c>
      <c r="W196" s="24"/>
      <c r="X196" s="25" t="e">
        <f t="shared" si="121"/>
        <v>#DIV/0!</v>
      </c>
      <c r="Y196" s="24">
        <v>0</v>
      </c>
      <c r="Z196" s="24">
        <v>0</v>
      </c>
    </row>
    <row r="197" spans="1:26" ht="13.9" customHeight="1" x14ac:dyDescent="0.25">
      <c r="A197" s="15">
        <v>3</v>
      </c>
      <c r="B197" s="15">
        <v>1</v>
      </c>
      <c r="D197" s="79" t="s">
        <v>21</v>
      </c>
      <c r="E197" s="48">
        <v>41</v>
      </c>
      <c r="F197" s="48" t="s">
        <v>23</v>
      </c>
      <c r="G197" s="49">
        <f t="shared" ref="G197:Q197" si="123">SUM(G193:G196)</f>
        <v>38483.79</v>
      </c>
      <c r="H197" s="49">
        <f t="shared" si="123"/>
        <v>38948.019999999997</v>
      </c>
      <c r="I197" s="49">
        <f t="shared" si="123"/>
        <v>53508</v>
      </c>
      <c r="J197" s="49">
        <f t="shared" si="123"/>
        <v>36909</v>
      </c>
      <c r="K197" s="49">
        <f t="shared" si="123"/>
        <v>40946</v>
      </c>
      <c r="L197" s="49">
        <f t="shared" si="123"/>
        <v>0</v>
      </c>
      <c r="M197" s="49">
        <f t="shared" si="123"/>
        <v>0</v>
      </c>
      <c r="N197" s="49">
        <f t="shared" si="123"/>
        <v>0</v>
      </c>
      <c r="O197" s="49">
        <f t="shared" si="123"/>
        <v>0</v>
      </c>
      <c r="P197" s="49">
        <f t="shared" si="123"/>
        <v>40946</v>
      </c>
      <c r="Q197" s="49">
        <f t="shared" si="123"/>
        <v>0</v>
      </c>
      <c r="R197" s="50">
        <f t="shared" si="118"/>
        <v>0</v>
      </c>
      <c r="S197" s="49">
        <f>SUM(S193:S196)</f>
        <v>0</v>
      </c>
      <c r="T197" s="50">
        <f t="shared" si="119"/>
        <v>0</v>
      </c>
      <c r="U197" s="49">
        <f>SUM(U193:U196)</f>
        <v>0</v>
      </c>
      <c r="V197" s="50">
        <f t="shared" si="120"/>
        <v>0</v>
      </c>
      <c r="W197" s="49">
        <f>SUM(W193:W196)</f>
        <v>0</v>
      </c>
      <c r="X197" s="50">
        <f t="shared" si="121"/>
        <v>0</v>
      </c>
      <c r="Y197" s="49">
        <f>SUM(Y193:Y196)</f>
        <v>42827</v>
      </c>
      <c r="Z197" s="49">
        <f>SUM(Z193:Z196)</f>
        <v>44925</v>
      </c>
    </row>
    <row r="198" spans="1:26" ht="13.9" customHeight="1" x14ac:dyDescent="0.25">
      <c r="A198" s="15">
        <v>3</v>
      </c>
      <c r="B198" s="15">
        <v>1</v>
      </c>
      <c r="D198" s="80" t="s">
        <v>176</v>
      </c>
      <c r="E198" s="23">
        <v>640</v>
      </c>
      <c r="F198" s="23" t="s">
        <v>124</v>
      </c>
      <c r="G198" s="24">
        <v>165.75</v>
      </c>
      <c r="H198" s="24">
        <v>174.69</v>
      </c>
      <c r="I198" s="24">
        <v>198</v>
      </c>
      <c r="J198" s="24">
        <v>172</v>
      </c>
      <c r="K198" s="24">
        <v>155</v>
      </c>
      <c r="L198" s="24"/>
      <c r="M198" s="24"/>
      <c r="N198" s="24"/>
      <c r="O198" s="24"/>
      <c r="P198" s="24">
        <f>K198+SUM(L198:O198)</f>
        <v>155</v>
      </c>
      <c r="Q198" s="24"/>
      <c r="R198" s="25">
        <f t="shared" si="118"/>
        <v>0</v>
      </c>
      <c r="S198" s="24"/>
      <c r="T198" s="25">
        <f t="shared" si="119"/>
        <v>0</v>
      </c>
      <c r="U198" s="24"/>
      <c r="V198" s="25">
        <f t="shared" si="120"/>
        <v>0</v>
      </c>
      <c r="W198" s="24"/>
      <c r="X198" s="25">
        <f t="shared" si="121"/>
        <v>0</v>
      </c>
      <c r="Y198" s="24">
        <v>153</v>
      </c>
      <c r="Z198" s="24">
        <v>154</v>
      </c>
    </row>
    <row r="199" spans="1:26" ht="13.9" customHeight="1" x14ac:dyDescent="0.25">
      <c r="A199" s="15">
        <v>3</v>
      </c>
      <c r="B199" s="15">
        <v>1</v>
      </c>
      <c r="D199" s="79" t="s">
        <v>21</v>
      </c>
      <c r="E199" s="48">
        <v>72</v>
      </c>
      <c r="F199" s="48" t="s">
        <v>25</v>
      </c>
      <c r="G199" s="49">
        <f t="shared" ref="G199:Q199" si="124">SUM(G198:G198)</f>
        <v>165.75</v>
      </c>
      <c r="H199" s="49">
        <f t="shared" si="124"/>
        <v>174.69</v>
      </c>
      <c r="I199" s="49">
        <f t="shared" si="124"/>
        <v>198</v>
      </c>
      <c r="J199" s="49">
        <f t="shared" si="124"/>
        <v>172</v>
      </c>
      <c r="K199" s="49">
        <f t="shared" si="124"/>
        <v>155</v>
      </c>
      <c r="L199" s="49">
        <f t="shared" si="124"/>
        <v>0</v>
      </c>
      <c r="M199" s="49">
        <f t="shared" si="124"/>
        <v>0</v>
      </c>
      <c r="N199" s="49">
        <f t="shared" si="124"/>
        <v>0</v>
      </c>
      <c r="O199" s="49">
        <f t="shared" si="124"/>
        <v>0</v>
      </c>
      <c r="P199" s="49">
        <f t="shared" si="124"/>
        <v>155</v>
      </c>
      <c r="Q199" s="49">
        <f t="shared" si="124"/>
        <v>0</v>
      </c>
      <c r="R199" s="50">
        <f t="shared" si="118"/>
        <v>0</v>
      </c>
      <c r="S199" s="49">
        <f>SUM(S198:S198)</f>
        <v>0</v>
      </c>
      <c r="T199" s="50">
        <f t="shared" si="119"/>
        <v>0</v>
      </c>
      <c r="U199" s="49">
        <f>SUM(U198:U198)</f>
        <v>0</v>
      </c>
      <c r="V199" s="50">
        <f t="shared" si="120"/>
        <v>0</v>
      </c>
      <c r="W199" s="49">
        <f>SUM(W198:W198)</f>
        <v>0</v>
      </c>
      <c r="X199" s="50">
        <f t="shared" si="121"/>
        <v>0</v>
      </c>
      <c r="Y199" s="49">
        <f>SUM(Y198:Y198)</f>
        <v>153</v>
      </c>
      <c r="Z199" s="49">
        <f>SUM(Z198:Z198)</f>
        <v>154</v>
      </c>
    </row>
    <row r="200" spans="1:26" ht="13.9" customHeight="1" x14ac:dyDescent="0.25">
      <c r="A200" s="15">
        <v>3</v>
      </c>
      <c r="B200" s="15">
        <v>1</v>
      </c>
      <c r="D200" s="118"/>
      <c r="E200" s="31"/>
      <c r="F200" s="26" t="s">
        <v>116</v>
      </c>
      <c r="G200" s="27">
        <f t="shared" ref="G200:Q200" si="125">G192+G197+G199</f>
        <v>38649.54</v>
      </c>
      <c r="H200" s="27">
        <f t="shared" si="125"/>
        <v>39122.71</v>
      </c>
      <c r="I200" s="27">
        <f t="shared" si="125"/>
        <v>53706</v>
      </c>
      <c r="J200" s="27">
        <f t="shared" si="125"/>
        <v>37741</v>
      </c>
      <c r="K200" s="27">
        <f t="shared" si="125"/>
        <v>41101</v>
      </c>
      <c r="L200" s="27">
        <f t="shared" si="125"/>
        <v>0</v>
      </c>
      <c r="M200" s="27">
        <f t="shared" si="125"/>
        <v>0</v>
      </c>
      <c r="N200" s="27">
        <f t="shared" si="125"/>
        <v>0</v>
      </c>
      <c r="O200" s="27">
        <f t="shared" si="125"/>
        <v>0</v>
      </c>
      <c r="P200" s="27">
        <f t="shared" si="125"/>
        <v>41101</v>
      </c>
      <c r="Q200" s="27">
        <f t="shared" si="125"/>
        <v>0</v>
      </c>
      <c r="R200" s="28">
        <f t="shared" si="118"/>
        <v>0</v>
      </c>
      <c r="S200" s="27">
        <f>S192+S197+S199</f>
        <v>0</v>
      </c>
      <c r="T200" s="28">
        <f t="shared" si="119"/>
        <v>0</v>
      </c>
      <c r="U200" s="27">
        <f>U192+U197+U199</f>
        <v>0</v>
      </c>
      <c r="V200" s="28">
        <f t="shared" si="120"/>
        <v>0</v>
      </c>
      <c r="W200" s="27">
        <f>W192+W197+W199</f>
        <v>0</v>
      </c>
      <c r="X200" s="28">
        <f t="shared" si="121"/>
        <v>0</v>
      </c>
      <c r="Y200" s="27">
        <f>Y192+Y197+Y199</f>
        <v>42980</v>
      </c>
      <c r="Z200" s="27">
        <f>Z192+Z197+Z199</f>
        <v>45079</v>
      </c>
    </row>
    <row r="202" spans="1:26" ht="13.9" customHeight="1" x14ac:dyDescent="0.25">
      <c r="E202" s="52" t="s">
        <v>55</v>
      </c>
      <c r="F202" s="30" t="s">
        <v>58</v>
      </c>
      <c r="G202" s="117">
        <v>9000.09</v>
      </c>
      <c r="H202" s="117">
        <v>8007.06</v>
      </c>
      <c r="I202" s="117">
        <v>8000</v>
      </c>
      <c r="J202" s="117">
        <v>2926</v>
      </c>
      <c r="K202" s="117">
        <v>3000</v>
      </c>
      <c r="L202" s="117"/>
      <c r="M202" s="117"/>
      <c r="N202" s="117"/>
      <c r="O202" s="117"/>
      <c r="P202" s="117">
        <f>K202+SUM(L202:O202)</f>
        <v>3000</v>
      </c>
      <c r="Q202" s="117"/>
      <c r="R202" s="119">
        <f>Q202/$P202</f>
        <v>0</v>
      </c>
      <c r="S202" s="117"/>
      <c r="T202" s="119">
        <f>S202/$P202</f>
        <v>0</v>
      </c>
      <c r="U202" s="117"/>
      <c r="V202" s="119">
        <f>U202/$P202</f>
        <v>0</v>
      </c>
      <c r="W202" s="117"/>
      <c r="X202" s="120">
        <f>W202/$P202</f>
        <v>0</v>
      </c>
      <c r="Y202" s="53">
        <f>K202</f>
        <v>3000</v>
      </c>
      <c r="Z202" s="56">
        <f>Y202</f>
        <v>3000</v>
      </c>
    </row>
    <row r="203" spans="1:26" ht="13.9" customHeight="1" x14ac:dyDescent="0.25">
      <c r="E203" s="57"/>
      <c r="F203" s="91" t="s">
        <v>139</v>
      </c>
      <c r="G203" s="92">
        <v>1539.43</v>
      </c>
      <c r="H203" s="92">
        <v>1045</v>
      </c>
      <c r="I203" s="92">
        <v>4145</v>
      </c>
      <c r="J203" s="92">
        <v>3650</v>
      </c>
      <c r="K203" s="92">
        <v>3650</v>
      </c>
      <c r="L203" s="92"/>
      <c r="M203" s="92"/>
      <c r="N203" s="92"/>
      <c r="O203" s="92"/>
      <c r="P203" s="92">
        <f>K203+SUM(L203:O203)</f>
        <v>3650</v>
      </c>
      <c r="Q203" s="92"/>
      <c r="R203" s="93">
        <f>Q203/$P203</f>
        <v>0</v>
      </c>
      <c r="S203" s="92"/>
      <c r="T203" s="93">
        <f>S203/$P203</f>
        <v>0</v>
      </c>
      <c r="U203" s="92"/>
      <c r="V203" s="93">
        <f>U203/$P203</f>
        <v>0</v>
      </c>
      <c r="W203" s="92"/>
      <c r="X203" s="64">
        <f>W203/$P203</f>
        <v>0</v>
      </c>
      <c r="Y203" s="59">
        <f>K203</f>
        <v>3650</v>
      </c>
      <c r="Z203" s="61">
        <f>Y203</f>
        <v>3650</v>
      </c>
    </row>
    <row r="204" spans="1:26" ht="13.9" customHeight="1" x14ac:dyDescent="0.25">
      <c r="E204" s="57"/>
      <c r="F204" s="58" t="s">
        <v>177</v>
      </c>
      <c r="G204" s="62">
        <v>2870.42</v>
      </c>
      <c r="H204" s="62">
        <v>1526.26</v>
      </c>
      <c r="I204" s="62">
        <v>11500</v>
      </c>
      <c r="J204" s="62">
        <v>5292</v>
      </c>
      <c r="K204" s="62">
        <v>5000</v>
      </c>
      <c r="L204" s="62"/>
      <c r="M204" s="62"/>
      <c r="N204" s="62"/>
      <c r="O204" s="62"/>
      <c r="P204" s="62">
        <f>K204+SUM(L204:O204)</f>
        <v>5000</v>
      </c>
      <c r="Q204" s="62"/>
      <c r="R204" s="63">
        <f>Q204/$P204</f>
        <v>0</v>
      </c>
      <c r="S204" s="62"/>
      <c r="T204" s="63">
        <f>S204/$P204</f>
        <v>0</v>
      </c>
      <c r="U204" s="62"/>
      <c r="V204" s="63">
        <f>U204/$P204</f>
        <v>0</v>
      </c>
      <c r="W204" s="62"/>
      <c r="X204" s="64">
        <f>W204/$P204</f>
        <v>0</v>
      </c>
      <c r="Y204" s="59">
        <f>K204</f>
        <v>5000</v>
      </c>
      <c r="Z204" s="61">
        <f>Y204</f>
        <v>5000</v>
      </c>
    </row>
    <row r="205" spans="1:26" ht="13.9" customHeight="1" x14ac:dyDescent="0.25">
      <c r="E205" s="57"/>
      <c r="F205" s="15" t="s">
        <v>178</v>
      </c>
      <c r="G205" s="59">
        <v>2160</v>
      </c>
      <c r="H205" s="59">
        <v>2700</v>
      </c>
      <c r="I205" s="59">
        <v>2160</v>
      </c>
      <c r="J205" s="59">
        <v>2160</v>
      </c>
      <c r="K205" s="59">
        <v>2160</v>
      </c>
      <c r="L205" s="59"/>
      <c r="M205" s="59"/>
      <c r="N205" s="59"/>
      <c r="O205" s="59"/>
      <c r="P205" s="59">
        <f>K205+SUM(L205:O205)</f>
        <v>2160</v>
      </c>
      <c r="Q205" s="59"/>
      <c r="R205" s="16">
        <f>Q205/$P205</f>
        <v>0</v>
      </c>
      <c r="S205" s="59"/>
      <c r="T205" s="16">
        <f>S205/$P205</f>
        <v>0</v>
      </c>
      <c r="U205" s="59"/>
      <c r="V205" s="16">
        <f>U205/$P205</f>
        <v>0</v>
      </c>
      <c r="W205" s="59"/>
      <c r="X205" s="60">
        <f>W205/$P205</f>
        <v>0</v>
      </c>
      <c r="Y205" s="59">
        <f>K205</f>
        <v>2160</v>
      </c>
      <c r="Z205" s="61">
        <f>Y205</f>
        <v>2160</v>
      </c>
    </row>
    <row r="206" spans="1:26" ht="13.9" customHeight="1" x14ac:dyDescent="0.25">
      <c r="E206" s="65"/>
      <c r="F206" s="94" t="s">
        <v>179</v>
      </c>
      <c r="G206" s="67">
        <v>3329.83</v>
      </c>
      <c r="H206" s="67">
        <v>2201.12</v>
      </c>
      <c r="I206" s="67">
        <v>2200</v>
      </c>
      <c r="J206" s="67">
        <v>453</v>
      </c>
      <c r="K206" s="67">
        <v>2200</v>
      </c>
      <c r="L206" s="67"/>
      <c r="M206" s="67"/>
      <c r="N206" s="67"/>
      <c r="O206" s="67"/>
      <c r="P206" s="67">
        <f>K206+SUM(L206:O206)</f>
        <v>2200</v>
      </c>
      <c r="Q206" s="67"/>
      <c r="R206" s="68">
        <f>Q206/$P206</f>
        <v>0</v>
      </c>
      <c r="S206" s="67"/>
      <c r="T206" s="68">
        <f>S206/$P206</f>
        <v>0</v>
      </c>
      <c r="U206" s="67"/>
      <c r="V206" s="68">
        <f>U206/$P206</f>
        <v>0</v>
      </c>
      <c r="W206" s="67"/>
      <c r="X206" s="69">
        <f>W206/$P206</f>
        <v>0</v>
      </c>
      <c r="Y206" s="67">
        <f>K206</f>
        <v>2200</v>
      </c>
      <c r="Z206" s="70">
        <f>Y206</f>
        <v>2200</v>
      </c>
    </row>
    <row r="208" spans="1:26" ht="13.9" customHeight="1" x14ac:dyDescent="0.25">
      <c r="D208" s="32" t="s">
        <v>180</v>
      </c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3"/>
      <c r="S208" s="32"/>
      <c r="T208" s="33"/>
      <c r="U208" s="32"/>
      <c r="V208" s="33"/>
      <c r="W208" s="32"/>
      <c r="X208" s="33"/>
      <c r="Y208" s="32"/>
      <c r="Z208" s="32"/>
    </row>
    <row r="209" spans="1:26" ht="13.9" customHeight="1" x14ac:dyDescent="0.25">
      <c r="D209" s="20"/>
      <c r="E209" s="20"/>
      <c r="F209" s="20"/>
      <c r="G209" s="21" t="s">
        <v>1</v>
      </c>
      <c r="H209" s="21" t="s">
        <v>2</v>
      </c>
      <c r="I209" s="21" t="s">
        <v>3</v>
      </c>
      <c r="J209" s="21" t="s">
        <v>4</v>
      </c>
      <c r="K209" s="21" t="s">
        <v>5</v>
      </c>
      <c r="L209" s="21" t="s">
        <v>6</v>
      </c>
      <c r="M209" s="21" t="s">
        <v>7</v>
      </c>
      <c r="N209" s="21" t="s">
        <v>8</v>
      </c>
      <c r="O209" s="21" t="s">
        <v>9</v>
      </c>
      <c r="P209" s="21" t="s">
        <v>10</v>
      </c>
      <c r="Q209" s="21" t="s">
        <v>11</v>
      </c>
      <c r="R209" s="22" t="s">
        <v>12</v>
      </c>
      <c r="S209" s="21" t="s">
        <v>13</v>
      </c>
      <c r="T209" s="22" t="s">
        <v>14</v>
      </c>
      <c r="U209" s="21" t="s">
        <v>15</v>
      </c>
      <c r="V209" s="22" t="s">
        <v>16</v>
      </c>
      <c r="W209" s="21" t="s">
        <v>17</v>
      </c>
      <c r="X209" s="22" t="s">
        <v>18</v>
      </c>
      <c r="Y209" s="21" t="s">
        <v>19</v>
      </c>
      <c r="Z209" s="21" t="s">
        <v>20</v>
      </c>
    </row>
    <row r="210" spans="1:26" ht="13.9" customHeight="1" x14ac:dyDescent="0.25">
      <c r="A210" s="15">
        <v>4</v>
      </c>
      <c r="D210" s="3" t="s">
        <v>21</v>
      </c>
      <c r="E210" s="35">
        <v>111</v>
      </c>
      <c r="F210" s="35" t="s">
        <v>45</v>
      </c>
      <c r="G210" s="36">
        <f t="shared" ref="G210:Q210" si="126">G230</f>
        <v>0</v>
      </c>
      <c r="H210" s="36">
        <f t="shared" si="126"/>
        <v>0</v>
      </c>
      <c r="I210" s="36">
        <f t="shared" si="126"/>
        <v>0</v>
      </c>
      <c r="J210" s="36">
        <f t="shared" si="126"/>
        <v>731</v>
      </c>
      <c r="K210" s="36">
        <f t="shared" si="126"/>
        <v>0</v>
      </c>
      <c r="L210" s="36">
        <f t="shared" si="126"/>
        <v>0</v>
      </c>
      <c r="M210" s="36">
        <f t="shared" si="126"/>
        <v>0</v>
      </c>
      <c r="N210" s="36">
        <f t="shared" si="126"/>
        <v>0</v>
      </c>
      <c r="O210" s="36">
        <f t="shared" si="126"/>
        <v>0</v>
      </c>
      <c r="P210" s="36">
        <f t="shared" si="126"/>
        <v>0</v>
      </c>
      <c r="Q210" s="36">
        <f t="shared" si="126"/>
        <v>0</v>
      </c>
      <c r="R210" s="37" t="e">
        <f>Q210/$P210</f>
        <v>#DIV/0!</v>
      </c>
      <c r="S210" s="36">
        <f>S230</f>
        <v>0</v>
      </c>
      <c r="T210" s="37" t="e">
        <f>S210/$P210</f>
        <v>#DIV/0!</v>
      </c>
      <c r="U210" s="36">
        <f>U230</f>
        <v>0</v>
      </c>
      <c r="V210" s="37" t="e">
        <f>U210/$P210</f>
        <v>#DIV/0!</v>
      </c>
      <c r="W210" s="36">
        <f>W230</f>
        <v>0</v>
      </c>
      <c r="X210" s="37" t="e">
        <f>W210/$P210</f>
        <v>#DIV/0!</v>
      </c>
      <c r="Y210" s="36">
        <f>Y230</f>
        <v>0</v>
      </c>
      <c r="Z210" s="36">
        <f>Z230</f>
        <v>0</v>
      </c>
    </row>
    <row r="211" spans="1:26" ht="13.9" customHeight="1" x14ac:dyDescent="0.25">
      <c r="A211" s="15">
        <v>4</v>
      </c>
      <c r="D211" s="3" t="s">
        <v>21</v>
      </c>
      <c r="E211" s="35">
        <v>41</v>
      </c>
      <c r="F211" s="35" t="s">
        <v>23</v>
      </c>
      <c r="G211" s="36">
        <f t="shared" ref="G211:Q211" si="127">G219+G225+G235</f>
        <v>135671.96000000002</v>
      </c>
      <c r="H211" s="36">
        <f t="shared" si="127"/>
        <v>78101.989999999991</v>
      </c>
      <c r="I211" s="36">
        <f t="shared" si="127"/>
        <v>80420</v>
      </c>
      <c r="J211" s="36">
        <f t="shared" si="127"/>
        <v>83346</v>
      </c>
      <c r="K211" s="36">
        <f t="shared" si="127"/>
        <v>100520</v>
      </c>
      <c r="L211" s="36">
        <f t="shared" si="127"/>
        <v>0</v>
      </c>
      <c r="M211" s="36">
        <f t="shared" si="127"/>
        <v>0</v>
      </c>
      <c r="N211" s="36">
        <f t="shared" si="127"/>
        <v>0</v>
      </c>
      <c r="O211" s="36">
        <f t="shared" si="127"/>
        <v>0</v>
      </c>
      <c r="P211" s="36">
        <f t="shared" si="127"/>
        <v>100520</v>
      </c>
      <c r="Q211" s="36">
        <f t="shared" si="127"/>
        <v>0</v>
      </c>
      <c r="R211" s="37">
        <f>Q211/$P211</f>
        <v>0</v>
      </c>
      <c r="S211" s="36">
        <f>S219+S225+S235</f>
        <v>0</v>
      </c>
      <c r="T211" s="37">
        <f>S211/$P211</f>
        <v>0</v>
      </c>
      <c r="U211" s="36">
        <f>U219+U225+U235</f>
        <v>0</v>
      </c>
      <c r="V211" s="37">
        <f>U211/$P211</f>
        <v>0</v>
      </c>
      <c r="W211" s="36">
        <f>W219+W225+W235</f>
        <v>0</v>
      </c>
      <c r="X211" s="37">
        <f>W211/$P211</f>
        <v>0</v>
      </c>
      <c r="Y211" s="36">
        <f>Y219+Y225+Y235</f>
        <v>102031</v>
      </c>
      <c r="Z211" s="36">
        <f>Z219+Z225+Z235</f>
        <v>103724</v>
      </c>
    </row>
    <row r="212" spans="1:26" ht="13.9" customHeight="1" x14ac:dyDescent="0.25">
      <c r="A212" s="15">
        <v>4</v>
      </c>
      <c r="D212" s="3"/>
      <c r="E212" s="35">
        <v>72</v>
      </c>
      <c r="F212" s="35" t="s">
        <v>25</v>
      </c>
      <c r="G212" s="36">
        <f t="shared" ref="G212:Q212" si="128">G237</f>
        <v>244.5</v>
      </c>
      <c r="H212" s="36">
        <f t="shared" si="128"/>
        <v>33.69</v>
      </c>
      <c r="I212" s="36">
        <f t="shared" si="128"/>
        <v>0</v>
      </c>
      <c r="J212" s="36">
        <f t="shared" si="128"/>
        <v>50</v>
      </c>
      <c r="K212" s="36">
        <f t="shared" si="128"/>
        <v>155</v>
      </c>
      <c r="L212" s="36">
        <f t="shared" si="128"/>
        <v>0</v>
      </c>
      <c r="M212" s="36">
        <f t="shared" si="128"/>
        <v>0</v>
      </c>
      <c r="N212" s="36">
        <f t="shared" si="128"/>
        <v>0</v>
      </c>
      <c r="O212" s="36">
        <f t="shared" si="128"/>
        <v>0</v>
      </c>
      <c r="P212" s="36">
        <f t="shared" si="128"/>
        <v>155</v>
      </c>
      <c r="Q212" s="36">
        <f t="shared" si="128"/>
        <v>0</v>
      </c>
      <c r="R212" s="37">
        <f>Q212/$P212</f>
        <v>0</v>
      </c>
      <c r="S212" s="36">
        <f>S237</f>
        <v>0</v>
      </c>
      <c r="T212" s="37">
        <f>S212/$P212</f>
        <v>0</v>
      </c>
      <c r="U212" s="36">
        <f>U237</f>
        <v>0</v>
      </c>
      <c r="V212" s="37">
        <f>U212/$P212</f>
        <v>0</v>
      </c>
      <c r="W212" s="36">
        <f>W237</f>
        <v>0</v>
      </c>
      <c r="X212" s="37">
        <f>W212/$P212</f>
        <v>0</v>
      </c>
      <c r="Y212" s="36">
        <f>Y237</f>
        <v>153</v>
      </c>
      <c r="Z212" s="36">
        <f>Z237</f>
        <v>154</v>
      </c>
    </row>
    <row r="213" spans="1:26" ht="13.9" customHeight="1" x14ac:dyDescent="0.25">
      <c r="A213" s="15">
        <v>4</v>
      </c>
      <c r="D213" s="30"/>
      <c r="E213" s="31"/>
      <c r="F213" s="38" t="s">
        <v>116</v>
      </c>
      <c r="G213" s="39">
        <f t="shared" ref="G213:Q213" si="129">SUM(G210:G212)</f>
        <v>135916.46000000002</v>
      </c>
      <c r="H213" s="39">
        <f t="shared" si="129"/>
        <v>78135.679999999993</v>
      </c>
      <c r="I213" s="39">
        <f t="shared" si="129"/>
        <v>80420</v>
      </c>
      <c r="J213" s="39">
        <f t="shared" si="129"/>
        <v>84127</v>
      </c>
      <c r="K213" s="39">
        <f t="shared" si="129"/>
        <v>100675</v>
      </c>
      <c r="L213" s="39">
        <f t="shared" si="129"/>
        <v>0</v>
      </c>
      <c r="M213" s="39">
        <f t="shared" si="129"/>
        <v>0</v>
      </c>
      <c r="N213" s="39">
        <f t="shared" si="129"/>
        <v>0</v>
      </c>
      <c r="O213" s="39">
        <f t="shared" si="129"/>
        <v>0</v>
      </c>
      <c r="P213" s="39">
        <f t="shared" si="129"/>
        <v>100675</v>
      </c>
      <c r="Q213" s="39">
        <f t="shared" si="129"/>
        <v>0</v>
      </c>
      <c r="R213" s="40">
        <f>Q213/$P213</f>
        <v>0</v>
      </c>
      <c r="S213" s="39">
        <f>SUM(S210:S212)</f>
        <v>0</v>
      </c>
      <c r="T213" s="40">
        <f>S213/$P213</f>
        <v>0</v>
      </c>
      <c r="U213" s="39">
        <f>SUM(U210:U212)</f>
        <v>0</v>
      </c>
      <c r="V213" s="40">
        <f>U213/$P213</f>
        <v>0</v>
      </c>
      <c r="W213" s="39">
        <f>SUM(W210:W212)</f>
        <v>0</v>
      </c>
      <c r="X213" s="40">
        <f>W213/$P213</f>
        <v>0</v>
      </c>
      <c r="Y213" s="39">
        <f>SUM(Y210:Y212)</f>
        <v>102184</v>
      </c>
      <c r="Z213" s="39">
        <f>SUM(Z210:Z212)</f>
        <v>103878</v>
      </c>
    </row>
    <row r="215" spans="1:26" ht="13.9" customHeight="1" x14ac:dyDescent="0.25">
      <c r="D215" s="73" t="s">
        <v>181</v>
      </c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4"/>
      <c r="S215" s="73"/>
      <c r="T215" s="74"/>
      <c r="U215" s="73"/>
      <c r="V215" s="74"/>
      <c r="W215" s="73"/>
      <c r="X215" s="74"/>
      <c r="Y215" s="73"/>
      <c r="Z215" s="73"/>
    </row>
    <row r="216" spans="1:26" ht="13.9" customHeight="1" x14ac:dyDescent="0.25">
      <c r="D216" s="21" t="s">
        <v>32</v>
      </c>
      <c r="E216" s="21" t="s">
        <v>33</v>
      </c>
      <c r="F216" s="21" t="s">
        <v>34</v>
      </c>
      <c r="G216" s="21" t="s">
        <v>1</v>
      </c>
      <c r="H216" s="21" t="s">
        <v>2</v>
      </c>
      <c r="I216" s="21" t="s">
        <v>3</v>
      </c>
      <c r="J216" s="21" t="s">
        <v>4</v>
      </c>
      <c r="K216" s="21" t="s">
        <v>5</v>
      </c>
      <c r="L216" s="21" t="s">
        <v>6</v>
      </c>
      <c r="M216" s="21" t="s">
        <v>7</v>
      </c>
      <c r="N216" s="21" t="s">
        <v>8</v>
      </c>
      <c r="O216" s="21" t="s">
        <v>9</v>
      </c>
      <c r="P216" s="21" t="s">
        <v>10</v>
      </c>
      <c r="Q216" s="21" t="s">
        <v>11</v>
      </c>
      <c r="R216" s="22" t="s">
        <v>12</v>
      </c>
      <c r="S216" s="21" t="s">
        <v>13</v>
      </c>
      <c r="T216" s="22" t="s">
        <v>14</v>
      </c>
      <c r="U216" s="21" t="s">
        <v>15</v>
      </c>
      <c r="V216" s="22" t="s">
        <v>16</v>
      </c>
      <c r="W216" s="21" t="s">
        <v>17</v>
      </c>
      <c r="X216" s="22" t="s">
        <v>18</v>
      </c>
      <c r="Y216" s="21" t="s">
        <v>19</v>
      </c>
      <c r="Z216" s="21" t="s">
        <v>20</v>
      </c>
    </row>
    <row r="217" spans="1:26" ht="13.9" customHeight="1" x14ac:dyDescent="0.25">
      <c r="A217" s="15">
        <v>4</v>
      </c>
      <c r="B217" s="15">
        <v>1</v>
      </c>
      <c r="D217" s="84" t="s">
        <v>182</v>
      </c>
      <c r="E217" s="23">
        <v>630</v>
      </c>
      <c r="F217" s="23" t="s">
        <v>123</v>
      </c>
      <c r="G217" s="46">
        <v>58714.01</v>
      </c>
      <c r="H217" s="46">
        <v>56647.22</v>
      </c>
      <c r="I217" s="46">
        <v>58200</v>
      </c>
      <c r="J217" s="46">
        <v>63851</v>
      </c>
      <c r="K217" s="46">
        <v>67550</v>
      </c>
      <c r="L217" s="46"/>
      <c r="M217" s="46"/>
      <c r="N217" s="46"/>
      <c r="O217" s="46"/>
      <c r="P217" s="46">
        <f>K217+SUM(L217:O217)</f>
        <v>67550</v>
      </c>
      <c r="Q217" s="46"/>
      <c r="R217" s="47">
        <f>Q217/$P217</f>
        <v>0</v>
      </c>
      <c r="S217" s="46"/>
      <c r="T217" s="47">
        <f>S217/$P217</f>
        <v>0</v>
      </c>
      <c r="U217" s="46"/>
      <c r="V217" s="47">
        <f>U217/$P217</f>
        <v>0</v>
      </c>
      <c r="W217" s="46"/>
      <c r="X217" s="47">
        <f>W217/$P217</f>
        <v>0</v>
      </c>
      <c r="Y217" s="24">
        <f>K217</f>
        <v>67550</v>
      </c>
      <c r="Z217" s="24">
        <f>Y217</f>
        <v>67550</v>
      </c>
    </row>
    <row r="218" spans="1:26" ht="13.9" customHeight="1" x14ac:dyDescent="0.25">
      <c r="A218" s="15">
        <v>4</v>
      </c>
      <c r="B218" s="15">
        <v>1</v>
      </c>
      <c r="D218" s="79" t="s">
        <v>21</v>
      </c>
      <c r="E218" s="48">
        <v>41</v>
      </c>
      <c r="F218" s="48" t="s">
        <v>23</v>
      </c>
      <c r="G218" s="49">
        <f t="shared" ref="G218:Q218" si="130">SUM(G217:G217)</f>
        <v>58714.01</v>
      </c>
      <c r="H218" s="49">
        <f t="shared" si="130"/>
        <v>56647.22</v>
      </c>
      <c r="I218" s="49">
        <f t="shared" si="130"/>
        <v>58200</v>
      </c>
      <c r="J218" s="49">
        <f t="shared" si="130"/>
        <v>63851</v>
      </c>
      <c r="K218" s="49">
        <f t="shared" si="130"/>
        <v>67550</v>
      </c>
      <c r="L218" s="49">
        <f t="shared" si="130"/>
        <v>0</v>
      </c>
      <c r="M218" s="49">
        <f t="shared" si="130"/>
        <v>0</v>
      </c>
      <c r="N218" s="49">
        <f t="shared" si="130"/>
        <v>0</v>
      </c>
      <c r="O218" s="49">
        <f t="shared" si="130"/>
        <v>0</v>
      </c>
      <c r="P218" s="49">
        <f t="shared" si="130"/>
        <v>67550</v>
      </c>
      <c r="Q218" s="49">
        <f t="shared" si="130"/>
        <v>0</v>
      </c>
      <c r="R218" s="50">
        <f>Q218/$P218</f>
        <v>0</v>
      </c>
      <c r="S218" s="49">
        <f>SUM(S217:S217)</f>
        <v>0</v>
      </c>
      <c r="T218" s="50">
        <f>S218/$P218</f>
        <v>0</v>
      </c>
      <c r="U218" s="49">
        <f>SUM(U217:U217)</f>
        <v>0</v>
      </c>
      <c r="V218" s="50">
        <f>U218/$P218</f>
        <v>0</v>
      </c>
      <c r="W218" s="49">
        <f>SUM(W217:W217)</f>
        <v>0</v>
      </c>
      <c r="X218" s="50">
        <f>W218/$P218</f>
        <v>0</v>
      </c>
      <c r="Y218" s="49">
        <f>SUM(Y217:Y217)</f>
        <v>67550</v>
      </c>
      <c r="Z218" s="49">
        <f>SUM(Z217:Z217)</f>
        <v>67550</v>
      </c>
    </row>
    <row r="219" spans="1:26" ht="13.9" customHeight="1" x14ac:dyDescent="0.25">
      <c r="A219" s="15">
        <v>4</v>
      </c>
      <c r="B219" s="15">
        <v>1</v>
      </c>
      <c r="D219" s="86"/>
      <c r="E219" s="87"/>
      <c r="F219" s="26" t="s">
        <v>116</v>
      </c>
      <c r="G219" s="27">
        <f t="shared" ref="G219:Q219" si="131">G218</f>
        <v>58714.01</v>
      </c>
      <c r="H219" s="27">
        <f t="shared" si="131"/>
        <v>56647.22</v>
      </c>
      <c r="I219" s="27">
        <f t="shared" si="131"/>
        <v>58200</v>
      </c>
      <c r="J219" s="27">
        <f t="shared" si="131"/>
        <v>63851</v>
      </c>
      <c r="K219" s="27">
        <f t="shared" si="131"/>
        <v>67550</v>
      </c>
      <c r="L219" s="27">
        <f t="shared" si="131"/>
        <v>0</v>
      </c>
      <c r="M219" s="27">
        <f t="shared" si="131"/>
        <v>0</v>
      </c>
      <c r="N219" s="27">
        <f t="shared" si="131"/>
        <v>0</v>
      </c>
      <c r="O219" s="27">
        <f t="shared" si="131"/>
        <v>0</v>
      </c>
      <c r="P219" s="27">
        <f t="shared" si="131"/>
        <v>67550</v>
      </c>
      <c r="Q219" s="27">
        <f t="shared" si="131"/>
        <v>0</v>
      </c>
      <c r="R219" s="28">
        <f>Q219/$P219</f>
        <v>0</v>
      </c>
      <c r="S219" s="27">
        <f>S218</f>
        <v>0</v>
      </c>
      <c r="T219" s="28">
        <f>S219/$P219</f>
        <v>0</v>
      </c>
      <c r="U219" s="27">
        <f>U218</f>
        <v>0</v>
      </c>
      <c r="V219" s="28">
        <f>U219/$P219</f>
        <v>0</v>
      </c>
      <c r="W219" s="27">
        <f>W218</f>
        <v>0</v>
      </c>
      <c r="X219" s="28">
        <f>W219/$P219</f>
        <v>0</v>
      </c>
      <c r="Y219" s="27">
        <f>Y218</f>
        <v>67550</v>
      </c>
      <c r="Z219" s="27">
        <f>Z218</f>
        <v>67550</v>
      </c>
    </row>
    <row r="221" spans="1:26" ht="13.9" customHeight="1" x14ac:dyDescent="0.25">
      <c r="D221" s="73" t="s">
        <v>183</v>
      </c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4"/>
      <c r="S221" s="73"/>
      <c r="T221" s="74"/>
      <c r="U221" s="73"/>
      <c r="V221" s="74"/>
      <c r="W221" s="73"/>
      <c r="X221" s="74"/>
      <c r="Y221" s="73"/>
      <c r="Z221" s="73"/>
    </row>
    <row r="222" spans="1:26" ht="13.9" customHeight="1" x14ac:dyDescent="0.25">
      <c r="D222" s="21" t="s">
        <v>32</v>
      </c>
      <c r="E222" s="21" t="s">
        <v>33</v>
      </c>
      <c r="F222" s="21" t="s">
        <v>34</v>
      </c>
      <c r="G222" s="21" t="s">
        <v>1</v>
      </c>
      <c r="H222" s="21" t="s">
        <v>2</v>
      </c>
      <c r="I222" s="21" t="s">
        <v>3</v>
      </c>
      <c r="J222" s="21" t="s">
        <v>4</v>
      </c>
      <c r="K222" s="21" t="s">
        <v>5</v>
      </c>
      <c r="L222" s="21" t="s">
        <v>6</v>
      </c>
      <c r="M222" s="21" t="s">
        <v>7</v>
      </c>
      <c r="N222" s="21" t="s">
        <v>8</v>
      </c>
      <c r="O222" s="21" t="s">
        <v>9</v>
      </c>
      <c r="P222" s="21" t="s">
        <v>10</v>
      </c>
      <c r="Q222" s="21" t="s">
        <v>11</v>
      </c>
      <c r="R222" s="22" t="s">
        <v>12</v>
      </c>
      <c r="S222" s="21" t="s">
        <v>13</v>
      </c>
      <c r="T222" s="22" t="s">
        <v>14</v>
      </c>
      <c r="U222" s="21" t="s">
        <v>15</v>
      </c>
      <c r="V222" s="22" t="s">
        <v>16</v>
      </c>
      <c r="W222" s="21" t="s">
        <v>17</v>
      </c>
      <c r="X222" s="22" t="s">
        <v>18</v>
      </c>
      <c r="Y222" s="21" t="s">
        <v>19</v>
      </c>
      <c r="Z222" s="21" t="s">
        <v>20</v>
      </c>
    </row>
    <row r="223" spans="1:26" ht="13.9" customHeight="1" x14ac:dyDescent="0.25">
      <c r="A223" s="15">
        <v>4</v>
      </c>
      <c r="B223" s="15">
        <v>2</v>
      </c>
      <c r="D223" s="84" t="s">
        <v>182</v>
      </c>
      <c r="E223" s="23">
        <v>630</v>
      </c>
      <c r="F223" s="23" t="s">
        <v>123</v>
      </c>
      <c r="G223" s="24">
        <v>543.29</v>
      </c>
      <c r="H223" s="24">
        <v>328.28</v>
      </c>
      <c r="I223" s="24">
        <v>378</v>
      </c>
      <c r="J223" s="24">
        <v>828</v>
      </c>
      <c r="K223" s="24">
        <v>878</v>
      </c>
      <c r="L223" s="24"/>
      <c r="M223" s="24"/>
      <c r="N223" s="24"/>
      <c r="O223" s="24"/>
      <c r="P223" s="24">
        <f>K223+SUM(L223:O223)</f>
        <v>878</v>
      </c>
      <c r="Q223" s="24"/>
      <c r="R223" s="25">
        <f>Q223/$P223</f>
        <v>0</v>
      </c>
      <c r="S223" s="24"/>
      <c r="T223" s="25">
        <f>S223/$P223</f>
        <v>0</v>
      </c>
      <c r="U223" s="24"/>
      <c r="V223" s="25">
        <f>U223/$P223</f>
        <v>0</v>
      </c>
      <c r="W223" s="24"/>
      <c r="X223" s="25">
        <f>W223/$P223</f>
        <v>0</v>
      </c>
      <c r="Y223" s="24">
        <f>K223</f>
        <v>878</v>
      </c>
      <c r="Z223" s="24">
        <f>Y223</f>
        <v>878</v>
      </c>
    </row>
    <row r="224" spans="1:26" ht="13.9" customHeight="1" x14ac:dyDescent="0.25">
      <c r="A224" s="15">
        <v>4</v>
      </c>
      <c r="B224" s="15">
        <v>2</v>
      </c>
      <c r="D224" s="79" t="s">
        <v>21</v>
      </c>
      <c r="E224" s="48">
        <v>41</v>
      </c>
      <c r="F224" s="48" t="s">
        <v>23</v>
      </c>
      <c r="G224" s="49">
        <f t="shared" ref="G224:Q224" si="132">SUM(G223:G223)</f>
        <v>543.29</v>
      </c>
      <c r="H224" s="49">
        <f t="shared" si="132"/>
        <v>328.28</v>
      </c>
      <c r="I224" s="49">
        <f t="shared" si="132"/>
        <v>378</v>
      </c>
      <c r="J224" s="49">
        <f t="shared" si="132"/>
        <v>828</v>
      </c>
      <c r="K224" s="49">
        <f t="shared" si="132"/>
        <v>878</v>
      </c>
      <c r="L224" s="49">
        <f t="shared" si="132"/>
        <v>0</v>
      </c>
      <c r="M224" s="49">
        <f t="shared" si="132"/>
        <v>0</v>
      </c>
      <c r="N224" s="49">
        <f t="shared" si="132"/>
        <v>0</v>
      </c>
      <c r="O224" s="49">
        <f t="shared" si="132"/>
        <v>0</v>
      </c>
      <c r="P224" s="49">
        <f t="shared" si="132"/>
        <v>878</v>
      </c>
      <c r="Q224" s="49">
        <f t="shared" si="132"/>
        <v>0</v>
      </c>
      <c r="R224" s="50">
        <f>Q224/$P224</f>
        <v>0</v>
      </c>
      <c r="S224" s="49">
        <f>SUM(S223:S223)</f>
        <v>0</v>
      </c>
      <c r="T224" s="50">
        <f>S224/$P224</f>
        <v>0</v>
      </c>
      <c r="U224" s="49">
        <f>SUM(U223:U223)</f>
        <v>0</v>
      </c>
      <c r="V224" s="50">
        <f>U224/$P224</f>
        <v>0</v>
      </c>
      <c r="W224" s="49">
        <f>SUM(W223:W223)</f>
        <v>0</v>
      </c>
      <c r="X224" s="50">
        <f>W224/$P224</f>
        <v>0</v>
      </c>
      <c r="Y224" s="49">
        <f>SUM(Y223:Y223)</f>
        <v>878</v>
      </c>
      <c r="Z224" s="49">
        <f>SUM(Z223:Z223)</f>
        <v>878</v>
      </c>
    </row>
    <row r="225" spans="1:26" ht="13.9" customHeight="1" x14ac:dyDescent="0.25">
      <c r="A225" s="15">
        <v>4</v>
      </c>
      <c r="B225" s="15">
        <v>2</v>
      </c>
      <c r="D225" s="86"/>
      <c r="E225" s="87"/>
      <c r="F225" s="26" t="s">
        <v>116</v>
      </c>
      <c r="G225" s="27">
        <f t="shared" ref="G225:Q225" si="133">G221+G224</f>
        <v>543.29</v>
      </c>
      <c r="H225" s="27">
        <f t="shared" si="133"/>
        <v>328.28</v>
      </c>
      <c r="I225" s="27">
        <f t="shared" si="133"/>
        <v>378</v>
      </c>
      <c r="J225" s="27">
        <f t="shared" si="133"/>
        <v>828</v>
      </c>
      <c r="K225" s="27">
        <f t="shared" si="133"/>
        <v>878</v>
      </c>
      <c r="L225" s="27">
        <f t="shared" si="133"/>
        <v>0</v>
      </c>
      <c r="M225" s="27">
        <f t="shared" si="133"/>
        <v>0</v>
      </c>
      <c r="N225" s="27">
        <f t="shared" si="133"/>
        <v>0</v>
      </c>
      <c r="O225" s="27">
        <f t="shared" si="133"/>
        <v>0</v>
      </c>
      <c r="P225" s="27">
        <f t="shared" si="133"/>
        <v>878</v>
      </c>
      <c r="Q225" s="27">
        <f t="shared" si="133"/>
        <v>0</v>
      </c>
      <c r="R225" s="28">
        <f>Q225/$P225</f>
        <v>0</v>
      </c>
      <c r="S225" s="27">
        <f>S221+S224</f>
        <v>0</v>
      </c>
      <c r="T225" s="28">
        <f>S225/$P225</f>
        <v>0</v>
      </c>
      <c r="U225" s="27">
        <f>U221+U224</f>
        <v>0</v>
      </c>
      <c r="V225" s="28">
        <f>U225/$P225</f>
        <v>0</v>
      </c>
      <c r="W225" s="27">
        <f>W221+W224</f>
        <v>0</v>
      </c>
      <c r="X225" s="28">
        <f>W225/$P225</f>
        <v>0</v>
      </c>
      <c r="Y225" s="27">
        <f>Y221+Y224</f>
        <v>878</v>
      </c>
      <c r="Z225" s="27">
        <f>Z221+Z224</f>
        <v>878</v>
      </c>
    </row>
    <row r="227" spans="1:26" ht="13.9" customHeight="1" x14ac:dyDescent="0.25">
      <c r="D227" s="73" t="s">
        <v>184</v>
      </c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4"/>
      <c r="S227" s="73"/>
      <c r="T227" s="74"/>
      <c r="U227" s="73"/>
      <c r="V227" s="74"/>
      <c r="W227" s="73"/>
      <c r="X227" s="74"/>
      <c r="Y227" s="73"/>
      <c r="Z227" s="73"/>
    </row>
    <row r="228" spans="1:26" ht="13.9" customHeight="1" x14ac:dyDescent="0.25">
      <c r="D228" s="21" t="s">
        <v>32</v>
      </c>
      <c r="E228" s="21" t="s">
        <v>33</v>
      </c>
      <c r="F228" s="21" t="s">
        <v>34</v>
      </c>
      <c r="G228" s="21" t="s">
        <v>1</v>
      </c>
      <c r="H228" s="21" t="s">
        <v>2</v>
      </c>
      <c r="I228" s="21" t="s">
        <v>3</v>
      </c>
      <c r="J228" s="21" t="s">
        <v>4</v>
      </c>
      <c r="K228" s="21" t="s">
        <v>5</v>
      </c>
      <c r="L228" s="21" t="s">
        <v>6</v>
      </c>
      <c r="M228" s="21" t="s">
        <v>7</v>
      </c>
      <c r="N228" s="21" t="s">
        <v>8</v>
      </c>
      <c r="O228" s="21" t="s">
        <v>9</v>
      </c>
      <c r="P228" s="21" t="s">
        <v>10</v>
      </c>
      <c r="Q228" s="21" t="s">
        <v>11</v>
      </c>
      <c r="R228" s="22" t="s">
        <v>12</v>
      </c>
      <c r="S228" s="21" t="s">
        <v>13</v>
      </c>
      <c r="T228" s="22" t="s">
        <v>14</v>
      </c>
      <c r="U228" s="21" t="s">
        <v>15</v>
      </c>
      <c r="V228" s="22" t="s">
        <v>16</v>
      </c>
      <c r="W228" s="21" t="s">
        <v>17</v>
      </c>
      <c r="X228" s="22" t="s">
        <v>18</v>
      </c>
      <c r="Y228" s="21" t="s">
        <v>19</v>
      </c>
      <c r="Z228" s="21" t="s">
        <v>20</v>
      </c>
    </row>
    <row r="229" spans="1:26" ht="13.9" customHeight="1" x14ac:dyDescent="0.25">
      <c r="A229" s="15">
        <v>4</v>
      </c>
      <c r="B229" s="15">
        <v>3</v>
      </c>
      <c r="D229" s="51" t="s">
        <v>182</v>
      </c>
      <c r="E229" s="23">
        <v>630</v>
      </c>
      <c r="F229" s="23" t="s">
        <v>123</v>
      </c>
      <c r="G229" s="24">
        <v>0</v>
      </c>
      <c r="H229" s="46">
        <v>0</v>
      </c>
      <c r="I229" s="24">
        <v>0</v>
      </c>
      <c r="J229" s="24">
        <v>731</v>
      </c>
      <c r="K229" s="24">
        <v>0</v>
      </c>
      <c r="L229" s="24"/>
      <c r="M229" s="24"/>
      <c r="N229" s="24"/>
      <c r="O229" s="24"/>
      <c r="P229" s="46">
        <f>K229+SUM(L229:O229)</f>
        <v>0</v>
      </c>
      <c r="Q229" s="46"/>
      <c r="R229" s="47" t="e">
        <f t="shared" ref="R229:R238" si="134">Q229/$P229</f>
        <v>#DIV/0!</v>
      </c>
      <c r="S229" s="46"/>
      <c r="T229" s="47" t="e">
        <f t="shared" ref="T229:T238" si="135">S229/$P229</f>
        <v>#DIV/0!</v>
      </c>
      <c r="U229" s="46"/>
      <c r="V229" s="47" t="e">
        <f t="shared" ref="V229:V238" si="136">U229/$P229</f>
        <v>#DIV/0!</v>
      </c>
      <c r="W229" s="46"/>
      <c r="X229" s="47" t="e">
        <f t="shared" ref="X229:X238" si="137">W229/$P229</f>
        <v>#DIV/0!</v>
      </c>
      <c r="Y229" s="24">
        <v>0</v>
      </c>
      <c r="Z229" s="24">
        <v>0</v>
      </c>
    </row>
    <row r="230" spans="1:26" ht="13.9" customHeight="1" x14ac:dyDescent="0.25">
      <c r="A230" s="15">
        <v>4</v>
      </c>
      <c r="B230" s="15">
        <v>3</v>
      </c>
      <c r="D230" s="79" t="s">
        <v>21</v>
      </c>
      <c r="E230" s="48">
        <v>111</v>
      </c>
      <c r="F230" s="48" t="s">
        <v>23</v>
      </c>
      <c r="G230" s="49">
        <f t="shared" ref="G230:Q230" si="138">SUM(G229:G229)</f>
        <v>0</v>
      </c>
      <c r="H230" s="49">
        <f t="shared" si="138"/>
        <v>0</v>
      </c>
      <c r="I230" s="49">
        <f t="shared" si="138"/>
        <v>0</v>
      </c>
      <c r="J230" s="49">
        <f t="shared" si="138"/>
        <v>731</v>
      </c>
      <c r="K230" s="49">
        <f t="shared" si="138"/>
        <v>0</v>
      </c>
      <c r="L230" s="49">
        <f t="shared" si="138"/>
        <v>0</v>
      </c>
      <c r="M230" s="49">
        <f t="shared" si="138"/>
        <v>0</v>
      </c>
      <c r="N230" s="49">
        <f t="shared" si="138"/>
        <v>0</v>
      </c>
      <c r="O230" s="49">
        <f t="shared" si="138"/>
        <v>0</v>
      </c>
      <c r="P230" s="49">
        <f t="shared" si="138"/>
        <v>0</v>
      </c>
      <c r="Q230" s="49">
        <f t="shared" si="138"/>
        <v>0</v>
      </c>
      <c r="R230" s="50" t="e">
        <f t="shared" si="134"/>
        <v>#DIV/0!</v>
      </c>
      <c r="S230" s="49">
        <f>SUM(S229:S229)</f>
        <v>0</v>
      </c>
      <c r="T230" s="50" t="e">
        <f t="shared" si="135"/>
        <v>#DIV/0!</v>
      </c>
      <c r="U230" s="49">
        <f>SUM(U229:U229)</f>
        <v>0</v>
      </c>
      <c r="V230" s="50" t="e">
        <f t="shared" si="136"/>
        <v>#DIV/0!</v>
      </c>
      <c r="W230" s="49">
        <f>SUM(W229:W229)</f>
        <v>0</v>
      </c>
      <c r="X230" s="50" t="e">
        <f t="shared" si="137"/>
        <v>#DIV/0!</v>
      </c>
      <c r="Y230" s="49">
        <f>SUM(Y229:Y229)</f>
        <v>0</v>
      </c>
      <c r="Z230" s="49">
        <f>SUM(Z229:Z229)</f>
        <v>0</v>
      </c>
    </row>
    <row r="231" spans="1:26" ht="13.9" customHeight="1" x14ac:dyDescent="0.25">
      <c r="A231" s="15">
        <v>4</v>
      </c>
      <c r="B231" s="15">
        <v>3</v>
      </c>
      <c r="D231" s="11" t="s">
        <v>182</v>
      </c>
      <c r="E231" s="23">
        <v>610</v>
      </c>
      <c r="F231" s="23" t="s">
        <v>121</v>
      </c>
      <c r="G231" s="24">
        <v>17526.82</v>
      </c>
      <c r="H231" s="24">
        <v>5465.98</v>
      </c>
      <c r="I231" s="24">
        <v>0</v>
      </c>
      <c r="J231" s="24">
        <v>2459</v>
      </c>
      <c r="K231" s="24">
        <v>12000</v>
      </c>
      <c r="L231" s="24"/>
      <c r="M231" s="24"/>
      <c r="N231" s="24"/>
      <c r="O231" s="24"/>
      <c r="P231" s="24">
        <f>K231+SUM(L231:O231)</f>
        <v>12000</v>
      </c>
      <c r="Q231" s="24"/>
      <c r="R231" s="25">
        <f t="shared" si="134"/>
        <v>0</v>
      </c>
      <c r="S231" s="24"/>
      <c r="T231" s="25">
        <f t="shared" si="135"/>
        <v>0</v>
      </c>
      <c r="U231" s="24"/>
      <c r="V231" s="25">
        <f t="shared" si="136"/>
        <v>0</v>
      </c>
      <c r="W231" s="24"/>
      <c r="X231" s="25">
        <f t="shared" si="137"/>
        <v>0</v>
      </c>
      <c r="Y231" s="24">
        <v>13200</v>
      </c>
      <c r="Z231" s="24">
        <v>14520</v>
      </c>
    </row>
    <row r="232" spans="1:26" ht="13.9" customHeight="1" x14ac:dyDescent="0.25">
      <c r="A232" s="15">
        <v>4</v>
      </c>
      <c r="B232" s="15">
        <v>3</v>
      </c>
      <c r="D232" s="11"/>
      <c r="E232" s="23">
        <v>620</v>
      </c>
      <c r="F232" s="23" t="s">
        <v>122</v>
      </c>
      <c r="G232" s="24">
        <v>6125.34</v>
      </c>
      <c r="H232" s="24">
        <v>1504.01</v>
      </c>
      <c r="I232" s="24">
        <v>367</v>
      </c>
      <c r="J232" s="24">
        <v>1172</v>
      </c>
      <c r="K232" s="24">
        <v>3171</v>
      </c>
      <c r="L232" s="24"/>
      <c r="M232" s="24"/>
      <c r="N232" s="24"/>
      <c r="O232" s="24"/>
      <c r="P232" s="24">
        <f>K232+SUM(L232:O232)</f>
        <v>3171</v>
      </c>
      <c r="Q232" s="24"/>
      <c r="R232" s="25">
        <f t="shared" si="134"/>
        <v>0</v>
      </c>
      <c r="S232" s="24"/>
      <c r="T232" s="25">
        <f t="shared" si="135"/>
        <v>0</v>
      </c>
      <c r="U232" s="24"/>
      <c r="V232" s="25">
        <f t="shared" si="136"/>
        <v>0</v>
      </c>
      <c r="W232" s="24"/>
      <c r="X232" s="25">
        <f t="shared" si="137"/>
        <v>0</v>
      </c>
      <c r="Y232" s="24">
        <v>3489</v>
      </c>
      <c r="Z232" s="24">
        <v>3836</v>
      </c>
    </row>
    <row r="233" spans="1:26" ht="13.9" customHeight="1" x14ac:dyDescent="0.25">
      <c r="A233" s="15">
        <v>4</v>
      </c>
      <c r="B233" s="15">
        <v>3</v>
      </c>
      <c r="D233" s="11"/>
      <c r="E233" s="23">
        <v>630</v>
      </c>
      <c r="F233" s="23" t="s">
        <v>123</v>
      </c>
      <c r="G233" s="24">
        <v>52660.160000000003</v>
      </c>
      <c r="H233" s="24">
        <v>14156.5</v>
      </c>
      <c r="I233" s="24">
        <v>21475</v>
      </c>
      <c r="J233" s="24">
        <v>15036</v>
      </c>
      <c r="K233" s="24">
        <f>1436+15485</f>
        <v>16921</v>
      </c>
      <c r="L233" s="24"/>
      <c r="M233" s="24"/>
      <c r="N233" s="24"/>
      <c r="O233" s="24"/>
      <c r="P233" s="24">
        <f>K233+SUM(L233:O233)</f>
        <v>16921</v>
      </c>
      <c r="Q233" s="24"/>
      <c r="R233" s="25">
        <f t="shared" si="134"/>
        <v>0</v>
      </c>
      <c r="S233" s="24"/>
      <c r="T233" s="25">
        <f t="shared" si="135"/>
        <v>0</v>
      </c>
      <c r="U233" s="24"/>
      <c r="V233" s="25">
        <f t="shared" si="136"/>
        <v>0</v>
      </c>
      <c r="W233" s="24"/>
      <c r="X233" s="25">
        <f t="shared" si="137"/>
        <v>0</v>
      </c>
      <c r="Y233" s="24">
        <f>1429+15485</f>
        <v>16914</v>
      </c>
      <c r="Z233" s="24">
        <f>1455+15485</f>
        <v>16940</v>
      </c>
    </row>
    <row r="234" spans="1:26" ht="13.9" customHeight="1" x14ac:dyDescent="0.25">
      <c r="A234" s="15">
        <v>4</v>
      </c>
      <c r="B234" s="15">
        <v>3</v>
      </c>
      <c r="D234" s="11"/>
      <c r="E234" s="23">
        <v>640</v>
      </c>
      <c r="F234" s="23" t="s">
        <v>124</v>
      </c>
      <c r="G234" s="24">
        <v>102.34</v>
      </c>
      <c r="H234" s="24">
        <v>0</v>
      </c>
      <c r="I234" s="46">
        <v>0</v>
      </c>
      <c r="J234" s="24">
        <v>0</v>
      </c>
      <c r="K234" s="46">
        <v>0</v>
      </c>
      <c r="L234" s="24"/>
      <c r="M234" s="24"/>
      <c r="N234" s="24"/>
      <c r="O234" s="24"/>
      <c r="P234" s="24">
        <f>K234+SUM(L234:O234)</f>
        <v>0</v>
      </c>
      <c r="Q234" s="24"/>
      <c r="R234" s="25" t="e">
        <f t="shared" si="134"/>
        <v>#DIV/0!</v>
      </c>
      <c r="S234" s="24"/>
      <c r="T234" s="25" t="e">
        <f t="shared" si="135"/>
        <v>#DIV/0!</v>
      </c>
      <c r="U234" s="24"/>
      <c r="V234" s="25" t="e">
        <f t="shared" si="136"/>
        <v>#DIV/0!</v>
      </c>
      <c r="W234" s="24"/>
      <c r="X234" s="25" t="e">
        <f t="shared" si="137"/>
        <v>#DIV/0!</v>
      </c>
      <c r="Y234" s="24">
        <v>0</v>
      </c>
      <c r="Z234" s="24">
        <v>0</v>
      </c>
    </row>
    <row r="235" spans="1:26" ht="13.9" customHeight="1" x14ac:dyDescent="0.25">
      <c r="A235" s="15">
        <v>4</v>
      </c>
      <c r="B235" s="15">
        <v>3</v>
      </c>
      <c r="D235" s="79" t="s">
        <v>21</v>
      </c>
      <c r="E235" s="48">
        <v>41</v>
      </c>
      <c r="F235" s="48" t="s">
        <v>23</v>
      </c>
      <c r="G235" s="49">
        <f t="shared" ref="G235:Q235" si="139">SUM(G231:G234)</f>
        <v>76414.66</v>
      </c>
      <c r="H235" s="49">
        <f t="shared" si="139"/>
        <v>21126.489999999998</v>
      </c>
      <c r="I235" s="49">
        <f t="shared" si="139"/>
        <v>21842</v>
      </c>
      <c r="J235" s="49">
        <f t="shared" si="139"/>
        <v>18667</v>
      </c>
      <c r="K235" s="49">
        <f t="shared" si="139"/>
        <v>32092</v>
      </c>
      <c r="L235" s="49">
        <f t="shared" si="139"/>
        <v>0</v>
      </c>
      <c r="M235" s="49">
        <f t="shared" si="139"/>
        <v>0</v>
      </c>
      <c r="N235" s="49">
        <f t="shared" si="139"/>
        <v>0</v>
      </c>
      <c r="O235" s="49">
        <f t="shared" si="139"/>
        <v>0</v>
      </c>
      <c r="P235" s="49">
        <f t="shared" si="139"/>
        <v>32092</v>
      </c>
      <c r="Q235" s="49">
        <f t="shared" si="139"/>
        <v>0</v>
      </c>
      <c r="R235" s="50">
        <f t="shared" si="134"/>
        <v>0</v>
      </c>
      <c r="S235" s="49">
        <f>SUM(S231:S234)</f>
        <v>0</v>
      </c>
      <c r="T235" s="50">
        <f t="shared" si="135"/>
        <v>0</v>
      </c>
      <c r="U235" s="49">
        <f>SUM(U231:U234)</f>
        <v>0</v>
      </c>
      <c r="V235" s="50">
        <f t="shared" si="136"/>
        <v>0</v>
      </c>
      <c r="W235" s="49">
        <f>SUM(W231:W234)</f>
        <v>0</v>
      </c>
      <c r="X235" s="50">
        <f t="shared" si="137"/>
        <v>0</v>
      </c>
      <c r="Y235" s="49">
        <f>SUM(Y231:Y234)</f>
        <v>33603</v>
      </c>
      <c r="Z235" s="49">
        <f>SUM(Z231:Z234)</f>
        <v>35296</v>
      </c>
    </row>
    <row r="236" spans="1:26" ht="13.9" customHeight="1" x14ac:dyDescent="0.25">
      <c r="A236" s="15">
        <v>4</v>
      </c>
      <c r="B236" s="15">
        <v>3</v>
      </c>
      <c r="D236" s="84" t="s">
        <v>182</v>
      </c>
      <c r="E236" s="23">
        <v>640</v>
      </c>
      <c r="F236" s="23" t="s">
        <v>124</v>
      </c>
      <c r="G236" s="24">
        <v>244.5</v>
      </c>
      <c r="H236" s="24">
        <v>33.69</v>
      </c>
      <c r="I236" s="24">
        <v>0</v>
      </c>
      <c r="J236" s="24">
        <v>50</v>
      </c>
      <c r="K236" s="24">
        <v>155</v>
      </c>
      <c r="L236" s="24"/>
      <c r="M236" s="24"/>
      <c r="N236" s="24"/>
      <c r="O236" s="24"/>
      <c r="P236" s="24">
        <f>K236+SUM(L236:O236)</f>
        <v>155</v>
      </c>
      <c r="Q236" s="24"/>
      <c r="R236" s="25">
        <f t="shared" si="134"/>
        <v>0</v>
      </c>
      <c r="S236" s="24"/>
      <c r="T236" s="25">
        <f t="shared" si="135"/>
        <v>0</v>
      </c>
      <c r="U236" s="24"/>
      <c r="V236" s="25">
        <f t="shared" si="136"/>
        <v>0</v>
      </c>
      <c r="W236" s="24"/>
      <c r="X236" s="25">
        <f t="shared" si="137"/>
        <v>0</v>
      </c>
      <c r="Y236" s="24">
        <v>153</v>
      </c>
      <c r="Z236" s="24">
        <v>154</v>
      </c>
    </row>
    <row r="237" spans="1:26" ht="13.9" customHeight="1" x14ac:dyDescent="0.25">
      <c r="A237" s="15">
        <v>4</v>
      </c>
      <c r="B237" s="15">
        <v>3</v>
      </c>
      <c r="D237" s="79" t="s">
        <v>21</v>
      </c>
      <c r="E237" s="48">
        <v>72</v>
      </c>
      <c r="F237" s="48" t="s">
        <v>25</v>
      </c>
      <c r="G237" s="49">
        <f t="shared" ref="G237:Q237" si="140">SUM(G236:G236)</f>
        <v>244.5</v>
      </c>
      <c r="H237" s="49">
        <f t="shared" si="140"/>
        <v>33.69</v>
      </c>
      <c r="I237" s="49">
        <f t="shared" si="140"/>
        <v>0</v>
      </c>
      <c r="J237" s="49">
        <f t="shared" si="140"/>
        <v>50</v>
      </c>
      <c r="K237" s="49">
        <f t="shared" si="140"/>
        <v>155</v>
      </c>
      <c r="L237" s="49">
        <f t="shared" si="140"/>
        <v>0</v>
      </c>
      <c r="M237" s="49">
        <f t="shared" si="140"/>
        <v>0</v>
      </c>
      <c r="N237" s="49">
        <f t="shared" si="140"/>
        <v>0</v>
      </c>
      <c r="O237" s="49">
        <f t="shared" si="140"/>
        <v>0</v>
      </c>
      <c r="P237" s="49">
        <f t="shared" si="140"/>
        <v>155</v>
      </c>
      <c r="Q237" s="49">
        <f t="shared" si="140"/>
        <v>0</v>
      </c>
      <c r="R237" s="50">
        <f t="shared" si="134"/>
        <v>0</v>
      </c>
      <c r="S237" s="49">
        <f>SUM(S236:S236)</f>
        <v>0</v>
      </c>
      <c r="T237" s="50">
        <f t="shared" si="135"/>
        <v>0</v>
      </c>
      <c r="U237" s="49">
        <f>SUM(U236:U236)</f>
        <v>0</v>
      </c>
      <c r="V237" s="50">
        <f t="shared" si="136"/>
        <v>0</v>
      </c>
      <c r="W237" s="49">
        <f>SUM(W236:W236)</f>
        <v>0</v>
      </c>
      <c r="X237" s="50">
        <f t="shared" si="137"/>
        <v>0</v>
      </c>
      <c r="Y237" s="49">
        <f>SUM(Y236:Y236)</f>
        <v>153</v>
      </c>
      <c r="Z237" s="49">
        <f>SUM(Z236:Z236)</f>
        <v>154</v>
      </c>
    </row>
    <row r="238" spans="1:26" ht="13.9" customHeight="1" x14ac:dyDescent="0.25">
      <c r="A238" s="15">
        <v>4</v>
      </c>
      <c r="B238" s="15">
        <v>3</v>
      </c>
      <c r="D238" s="86"/>
      <c r="E238" s="87"/>
      <c r="F238" s="26" t="s">
        <v>116</v>
      </c>
      <c r="G238" s="27">
        <f t="shared" ref="G238:Q238" si="141">G230+G235+G237</f>
        <v>76659.16</v>
      </c>
      <c r="H238" s="27">
        <f t="shared" si="141"/>
        <v>21160.179999999997</v>
      </c>
      <c r="I238" s="27">
        <f t="shared" si="141"/>
        <v>21842</v>
      </c>
      <c r="J238" s="27">
        <f t="shared" si="141"/>
        <v>19448</v>
      </c>
      <c r="K238" s="27">
        <f t="shared" si="141"/>
        <v>32247</v>
      </c>
      <c r="L238" s="27">
        <f t="shared" si="141"/>
        <v>0</v>
      </c>
      <c r="M238" s="27">
        <f t="shared" si="141"/>
        <v>0</v>
      </c>
      <c r="N238" s="27">
        <f t="shared" si="141"/>
        <v>0</v>
      </c>
      <c r="O238" s="27">
        <f t="shared" si="141"/>
        <v>0</v>
      </c>
      <c r="P238" s="27">
        <f t="shared" si="141"/>
        <v>32247</v>
      </c>
      <c r="Q238" s="27">
        <f t="shared" si="141"/>
        <v>0</v>
      </c>
      <c r="R238" s="28">
        <f t="shared" si="134"/>
        <v>0</v>
      </c>
      <c r="S238" s="27">
        <f>S230+S235+S237</f>
        <v>0</v>
      </c>
      <c r="T238" s="28">
        <f t="shared" si="135"/>
        <v>0</v>
      </c>
      <c r="U238" s="27">
        <f>U230+U235+U237</f>
        <v>0</v>
      </c>
      <c r="V238" s="28">
        <f t="shared" si="136"/>
        <v>0</v>
      </c>
      <c r="W238" s="27">
        <f>W230+W235+W237</f>
        <v>0</v>
      </c>
      <c r="X238" s="28">
        <f t="shared" si="137"/>
        <v>0</v>
      </c>
      <c r="Y238" s="27">
        <f>Y230+Y235+Y237</f>
        <v>33756</v>
      </c>
      <c r="Z238" s="27">
        <f>Z230+Z235+Z237</f>
        <v>35450</v>
      </c>
    </row>
    <row r="240" spans="1:26" ht="13.9" customHeight="1" x14ac:dyDescent="0.25">
      <c r="E240" s="52" t="s">
        <v>55</v>
      </c>
      <c r="F240" s="30" t="s">
        <v>139</v>
      </c>
      <c r="G240" s="117">
        <v>473</v>
      </c>
      <c r="H240" s="117">
        <v>927.05</v>
      </c>
      <c r="I240" s="117">
        <v>4310</v>
      </c>
      <c r="J240" s="117">
        <v>3790</v>
      </c>
      <c r="K240" s="117">
        <v>3790</v>
      </c>
      <c r="L240" s="117"/>
      <c r="M240" s="117"/>
      <c r="N240" s="117"/>
      <c r="O240" s="117"/>
      <c r="P240" s="117">
        <f>K240+SUM(L240:O240)</f>
        <v>3790</v>
      </c>
      <c r="Q240" s="117"/>
      <c r="R240" s="119">
        <f>Q240/$P240</f>
        <v>0</v>
      </c>
      <c r="S240" s="117"/>
      <c r="T240" s="119">
        <f>S240/$P240</f>
        <v>0</v>
      </c>
      <c r="U240" s="117"/>
      <c r="V240" s="119">
        <f>U240/$P240</f>
        <v>0</v>
      </c>
      <c r="W240" s="117"/>
      <c r="X240" s="120">
        <f>W240/$P240</f>
        <v>0</v>
      </c>
      <c r="Y240" s="53">
        <f>K240</f>
        <v>3790</v>
      </c>
      <c r="Z240" s="56">
        <f>Y240</f>
        <v>3790</v>
      </c>
    </row>
    <row r="241" spans="1:26" ht="13.9" customHeight="1" x14ac:dyDescent="0.25">
      <c r="E241" s="57"/>
      <c r="F241" s="91" t="s">
        <v>143</v>
      </c>
      <c r="G241" s="92">
        <v>2020.97</v>
      </c>
      <c r="H241" s="92">
        <v>2849.99</v>
      </c>
      <c r="I241" s="92">
        <v>2850</v>
      </c>
      <c r="J241" s="92">
        <v>2850</v>
      </c>
      <c r="K241" s="92">
        <v>3000</v>
      </c>
      <c r="L241" s="92"/>
      <c r="M241" s="92"/>
      <c r="N241" s="92"/>
      <c r="O241" s="92"/>
      <c r="P241" s="92">
        <f>K241+SUM(L241:O241)</f>
        <v>3000</v>
      </c>
      <c r="Q241" s="92"/>
      <c r="R241" s="93">
        <f>Q241/$P241</f>
        <v>0</v>
      </c>
      <c r="S241" s="92"/>
      <c r="T241" s="83">
        <f>S241/$P241</f>
        <v>0</v>
      </c>
      <c r="U241" s="92"/>
      <c r="V241" s="93">
        <f>U241/$P241</f>
        <v>0</v>
      </c>
      <c r="W241" s="92"/>
      <c r="X241" s="60">
        <f>W241/$P241</f>
        <v>0</v>
      </c>
      <c r="Y241" s="82">
        <f>K241</f>
        <v>3000</v>
      </c>
      <c r="Z241" s="61">
        <f>Y241</f>
        <v>3000</v>
      </c>
    </row>
    <row r="242" spans="1:26" ht="13.9" customHeight="1" x14ac:dyDescent="0.25">
      <c r="E242" s="57"/>
      <c r="F242" s="91" t="s">
        <v>185</v>
      </c>
      <c r="G242" s="82">
        <v>4232.9799999999996</v>
      </c>
      <c r="H242" s="82">
        <v>4232.9799999999996</v>
      </c>
      <c r="I242" s="82">
        <v>4233</v>
      </c>
      <c r="J242" s="82">
        <v>3811</v>
      </c>
      <c r="K242" s="82">
        <v>3811</v>
      </c>
      <c r="L242" s="82"/>
      <c r="M242" s="82"/>
      <c r="N242" s="82"/>
      <c r="O242" s="82"/>
      <c r="P242" s="82">
        <f>K242+SUM(L242:O242)</f>
        <v>3811</v>
      </c>
      <c r="Q242" s="82"/>
      <c r="R242" s="83">
        <f>Q242/$P242</f>
        <v>0</v>
      </c>
      <c r="S242" s="82"/>
      <c r="T242" s="83">
        <f>S242/$P242</f>
        <v>0</v>
      </c>
      <c r="U242" s="82"/>
      <c r="V242" s="83">
        <f>U242/$P242</f>
        <v>0</v>
      </c>
      <c r="W242" s="82"/>
      <c r="X242" s="60">
        <f>W242/$P242</f>
        <v>0</v>
      </c>
      <c r="Y242" s="82">
        <f>K242</f>
        <v>3811</v>
      </c>
      <c r="Z242" s="61">
        <f>Y242</f>
        <v>3811</v>
      </c>
    </row>
    <row r="243" spans="1:26" ht="13.9" customHeight="1" x14ac:dyDescent="0.25">
      <c r="E243" s="57"/>
      <c r="F243" s="91" t="s">
        <v>186</v>
      </c>
      <c r="G243" s="92">
        <v>2558.1</v>
      </c>
      <c r="H243" s="92">
        <v>3910.88</v>
      </c>
      <c r="I243" s="92">
        <v>3900</v>
      </c>
      <c r="J243" s="92">
        <v>36</v>
      </c>
      <c r="K243" s="92">
        <v>3000</v>
      </c>
      <c r="L243" s="92"/>
      <c r="M243" s="92"/>
      <c r="N243" s="92"/>
      <c r="O243" s="92"/>
      <c r="P243" s="92">
        <f>K243+SUM(L243:O243)</f>
        <v>3000</v>
      </c>
      <c r="Q243" s="92"/>
      <c r="R243" s="93">
        <f>Q243/$P243</f>
        <v>0</v>
      </c>
      <c r="S243" s="92"/>
      <c r="T243" s="93">
        <f>S243/$P243</f>
        <v>0</v>
      </c>
      <c r="U243" s="92"/>
      <c r="V243" s="93">
        <f>U243/$P243</f>
        <v>0</v>
      </c>
      <c r="W243" s="92"/>
      <c r="X243" s="64">
        <f>W243/$P243</f>
        <v>0</v>
      </c>
      <c r="Y243" s="82">
        <f>K243</f>
        <v>3000</v>
      </c>
      <c r="Z243" s="61">
        <f>Y243</f>
        <v>3000</v>
      </c>
    </row>
    <row r="244" spans="1:26" ht="13.9" customHeight="1" x14ac:dyDescent="0.25">
      <c r="E244" s="65"/>
      <c r="F244" s="94" t="s">
        <v>187</v>
      </c>
      <c r="G244" s="95">
        <v>39928.5</v>
      </c>
      <c r="H244" s="95">
        <v>0</v>
      </c>
      <c r="I244" s="95">
        <v>0</v>
      </c>
      <c r="J244" s="95">
        <v>0</v>
      </c>
      <c r="K244" s="95">
        <v>0</v>
      </c>
      <c r="L244" s="95"/>
      <c r="M244" s="95"/>
      <c r="N244" s="95"/>
      <c r="O244" s="95"/>
      <c r="P244" s="95">
        <f>K244+SUM(L244:O244)</f>
        <v>0</v>
      </c>
      <c r="Q244" s="95"/>
      <c r="R244" s="96" t="e">
        <f>Q244/$P244</f>
        <v>#DIV/0!</v>
      </c>
      <c r="S244" s="95"/>
      <c r="T244" s="68" t="e">
        <f>S244/$P244</f>
        <v>#DIV/0!</v>
      </c>
      <c r="U244" s="95"/>
      <c r="V244" s="96" t="e">
        <f>U244/$P244</f>
        <v>#DIV/0!</v>
      </c>
      <c r="W244" s="95"/>
      <c r="X244" s="69" t="e">
        <f>W244/$P244</f>
        <v>#DIV/0!</v>
      </c>
      <c r="Y244" s="67">
        <v>0</v>
      </c>
      <c r="Z244" s="70">
        <v>0</v>
      </c>
    </row>
    <row r="246" spans="1:26" ht="13.9" customHeight="1" x14ac:dyDescent="0.25">
      <c r="D246" s="32" t="s">
        <v>188</v>
      </c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3"/>
      <c r="S246" s="32"/>
      <c r="T246" s="33"/>
      <c r="U246" s="32"/>
      <c r="V246" s="33"/>
      <c r="W246" s="32"/>
      <c r="X246" s="33"/>
      <c r="Y246" s="32"/>
      <c r="Z246" s="32"/>
    </row>
    <row r="247" spans="1:26" ht="13.9" customHeight="1" x14ac:dyDescent="0.25">
      <c r="D247" s="21" t="s">
        <v>32</v>
      </c>
      <c r="E247" s="21" t="s">
        <v>33</v>
      </c>
      <c r="F247" s="21" t="s">
        <v>34</v>
      </c>
      <c r="G247" s="21" t="s">
        <v>1</v>
      </c>
      <c r="H247" s="21" t="s">
        <v>2</v>
      </c>
      <c r="I247" s="21" t="s">
        <v>3</v>
      </c>
      <c r="J247" s="21" t="s">
        <v>4</v>
      </c>
      <c r="K247" s="21" t="s">
        <v>5</v>
      </c>
      <c r="L247" s="21" t="s">
        <v>6</v>
      </c>
      <c r="M247" s="21" t="s">
        <v>7</v>
      </c>
      <c r="N247" s="21" t="s">
        <v>8</v>
      </c>
      <c r="O247" s="21" t="s">
        <v>9</v>
      </c>
      <c r="P247" s="21" t="s">
        <v>10</v>
      </c>
      <c r="Q247" s="21" t="s">
        <v>11</v>
      </c>
      <c r="R247" s="22" t="s">
        <v>12</v>
      </c>
      <c r="S247" s="21" t="s">
        <v>13</v>
      </c>
      <c r="T247" s="22" t="s">
        <v>14</v>
      </c>
      <c r="U247" s="21" t="s">
        <v>15</v>
      </c>
      <c r="V247" s="22" t="s">
        <v>16</v>
      </c>
      <c r="W247" s="21" t="s">
        <v>17</v>
      </c>
      <c r="X247" s="22" t="s">
        <v>18</v>
      </c>
      <c r="Y247" s="21" t="s">
        <v>19</v>
      </c>
      <c r="Z247" s="21" t="s">
        <v>20</v>
      </c>
    </row>
    <row r="248" spans="1:26" ht="13.9" customHeight="1" x14ac:dyDescent="0.25">
      <c r="A248" s="15">
        <v>5</v>
      </c>
      <c r="D248" s="12" t="s">
        <v>21</v>
      </c>
      <c r="E248" s="35">
        <v>111</v>
      </c>
      <c r="F248" s="35" t="s">
        <v>45</v>
      </c>
      <c r="G248" s="36">
        <f t="shared" ref="G248:Q248" si="142">G256+G306</f>
        <v>9886.81</v>
      </c>
      <c r="H248" s="36">
        <f t="shared" si="142"/>
        <v>8602.18</v>
      </c>
      <c r="I248" s="36">
        <f t="shared" si="142"/>
        <v>312</v>
      </c>
      <c r="J248" s="36">
        <f t="shared" si="142"/>
        <v>6967</v>
      </c>
      <c r="K248" s="36">
        <f t="shared" si="142"/>
        <v>312</v>
      </c>
      <c r="L248" s="36">
        <f t="shared" si="142"/>
        <v>0</v>
      </c>
      <c r="M248" s="36">
        <f t="shared" si="142"/>
        <v>0</v>
      </c>
      <c r="N248" s="36">
        <f t="shared" si="142"/>
        <v>0</v>
      </c>
      <c r="O248" s="36">
        <f t="shared" si="142"/>
        <v>0</v>
      </c>
      <c r="P248" s="36">
        <f t="shared" si="142"/>
        <v>312</v>
      </c>
      <c r="Q248" s="36">
        <f t="shared" si="142"/>
        <v>0</v>
      </c>
      <c r="R248" s="37">
        <f>Q248/$P248</f>
        <v>0</v>
      </c>
      <c r="S248" s="36">
        <f>S256+S306</f>
        <v>0</v>
      </c>
      <c r="T248" s="37">
        <f>S248/$P248</f>
        <v>0</v>
      </c>
      <c r="U248" s="36">
        <f>U256+U306</f>
        <v>0</v>
      </c>
      <c r="V248" s="37">
        <f>U248/$P248</f>
        <v>0</v>
      </c>
      <c r="W248" s="36">
        <f>W256+W306</f>
        <v>0</v>
      </c>
      <c r="X248" s="37">
        <f>W248/$P248</f>
        <v>0</v>
      </c>
      <c r="Y248" s="36">
        <f>Y256+Y306</f>
        <v>312</v>
      </c>
      <c r="Z248" s="36">
        <f>Z256+Z306</f>
        <v>312</v>
      </c>
    </row>
    <row r="249" spans="1:26" ht="13.9" customHeight="1" x14ac:dyDescent="0.25">
      <c r="A249" s="15">
        <v>5</v>
      </c>
      <c r="D249" s="12"/>
      <c r="E249" s="35">
        <v>41</v>
      </c>
      <c r="F249" s="35" t="s">
        <v>23</v>
      </c>
      <c r="G249" s="36">
        <f t="shared" ref="G249:Q249" si="143">G257+G307</f>
        <v>35304.9</v>
      </c>
      <c r="H249" s="36">
        <f t="shared" si="143"/>
        <v>50941.99</v>
      </c>
      <c r="I249" s="36">
        <f t="shared" si="143"/>
        <v>61394</v>
      </c>
      <c r="J249" s="36">
        <f t="shared" si="143"/>
        <v>42044</v>
      </c>
      <c r="K249" s="36">
        <f t="shared" si="143"/>
        <v>53297</v>
      </c>
      <c r="L249" s="36">
        <f t="shared" si="143"/>
        <v>0</v>
      </c>
      <c r="M249" s="36">
        <f t="shared" si="143"/>
        <v>0</v>
      </c>
      <c r="N249" s="36">
        <f t="shared" si="143"/>
        <v>0</v>
      </c>
      <c r="O249" s="36">
        <f t="shared" si="143"/>
        <v>0</v>
      </c>
      <c r="P249" s="36">
        <f t="shared" si="143"/>
        <v>53297</v>
      </c>
      <c r="Q249" s="36">
        <f t="shared" si="143"/>
        <v>0</v>
      </c>
      <c r="R249" s="37">
        <f>Q249/$P249</f>
        <v>0</v>
      </c>
      <c r="S249" s="36">
        <f>S257+S307</f>
        <v>0</v>
      </c>
      <c r="T249" s="37">
        <f>S249/$P249</f>
        <v>0</v>
      </c>
      <c r="U249" s="36">
        <f>U257+U307</f>
        <v>0</v>
      </c>
      <c r="V249" s="37">
        <f>U249/$P249</f>
        <v>0</v>
      </c>
      <c r="W249" s="36">
        <f>W257+W307</f>
        <v>0</v>
      </c>
      <c r="X249" s="37">
        <f>W249/$P249</f>
        <v>0</v>
      </c>
      <c r="Y249" s="36">
        <f>Y257+Y307</f>
        <v>53909</v>
      </c>
      <c r="Z249" s="36">
        <f>Z257+Z307</f>
        <v>54582</v>
      </c>
    </row>
    <row r="250" spans="1:26" ht="13.9" customHeight="1" x14ac:dyDescent="0.25">
      <c r="A250" s="15">
        <v>5</v>
      </c>
      <c r="D250" s="12"/>
      <c r="E250" s="35">
        <v>71</v>
      </c>
      <c r="F250" s="35" t="s">
        <v>24</v>
      </c>
      <c r="G250" s="36">
        <f t="shared" ref="G250:Q250" si="144">G258</f>
        <v>3000</v>
      </c>
      <c r="H250" s="36">
        <f t="shared" si="144"/>
        <v>3000</v>
      </c>
      <c r="I250" s="36">
        <f t="shared" si="144"/>
        <v>3000</v>
      </c>
      <c r="J250" s="36">
        <f t="shared" si="144"/>
        <v>3000</v>
      </c>
      <c r="K250" s="36">
        <f t="shared" si="144"/>
        <v>3000</v>
      </c>
      <c r="L250" s="36">
        <f t="shared" si="144"/>
        <v>0</v>
      </c>
      <c r="M250" s="36">
        <f t="shared" si="144"/>
        <v>0</v>
      </c>
      <c r="N250" s="36">
        <f t="shared" si="144"/>
        <v>0</v>
      </c>
      <c r="O250" s="36">
        <f t="shared" si="144"/>
        <v>0</v>
      </c>
      <c r="P250" s="36">
        <f t="shared" si="144"/>
        <v>3000</v>
      </c>
      <c r="Q250" s="36">
        <f t="shared" si="144"/>
        <v>0</v>
      </c>
      <c r="R250" s="37">
        <f>Q250/$P250</f>
        <v>0</v>
      </c>
      <c r="S250" s="36">
        <f>S258</f>
        <v>0</v>
      </c>
      <c r="T250" s="37">
        <f>S250/$P250</f>
        <v>0</v>
      </c>
      <c r="U250" s="36">
        <f>U258</f>
        <v>0</v>
      </c>
      <c r="V250" s="37">
        <f>U250/$P250</f>
        <v>0</v>
      </c>
      <c r="W250" s="36">
        <f>W258</f>
        <v>0</v>
      </c>
      <c r="X250" s="37">
        <f>W250/$P250</f>
        <v>0</v>
      </c>
      <c r="Y250" s="36">
        <f>Y258</f>
        <v>3000</v>
      </c>
      <c r="Z250" s="36">
        <f>Z258</f>
        <v>3000</v>
      </c>
    </row>
    <row r="251" spans="1:26" ht="13.9" customHeight="1" x14ac:dyDescent="0.25">
      <c r="A251" s="15">
        <v>5</v>
      </c>
      <c r="D251" s="12"/>
      <c r="E251" s="35">
        <v>72</v>
      </c>
      <c r="F251" s="35" t="s">
        <v>25</v>
      </c>
      <c r="G251" s="36">
        <f t="shared" ref="G251:Q251" si="145">G308</f>
        <v>0</v>
      </c>
      <c r="H251" s="36">
        <f t="shared" si="145"/>
        <v>138.36000000000001</v>
      </c>
      <c r="I251" s="36">
        <f t="shared" si="145"/>
        <v>0</v>
      </c>
      <c r="J251" s="36">
        <f t="shared" si="145"/>
        <v>0</v>
      </c>
      <c r="K251" s="36">
        <f t="shared" si="145"/>
        <v>0</v>
      </c>
      <c r="L251" s="36">
        <f t="shared" si="145"/>
        <v>0</v>
      </c>
      <c r="M251" s="36">
        <f t="shared" si="145"/>
        <v>0</v>
      </c>
      <c r="N251" s="36">
        <f t="shared" si="145"/>
        <v>0</v>
      </c>
      <c r="O251" s="36">
        <f t="shared" si="145"/>
        <v>0</v>
      </c>
      <c r="P251" s="36">
        <f t="shared" si="145"/>
        <v>0</v>
      </c>
      <c r="Q251" s="36">
        <f t="shared" si="145"/>
        <v>0</v>
      </c>
      <c r="R251" s="37" t="e">
        <f>Q251/$P251</f>
        <v>#DIV/0!</v>
      </c>
      <c r="S251" s="36">
        <f>S308</f>
        <v>0</v>
      </c>
      <c r="T251" s="37" t="e">
        <f>S251/$P251</f>
        <v>#DIV/0!</v>
      </c>
      <c r="U251" s="36">
        <f>U308</f>
        <v>0</v>
      </c>
      <c r="V251" s="37" t="e">
        <f>U251/$P251</f>
        <v>#DIV/0!</v>
      </c>
      <c r="W251" s="36">
        <f>W308</f>
        <v>0</v>
      </c>
      <c r="X251" s="37" t="e">
        <f>W251/$P251</f>
        <v>#DIV/0!</v>
      </c>
      <c r="Y251" s="36">
        <f>Y308</f>
        <v>0</v>
      </c>
      <c r="Z251" s="36">
        <f>Z308</f>
        <v>0</v>
      </c>
    </row>
    <row r="252" spans="1:26" ht="13.9" customHeight="1" x14ac:dyDescent="0.25">
      <c r="A252" s="15">
        <v>5</v>
      </c>
      <c r="D252" s="30"/>
      <c r="E252" s="31"/>
      <c r="F252" s="38" t="s">
        <v>116</v>
      </c>
      <c r="G252" s="39">
        <f t="shared" ref="G252:Q252" si="146">SUM(G248:G251)</f>
        <v>48191.71</v>
      </c>
      <c r="H252" s="39">
        <f t="shared" si="146"/>
        <v>62682.53</v>
      </c>
      <c r="I252" s="39">
        <f t="shared" si="146"/>
        <v>64706</v>
      </c>
      <c r="J252" s="39">
        <f t="shared" si="146"/>
        <v>52011</v>
      </c>
      <c r="K252" s="39">
        <f t="shared" si="146"/>
        <v>56609</v>
      </c>
      <c r="L252" s="39">
        <f t="shared" si="146"/>
        <v>0</v>
      </c>
      <c r="M252" s="39">
        <f t="shared" si="146"/>
        <v>0</v>
      </c>
      <c r="N252" s="39">
        <f t="shared" si="146"/>
        <v>0</v>
      </c>
      <c r="O252" s="39">
        <f t="shared" si="146"/>
        <v>0</v>
      </c>
      <c r="P252" s="39">
        <f t="shared" si="146"/>
        <v>56609</v>
      </c>
      <c r="Q252" s="39">
        <f t="shared" si="146"/>
        <v>0</v>
      </c>
      <c r="R252" s="40">
        <f>Q252/$P252</f>
        <v>0</v>
      </c>
      <c r="S252" s="39">
        <f>SUM(S248:S251)</f>
        <v>0</v>
      </c>
      <c r="T252" s="40">
        <f>S252/$P252</f>
        <v>0</v>
      </c>
      <c r="U252" s="39">
        <f>SUM(U248:U251)</f>
        <v>0</v>
      </c>
      <c r="V252" s="40">
        <f>U252/$P252</f>
        <v>0</v>
      </c>
      <c r="W252" s="39">
        <f>SUM(W248:W251)</f>
        <v>0</v>
      </c>
      <c r="X252" s="40">
        <f>W252/$P252</f>
        <v>0</v>
      </c>
      <c r="Y252" s="39">
        <f>SUM(Y248:Y251)</f>
        <v>57221</v>
      </c>
      <c r="Z252" s="39">
        <f>SUM(Z248:Z251)</f>
        <v>57894</v>
      </c>
    </row>
    <row r="254" spans="1:26" ht="13.9" customHeight="1" x14ac:dyDescent="0.25">
      <c r="D254" s="41" t="s">
        <v>189</v>
      </c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2"/>
      <c r="S254" s="41"/>
      <c r="T254" s="42"/>
      <c r="U254" s="41"/>
      <c r="V254" s="42"/>
      <c r="W254" s="41"/>
      <c r="X254" s="42"/>
      <c r="Y254" s="41"/>
      <c r="Z254" s="41"/>
    </row>
    <row r="255" spans="1:26" ht="13.9" customHeight="1" x14ac:dyDescent="0.25">
      <c r="D255" s="121"/>
      <c r="E255" s="121"/>
      <c r="F255" s="121"/>
      <c r="G255" s="21" t="s">
        <v>1</v>
      </c>
      <c r="H255" s="21" t="s">
        <v>2</v>
      </c>
      <c r="I255" s="21" t="s">
        <v>3</v>
      </c>
      <c r="J255" s="21" t="s">
        <v>4</v>
      </c>
      <c r="K255" s="21" t="s">
        <v>5</v>
      </c>
      <c r="L255" s="21" t="s">
        <v>6</v>
      </c>
      <c r="M255" s="21" t="s">
        <v>7</v>
      </c>
      <c r="N255" s="21" t="s">
        <v>8</v>
      </c>
      <c r="O255" s="21" t="s">
        <v>9</v>
      </c>
      <c r="P255" s="21" t="s">
        <v>10</v>
      </c>
      <c r="Q255" s="21" t="s">
        <v>11</v>
      </c>
      <c r="R255" s="22" t="s">
        <v>12</v>
      </c>
      <c r="S255" s="21" t="s">
        <v>13</v>
      </c>
      <c r="T255" s="22" t="s">
        <v>14</v>
      </c>
      <c r="U255" s="21" t="s">
        <v>15</v>
      </c>
      <c r="V255" s="22" t="s">
        <v>16</v>
      </c>
      <c r="W255" s="21" t="s">
        <v>17</v>
      </c>
      <c r="X255" s="22" t="s">
        <v>18</v>
      </c>
      <c r="Y255" s="21" t="s">
        <v>19</v>
      </c>
      <c r="Z255" s="21" t="s">
        <v>20</v>
      </c>
    </row>
    <row r="256" spans="1:26" ht="13.9" customHeight="1" x14ac:dyDescent="0.25">
      <c r="A256" s="15">
        <v>5</v>
      </c>
      <c r="B256" s="15">
        <v>1</v>
      </c>
      <c r="D256" s="13" t="s">
        <v>21</v>
      </c>
      <c r="E256" s="23">
        <v>111</v>
      </c>
      <c r="F256" s="23" t="s">
        <v>45</v>
      </c>
      <c r="G256" s="24">
        <f t="shared" ref="G256:Q256" si="147">G264+G279+G289</f>
        <v>9886.81</v>
      </c>
      <c r="H256" s="24">
        <f t="shared" si="147"/>
        <v>311.89</v>
      </c>
      <c r="I256" s="24">
        <f t="shared" si="147"/>
        <v>312</v>
      </c>
      <c r="J256" s="24">
        <f t="shared" si="147"/>
        <v>6307</v>
      </c>
      <c r="K256" s="24">
        <f t="shared" si="147"/>
        <v>312</v>
      </c>
      <c r="L256" s="24">
        <f t="shared" si="147"/>
        <v>0</v>
      </c>
      <c r="M256" s="24">
        <f t="shared" si="147"/>
        <v>0</v>
      </c>
      <c r="N256" s="24">
        <f t="shared" si="147"/>
        <v>0</v>
      </c>
      <c r="O256" s="24">
        <f t="shared" si="147"/>
        <v>0</v>
      </c>
      <c r="P256" s="24">
        <f t="shared" si="147"/>
        <v>312</v>
      </c>
      <c r="Q256" s="24">
        <f t="shared" si="147"/>
        <v>0</v>
      </c>
      <c r="R256" s="25">
        <f>Q256/$P256</f>
        <v>0</v>
      </c>
      <c r="S256" s="24">
        <f>S264+S279+S289</f>
        <v>0</v>
      </c>
      <c r="T256" s="25">
        <f>S256/$P256</f>
        <v>0</v>
      </c>
      <c r="U256" s="24">
        <f>U264+U279+U289</f>
        <v>0</v>
      </c>
      <c r="V256" s="25">
        <f>U256/$P256</f>
        <v>0</v>
      </c>
      <c r="W256" s="24">
        <f>W264+W279+W289</f>
        <v>0</v>
      </c>
      <c r="X256" s="25">
        <f>W256/$P256</f>
        <v>0</v>
      </c>
      <c r="Y256" s="24">
        <f>Y264+Y279+Y289</f>
        <v>312</v>
      </c>
      <c r="Z256" s="24">
        <f>Z264+Z279+Z289</f>
        <v>312</v>
      </c>
    </row>
    <row r="257" spans="1:26" ht="13.9" customHeight="1" x14ac:dyDescent="0.25">
      <c r="A257" s="15">
        <v>5</v>
      </c>
      <c r="B257" s="15">
        <v>1</v>
      </c>
      <c r="D257" s="13"/>
      <c r="E257" s="23">
        <v>41</v>
      </c>
      <c r="F257" s="23" t="s">
        <v>23</v>
      </c>
      <c r="G257" s="24">
        <f t="shared" ref="G257:Q257" si="148">G267+G281+G292+G301</f>
        <v>19675.580000000002</v>
      </c>
      <c r="H257" s="24">
        <f t="shared" si="148"/>
        <v>27708.37</v>
      </c>
      <c r="I257" s="24">
        <f t="shared" si="148"/>
        <v>43227</v>
      </c>
      <c r="J257" s="24">
        <f t="shared" si="148"/>
        <v>31490</v>
      </c>
      <c r="K257" s="24">
        <f t="shared" si="148"/>
        <v>35772</v>
      </c>
      <c r="L257" s="24">
        <f t="shared" si="148"/>
        <v>0</v>
      </c>
      <c r="M257" s="24">
        <f t="shared" si="148"/>
        <v>0</v>
      </c>
      <c r="N257" s="24">
        <f t="shared" si="148"/>
        <v>0</v>
      </c>
      <c r="O257" s="24">
        <f t="shared" si="148"/>
        <v>0</v>
      </c>
      <c r="P257" s="24">
        <f t="shared" si="148"/>
        <v>35772</v>
      </c>
      <c r="Q257" s="24">
        <f t="shared" si="148"/>
        <v>0</v>
      </c>
      <c r="R257" s="25">
        <f>Q257/$P257</f>
        <v>0</v>
      </c>
      <c r="S257" s="24">
        <f>S267+S281+S292+S301</f>
        <v>0</v>
      </c>
      <c r="T257" s="25">
        <f>S257/$P257</f>
        <v>0</v>
      </c>
      <c r="U257" s="24">
        <f>U267+U281+U292+U301</f>
        <v>0</v>
      </c>
      <c r="V257" s="25">
        <f>U257/$P257</f>
        <v>0</v>
      </c>
      <c r="W257" s="24">
        <f>W267+W281+W292+W301</f>
        <v>0</v>
      </c>
      <c r="X257" s="25">
        <f>W257/$P257</f>
        <v>0</v>
      </c>
      <c r="Y257" s="24">
        <f>Y267+Y281+Y292+Y301</f>
        <v>35772</v>
      </c>
      <c r="Z257" s="24">
        <f>Z267+Z281+Z292+Z301</f>
        <v>35772</v>
      </c>
    </row>
    <row r="258" spans="1:26" ht="13.9" customHeight="1" x14ac:dyDescent="0.25">
      <c r="A258" s="15">
        <v>5</v>
      </c>
      <c r="B258" s="15">
        <v>1</v>
      </c>
      <c r="D258" s="13"/>
      <c r="E258" s="23">
        <v>71</v>
      </c>
      <c r="F258" s="23" t="s">
        <v>24</v>
      </c>
      <c r="G258" s="24">
        <f t="shared" ref="G258:Q258" si="149">G269</f>
        <v>3000</v>
      </c>
      <c r="H258" s="24">
        <f t="shared" si="149"/>
        <v>3000</v>
      </c>
      <c r="I258" s="24">
        <f t="shared" si="149"/>
        <v>3000</v>
      </c>
      <c r="J258" s="24">
        <f t="shared" si="149"/>
        <v>3000</v>
      </c>
      <c r="K258" s="24">
        <f t="shared" si="149"/>
        <v>3000</v>
      </c>
      <c r="L258" s="24">
        <f t="shared" si="149"/>
        <v>0</v>
      </c>
      <c r="M258" s="24">
        <f t="shared" si="149"/>
        <v>0</v>
      </c>
      <c r="N258" s="24">
        <f t="shared" si="149"/>
        <v>0</v>
      </c>
      <c r="O258" s="24">
        <f t="shared" si="149"/>
        <v>0</v>
      </c>
      <c r="P258" s="24">
        <f t="shared" si="149"/>
        <v>3000</v>
      </c>
      <c r="Q258" s="24">
        <f t="shared" si="149"/>
        <v>0</v>
      </c>
      <c r="R258" s="25">
        <f>Q258/$P258</f>
        <v>0</v>
      </c>
      <c r="S258" s="24">
        <f>S269</f>
        <v>0</v>
      </c>
      <c r="T258" s="25">
        <f>S258/$P258</f>
        <v>0</v>
      </c>
      <c r="U258" s="24">
        <f>U269</f>
        <v>0</v>
      </c>
      <c r="V258" s="25">
        <f>U258/$P258</f>
        <v>0</v>
      </c>
      <c r="W258" s="24">
        <f>W269</f>
        <v>0</v>
      </c>
      <c r="X258" s="25">
        <f>W258/$P258</f>
        <v>0</v>
      </c>
      <c r="Y258" s="24">
        <f>Y269</f>
        <v>3000</v>
      </c>
      <c r="Z258" s="24">
        <f>Z269</f>
        <v>3000</v>
      </c>
    </row>
    <row r="259" spans="1:26" ht="13.9" customHeight="1" x14ac:dyDescent="0.25">
      <c r="A259" s="15">
        <v>5</v>
      </c>
      <c r="B259" s="15">
        <v>1</v>
      </c>
      <c r="D259" s="30"/>
      <c r="E259" s="31"/>
      <c r="F259" s="26" t="s">
        <v>116</v>
      </c>
      <c r="G259" s="27">
        <f t="shared" ref="G259:Q259" si="150">SUM(G256:G258)</f>
        <v>32562.39</v>
      </c>
      <c r="H259" s="27">
        <f t="shared" si="150"/>
        <v>31020.26</v>
      </c>
      <c r="I259" s="27">
        <f t="shared" si="150"/>
        <v>46539</v>
      </c>
      <c r="J259" s="27">
        <f t="shared" si="150"/>
        <v>40797</v>
      </c>
      <c r="K259" s="27">
        <f t="shared" si="150"/>
        <v>39084</v>
      </c>
      <c r="L259" s="27">
        <f t="shared" si="150"/>
        <v>0</v>
      </c>
      <c r="M259" s="27">
        <f t="shared" si="150"/>
        <v>0</v>
      </c>
      <c r="N259" s="27">
        <f t="shared" si="150"/>
        <v>0</v>
      </c>
      <c r="O259" s="27">
        <f t="shared" si="150"/>
        <v>0</v>
      </c>
      <c r="P259" s="27">
        <f t="shared" si="150"/>
        <v>39084</v>
      </c>
      <c r="Q259" s="27">
        <f t="shared" si="150"/>
        <v>0</v>
      </c>
      <c r="R259" s="28">
        <f>Q259/$P259</f>
        <v>0</v>
      </c>
      <c r="S259" s="27">
        <f>SUM(S256:S258)</f>
        <v>0</v>
      </c>
      <c r="T259" s="28">
        <f>S259/$P259</f>
        <v>0</v>
      </c>
      <c r="U259" s="27">
        <f>SUM(U256:U258)</f>
        <v>0</v>
      </c>
      <c r="V259" s="28">
        <f>U259/$P259</f>
        <v>0</v>
      </c>
      <c r="W259" s="27">
        <f>SUM(W256:W258)</f>
        <v>0</v>
      </c>
      <c r="X259" s="28">
        <f>W259/$P259</f>
        <v>0</v>
      </c>
      <c r="Y259" s="27">
        <f>SUM(Y256:Y258)</f>
        <v>39084</v>
      </c>
      <c r="Z259" s="27">
        <f>SUM(Z256:Z258)</f>
        <v>39084</v>
      </c>
    </row>
    <row r="261" spans="1:26" ht="13.9" customHeight="1" x14ac:dyDescent="0.25">
      <c r="D261" s="73" t="s">
        <v>190</v>
      </c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4"/>
      <c r="S261" s="73"/>
      <c r="T261" s="74"/>
      <c r="U261" s="73"/>
      <c r="V261" s="74"/>
      <c r="W261" s="73"/>
      <c r="X261" s="74"/>
      <c r="Y261" s="73"/>
      <c r="Z261" s="73"/>
    </row>
    <row r="262" spans="1:26" ht="13.9" customHeight="1" x14ac:dyDescent="0.25">
      <c r="D262" s="21" t="s">
        <v>32</v>
      </c>
      <c r="E262" s="21" t="s">
        <v>33</v>
      </c>
      <c r="F262" s="21" t="s">
        <v>34</v>
      </c>
      <c r="G262" s="21" t="s">
        <v>1</v>
      </c>
      <c r="H262" s="21" t="s">
        <v>2</v>
      </c>
      <c r="I262" s="21" t="s">
        <v>3</v>
      </c>
      <c r="J262" s="21" t="s">
        <v>4</v>
      </c>
      <c r="K262" s="21" t="s">
        <v>5</v>
      </c>
      <c r="L262" s="21" t="s">
        <v>6</v>
      </c>
      <c r="M262" s="21" t="s">
        <v>7</v>
      </c>
      <c r="N262" s="21" t="s">
        <v>8</v>
      </c>
      <c r="O262" s="21" t="s">
        <v>9</v>
      </c>
      <c r="P262" s="21" t="s">
        <v>10</v>
      </c>
      <c r="Q262" s="21" t="s">
        <v>11</v>
      </c>
      <c r="R262" s="22" t="s">
        <v>12</v>
      </c>
      <c r="S262" s="21" t="s">
        <v>13</v>
      </c>
      <c r="T262" s="22" t="s">
        <v>14</v>
      </c>
      <c r="U262" s="21" t="s">
        <v>15</v>
      </c>
      <c r="V262" s="22" t="s">
        <v>16</v>
      </c>
      <c r="W262" s="21" t="s">
        <v>17</v>
      </c>
      <c r="X262" s="22" t="s">
        <v>18</v>
      </c>
      <c r="Y262" s="21" t="s">
        <v>19</v>
      </c>
      <c r="Z262" s="21" t="s">
        <v>20</v>
      </c>
    </row>
    <row r="263" spans="1:26" ht="13.9" customHeight="1" x14ac:dyDescent="0.25">
      <c r="A263" s="15">
        <v>5</v>
      </c>
      <c r="B263" s="15">
        <v>1</v>
      </c>
      <c r="C263" s="15">
        <v>1</v>
      </c>
      <c r="D263" s="51" t="s">
        <v>191</v>
      </c>
      <c r="E263" s="23">
        <v>630</v>
      </c>
      <c r="F263" s="23" t="s">
        <v>123</v>
      </c>
      <c r="G263" s="24">
        <v>0</v>
      </c>
      <c r="H263" s="46">
        <v>0</v>
      </c>
      <c r="I263" s="24">
        <v>0</v>
      </c>
      <c r="J263" s="24">
        <v>303</v>
      </c>
      <c r="K263" s="24">
        <v>0</v>
      </c>
      <c r="L263" s="24"/>
      <c r="M263" s="24"/>
      <c r="N263" s="24"/>
      <c r="O263" s="24"/>
      <c r="P263" s="46">
        <f>K263+SUM(L263:O263)</f>
        <v>0</v>
      </c>
      <c r="Q263" s="46">
        <v>0</v>
      </c>
      <c r="R263" s="47" t="e">
        <f t="shared" ref="R263:R270" si="151">Q263/$P263</f>
        <v>#DIV/0!</v>
      </c>
      <c r="S263" s="46"/>
      <c r="T263" s="47" t="e">
        <f t="shared" ref="T263:T270" si="152">S263/$P263</f>
        <v>#DIV/0!</v>
      </c>
      <c r="U263" s="46"/>
      <c r="V263" s="47" t="e">
        <f t="shared" ref="V263:V270" si="153">U263/$P263</f>
        <v>#DIV/0!</v>
      </c>
      <c r="W263" s="46"/>
      <c r="X263" s="47" t="e">
        <f t="shared" ref="X263:X270" si="154">W263/$P263</f>
        <v>#DIV/0!</v>
      </c>
      <c r="Y263" s="24">
        <v>0</v>
      </c>
      <c r="Z263" s="24">
        <v>0</v>
      </c>
    </row>
    <row r="264" spans="1:26" ht="13.9" customHeight="1" x14ac:dyDescent="0.25">
      <c r="A264" s="15">
        <v>5</v>
      </c>
      <c r="B264" s="15">
        <v>1</v>
      </c>
      <c r="C264" s="15">
        <v>1</v>
      </c>
      <c r="D264" s="79" t="s">
        <v>21</v>
      </c>
      <c r="E264" s="48">
        <v>111</v>
      </c>
      <c r="F264" s="48" t="s">
        <v>23</v>
      </c>
      <c r="G264" s="49">
        <f t="shared" ref="G264:Q264" si="155">SUM(G263:G263)</f>
        <v>0</v>
      </c>
      <c r="H264" s="49">
        <f t="shared" si="155"/>
        <v>0</v>
      </c>
      <c r="I264" s="49">
        <f t="shared" si="155"/>
        <v>0</v>
      </c>
      <c r="J264" s="49">
        <f t="shared" si="155"/>
        <v>303</v>
      </c>
      <c r="K264" s="49">
        <f t="shared" si="155"/>
        <v>0</v>
      </c>
      <c r="L264" s="49">
        <f t="shared" si="155"/>
        <v>0</v>
      </c>
      <c r="M264" s="49">
        <f t="shared" si="155"/>
        <v>0</v>
      </c>
      <c r="N264" s="49">
        <f t="shared" si="155"/>
        <v>0</v>
      </c>
      <c r="O264" s="49">
        <f t="shared" si="155"/>
        <v>0</v>
      </c>
      <c r="P264" s="49">
        <f t="shared" si="155"/>
        <v>0</v>
      </c>
      <c r="Q264" s="49">
        <f t="shared" si="155"/>
        <v>0</v>
      </c>
      <c r="R264" s="50" t="e">
        <f t="shared" si="151"/>
        <v>#DIV/0!</v>
      </c>
      <c r="S264" s="49">
        <f>SUM(S263:S263)</f>
        <v>0</v>
      </c>
      <c r="T264" s="50" t="e">
        <f t="shared" si="152"/>
        <v>#DIV/0!</v>
      </c>
      <c r="U264" s="49">
        <f>SUM(U263:U263)</f>
        <v>0</v>
      </c>
      <c r="V264" s="50" t="e">
        <f t="shared" si="153"/>
        <v>#DIV/0!</v>
      </c>
      <c r="W264" s="49">
        <f>SUM(W263:W263)</f>
        <v>0</v>
      </c>
      <c r="X264" s="50" t="e">
        <f t="shared" si="154"/>
        <v>#DIV/0!</v>
      </c>
      <c r="Y264" s="49">
        <f>SUM(Y263:Y263)</f>
        <v>0</v>
      </c>
      <c r="Z264" s="49">
        <f>SUM(Z263:Z263)</f>
        <v>0</v>
      </c>
    </row>
    <row r="265" spans="1:26" ht="13.9" customHeight="1" x14ac:dyDescent="0.25">
      <c r="A265" s="15">
        <v>5</v>
      </c>
      <c r="B265" s="15">
        <v>1</v>
      </c>
      <c r="C265" s="15">
        <v>1</v>
      </c>
      <c r="D265" s="5" t="s">
        <v>191</v>
      </c>
      <c r="E265" s="23">
        <v>630</v>
      </c>
      <c r="F265" s="23" t="s">
        <v>123</v>
      </c>
      <c r="G265" s="24">
        <v>1837.4</v>
      </c>
      <c r="H265" s="24">
        <v>2106.09</v>
      </c>
      <c r="I265" s="24">
        <v>3500</v>
      </c>
      <c r="J265" s="24">
        <v>3801</v>
      </c>
      <c r="K265" s="24">
        <v>3969</v>
      </c>
      <c r="L265" s="24"/>
      <c r="M265" s="24"/>
      <c r="N265" s="24"/>
      <c r="O265" s="24"/>
      <c r="P265" s="24">
        <f>K265+SUM(L265:O265)</f>
        <v>3969</v>
      </c>
      <c r="Q265" s="24"/>
      <c r="R265" s="25">
        <f t="shared" si="151"/>
        <v>0</v>
      </c>
      <c r="S265" s="24"/>
      <c r="T265" s="25">
        <f t="shared" si="152"/>
        <v>0</v>
      </c>
      <c r="U265" s="24"/>
      <c r="V265" s="25">
        <f t="shared" si="153"/>
        <v>0</v>
      </c>
      <c r="W265" s="24"/>
      <c r="X265" s="25">
        <f t="shared" si="154"/>
        <v>0</v>
      </c>
      <c r="Y265" s="24">
        <f>K265</f>
        <v>3969</v>
      </c>
      <c r="Z265" s="24">
        <f>Y265</f>
        <v>3969</v>
      </c>
    </row>
    <row r="266" spans="1:26" ht="13.9" customHeight="1" x14ac:dyDescent="0.25">
      <c r="A266" s="15">
        <v>5</v>
      </c>
      <c r="B266" s="15">
        <v>1</v>
      </c>
      <c r="C266" s="15">
        <v>1</v>
      </c>
      <c r="D266" s="5"/>
      <c r="E266" s="23">
        <v>640</v>
      </c>
      <c r="F266" s="23" t="s">
        <v>124</v>
      </c>
      <c r="G266" s="46">
        <v>2570</v>
      </c>
      <c r="H266" s="46">
        <v>6840</v>
      </c>
      <c r="I266" s="46">
        <v>2440</v>
      </c>
      <c r="J266" s="46">
        <v>2440</v>
      </c>
      <c r="K266" s="46">
        <v>1800</v>
      </c>
      <c r="L266" s="46"/>
      <c r="M266" s="46"/>
      <c r="N266" s="46"/>
      <c r="O266" s="46"/>
      <c r="P266" s="46">
        <f>K266+SUM(L266:O266)</f>
        <v>1800</v>
      </c>
      <c r="Q266" s="46"/>
      <c r="R266" s="47">
        <f t="shared" si="151"/>
        <v>0</v>
      </c>
      <c r="S266" s="46"/>
      <c r="T266" s="47">
        <f t="shared" si="152"/>
        <v>0</v>
      </c>
      <c r="U266" s="46"/>
      <c r="V266" s="47">
        <f t="shared" si="153"/>
        <v>0</v>
      </c>
      <c r="W266" s="46"/>
      <c r="X266" s="47">
        <f t="shared" si="154"/>
        <v>0</v>
      </c>
      <c r="Y266" s="24">
        <f>K266</f>
        <v>1800</v>
      </c>
      <c r="Z266" s="24">
        <f>Y266</f>
        <v>1800</v>
      </c>
    </row>
    <row r="267" spans="1:26" ht="13.9" customHeight="1" x14ac:dyDescent="0.25">
      <c r="A267" s="15">
        <v>5</v>
      </c>
      <c r="B267" s="15">
        <v>1</v>
      </c>
      <c r="C267" s="15">
        <v>1</v>
      </c>
      <c r="D267" s="79" t="s">
        <v>21</v>
      </c>
      <c r="E267" s="48">
        <v>41</v>
      </c>
      <c r="F267" s="48" t="s">
        <v>23</v>
      </c>
      <c r="G267" s="49">
        <f t="shared" ref="G267:Q267" si="156">SUM(G265:G266)</f>
        <v>4407.3999999999996</v>
      </c>
      <c r="H267" s="49">
        <f t="shared" si="156"/>
        <v>8946.09</v>
      </c>
      <c r="I267" s="49">
        <f t="shared" si="156"/>
        <v>5940</v>
      </c>
      <c r="J267" s="49">
        <f t="shared" si="156"/>
        <v>6241</v>
      </c>
      <c r="K267" s="49">
        <f t="shared" si="156"/>
        <v>5769</v>
      </c>
      <c r="L267" s="49">
        <f t="shared" si="156"/>
        <v>0</v>
      </c>
      <c r="M267" s="49">
        <f t="shared" si="156"/>
        <v>0</v>
      </c>
      <c r="N267" s="49">
        <f t="shared" si="156"/>
        <v>0</v>
      </c>
      <c r="O267" s="49">
        <f t="shared" si="156"/>
        <v>0</v>
      </c>
      <c r="P267" s="49">
        <f t="shared" si="156"/>
        <v>5769</v>
      </c>
      <c r="Q267" s="49">
        <f t="shared" si="156"/>
        <v>0</v>
      </c>
      <c r="R267" s="50">
        <f t="shared" si="151"/>
        <v>0</v>
      </c>
      <c r="S267" s="49">
        <f>SUM(S265:S266)</f>
        <v>0</v>
      </c>
      <c r="T267" s="50">
        <f t="shared" si="152"/>
        <v>0</v>
      </c>
      <c r="U267" s="49">
        <f>SUM(U265:U266)</f>
        <v>0</v>
      </c>
      <c r="V267" s="50">
        <f t="shared" si="153"/>
        <v>0</v>
      </c>
      <c r="W267" s="49">
        <f>SUM(W265:W266)</f>
        <v>0</v>
      </c>
      <c r="X267" s="50">
        <f t="shared" si="154"/>
        <v>0</v>
      </c>
      <c r="Y267" s="49">
        <f>SUM(Y265:Y266)</f>
        <v>5769</v>
      </c>
      <c r="Z267" s="49">
        <f>SUM(Z265:Z266)</f>
        <v>5769</v>
      </c>
    </row>
    <row r="268" spans="1:26" ht="13.9" customHeight="1" x14ac:dyDescent="0.25">
      <c r="A268" s="15">
        <v>5</v>
      </c>
      <c r="B268" s="15">
        <v>1</v>
      </c>
      <c r="C268" s="15">
        <v>1</v>
      </c>
      <c r="D268" s="80" t="s">
        <v>191</v>
      </c>
      <c r="E268" s="23">
        <v>630</v>
      </c>
      <c r="F268" s="23" t="s">
        <v>123</v>
      </c>
      <c r="G268" s="24">
        <v>3000</v>
      </c>
      <c r="H268" s="24">
        <v>3000</v>
      </c>
      <c r="I268" s="24">
        <v>3000</v>
      </c>
      <c r="J268" s="24">
        <v>3000</v>
      </c>
      <c r="K268" s="24">
        <v>3000</v>
      </c>
      <c r="L268" s="24"/>
      <c r="M268" s="24"/>
      <c r="N268" s="24"/>
      <c r="O268" s="24"/>
      <c r="P268" s="24">
        <f>K268+SUM(L268:O268)</f>
        <v>3000</v>
      </c>
      <c r="Q268" s="24"/>
      <c r="R268" s="25">
        <f t="shared" si="151"/>
        <v>0</v>
      </c>
      <c r="S268" s="24"/>
      <c r="T268" s="25">
        <f t="shared" si="152"/>
        <v>0</v>
      </c>
      <c r="U268" s="24"/>
      <c r="V268" s="25">
        <f t="shared" si="153"/>
        <v>0</v>
      </c>
      <c r="W268" s="24"/>
      <c r="X268" s="25">
        <f t="shared" si="154"/>
        <v>0</v>
      </c>
      <c r="Y268" s="24">
        <f>príjmy!V113</f>
        <v>3000</v>
      </c>
      <c r="Z268" s="24">
        <f>príjmy!W113</f>
        <v>3000</v>
      </c>
    </row>
    <row r="269" spans="1:26" ht="13.9" customHeight="1" x14ac:dyDescent="0.25">
      <c r="A269" s="15">
        <v>5</v>
      </c>
      <c r="B269" s="15">
        <v>1</v>
      </c>
      <c r="C269" s="15">
        <v>1</v>
      </c>
      <c r="D269" s="79" t="s">
        <v>21</v>
      </c>
      <c r="E269" s="48">
        <v>71</v>
      </c>
      <c r="F269" s="48" t="s">
        <v>24</v>
      </c>
      <c r="G269" s="49">
        <f t="shared" ref="G269:Q269" si="157">SUM(G268:G268)</f>
        <v>3000</v>
      </c>
      <c r="H269" s="49">
        <f t="shared" si="157"/>
        <v>3000</v>
      </c>
      <c r="I269" s="49">
        <f t="shared" si="157"/>
        <v>3000</v>
      </c>
      <c r="J269" s="49">
        <f t="shared" si="157"/>
        <v>3000</v>
      </c>
      <c r="K269" s="49">
        <f t="shared" si="157"/>
        <v>3000</v>
      </c>
      <c r="L269" s="49">
        <f t="shared" si="157"/>
        <v>0</v>
      </c>
      <c r="M269" s="49">
        <f t="shared" si="157"/>
        <v>0</v>
      </c>
      <c r="N269" s="49">
        <f t="shared" si="157"/>
        <v>0</v>
      </c>
      <c r="O269" s="49">
        <f t="shared" si="157"/>
        <v>0</v>
      </c>
      <c r="P269" s="49">
        <f t="shared" si="157"/>
        <v>3000</v>
      </c>
      <c r="Q269" s="49">
        <f t="shared" si="157"/>
        <v>0</v>
      </c>
      <c r="R269" s="50">
        <f t="shared" si="151"/>
        <v>0</v>
      </c>
      <c r="S269" s="49">
        <f>SUM(S268:S268)</f>
        <v>0</v>
      </c>
      <c r="T269" s="50">
        <f t="shared" si="152"/>
        <v>0</v>
      </c>
      <c r="U269" s="49">
        <f>SUM(U268:U268)</f>
        <v>0</v>
      </c>
      <c r="V269" s="50">
        <f t="shared" si="153"/>
        <v>0</v>
      </c>
      <c r="W269" s="49">
        <f>SUM(W268:W268)</f>
        <v>0</v>
      </c>
      <c r="X269" s="50">
        <f t="shared" si="154"/>
        <v>0</v>
      </c>
      <c r="Y269" s="49">
        <f>SUM(Y268:Y268)</f>
        <v>3000</v>
      </c>
      <c r="Z269" s="49">
        <f>SUM(Z268:Z268)</f>
        <v>3000</v>
      </c>
    </row>
    <row r="270" spans="1:26" ht="13.9" customHeight="1" x14ac:dyDescent="0.25">
      <c r="A270" s="15">
        <v>5</v>
      </c>
      <c r="B270" s="15">
        <v>1</v>
      </c>
      <c r="C270" s="15">
        <v>1</v>
      </c>
      <c r="D270" s="118"/>
      <c r="E270" s="31"/>
      <c r="F270" s="26" t="s">
        <v>116</v>
      </c>
      <c r="G270" s="27">
        <f t="shared" ref="G270:Q270" si="158">G264+G267+G269</f>
        <v>7407.4</v>
      </c>
      <c r="H270" s="27">
        <f t="shared" si="158"/>
        <v>11946.09</v>
      </c>
      <c r="I270" s="27">
        <f t="shared" si="158"/>
        <v>8940</v>
      </c>
      <c r="J270" s="27">
        <f t="shared" si="158"/>
        <v>9544</v>
      </c>
      <c r="K270" s="27">
        <f t="shared" si="158"/>
        <v>8769</v>
      </c>
      <c r="L270" s="27">
        <f t="shared" si="158"/>
        <v>0</v>
      </c>
      <c r="M270" s="27">
        <f t="shared" si="158"/>
        <v>0</v>
      </c>
      <c r="N270" s="27">
        <f t="shared" si="158"/>
        <v>0</v>
      </c>
      <c r="O270" s="27">
        <f t="shared" si="158"/>
        <v>0</v>
      </c>
      <c r="P270" s="27">
        <f t="shared" si="158"/>
        <v>8769</v>
      </c>
      <c r="Q270" s="27">
        <f t="shared" si="158"/>
        <v>0</v>
      </c>
      <c r="R270" s="28">
        <f t="shared" si="151"/>
        <v>0</v>
      </c>
      <c r="S270" s="27">
        <f>S264+S267+S269</f>
        <v>0</v>
      </c>
      <c r="T270" s="28">
        <f t="shared" si="152"/>
        <v>0</v>
      </c>
      <c r="U270" s="27">
        <f>U264+U267+U269</f>
        <v>0</v>
      </c>
      <c r="V270" s="28">
        <f t="shared" si="153"/>
        <v>0</v>
      </c>
      <c r="W270" s="27">
        <f>W264+W267+W269</f>
        <v>0</v>
      </c>
      <c r="X270" s="28">
        <f t="shared" si="154"/>
        <v>0</v>
      </c>
      <c r="Y270" s="27">
        <f>Y264+Y267+Y269</f>
        <v>8769</v>
      </c>
      <c r="Z270" s="27">
        <f>Z264+Z267+Z269</f>
        <v>8769</v>
      </c>
    </row>
    <row r="272" spans="1:26" ht="13.9" customHeight="1" x14ac:dyDescent="0.25">
      <c r="E272" s="115" t="s">
        <v>55</v>
      </c>
      <c r="F272" s="122" t="s">
        <v>139</v>
      </c>
      <c r="G272" s="123">
        <v>242</v>
      </c>
      <c r="H272" s="123">
        <v>308</v>
      </c>
      <c r="I272" s="123">
        <v>2025</v>
      </c>
      <c r="J272" s="123">
        <v>1801</v>
      </c>
      <c r="K272" s="123">
        <v>1801</v>
      </c>
      <c r="L272" s="123"/>
      <c r="M272" s="123"/>
      <c r="N272" s="123"/>
      <c r="O272" s="123"/>
      <c r="P272" s="123">
        <f>K272+SUM(L272:O272)</f>
        <v>1801</v>
      </c>
      <c r="Q272" s="123"/>
      <c r="R272" s="124">
        <f>Q272/$P272</f>
        <v>0</v>
      </c>
      <c r="S272" s="123"/>
      <c r="T272" s="124">
        <f>S272/$P272</f>
        <v>0</v>
      </c>
      <c r="U272" s="123"/>
      <c r="V272" s="124">
        <f>U272/$P272</f>
        <v>0</v>
      </c>
      <c r="W272" s="123"/>
      <c r="X272" s="125">
        <f>W272/$P272</f>
        <v>0</v>
      </c>
      <c r="Y272" s="123">
        <f>K272</f>
        <v>1801</v>
      </c>
      <c r="Z272" s="126">
        <f>Y272</f>
        <v>1801</v>
      </c>
    </row>
    <row r="274" spans="1:26" ht="13.9" customHeight="1" x14ac:dyDescent="0.25">
      <c r="D274" s="73" t="s">
        <v>192</v>
      </c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4"/>
      <c r="S274" s="73"/>
      <c r="T274" s="74"/>
      <c r="U274" s="73"/>
      <c r="V274" s="74"/>
      <c r="W274" s="73"/>
      <c r="X274" s="74"/>
      <c r="Y274" s="73"/>
      <c r="Z274" s="73"/>
    </row>
    <row r="275" spans="1:26" ht="13.9" customHeight="1" x14ac:dyDescent="0.25">
      <c r="D275" s="21" t="s">
        <v>32</v>
      </c>
      <c r="E275" s="21" t="s">
        <v>33</v>
      </c>
      <c r="F275" s="21" t="s">
        <v>34</v>
      </c>
      <c r="G275" s="21" t="s">
        <v>1</v>
      </c>
      <c r="H275" s="21" t="s">
        <v>2</v>
      </c>
      <c r="I275" s="21" t="s">
        <v>3</v>
      </c>
      <c r="J275" s="21" t="s">
        <v>4</v>
      </c>
      <c r="K275" s="21" t="s">
        <v>5</v>
      </c>
      <c r="L275" s="21" t="s">
        <v>6</v>
      </c>
      <c r="M275" s="21" t="s">
        <v>7</v>
      </c>
      <c r="N275" s="21" t="s">
        <v>8</v>
      </c>
      <c r="O275" s="21" t="s">
        <v>9</v>
      </c>
      <c r="P275" s="21" t="s">
        <v>10</v>
      </c>
      <c r="Q275" s="21" t="s">
        <v>11</v>
      </c>
      <c r="R275" s="22" t="s">
        <v>12</v>
      </c>
      <c r="S275" s="21" t="s">
        <v>13</v>
      </c>
      <c r="T275" s="22" t="s">
        <v>14</v>
      </c>
      <c r="U275" s="21" t="s">
        <v>15</v>
      </c>
      <c r="V275" s="22" t="s">
        <v>16</v>
      </c>
      <c r="W275" s="21" t="s">
        <v>17</v>
      </c>
      <c r="X275" s="22" t="s">
        <v>18</v>
      </c>
      <c r="Y275" s="21" t="s">
        <v>19</v>
      </c>
      <c r="Z275" s="21" t="s">
        <v>20</v>
      </c>
    </row>
    <row r="276" spans="1:26" ht="13.9" customHeight="1" x14ac:dyDescent="0.25">
      <c r="A276" s="15">
        <v>5</v>
      </c>
      <c r="B276" s="15">
        <v>1</v>
      </c>
      <c r="C276" s="15">
        <v>2</v>
      </c>
      <c r="D276" s="11" t="s">
        <v>193</v>
      </c>
      <c r="E276" s="23">
        <v>610</v>
      </c>
      <c r="F276" s="23" t="s">
        <v>121</v>
      </c>
      <c r="G276" s="24">
        <v>222.86</v>
      </c>
      <c r="H276" s="24">
        <v>231.15</v>
      </c>
      <c r="I276" s="24">
        <v>231</v>
      </c>
      <c r="J276" s="24">
        <v>231</v>
      </c>
      <c r="K276" s="24">
        <v>231</v>
      </c>
      <c r="L276" s="24"/>
      <c r="M276" s="24"/>
      <c r="N276" s="24"/>
      <c r="O276" s="24"/>
      <c r="P276" s="24">
        <f>K276+SUM(L276:O276)</f>
        <v>231</v>
      </c>
      <c r="Q276" s="24"/>
      <c r="R276" s="25">
        <f t="shared" ref="R276:R282" si="159">Q276/$P276</f>
        <v>0</v>
      </c>
      <c r="S276" s="24"/>
      <c r="T276" s="25">
        <f t="shared" ref="T276:T282" si="160">S276/$P276</f>
        <v>0</v>
      </c>
      <c r="U276" s="24"/>
      <c r="V276" s="25">
        <f t="shared" ref="V276:V282" si="161">U276/$P276</f>
        <v>0</v>
      </c>
      <c r="W276" s="24"/>
      <c r="X276" s="25">
        <f t="shared" ref="X276:X282" si="162">W276/$P276</f>
        <v>0</v>
      </c>
      <c r="Y276" s="24">
        <f>K276</f>
        <v>231</v>
      </c>
      <c r="Z276" s="24">
        <f>Y276</f>
        <v>231</v>
      </c>
    </row>
    <row r="277" spans="1:26" ht="13.9" customHeight="1" x14ac:dyDescent="0.25">
      <c r="A277" s="15">
        <v>5</v>
      </c>
      <c r="B277" s="15">
        <v>1</v>
      </c>
      <c r="C277" s="15">
        <v>2</v>
      </c>
      <c r="D277" s="11" t="s">
        <v>193</v>
      </c>
      <c r="E277" s="23">
        <v>620</v>
      </c>
      <c r="F277" s="23" t="s">
        <v>122</v>
      </c>
      <c r="G277" s="24">
        <v>77.86</v>
      </c>
      <c r="H277" s="24">
        <v>80.739999999999995</v>
      </c>
      <c r="I277" s="24">
        <v>81</v>
      </c>
      <c r="J277" s="24">
        <v>81</v>
      </c>
      <c r="K277" s="24">
        <v>81</v>
      </c>
      <c r="L277" s="24"/>
      <c r="M277" s="24"/>
      <c r="N277" s="24"/>
      <c r="O277" s="24"/>
      <c r="P277" s="24">
        <f>K277+SUM(L277:O277)</f>
        <v>81</v>
      </c>
      <c r="Q277" s="24"/>
      <c r="R277" s="25">
        <f t="shared" si="159"/>
        <v>0</v>
      </c>
      <c r="S277" s="24"/>
      <c r="T277" s="25">
        <f t="shared" si="160"/>
        <v>0</v>
      </c>
      <c r="U277" s="24"/>
      <c r="V277" s="25">
        <f t="shared" si="161"/>
        <v>0</v>
      </c>
      <c r="W277" s="24"/>
      <c r="X277" s="25">
        <f t="shared" si="162"/>
        <v>0</v>
      </c>
      <c r="Y277" s="24">
        <f>K277</f>
        <v>81</v>
      </c>
      <c r="Z277" s="24">
        <f>Y277</f>
        <v>81</v>
      </c>
    </row>
    <row r="278" spans="1:26" ht="13.9" customHeight="1" x14ac:dyDescent="0.25">
      <c r="A278" s="15">
        <v>5</v>
      </c>
      <c r="B278" s="15">
        <v>1</v>
      </c>
      <c r="C278" s="15">
        <v>2</v>
      </c>
      <c r="D278" s="11" t="s">
        <v>193</v>
      </c>
      <c r="E278" s="23">
        <v>630</v>
      </c>
      <c r="F278" s="23" t="s">
        <v>123</v>
      </c>
      <c r="G278" s="24">
        <v>9586.09</v>
      </c>
      <c r="H278" s="24">
        <v>0</v>
      </c>
      <c r="I278" s="24">
        <v>0</v>
      </c>
      <c r="J278" s="24">
        <v>966</v>
      </c>
      <c r="K278" s="24">
        <v>0</v>
      </c>
      <c r="L278" s="24"/>
      <c r="M278" s="24"/>
      <c r="N278" s="24"/>
      <c r="O278" s="24"/>
      <c r="P278" s="24">
        <f>K278+SUM(L278:O278)</f>
        <v>0</v>
      </c>
      <c r="Q278" s="24"/>
      <c r="R278" s="25" t="e">
        <f t="shared" si="159"/>
        <v>#DIV/0!</v>
      </c>
      <c r="S278" s="24"/>
      <c r="T278" s="25" t="e">
        <f t="shared" si="160"/>
        <v>#DIV/0!</v>
      </c>
      <c r="U278" s="24"/>
      <c r="V278" s="25" t="e">
        <f t="shared" si="161"/>
        <v>#DIV/0!</v>
      </c>
      <c r="W278" s="24"/>
      <c r="X278" s="25" t="e">
        <f t="shared" si="162"/>
        <v>#DIV/0!</v>
      </c>
      <c r="Y278" s="24">
        <f>K278</f>
        <v>0</v>
      </c>
      <c r="Z278" s="24">
        <f>Y278</f>
        <v>0</v>
      </c>
    </row>
    <row r="279" spans="1:26" ht="13.9" customHeight="1" x14ac:dyDescent="0.25">
      <c r="A279" s="15">
        <v>5</v>
      </c>
      <c r="B279" s="15">
        <v>1</v>
      </c>
      <c r="C279" s="15">
        <v>2</v>
      </c>
      <c r="D279" s="79" t="s">
        <v>21</v>
      </c>
      <c r="E279" s="48">
        <v>111</v>
      </c>
      <c r="F279" s="48" t="s">
        <v>126</v>
      </c>
      <c r="G279" s="49">
        <f t="shared" ref="G279:Q279" si="163">SUM(G276:G278)</f>
        <v>9886.81</v>
      </c>
      <c r="H279" s="49">
        <f t="shared" si="163"/>
        <v>311.89</v>
      </c>
      <c r="I279" s="49">
        <f t="shared" si="163"/>
        <v>312</v>
      </c>
      <c r="J279" s="49">
        <f t="shared" si="163"/>
        <v>1278</v>
      </c>
      <c r="K279" s="49">
        <f t="shared" si="163"/>
        <v>312</v>
      </c>
      <c r="L279" s="49">
        <f t="shared" si="163"/>
        <v>0</v>
      </c>
      <c r="M279" s="49">
        <f t="shared" si="163"/>
        <v>0</v>
      </c>
      <c r="N279" s="49">
        <f t="shared" si="163"/>
        <v>0</v>
      </c>
      <c r="O279" s="49">
        <f t="shared" si="163"/>
        <v>0</v>
      </c>
      <c r="P279" s="49">
        <f t="shared" si="163"/>
        <v>312</v>
      </c>
      <c r="Q279" s="49">
        <f t="shared" si="163"/>
        <v>0</v>
      </c>
      <c r="R279" s="50">
        <f t="shared" si="159"/>
        <v>0</v>
      </c>
      <c r="S279" s="49">
        <f>SUM(S276:S278)</f>
        <v>0</v>
      </c>
      <c r="T279" s="50">
        <f t="shared" si="160"/>
        <v>0</v>
      </c>
      <c r="U279" s="49">
        <f>SUM(U276:U278)</f>
        <v>0</v>
      </c>
      <c r="V279" s="50">
        <f t="shared" si="161"/>
        <v>0</v>
      </c>
      <c r="W279" s="49">
        <f>SUM(W276:W278)</f>
        <v>0</v>
      </c>
      <c r="X279" s="50">
        <f t="shared" si="162"/>
        <v>0</v>
      </c>
      <c r="Y279" s="49">
        <f>SUM(Y276:Y278)</f>
        <v>312</v>
      </c>
      <c r="Z279" s="49">
        <f>SUM(Z276:Z278)</f>
        <v>312</v>
      </c>
    </row>
    <row r="280" spans="1:26" ht="13.9" customHeight="1" x14ac:dyDescent="0.25">
      <c r="A280" s="15">
        <v>5</v>
      </c>
      <c r="B280" s="15">
        <v>1</v>
      </c>
      <c r="C280" s="15">
        <v>2</v>
      </c>
      <c r="D280" s="84" t="s">
        <v>193</v>
      </c>
      <c r="E280" s="23">
        <v>630</v>
      </c>
      <c r="F280" s="23" t="s">
        <v>123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/>
      <c r="M280" s="24"/>
      <c r="N280" s="24"/>
      <c r="O280" s="24"/>
      <c r="P280" s="24">
        <f>K280+SUM(L280:O280)</f>
        <v>0</v>
      </c>
      <c r="Q280" s="24"/>
      <c r="R280" s="25" t="e">
        <f t="shared" si="159"/>
        <v>#DIV/0!</v>
      </c>
      <c r="S280" s="24"/>
      <c r="T280" s="25" t="e">
        <f t="shared" si="160"/>
        <v>#DIV/0!</v>
      </c>
      <c r="U280" s="24"/>
      <c r="V280" s="25" t="e">
        <f t="shared" si="161"/>
        <v>#DIV/0!</v>
      </c>
      <c r="W280" s="24"/>
      <c r="X280" s="25" t="e">
        <f t="shared" si="162"/>
        <v>#DIV/0!</v>
      </c>
      <c r="Y280" s="24">
        <v>0</v>
      </c>
      <c r="Z280" s="24">
        <f>Y280</f>
        <v>0</v>
      </c>
    </row>
    <row r="281" spans="1:26" ht="13.9" customHeight="1" x14ac:dyDescent="0.25">
      <c r="A281" s="15">
        <v>5</v>
      </c>
      <c r="B281" s="15">
        <v>1</v>
      </c>
      <c r="C281" s="15">
        <v>2</v>
      </c>
      <c r="D281" s="79" t="s">
        <v>21</v>
      </c>
      <c r="E281" s="48">
        <v>41</v>
      </c>
      <c r="F281" s="48" t="s">
        <v>23</v>
      </c>
      <c r="G281" s="49">
        <f t="shared" ref="G281:Q281" si="164">SUM(G280)</f>
        <v>0</v>
      </c>
      <c r="H281" s="49">
        <f t="shared" si="164"/>
        <v>0</v>
      </c>
      <c r="I281" s="49">
        <f t="shared" si="164"/>
        <v>0</v>
      </c>
      <c r="J281" s="49">
        <f t="shared" si="164"/>
        <v>0</v>
      </c>
      <c r="K281" s="49">
        <f t="shared" si="164"/>
        <v>0</v>
      </c>
      <c r="L281" s="49">
        <f t="shared" si="164"/>
        <v>0</v>
      </c>
      <c r="M281" s="49">
        <f t="shared" si="164"/>
        <v>0</v>
      </c>
      <c r="N281" s="49">
        <f t="shared" si="164"/>
        <v>0</v>
      </c>
      <c r="O281" s="49">
        <f t="shared" si="164"/>
        <v>0</v>
      </c>
      <c r="P281" s="49">
        <f t="shared" si="164"/>
        <v>0</v>
      </c>
      <c r="Q281" s="49">
        <f t="shared" si="164"/>
        <v>0</v>
      </c>
      <c r="R281" s="50" t="e">
        <f t="shared" si="159"/>
        <v>#DIV/0!</v>
      </c>
      <c r="S281" s="49">
        <f>SUM(S280)</f>
        <v>0</v>
      </c>
      <c r="T281" s="50" t="e">
        <f t="shared" si="160"/>
        <v>#DIV/0!</v>
      </c>
      <c r="U281" s="49">
        <f>SUM(U280)</f>
        <v>0</v>
      </c>
      <c r="V281" s="50" t="e">
        <f t="shared" si="161"/>
        <v>#DIV/0!</v>
      </c>
      <c r="W281" s="49">
        <f>SUM(W280)</f>
        <v>0</v>
      </c>
      <c r="X281" s="50" t="e">
        <f t="shared" si="162"/>
        <v>#DIV/0!</v>
      </c>
      <c r="Y281" s="49">
        <f>SUM(Y280:Y280)</f>
        <v>0</v>
      </c>
      <c r="Z281" s="49">
        <f>SUM(Z280:Z280)</f>
        <v>0</v>
      </c>
    </row>
    <row r="282" spans="1:26" ht="13.9" customHeight="1" x14ac:dyDescent="0.25">
      <c r="A282" s="15">
        <v>5</v>
      </c>
      <c r="B282" s="15">
        <v>1</v>
      </c>
      <c r="C282" s="15">
        <v>2</v>
      </c>
      <c r="D282" s="30"/>
      <c r="E282" s="31"/>
      <c r="F282" s="26" t="s">
        <v>116</v>
      </c>
      <c r="G282" s="27">
        <f t="shared" ref="G282:Q282" si="165">G279+G281</f>
        <v>9886.81</v>
      </c>
      <c r="H282" s="27">
        <f t="shared" si="165"/>
        <v>311.89</v>
      </c>
      <c r="I282" s="27">
        <f t="shared" si="165"/>
        <v>312</v>
      </c>
      <c r="J282" s="27">
        <f t="shared" si="165"/>
        <v>1278</v>
      </c>
      <c r="K282" s="27">
        <f t="shared" si="165"/>
        <v>312</v>
      </c>
      <c r="L282" s="27">
        <f t="shared" si="165"/>
        <v>0</v>
      </c>
      <c r="M282" s="27">
        <f t="shared" si="165"/>
        <v>0</v>
      </c>
      <c r="N282" s="27">
        <f t="shared" si="165"/>
        <v>0</v>
      </c>
      <c r="O282" s="27">
        <f t="shared" si="165"/>
        <v>0</v>
      </c>
      <c r="P282" s="27">
        <f t="shared" si="165"/>
        <v>312</v>
      </c>
      <c r="Q282" s="27">
        <f t="shared" si="165"/>
        <v>0</v>
      </c>
      <c r="R282" s="28">
        <f t="shared" si="159"/>
        <v>0</v>
      </c>
      <c r="S282" s="27">
        <f>S279+S281</f>
        <v>0</v>
      </c>
      <c r="T282" s="28">
        <f t="shared" si="160"/>
        <v>0</v>
      </c>
      <c r="U282" s="27">
        <f>U279+U281</f>
        <v>0</v>
      </c>
      <c r="V282" s="28">
        <f t="shared" si="161"/>
        <v>0</v>
      </c>
      <c r="W282" s="27">
        <f>W279+W281</f>
        <v>0</v>
      </c>
      <c r="X282" s="28">
        <f t="shared" si="162"/>
        <v>0</v>
      </c>
      <c r="Y282" s="27">
        <f>Y279+Y281</f>
        <v>312</v>
      </c>
      <c r="Z282" s="27">
        <f>Z279+Z281</f>
        <v>312</v>
      </c>
    </row>
    <row r="284" spans="1:26" ht="13.9" customHeight="1" x14ac:dyDescent="0.25">
      <c r="E284" s="115" t="s">
        <v>55</v>
      </c>
      <c r="F284" s="122" t="s">
        <v>194</v>
      </c>
      <c r="G284" s="123">
        <v>9586.09</v>
      </c>
      <c r="H284" s="123"/>
      <c r="I284" s="127"/>
      <c r="J284" s="123"/>
      <c r="K284" s="127"/>
      <c r="L284" s="123"/>
      <c r="M284" s="123"/>
      <c r="N284" s="123"/>
      <c r="O284" s="123"/>
      <c r="P284" s="123">
        <f>K284+SUM(L284:O284)</f>
        <v>0</v>
      </c>
      <c r="Q284" s="123"/>
      <c r="R284" s="124" t="e">
        <f>Q284/$P284</f>
        <v>#DIV/0!</v>
      </c>
      <c r="S284" s="123"/>
      <c r="T284" s="124" t="e">
        <f>S284/$P284</f>
        <v>#DIV/0!</v>
      </c>
      <c r="U284" s="123"/>
      <c r="V284" s="124" t="e">
        <f>U284/$P284</f>
        <v>#DIV/0!</v>
      </c>
      <c r="W284" s="123"/>
      <c r="X284" s="125" t="e">
        <f>W284/$P284</f>
        <v>#DIV/0!</v>
      </c>
      <c r="Y284" s="123"/>
      <c r="Z284" s="126"/>
    </row>
    <row r="286" spans="1:26" ht="13.9" customHeight="1" x14ac:dyDescent="0.25">
      <c r="D286" s="73" t="s">
        <v>195</v>
      </c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4"/>
      <c r="S286" s="73"/>
      <c r="T286" s="74"/>
      <c r="U286" s="73"/>
      <c r="V286" s="74"/>
      <c r="W286" s="73"/>
      <c r="X286" s="74"/>
      <c r="Y286" s="73"/>
      <c r="Z286" s="73"/>
    </row>
    <row r="287" spans="1:26" ht="13.9" customHeight="1" x14ac:dyDescent="0.25">
      <c r="D287" s="21" t="s">
        <v>32</v>
      </c>
      <c r="E287" s="21" t="s">
        <v>33</v>
      </c>
      <c r="F287" s="21" t="s">
        <v>34</v>
      </c>
      <c r="G287" s="21" t="s">
        <v>1</v>
      </c>
      <c r="H287" s="21" t="s">
        <v>2</v>
      </c>
      <c r="I287" s="21" t="s">
        <v>3</v>
      </c>
      <c r="J287" s="21" t="s">
        <v>4</v>
      </c>
      <c r="K287" s="21" t="s">
        <v>5</v>
      </c>
      <c r="L287" s="21" t="s">
        <v>6</v>
      </c>
      <c r="M287" s="21" t="s">
        <v>7</v>
      </c>
      <c r="N287" s="21" t="s">
        <v>8</v>
      </c>
      <c r="O287" s="21" t="s">
        <v>9</v>
      </c>
      <c r="P287" s="21" t="s">
        <v>10</v>
      </c>
      <c r="Q287" s="21" t="s">
        <v>11</v>
      </c>
      <c r="R287" s="22" t="s">
        <v>12</v>
      </c>
      <c r="S287" s="21" t="s">
        <v>13</v>
      </c>
      <c r="T287" s="22" t="s">
        <v>14</v>
      </c>
      <c r="U287" s="21" t="s">
        <v>15</v>
      </c>
      <c r="V287" s="22" t="s">
        <v>16</v>
      </c>
      <c r="W287" s="21" t="s">
        <v>17</v>
      </c>
      <c r="X287" s="22" t="s">
        <v>18</v>
      </c>
      <c r="Y287" s="21" t="s">
        <v>19</v>
      </c>
      <c r="Z287" s="21" t="s">
        <v>20</v>
      </c>
    </row>
    <row r="288" spans="1:26" ht="13.9" customHeight="1" x14ac:dyDescent="0.25">
      <c r="A288" s="15">
        <v>5</v>
      </c>
      <c r="B288" s="15">
        <v>1</v>
      </c>
      <c r="C288" s="15">
        <v>3</v>
      </c>
      <c r="D288" s="51" t="s">
        <v>196</v>
      </c>
      <c r="E288" s="23">
        <v>630</v>
      </c>
      <c r="F288" s="23" t="s">
        <v>123</v>
      </c>
      <c r="G288" s="24">
        <v>0</v>
      </c>
      <c r="H288" s="46">
        <v>0</v>
      </c>
      <c r="I288" s="24">
        <v>0</v>
      </c>
      <c r="J288" s="24">
        <v>4726</v>
      </c>
      <c r="K288" s="24">
        <v>0</v>
      </c>
      <c r="L288" s="24"/>
      <c r="M288" s="24"/>
      <c r="N288" s="24"/>
      <c r="O288" s="24"/>
      <c r="P288" s="46">
        <f>K288+SUM(L288:O288)</f>
        <v>0</v>
      </c>
      <c r="Q288" s="46"/>
      <c r="R288" s="47" t="e">
        <f t="shared" ref="R288:R293" si="166">Q288/$P288</f>
        <v>#DIV/0!</v>
      </c>
      <c r="S288" s="46"/>
      <c r="T288" s="47" t="e">
        <f t="shared" ref="T288:T293" si="167">S288/$P288</f>
        <v>#DIV/0!</v>
      </c>
      <c r="U288" s="46"/>
      <c r="V288" s="47" t="e">
        <f t="shared" ref="V288:V293" si="168">U288/$P288</f>
        <v>#DIV/0!</v>
      </c>
      <c r="W288" s="46"/>
      <c r="X288" s="47" t="e">
        <f t="shared" ref="X288:X293" si="169">W288/$P288</f>
        <v>#DIV/0!</v>
      </c>
      <c r="Y288" s="24">
        <v>0</v>
      </c>
      <c r="Z288" s="24">
        <v>0</v>
      </c>
    </row>
    <row r="289" spans="1:26" ht="13.9" customHeight="1" x14ac:dyDescent="0.25">
      <c r="A289" s="15">
        <v>5</v>
      </c>
      <c r="B289" s="15">
        <v>1</v>
      </c>
      <c r="C289" s="15">
        <v>3</v>
      </c>
      <c r="D289" s="79" t="s">
        <v>21</v>
      </c>
      <c r="E289" s="48">
        <v>111</v>
      </c>
      <c r="F289" s="48" t="s">
        <v>23</v>
      </c>
      <c r="G289" s="49">
        <f t="shared" ref="G289:Q289" si="170">SUM(G288:G288)</f>
        <v>0</v>
      </c>
      <c r="H289" s="49">
        <f t="shared" si="170"/>
        <v>0</v>
      </c>
      <c r="I289" s="49">
        <f t="shared" si="170"/>
        <v>0</v>
      </c>
      <c r="J289" s="49">
        <f t="shared" si="170"/>
        <v>4726</v>
      </c>
      <c r="K289" s="49">
        <f t="shared" si="170"/>
        <v>0</v>
      </c>
      <c r="L289" s="49">
        <f t="shared" si="170"/>
        <v>0</v>
      </c>
      <c r="M289" s="49">
        <f t="shared" si="170"/>
        <v>0</v>
      </c>
      <c r="N289" s="49">
        <f t="shared" si="170"/>
        <v>0</v>
      </c>
      <c r="O289" s="49">
        <f t="shared" si="170"/>
        <v>0</v>
      </c>
      <c r="P289" s="49">
        <f t="shared" si="170"/>
        <v>0</v>
      </c>
      <c r="Q289" s="49">
        <f t="shared" si="170"/>
        <v>0</v>
      </c>
      <c r="R289" s="50" t="e">
        <f t="shared" si="166"/>
        <v>#DIV/0!</v>
      </c>
      <c r="S289" s="49">
        <f>SUM(S288:S288)</f>
        <v>0</v>
      </c>
      <c r="T289" s="50" t="e">
        <f t="shared" si="167"/>
        <v>#DIV/0!</v>
      </c>
      <c r="U289" s="49">
        <f>SUM(U288:U288)</f>
        <v>0</v>
      </c>
      <c r="V289" s="50" t="e">
        <f t="shared" si="168"/>
        <v>#DIV/0!</v>
      </c>
      <c r="W289" s="49">
        <f>SUM(W288:W288)</f>
        <v>0</v>
      </c>
      <c r="X289" s="50" t="e">
        <f t="shared" si="169"/>
        <v>#DIV/0!</v>
      </c>
      <c r="Y289" s="49">
        <f>SUM(Y288:Y288)</f>
        <v>0</v>
      </c>
      <c r="Z289" s="49">
        <f>SUM(Z288:Z288)</f>
        <v>0</v>
      </c>
    </row>
    <row r="290" spans="1:26" ht="13.9" customHeight="1" x14ac:dyDescent="0.25">
      <c r="A290" s="15">
        <v>5</v>
      </c>
      <c r="B290" s="15">
        <v>1</v>
      </c>
      <c r="C290" s="15">
        <v>3</v>
      </c>
      <c r="D290" s="5" t="s">
        <v>196</v>
      </c>
      <c r="E290" s="23">
        <v>620</v>
      </c>
      <c r="F290" s="23" t="s">
        <v>122</v>
      </c>
      <c r="G290" s="24">
        <v>330.47</v>
      </c>
      <c r="H290" s="24">
        <v>284.52</v>
      </c>
      <c r="I290" s="24">
        <v>284</v>
      </c>
      <c r="J290" s="24">
        <v>285</v>
      </c>
      <c r="K290" s="24">
        <v>285</v>
      </c>
      <c r="L290" s="24"/>
      <c r="M290" s="24"/>
      <c r="N290" s="24"/>
      <c r="O290" s="24"/>
      <c r="P290" s="24">
        <f>K290+SUM(L290:O290)</f>
        <v>285</v>
      </c>
      <c r="Q290" s="24"/>
      <c r="R290" s="25">
        <f t="shared" si="166"/>
        <v>0</v>
      </c>
      <c r="S290" s="24"/>
      <c r="T290" s="25">
        <f t="shared" si="167"/>
        <v>0</v>
      </c>
      <c r="U290" s="24"/>
      <c r="V290" s="25">
        <f t="shared" si="168"/>
        <v>0</v>
      </c>
      <c r="W290" s="24"/>
      <c r="X290" s="25">
        <f t="shared" si="169"/>
        <v>0</v>
      </c>
      <c r="Y290" s="24">
        <f>K290</f>
        <v>285</v>
      </c>
      <c r="Z290" s="24">
        <f>Y290</f>
        <v>285</v>
      </c>
    </row>
    <row r="291" spans="1:26" ht="13.9" customHeight="1" x14ac:dyDescent="0.25">
      <c r="A291" s="15">
        <v>5</v>
      </c>
      <c r="B291" s="15">
        <v>1</v>
      </c>
      <c r="C291" s="15">
        <v>3</v>
      </c>
      <c r="D291" s="5"/>
      <c r="E291" s="23">
        <v>630</v>
      </c>
      <c r="F291" s="23" t="s">
        <v>123</v>
      </c>
      <c r="G291" s="24">
        <v>13690.99</v>
      </c>
      <c r="H291" s="24">
        <v>18451.14</v>
      </c>
      <c r="I291" s="24">
        <v>36616</v>
      </c>
      <c r="J291" s="24">
        <v>24191</v>
      </c>
      <c r="K291" s="24">
        <v>28918</v>
      </c>
      <c r="L291" s="24"/>
      <c r="M291" s="24"/>
      <c r="N291" s="24"/>
      <c r="O291" s="24"/>
      <c r="P291" s="24">
        <f>K291+SUM(L291:O291)</f>
        <v>28918</v>
      </c>
      <c r="Q291" s="24"/>
      <c r="R291" s="25">
        <f t="shared" si="166"/>
        <v>0</v>
      </c>
      <c r="S291" s="24"/>
      <c r="T291" s="25">
        <f t="shared" si="167"/>
        <v>0</v>
      </c>
      <c r="U291" s="24"/>
      <c r="V291" s="25">
        <f t="shared" si="168"/>
        <v>0</v>
      </c>
      <c r="W291" s="24"/>
      <c r="X291" s="25">
        <f t="shared" si="169"/>
        <v>0</v>
      </c>
      <c r="Y291" s="24">
        <f>K291</f>
        <v>28918</v>
      </c>
      <c r="Z291" s="24">
        <f>Y291</f>
        <v>28918</v>
      </c>
    </row>
    <row r="292" spans="1:26" ht="13.9" customHeight="1" x14ac:dyDescent="0.25">
      <c r="A292" s="15">
        <v>5</v>
      </c>
      <c r="B292" s="15">
        <v>1</v>
      </c>
      <c r="C292" s="15">
        <v>3</v>
      </c>
      <c r="D292" s="79" t="s">
        <v>21</v>
      </c>
      <c r="E292" s="48">
        <v>41</v>
      </c>
      <c r="F292" s="48" t="s">
        <v>23</v>
      </c>
      <c r="G292" s="49">
        <f t="shared" ref="G292:Q292" si="171">SUM(G290:G291)</f>
        <v>14021.46</v>
      </c>
      <c r="H292" s="49">
        <f t="shared" si="171"/>
        <v>18735.66</v>
      </c>
      <c r="I292" s="49">
        <f t="shared" si="171"/>
        <v>36900</v>
      </c>
      <c r="J292" s="49">
        <f t="shared" si="171"/>
        <v>24476</v>
      </c>
      <c r="K292" s="49">
        <f t="shared" si="171"/>
        <v>29203</v>
      </c>
      <c r="L292" s="49">
        <f t="shared" si="171"/>
        <v>0</v>
      </c>
      <c r="M292" s="49">
        <f t="shared" si="171"/>
        <v>0</v>
      </c>
      <c r="N292" s="49">
        <f t="shared" si="171"/>
        <v>0</v>
      </c>
      <c r="O292" s="49">
        <f t="shared" si="171"/>
        <v>0</v>
      </c>
      <c r="P292" s="49">
        <f t="shared" si="171"/>
        <v>29203</v>
      </c>
      <c r="Q292" s="49">
        <f t="shared" si="171"/>
        <v>0</v>
      </c>
      <c r="R292" s="50">
        <f t="shared" si="166"/>
        <v>0</v>
      </c>
      <c r="S292" s="49">
        <f>SUM(S290:S291)</f>
        <v>0</v>
      </c>
      <c r="T292" s="50">
        <f t="shared" si="167"/>
        <v>0</v>
      </c>
      <c r="U292" s="49">
        <f>SUM(U290:U291)</f>
        <v>0</v>
      </c>
      <c r="V292" s="50">
        <f t="shared" si="168"/>
        <v>0</v>
      </c>
      <c r="W292" s="49">
        <f>SUM(W290:W291)</f>
        <v>0</v>
      </c>
      <c r="X292" s="50">
        <f t="shared" si="169"/>
        <v>0</v>
      </c>
      <c r="Y292" s="49">
        <f>SUM(Y290:Y291)</f>
        <v>29203</v>
      </c>
      <c r="Z292" s="49">
        <f>SUM(Z290:Z291)</f>
        <v>29203</v>
      </c>
    </row>
    <row r="293" spans="1:26" ht="13.9" customHeight="1" x14ac:dyDescent="0.25">
      <c r="A293" s="15">
        <v>5</v>
      </c>
      <c r="B293" s="15">
        <v>1</v>
      </c>
      <c r="C293" s="15">
        <v>3</v>
      </c>
      <c r="D293" s="86"/>
      <c r="E293" s="87"/>
      <c r="F293" s="26" t="s">
        <v>116</v>
      </c>
      <c r="G293" s="27">
        <f t="shared" ref="G293:Q293" si="172">G289+G292</f>
        <v>14021.46</v>
      </c>
      <c r="H293" s="27">
        <f t="shared" si="172"/>
        <v>18735.66</v>
      </c>
      <c r="I293" s="27">
        <f t="shared" si="172"/>
        <v>36900</v>
      </c>
      <c r="J293" s="27">
        <f t="shared" si="172"/>
        <v>29202</v>
      </c>
      <c r="K293" s="27">
        <f t="shared" si="172"/>
        <v>29203</v>
      </c>
      <c r="L293" s="27">
        <f t="shared" si="172"/>
        <v>0</v>
      </c>
      <c r="M293" s="27">
        <f t="shared" si="172"/>
        <v>0</v>
      </c>
      <c r="N293" s="27">
        <f t="shared" si="172"/>
        <v>0</v>
      </c>
      <c r="O293" s="27">
        <f t="shared" si="172"/>
        <v>0</v>
      </c>
      <c r="P293" s="27">
        <f t="shared" si="172"/>
        <v>29203</v>
      </c>
      <c r="Q293" s="27">
        <f t="shared" si="172"/>
        <v>0</v>
      </c>
      <c r="R293" s="28">
        <f t="shared" si="166"/>
        <v>0</v>
      </c>
      <c r="S293" s="27">
        <f>S289+S292</f>
        <v>0</v>
      </c>
      <c r="T293" s="28">
        <f t="shared" si="167"/>
        <v>0</v>
      </c>
      <c r="U293" s="27">
        <f>U289+U292</f>
        <v>0</v>
      </c>
      <c r="V293" s="28">
        <f t="shared" si="168"/>
        <v>0</v>
      </c>
      <c r="W293" s="27">
        <f>W289+W292</f>
        <v>0</v>
      </c>
      <c r="X293" s="28">
        <f t="shared" si="169"/>
        <v>0</v>
      </c>
      <c r="Y293" s="27">
        <f>Y289+Y292</f>
        <v>29203</v>
      </c>
      <c r="Z293" s="27">
        <f>Z289+Z292</f>
        <v>29203</v>
      </c>
    </row>
    <row r="295" spans="1:26" ht="13.9" customHeight="1" x14ac:dyDescent="0.25">
      <c r="E295" s="52" t="s">
        <v>55</v>
      </c>
      <c r="F295" s="30" t="s">
        <v>139</v>
      </c>
      <c r="G295" s="53">
        <v>9702</v>
      </c>
      <c r="H295" s="53">
        <v>13134</v>
      </c>
      <c r="I295" s="53">
        <v>29270</v>
      </c>
      <c r="J295" s="53">
        <v>24807</v>
      </c>
      <c r="K295" s="53">
        <v>24807</v>
      </c>
      <c r="L295" s="53"/>
      <c r="M295" s="53"/>
      <c r="N295" s="53"/>
      <c r="O295" s="53"/>
      <c r="P295" s="53">
        <f>K295+SUM(L295:O295)</f>
        <v>24807</v>
      </c>
      <c r="Q295" s="53"/>
      <c r="R295" s="54">
        <f>Q295/$P295</f>
        <v>0</v>
      </c>
      <c r="S295" s="53"/>
      <c r="T295" s="54">
        <f>S295/$P295</f>
        <v>0</v>
      </c>
      <c r="U295" s="53"/>
      <c r="V295" s="54">
        <f>U295/$P295</f>
        <v>0</v>
      </c>
      <c r="W295" s="53"/>
      <c r="X295" s="55">
        <f>W295/$P295</f>
        <v>0</v>
      </c>
      <c r="Y295" s="53">
        <f>K295</f>
        <v>24807</v>
      </c>
      <c r="Z295" s="56">
        <f>Y295</f>
        <v>24807</v>
      </c>
    </row>
    <row r="296" spans="1:26" ht="13.9" customHeight="1" x14ac:dyDescent="0.25">
      <c r="E296" s="65"/>
      <c r="F296" s="94" t="s">
        <v>197</v>
      </c>
      <c r="G296" s="67">
        <v>4131.6000000000004</v>
      </c>
      <c r="H296" s="67">
        <v>4042.44</v>
      </c>
      <c r="I296" s="67">
        <v>4042</v>
      </c>
      <c r="J296" s="67">
        <v>4043</v>
      </c>
      <c r="K296" s="67">
        <v>4043</v>
      </c>
      <c r="L296" s="67"/>
      <c r="M296" s="67"/>
      <c r="N296" s="67"/>
      <c r="O296" s="67"/>
      <c r="P296" s="67">
        <f>K296+SUM(L296:O296)</f>
        <v>4043</v>
      </c>
      <c r="Q296" s="67"/>
      <c r="R296" s="68">
        <f>Q296/$P296</f>
        <v>0</v>
      </c>
      <c r="S296" s="67"/>
      <c r="T296" s="68">
        <f>S296/$P296</f>
        <v>0</v>
      </c>
      <c r="U296" s="67"/>
      <c r="V296" s="68">
        <f>U296/$P296</f>
        <v>0</v>
      </c>
      <c r="W296" s="67"/>
      <c r="X296" s="69">
        <f>W296/$P296</f>
        <v>0</v>
      </c>
      <c r="Y296" s="67">
        <f>K296</f>
        <v>4043</v>
      </c>
      <c r="Z296" s="70">
        <f>Y296</f>
        <v>4043</v>
      </c>
    </row>
    <row r="298" spans="1:26" ht="13.9" customHeight="1" x14ac:dyDescent="0.25">
      <c r="D298" s="73" t="s">
        <v>198</v>
      </c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4"/>
      <c r="S298" s="73"/>
      <c r="T298" s="74"/>
      <c r="U298" s="73"/>
      <c r="V298" s="74"/>
      <c r="W298" s="73"/>
      <c r="X298" s="74"/>
      <c r="Y298" s="73"/>
      <c r="Z298" s="73"/>
    </row>
    <row r="299" spans="1:26" ht="13.9" customHeight="1" x14ac:dyDescent="0.25">
      <c r="D299" s="21" t="s">
        <v>32</v>
      </c>
      <c r="E299" s="21" t="s">
        <v>33</v>
      </c>
      <c r="F299" s="21" t="s">
        <v>34</v>
      </c>
      <c r="G299" s="21" t="s">
        <v>1</v>
      </c>
      <c r="H299" s="21" t="s">
        <v>2</v>
      </c>
      <c r="I299" s="21" t="s">
        <v>3</v>
      </c>
      <c r="J299" s="21" t="s">
        <v>4</v>
      </c>
      <c r="K299" s="21" t="s">
        <v>5</v>
      </c>
      <c r="L299" s="21" t="s">
        <v>6</v>
      </c>
      <c r="M299" s="21" t="s">
        <v>7</v>
      </c>
      <c r="N299" s="21" t="s">
        <v>8</v>
      </c>
      <c r="O299" s="21" t="s">
        <v>9</v>
      </c>
      <c r="P299" s="21" t="s">
        <v>10</v>
      </c>
      <c r="Q299" s="21" t="s">
        <v>11</v>
      </c>
      <c r="R299" s="22" t="s">
        <v>12</v>
      </c>
      <c r="S299" s="21" t="s">
        <v>13</v>
      </c>
      <c r="T299" s="22" t="s">
        <v>14</v>
      </c>
      <c r="U299" s="21" t="s">
        <v>15</v>
      </c>
      <c r="V299" s="22" t="s">
        <v>16</v>
      </c>
      <c r="W299" s="21" t="s">
        <v>17</v>
      </c>
      <c r="X299" s="22" t="s">
        <v>18</v>
      </c>
      <c r="Y299" s="21" t="s">
        <v>19</v>
      </c>
      <c r="Z299" s="21" t="s">
        <v>20</v>
      </c>
    </row>
    <row r="300" spans="1:26" ht="13.9" customHeight="1" x14ac:dyDescent="0.25">
      <c r="A300" s="15">
        <v>5</v>
      </c>
      <c r="B300" s="15">
        <v>1</v>
      </c>
      <c r="C300" s="15">
        <v>4</v>
      </c>
      <c r="D300" s="84" t="s">
        <v>199</v>
      </c>
      <c r="E300" s="23">
        <v>630</v>
      </c>
      <c r="F300" s="23" t="s">
        <v>123</v>
      </c>
      <c r="G300" s="24">
        <v>1246.72</v>
      </c>
      <c r="H300" s="24">
        <v>26.62</v>
      </c>
      <c r="I300" s="24">
        <v>387</v>
      </c>
      <c r="J300" s="24">
        <v>773</v>
      </c>
      <c r="K300" s="24">
        <v>800</v>
      </c>
      <c r="L300" s="24"/>
      <c r="M300" s="24"/>
      <c r="N300" s="24"/>
      <c r="O300" s="24"/>
      <c r="P300" s="24">
        <f>K300+SUM(L300:O300)</f>
        <v>800</v>
      </c>
      <c r="Q300" s="24"/>
      <c r="R300" s="25">
        <f>Q300/$P300</f>
        <v>0</v>
      </c>
      <c r="S300" s="24"/>
      <c r="T300" s="25">
        <f>S300/$P300</f>
        <v>0</v>
      </c>
      <c r="U300" s="24"/>
      <c r="V300" s="25">
        <f>U300/$P300</f>
        <v>0</v>
      </c>
      <c r="W300" s="24"/>
      <c r="X300" s="25">
        <f>W300/$P300</f>
        <v>0</v>
      </c>
      <c r="Y300" s="24">
        <f>K300</f>
        <v>800</v>
      </c>
      <c r="Z300" s="24">
        <f>Y300</f>
        <v>800</v>
      </c>
    </row>
    <row r="301" spans="1:26" ht="13.9" customHeight="1" x14ac:dyDescent="0.25">
      <c r="A301" s="15">
        <v>5</v>
      </c>
      <c r="B301" s="15">
        <v>1</v>
      </c>
      <c r="C301" s="15">
        <v>4</v>
      </c>
      <c r="D301" s="79" t="s">
        <v>21</v>
      </c>
      <c r="E301" s="48">
        <v>41</v>
      </c>
      <c r="F301" s="48" t="s">
        <v>23</v>
      </c>
      <c r="G301" s="49">
        <f t="shared" ref="G301:Q301" si="173">SUM(G300:G300)</f>
        <v>1246.72</v>
      </c>
      <c r="H301" s="49">
        <f t="shared" si="173"/>
        <v>26.62</v>
      </c>
      <c r="I301" s="49">
        <f t="shared" si="173"/>
        <v>387</v>
      </c>
      <c r="J301" s="49">
        <f t="shared" si="173"/>
        <v>773</v>
      </c>
      <c r="K301" s="49">
        <f t="shared" si="173"/>
        <v>800</v>
      </c>
      <c r="L301" s="49">
        <f t="shared" si="173"/>
        <v>0</v>
      </c>
      <c r="M301" s="49">
        <f t="shared" si="173"/>
        <v>0</v>
      </c>
      <c r="N301" s="49">
        <f t="shared" si="173"/>
        <v>0</v>
      </c>
      <c r="O301" s="49">
        <f t="shared" si="173"/>
        <v>0</v>
      </c>
      <c r="P301" s="49">
        <f t="shared" si="173"/>
        <v>800</v>
      </c>
      <c r="Q301" s="49">
        <f t="shared" si="173"/>
        <v>0</v>
      </c>
      <c r="R301" s="50">
        <f>Q301/$P301</f>
        <v>0</v>
      </c>
      <c r="S301" s="49">
        <f>SUM(S300:S300)</f>
        <v>0</v>
      </c>
      <c r="T301" s="50">
        <f>S301/$P301</f>
        <v>0</v>
      </c>
      <c r="U301" s="49">
        <f>SUM(U300:U300)</f>
        <v>0</v>
      </c>
      <c r="V301" s="50">
        <f>U301/$P301</f>
        <v>0</v>
      </c>
      <c r="W301" s="49">
        <f>SUM(W300:W300)</f>
        <v>0</v>
      </c>
      <c r="X301" s="50">
        <f>W301/$P301</f>
        <v>0</v>
      </c>
      <c r="Y301" s="49">
        <f>SUM(Y300:Y300)</f>
        <v>800</v>
      </c>
      <c r="Z301" s="49">
        <f>SUM(Z300:Z300)</f>
        <v>800</v>
      </c>
    </row>
    <row r="302" spans="1:26" ht="13.9" customHeight="1" x14ac:dyDescent="0.25">
      <c r="A302" s="15">
        <v>5</v>
      </c>
      <c r="B302" s="15">
        <v>1</v>
      </c>
      <c r="C302" s="15">
        <v>4</v>
      </c>
      <c r="D302" s="86"/>
      <c r="E302" s="87"/>
      <c r="F302" s="26" t="s">
        <v>116</v>
      </c>
      <c r="G302" s="27">
        <f t="shared" ref="G302:Q302" si="174">G301</f>
        <v>1246.72</v>
      </c>
      <c r="H302" s="27">
        <f t="shared" si="174"/>
        <v>26.62</v>
      </c>
      <c r="I302" s="27">
        <f t="shared" si="174"/>
        <v>387</v>
      </c>
      <c r="J302" s="27">
        <f t="shared" si="174"/>
        <v>773</v>
      </c>
      <c r="K302" s="27">
        <f t="shared" si="174"/>
        <v>800</v>
      </c>
      <c r="L302" s="27">
        <f t="shared" si="174"/>
        <v>0</v>
      </c>
      <c r="M302" s="27">
        <f t="shared" si="174"/>
        <v>0</v>
      </c>
      <c r="N302" s="27">
        <f t="shared" si="174"/>
        <v>0</v>
      </c>
      <c r="O302" s="27">
        <f t="shared" si="174"/>
        <v>0</v>
      </c>
      <c r="P302" s="27">
        <f t="shared" si="174"/>
        <v>800</v>
      </c>
      <c r="Q302" s="27">
        <f t="shared" si="174"/>
        <v>0</v>
      </c>
      <c r="R302" s="28">
        <f>Q302/$P302</f>
        <v>0</v>
      </c>
      <c r="S302" s="27">
        <f>S301</f>
        <v>0</v>
      </c>
      <c r="T302" s="28">
        <f>S302/$P302</f>
        <v>0</v>
      </c>
      <c r="U302" s="27">
        <f>U301</f>
        <v>0</v>
      </c>
      <c r="V302" s="28">
        <f>U302/$P302</f>
        <v>0</v>
      </c>
      <c r="W302" s="27">
        <f>W301</f>
        <v>0</v>
      </c>
      <c r="X302" s="28">
        <f>W302/$P302</f>
        <v>0</v>
      </c>
      <c r="Y302" s="27">
        <f>Y301</f>
        <v>800</v>
      </c>
      <c r="Z302" s="27">
        <f>Z301</f>
        <v>800</v>
      </c>
    </row>
    <row r="304" spans="1:26" ht="13.9" customHeight="1" x14ac:dyDescent="0.25">
      <c r="D304" s="41" t="s">
        <v>200</v>
      </c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2"/>
      <c r="S304" s="41"/>
      <c r="T304" s="42"/>
      <c r="U304" s="41"/>
      <c r="V304" s="42"/>
      <c r="W304" s="41"/>
      <c r="X304" s="42"/>
      <c r="Y304" s="41"/>
      <c r="Z304" s="41"/>
    </row>
    <row r="305" spans="1:26" ht="13.9" customHeight="1" x14ac:dyDescent="0.25">
      <c r="D305" s="121"/>
      <c r="E305" s="121"/>
      <c r="F305" s="121"/>
      <c r="G305" s="21" t="s">
        <v>1</v>
      </c>
      <c r="H305" s="21" t="s">
        <v>2</v>
      </c>
      <c r="I305" s="21" t="s">
        <v>3</v>
      </c>
      <c r="J305" s="21" t="s">
        <v>4</v>
      </c>
      <c r="K305" s="21" t="s">
        <v>5</v>
      </c>
      <c r="L305" s="21" t="s">
        <v>6</v>
      </c>
      <c r="M305" s="21" t="s">
        <v>7</v>
      </c>
      <c r="N305" s="21" t="s">
        <v>8</v>
      </c>
      <c r="O305" s="21" t="s">
        <v>9</v>
      </c>
      <c r="P305" s="21" t="s">
        <v>10</v>
      </c>
      <c r="Q305" s="21" t="s">
        <v>11</v>
      </c>
      <c r="R305" s="22" t="s">
        <v>12</v>
      </c>
      <c r="S305" s="21" t="s">
        <v>13</v>
      </c>
      <c r="T305" s="22" t="s">
        <v>14</v>
      </c>
      <c r="U305" s="21" t="s">
        <v>15</v>
      </c>
      <c r="V305" s="22" t="s">
        <v>16</v>
      </c>
      <c r="W305" s="21" t="s">
        <v>17</v>
      </c>
      <c r="X305" s="22" t="s">
        <v>18</v>
      </c>
      <c r="Y305" s="21" t="s">
        <v>19</v>
      </c>
      <c r="Z305" s="21" t="s">
        <v>20</v>
      </c>
    </row>
    <row r="306" spans="1:26" ht="13.9" customHeight="1" x14ac:dyDescent="0.25">
      <c r="A306" s="15">
        <v>5</v>
      </c>
      <c r="B306" s="15">
        <v>2</v>
      </c>
      <c r="D306" s="14" t="s">
        <v>21</v>
      </c>
      <c r="E306" s="128" t="s">
        <v>201</v>
      </c>
      <c r="F306" s="23" t="s">
        <v>45</v>
      </c>
      <c r="G306" s="24">
        <f t="shared" ref="G306:Q306" si="175">G325+G337</f>
        <v>0</v>
      </c>
      <c r="H306" s="24">
        <f t="shared" si="175"/>
        <v>8290.2900000000009</v>
      </c>
      <c r="I306" s="24">
        <f t="shared" si="175"/>
        <v>0</v>
      </c>
      <c r="J306" s="24">
        <f t="shared" si="175"/>
        <v>660</v>
      </c>
      <c r="K306" s="24">
        <f t="shared" si="175"/>
        <v>0</v>
      </c>
      <c r="L306" s="24">
        <f t="shared" si="175"/>
        <v>0</v>
      </c>
      <c r="M306" s="24">
        <f t="shared" si="175"/>
        <v>0</v>
      </c>
      <c r="N306" s="24">
        <f t="shared" si="175"/>
        <v>0</v>
      </c>
      <c r="O306" s="24">
        <f t="shared" si="175"/>
        <v>0</v>
      </c>
      <c r="P306" s="24">
        <f t="shared" si="175"/>
        <v>0</v>
      </c>
      <c r="Q306" s="24">
        <f t="shared" si="175"/>
        <v>0</v>
      </c>
      <c r="R306" s="25" t="e">
        <f>Q306/$P306</f>
        <v>#DIV/0!</v>
      </c>
      <c r="S306" s="24">
        <f>S325+S337</f>
        <v>0</v>
      </c>
      <c r="T306" s="25" t="e">
        <f>S306/$P306</f>
        <v>#DIV/0!</v>
      </c>
      <c r="U306" s="24">
        <f>U325+U337</f>
        <v>0</v>
      </c>
      <c r="V306" s="25" t="e">
        <f>U306/$P306</f>
        <v>#DIV/0!</v>
      </c>
      <c r="W306" s="24">
        <f>W325+W337</f>
        <v>0</v>
      </c>
      <c r="X306" s="25" t="e">
        <f>W306/$P306</f>
        <v>#DIV/0!</v>
      </c>
      <c r="Y306" s="24">
        <f>Y325+Y337</f>
        <v>0</v>
      </c>
      <c r="Z306" s="24">
        <f>Z325+Z337</f>
        <v>0</v>
      </c>
    </row>
    <row r="307" spans="1:26" ht="13.9" customHeight="1" x14ac:dyDescent="0.25">
      <c r="A307" s="15">
        <v>5</v>
      </c>
      <c r="B307" s="15">
        <v>2</v>
      </c>
      <c r="D307" s="14" t="s">
        <v>21</v>
      </c>
      <c r="E307" s="23">
        <v>41</v>
      </c>
      <c r="F307" s="23" t="s">
        <v>23</v>
      </c>
      <c r="G307" s="24">
        <f t="shared" ref="G307:Q307" si="176">G314+G327+G341</f>
        <v>15629.32</v>
      </c>
      <c r="H307" s="24">
        <f t="shared" si="176"/>
        <v>23233.62</v>
      </c>
      <c r="I307" s="24">
        <f t="shared" si="176"/>
        <v>18167</v>
      </c>
      <c r="J307" s="24">
        <f t="shared" si="176"/>
        <v>10554</v>
      </c>
      <c r="K307" s="24">
        <f t="shared" si="176"/>
        <v>17525</v>
      </c>
      <c r="L307" s="24">
        <f t="shared" si="176"/>
        <v>0</v>
      </c>
      <c r="M307" s="24">
        <f t="shared" si="176"/>
        <v>0</v>
      </c>
      <c r="N307" s="24">
        <f t="shared" si="176"/>
        <v>0</v>
      </c>
      <c r="O307" s="24">
        <f t="shared" si="176"/>
        <v>0</v>
      </c>
      <c r="P307" s="24">
        <f t="shared" si="176"/>
        <v>17525</v>
      </c>
      <c r="Q307" s="24">
        <f t="shared" si="176"/>
        <v>0</v>
      </c>
      <c r="R307" s="25">
        <f>Q307/$P307</f>
        <v>0</v>
      </c>
      <c r="S307" s="24">
        <f>S314+S327+S341</f>
        <v>0</v>
      </c>
      <c r="T307" s="25">
        <f>S307/$P307</f>
        <v>0</v>
      </c>
      <c r="U307" s="24">
        <f>U314+U327+U341</f>
        <v>0</v>
      </c>
      <c r="V307" s="25">
        <f>U307/$P307</f>
        <v>0</v>
      </c>
      <c r="W307" s="24">
        <f>W314+W327+W341</f>
        <v>0</v>
      </c>
      <c r="X307" s="25">
        <f>W307/$P307</f>
        <v>0</v>
      </c>
      <c r="Y307" s="24">
        <f>Y314+Y327+Y341</f>
        <v>18137</v>
      </c>
      <c r="Z307" s="24">
        <f>Z314+Z327+Z341</f>
        <v>18810</v>
      </c>
    </row>
    <row r="308" spans="1:26" ht="13.9" customHeight="1" x14ac:dyDescent="0.25">
      <c r="A308" s="15">
        <v>5</v>
      </c>
      <c r="B308" s="15">
        <v>2</v>
      </c>
      <c r="D308" s="14" t="s">
        <v>21</v>
      </c>
      <c r="E308" s="23">
        <v>72</v>
      </c>
      <c r="F308" s="23" t="s">
        <v>25</v>
      </c>
      <c r="G308" s="24">
        <f t="shared" ref="G308:Q308" si="177">G343</f>
        <v>0</v>
      </c>
      <c r="H308" s="24">
        <f t="shared" si="177"/>
        <v>138.36000000000001</v>
      </c>
      <c r="I308" s="24">
        <f t="shared" si="177"/>
        <v>0</v>
      </c>
      <c r="J308" s="24">
        <f t="shared" si="177"/>
        <v>0</v>
      </c>
      <c r="K308" s="24">
        <f t="shared" si="177"/>
        <v>0</v>
      </c>
      <c r="L308" s="24">
        <f t="shared" si="177"/>
        <v>0</v>
      </c>
      <c r="M308" s="24">
        <f t="shared" si="177"/>
        <v>0</v>
      </c>
      <c r="N308" s="24">
        <f t="shared" si="177"/>
        <v>0</v>
      </c>
      <c r="O308" s="24">
        <f t="shared" si="177"/>
        <v>0</v>
      </c>
      <c r="P308" s="24">
        <f t="shared" si="177"/>
        <v>0</v>
      </c>
      <c r="Q308" s="24">
        <f t="shared" si="177"/>
        <v>0</v>
      </c>
      <c r="R308" s="25" t="e">
        <f>Q308/$P308</f>
        <v>#DIV/0!</v>
      </c>
      <c r="S308" s="24">
        <f>S343</f>
        <v>0</v>
      </c>
      <c r="T308" s="25" t="e">
        <f>S308/$P308</f>
        <v>#DIV/0!</v>
      </c>
      <c r="U308" s="24">
        <f>U343</f>
        <v>0</v>
      </c>
      <c r="V308" s="25" t="e">
        <f>U308/$P308</f>
        <v>#DIV/0!</v>
      </c>
      <c r="W308" s="24">
        <f>W343</f>
        <v>0</v>
      </c>
      <c r="X308" s="25" t="e">
        <f>W308/$P308</f>
        <v>#DIV/0!</v>
      </c>
      <c r="Y308" s="24">
        <f>Y343</f>
        <v>0</v>
      </c>
      <c r="Z308" s="24">
        <f>Z343</f>
        <v>0</v>
      </c>
    </row>
    <row r="309" spans="1:26" ht="13.9" customHeight="1" x14ac:dyDescent="0.25">
      <c r="A309" s="15">
        <v>5</v>
      </c>
      <c r="B309" s="15">
        <v>2</v>
      </c>
      <c r="D309" s="30"/>
      <c r="E309" s="31"/>
      <c r="F309" s="26" t="s">
        <v>116</v>
      </c>
      <c r="G309" s="27">
        <f t="shared" ref="G309:Q309" si="178">SUM(G306:G308)</f>
        <v>15629.32</v>
      </c>
      <c r="H309" s="27">
        <f t="shared" si="178"/>
        <v>31662.27</v>
      </c>
      <c r="I309" s="27">
        <f t="shared" si="178"/>
        <v>18167</v>
      </c>
      <c r="J309" s="27">
        <f t="shared" si="178"/>
        <v>11214</v>
      </c>
      <c r="K309" s="27">
        <f t="shared" si="178"/>
        <v>17525</v>
      </c>
      <c r="L309" s="27">
        <f t="shared" si="178"/>
        <v>0</v>
      </c>
      <c r="M309" s="27">
        <f t="shared" si="178"/>
        <v>0</v>
      </c>
      <c r="N309" s="27">
        <f t="shared" si="178"/>
        <v>0</v>
      </c>
      <c r="O309" s="27">
        <f t="shared" si="178"/>
        <v>0</v>
      </c>
      <c r="P309" s="27">
        <f t="shared" si="178"/>
        <v>17525</v>
      </c>
      <c r="Q309" s="27">
        <f t="shared" si="178"/>
        <v>0</v>
      </c>
      <c r="R309" s="28">
        <f>Q309/$P309</f>
        <v>0</v>
      </c>
      <c r="S309" s="27">
        <f>SUM(S306:S308)</f>
        <v>0</v>
      </c>
      <c r="T309" s="28">
        <f>S309/$P309</f>
        <v>0</v>
      </c>
      <c r="U309" s="27">
        <f>SUM(U306:U308)</f>
        <v>0</v>
      </c>
      <c r="V309" s="28">
        <f>U309/$P309</f>
        <v>0</v>
      </c>
      <c r="W309" s="27">
        <f>SUM(W306:W308)</f>
        <v>0</v>
      </c>
      <c r="X309" s="28">
        <f>W309/$P309</f>
        <v>0</v>
      </c>
      <c r="Y309" s="27">
        <f>SUM(Y306:Y308)</f>
        <v>18137</v>
      </c>
      <c r="Z309" s="27">
        <f>SUM(Z306:Z308)</f>
        <v>18810</v>
      </c>
    </row>
    <row r="311" spans="1:26" ht="13.9" customHeight="1" x14ac:dyDescent="0.25">
      <c r="D311" s="73" t="s">
        <v>202</v>
      </c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4"/>
      <c r="S311" s="73"/>
      <c r="T311" s="74"/>
      <c r="U311" s="73"/>
      <c r="V311" s="74"/>
      <c r="W311" s="73"/>
      <c r="X311" s="74"/>
      <c r="Y311" s="73"/>
      <c r="Z311" s="73"/>
    </row>
    <row r="312" spans="1:26" ht="13.9" customHeight="1" x14ac:dyDescent="0.25">
      <c r="D312" s="21" t="s">
        <v>32</v>
      </c>
      <c r="E312" s="21" t="s">
        <v>33</v>
      </c>
      <c r="F312" s="21" t="s">
        <v>34</v>
      </c>
      <c r="G312" s="21" t="s">
        <v>1</v>
      </c>
      <c r="H312" s="21" t="s">
        <v>2</v>
      </c>
      <c r="I312" s="21" t="s">
        <v>3</v>
      </c>
      <c r="J312" s="21" t="s">
        <v>4</v>
      </c>
      <c r="K312" s="21" t="s">
        <v>5</v>
      </c>
      <c r="L312" s="21" t="s">
        <v>6</v>
      </c>
      <c r="M312" s="21" t="s">
        <v>7</v>
      </c>
      <c r="N312" s="21" t="s">
        <v>8</v>
      </c>
      <c r="O312" s="21" t="s">
        <v>9</v>
      </c>
      <c r="P312" s="21" t="s">
        <v>10</v>
      </c>
      <c r="Q312" s="21" t="s">
        <v>11</v>
      </c>
      <c r="R312" s="22" t="s">
        <v>12</v>
      </c>
      <c r="S312" s="21" t="s">
        <v>13</v>
      </c>
      <c r="T312" s="22" t="s">
        <v>14</v>
      </c>
      <c r="U312" s="21" t="s">
        <v>15</v>
      </c>
      <c r="V312" s="22" t="s">
        <v>16</v>
      </c>
      <c r="W312" s="21" t="s">
        <v>17</v>
      </c>
      <c r="X312" s="22" t="s">
        <v>18</v>
      </c>
      <c r="Y312" s="21" t="s">
        <v>19</v>
      </c>
      <c r="Z312" s="21" t="s">
        <v>20</v>
      </c>
    </row>
    <row r="313" spans="1:26" ht="13.9" customHeight="1" x14ac:dyDescent="0.25">
      <c r="A313" s="15">
        <v>5</v>
      </c>
      <c r="B313" s="15">
        <v>2</v>
      </c>
      <c r="C313" s="15">
        <v>1</v>
      </c>
      <c r="D313" s="51" t="s">
        <v>203</v>
      </c>
      <c r="E313" s="23">
        <v>630</v>
      </c>
      <c r="F313" s="23" t="s">
        <v>123</v>
      </c>
      <c r="G313" s="24">
        <v>5979.45</v>
      </c>
      <c r="H313" s="24">
        <v>6704.29</v>
      </c>
      <c r="I313" s="24">
        <v>10250</v>
      </c>
      <c r="J313" s="24">
        <v>3876</v>
      </c>
      <c r="K313" s="24">
        <v>6900</v>
      </c>
      <c r="L313" s="24"/>
      <c r="M313" s="24"/>
      <c r="N313" s="24"/>
      <c r="O313" s="24"/>
      <c r="P313" s="24">
        <f>K313+SUM(L313:O313)</f>
        <v>6900</v>
      </c>
      <c r="Q313" s="24"/>
      <c r="R313" s="25">
        <f>Q313/$P313</f>
        <v>0</v>
      </c>
      <c r="S313" s="24"/>
      <c r="T313" s="25">
        <f>S313/$P313</f>
        <v>0</v>
      </c>
      <c r="U313" s="24"/>
      <c r="V313" s="25">
        <f>U313/$P313</f>
        <v>0</v>
      </c>
      <c r="W313" s="24"/>
      <c r="X313" s="25">
        <f>W313/$P313</f>
        <v>0</v>
      </c>
      <c r="Y313" s="24">
        <f>K313</f>
        <v>6900</v>
      </c>
      <c r="Z313" s="24">
        <f>Y313</f>
        <v>6900</v>
      </c>
    </row>
    <row r="314" spans="1:26" ht="13.9" customHeight="1" x14ac:dyDescent="0.25">
      <c r="A314" s="15">
        <v>5</v>
      </c>
      <c r="B314" s="15">
        <v>2</v>
      </c>
      <c r="C314" s="15">
        <v>1</v>
      </c>
      <c r="D314" s="79" t="s">
        <v>21</v>
      </c>
      <c r="E314" s="48">
        <v>41</v>
      </c>
      <c r="F314" s="48" t="s">
        <v>23</v>
      </c>
      <c r="G314" s="49">
        <f t="shared" ref="G314:Q314" si="179">SUM(G313:G313)</f>
        <v>5979.45</v>
      </c>
      <c r="H314" s="49">
        <f t="shared" si="179"/>
        <v>6704.29</v>
      </c>
      <c r="I314" s="49">
        <f t="shared" si="179"/>
        <v>10250</v>
      </c>
      <c r="J314" s="49">
        <f t="shared" si="179"/>
        <v>3876</v>
      </c>
      <c r="K314" s="49">
        <f t="shared" si="179"/>
        <v>6900</v>
      </c>
      <c r="L314" s="49">
        <f t="shared" si="179"/>
        <v>0</v>
      </c>
      <c r="M314" s="49">
        <f t="shared" si="179"/>
        <v>0</v>
      </c>
      <c r="N314" s="49">
        <f t="shared" si="179"/>
        <v>0</v>
      </c>
      <c r="O314" s="49">
        <f t="shared" si="179"/>
        <v>0</v>
      </c>
      <c r="P314" s="49">
        <f t="shared" si="179"/>
        <v>6900</v>
      </c>
      <c r="Q314" s="49">
        <f t="shared" si="179"/>
        <v>0</v>
      </c>
      <c r="R314" s="50">
        <f>Q314/$P314</f>
        <v>0</v>
      </c>
      <c r="S314" s="49">
        <f>SUM(S313:S313)</f>
        <v>0</v>
      </c>
      <c r="T314" s="50">
        <f>S314/$P314</f>
        <v>0</v>
      </c>
      <c r="U314" s="49">
        <f>SUM(U313:U313)</f>
        <v>0</v>
      </c>
      <c r="V314" s="50">
        <f>U314/$P314</f>
        <v>0</v>
      </c>
      <c r="W314" s="49">
        <f>SUM(W313:W313)</f>
        <v>0</v>
      </c>
      <c r="X314" s="50">
        <f>W314/$P314</f>
        <v>0</v>
      </c>
      <c r="Y314" s="49">
        <f>SUM(Y313:Y313)</f>
        <v>6900</v>
      </c>
      <c r="Z314" s="49">
        <f>SUM(Z313:Z313)</f>
        <v>6900</v>
      </c>
    </row>
    <row r="315" spans="1:26" ht="13.9" customHeight="1" x14ac:dyDescent="0.25">
      <c r="A315" s="15">
        <v>5</v>
      </c>
      <c r="B315" s="15">
        <v>2</v>
      </c>
      <c r="C315" s="15">
        <v>1</v>
      </c>
      <c r="D315" s="86"/>
      <c r="E315" s="87"/>
      <c r="F315" s="26" t="s">
        <v>116</v>
      </c>
      <c r="G315" s="27">
        <f t="shared" ref="G315:Q315" si="180">G314</f>
        <v>5979.45</v>
      </c>
      <c r="H315" s="27">
        <f t="shared" si="180"/>
        <v>6704.29</v>
      </c>
      <c r="I315" s="27">
        <f t="shared" si="180"/>
        <v>10250</v>
      </c>
      <c r="J315" s="27">
        <f t="shared" si="180"/>
        <v>3876</v>
      </c>
      <c r="K315" s="27">
        <f t="shared" si="180"/>
        <v>6900</v>
      </c>
      <c r="L315" s="27">
        <f t="shared" si="180"/>
        <v>0</v>
      </c>
      <c r="M315" s="27">
        <f t="shared" si="180"/>
        <v>0</v>
      </c>
      <c r="N315" s="27">
        <f t="shared" si="180"/>
        <v>0</v>
      </c>
      <c r="O315" s="27">
        <f t="shared" si="180"/>
        <v>0</v>
      </c>
      <c r="P315" s="27">
        <f t="shared" si="180"/>
        <v>6900</v>
      </c>
      <c r="Q315" s="27">
        <f t="shared" si="180"/>
        <v>0</v>
      </c>
      <c r="R315" s="28">
        <f>Q315/$P315</f>
        <v>0</v>
      </c>
      <c r="S315" s="27">
        <f>S314</f>
        <v>0</v>
      </c>
      <c r="T315" s="28">
        <f>S315/$P315</f>
        <v>0</v>
      </c>
      <c r="U315" s="27">
        <f>U314</f>
        <v>0</v>
      </c>
      <c r="V315" s="28">
        <f>U315/$P315</f>
        <v>0</v>
      </c>
      <c r="W315" s="27">
        <f>W314</f>
        <v>0</v>
      </c>
      <c r="X315" s="28">
        <f>W315/$P315</f>
        <v>0</v>
      </c>
      <c r="Y315" s="27">
        <f>Y314</f>
        <v>6900</v>
      </c>
      <c r="Z315" s="27">
        <f>Z314</f>
        <v>6900</v>
      </c>
    </row>
    <row r="317" spans="1:26" ht="13.9" customHeight="1" x14ac:dyDescent="0.25">
      <c r="E317" s="52" t="s">
        <v>55</v>
      </c>
      <c r="F317" s="30" t="s">
        <v>204</v>
      </c>
      <c r="G317" s="53">
        <v>1309.3499999999999</v>
      </c>
      <c r="H317" s="53">
        <v>5867.2</v>
      </c>
      <c r="I317" s="53">
        <v>5900</v>
      </c>
      <c r="J317" s="53">
        <v>3414</v>
      </c>
      <c r="K317" s="53">
        <v>3400</v>
      </c>
      <c r="L317" s="53"/>
      <c r="M317" s="53"/>
      <c r="N317" s="53"/>
      <c r="O317" s="53"/>
      <c r="P317" s="53">
        <f>K317+SUM(L317:O317)</f>
        <v>3400</v>
      </c>
      <c r="Q317" s="53"/>
      <c r="R317" s="54">
        <f>Q317/$P317</f>
        <v>0</v>
      </c>
      <c r="S317" s="53"/>
      <c r="T317" s="54">
        <f>S317/$P317</f>
        <v>0</v>
      </c>
      <c r="U317" s="53"/>
      <c r="V317" s="54">
        <f>U317/$P317</f>
        <v>0</v>
      </c>
      <c r="W317" s="53"/>
      <c r="X317" s="55">
        <f>W317/$P317</f>
        <v>0</v>
      </c>
      <c r="Y317" s="53">
        <f>K317</f>
        <v>3400</v>
      </c>
      <c r="Z317" s="56">
        <f>Y317</f>
        <v>3400</v>
      </c>
    </row>
    <row r="318" spans="1:26" ht="13.9" customHeight="1" x14ac:dyDescent="0.25">
      <c r="E318" s="57"/>
      <c r="F318" s="58" t="s">
        <v>205</v>
      </c>
      <c r="G318" s="59"/>
      <c r="H318" s="59">
        <v>200</v>
      </c>
      <c r="I318" s="59">
        <v>200</v>
      </c>
      <c r="J318" s="59">
        <v>462</v>
      </c>
      <c r="K318" s="59">
        <v>400</v>
      </c>
      <c r="L318" s="59"/>
      <c r="M318" s="59"/>
      <c r="N318" s="59"/>
      <c r="O318" s="59"/>
      <c r="P318" s="59">
        <f>K318+SUM(L318:O318)</f>
        <v>400</v>
      </c>
      <c r="Q318" s="59"/>
      <c r="R318" s="16">
        <f>Q318/$P318</f>
        <v>0</v>
      </c>
      <c r="S318" s="59"/>
      <c r="T318" s="16">
        <f>S318/$P318</f>
        <v>0</v>
      </c>
      <c r="U318" s="59"/>
      <c r="V318" s="16">
        <f>U318/$P318</f>
        <v>0</v>
      </c>
      <c r="W318" s="59"/>
      <c r="X318" s="60">
        <f>W318/$P318</f>
        <v>0</v>
      </c>
      <c r="Y318" s="59">
        <f>K318</f>
        <v>400</v>
      </c>
      <c r="Z318" s="61">
        <f>Y318</f>
        <v>400</v>
      </c>
    </row>
    <row r="319" spans="1:26" ht="13.9" customHeight="1" x14ac:dyDescent="0.25">
      <c r="E319" s="57"/>
      <c r="F319" s="58" t="s">
        <v>206</v>
      </c>
      <c r="G319" s="59">
        <v>4670.1000000000004</v>
      </c>
      <c r="H319" s="59">
        <v>288.60000000000002</v>
      </c>
      <c r="I319" s="59">
        <v>1800</v>
      </c>
      <c r="J319" s="59">
        <v>0</v>
      </c>
      <c r="K319" s="59">
        <v>1000</v>
      </c>
      <c r="L319" s="59"/>
      <c r="M319" s="59"/>
      <c r="N319" s="59"/>
      <c r="O319" s="59"/>
      <c r="P319" s="59">
        <f>K319+SUM(L319:O319)</f>
        <v>1000</v>
      </c>
      <c r="Q319" s="59"/>
      <c r="R319" s="16">
        <f>Q319/$P319</f>
        <v>0</v>
      </c>
      <c r="S319" s="59"/>
      <c r="T319" s="16">
        <f>S319/$P319</f>
        <v>0</v>
      </c>
      <c r="U319" s="59"/>
      <c r="V319" s="16">
        <f>U319/$P319</f>
        <v>0</v>
      </c>
      <c r="W319" s="59"/>
      <c r="X319" s="60">
        <f>W319/$P319</f>
        <v>0</v>
      </c>
      <c r="Y319" s="59">
        <f>K319</f>
        <v>1000</v>
      </c>
      <c r="Z319" s="61">
        <f>Y319</f>
        <v>1000</v>
      </c>
    </row>
    <row r="320" spans="1:26" ht="13.9" customHeight="1" x14ac:dyDescent="0.25">
      <c r="E320" s="65"/>
      <c r="F320" s="94" t="s">
        <v>207</v>
      </c>
      <c r="G320" s="67"/>
      <c r="H320" s="67">
        <v>348.49</v>
      </c>
      <c r="I320" s="67">
        <f>350+1500</f>
        <v>1850</v>
      </c>
      <c r="J320" s="67">
        <v>0</v>
      </c>
      <c r="K320" s="67">
        <v>1600</v>
      </c>
      <c r="L320" s="67"/>
      <c r="M320" s="67"/>
      <c r="N320" s="67"/>
      <c r="O320" s="67"/>
      <c r="P320" s="67">
        <f>K320+SUM(L320:O320)</f>
        <v>1600</v>
      </c>
      <c r="Q320" s="67"/>
      <c r="R320" s="68">
        <f>Q320/$P320</f>
        <v>0</v>
      </c>
      <c r="S320" s="67"/>
      <c r="T320" s="68">
        <f>S320/$P320</f>
        <v>0</v>
      </c>
      <c r="U320" s="67"/>
      <c r="V320" s="68">
        <f>U320/$P320</f>
        <v>0</v>
      </c>
      <c r="W320" s="67"/>
      <c r="X320" s="69">
        <f>W320/$P320</f>
        <v>0</v>
      </c>
      <c r="Y320" s="67">
        <f>K320</f>
        <v>1600</v>
      </c>
      <c r="Z320" s="70">
        <f>Y320</f>
        <v>1600</v>
      </c>
    </row>
    <row r="321" spans="1:26" ht="13.9" customHeight="1" x14ac:dyDescent="0.25"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S321" s="59"/>
      <c r="U321" s="59"/>
      <c r="W321" s="59"/>
      <c r="Y321" s="59"/>
      <c r="Z321" s="59"/>
    </row>
    <row r="322" spans="1:26" ht="13.9" customHeight="1" x14ac:dyDescent="0.25">
      <c r="D322" s="73" t="s">
        <v>208</v>
      </c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4"/>
      <c r="S322" s="73"/>
      <c r="T322" s="74"/>
      <c r="U322" s="73"/>
      <c r="V322" s="74"/>
      <c r="W322" s="73"/>
      <c r="X322" s="74"/>
      <c r="Y322" s="73"/>
      <c r="Z322" s="73"/>
    </row>
    <row r="323" spans="1:26" ht="13.9" customHeight="1" x14ac:dyDescent="0.25">
      <c r="D323" s="21" t="s">
        <v>32</v>
      </c>
      <c r="E323" s="21" t="s">
        <v>33</v>
      </c>
      <c r="F323" s="21" t="s">
        <v>34</v>
      </c>
      <c r="G323" s="21" t="s">
        <v>1</v>
      </c>
      <c r="H323" s="21" t="s">
        <v>2</v>
      </c>
      <c r="I323" s="21" t="s">
        <v>3</v>
      </c>
      <c r="J323" s="21" t="s">
        <v>4</v>
      </c>
      <c r="K323" s="21" t="s">
        <v>5</v>
      </c>
      <c r="L323" s="21" t="s">
        <v>6</v>
      </c>
      <c r="M323" s="21" t="s">
        <v>7</v>
      </c>
      <c r="N323" s="21" t="s">
        <v>8</v>
      </c>
      <c r="O323" s="21" t="s">
        <v>9</v>
      </c>
      <c r="P323" s="21" t="s">
        <v>10</v>
      </c>
      <c r="Q323" s="21" t="s">
        <v>11</v>
      </c>
      <c r="R323" s="22" t="s">
        <v>12</v>
      </c>
      <c r="S323" s="21" t="s">
        <v>13</v>
      </c>
      <c r="T323" s="22" t="s">
        <v>14</v>
      </c>
      <c r="U323" s="21" t="s">
        <v>15</v>
      </c>
      <c r="V323" s="22" t="s">
        <v>16</v>
      </c>
      <c r="W323" s="21" t="s">
        <v>17</v>
      </c>
      <c r="X323" s="22" t="s">
        <v>18</v>
      </c>
      <c r="Y323" s="21" t="s">
        <v>19</v>
      </c>
      <c r="Z323" s="21" t="s">
        <v>20</v>
      </c>
    </row>
    <row r="324" spans="1:26" ht="13.9" customHeight="1" x14ac:dyDescent="0.25">
      <c r="A324" s="15">
        <v>5</v>
      </c>
      <c r="B324" s="15">
        <v>2</v>
      </c>
      <c r="C324" s="15">
        <v>2</v>
      </c>
      <c r="D324" s="51" t="s">
        <v>209</v>
      </c>
      <c r="E324" s="23">
        <v>630</v>
      </c>
      <c r="F324" s="23" t="s">
        <v>123</v>
      </c>
      <c r="G324" s="24">
        <v>0</v>
      </c>
      <c r="H324" s="46">
        <v>0</v>
      </c>
      <c r="I324" s="24">
        <v>0</v>
      </c>
      <c r="J324" s="24">
        <v>660</v>
      </c>
      <c r="K324" s="24">
        <v>0</v>
      </c>
      <c r="L324" s="24"/>
      <c r="M324" s="24"/>
      <c r="N324" s="24"/>
      <c r="O324" s="24"/>
      <c r="P324" s="46">
        <f>K324+SUM(L324:O324)</f>
        <v>0</v>
      </c>
      <c r="Q324" s="46"/>
      <c r="R324" s="47" t="e">
        <f>Q324/$P324</f>
        <v>#DIV/0!</v>
      </c>
      <c r="S324" s="46"/>
      <c r="T324" s="47" t="e">
        <f>S324/$P324</f>
        <v>#DIV/0!</v>
      </c>
      <c r="U324" s="46"/>
      <c r="V324" s="47" t="e">
        <f>U324/$P324</f>
        <v>#DIV/0!</v>
      </c>
      <c r="W324" s="46"/>
      <c r="X324" s="47" t="e">
        <f>W324/$P324</f>
        <v>#DIV/0!</v>
      </c>
      <c r="Y324" s="24">
        <v>0</v>
      </c>
      <c r="Z324" s="24">
        <v>0</v>
      </c>
    </row>
    <row r="325" spans="1:26" ht="13.9" customHeight="1" x14ac:dyDescent="0.25">
      <c r="A325" s="15">
        <v>5</v>
      </c>
      <c r="B325" s="15">
        <v>2</v>
      </c>
      <c r="C325" s="15">
        <v>2</v>
      </c>
      <c r="D325" s="79" t="s">
        <v>21</v>
      </c>
      <c r="E325" s="48">
        <v>111</v>
      </c>
      <c r="F325" s="48" t="s">
        <v>23</v>
      </c>
      <c r="G325" s="49">
        <f t="shared" ref="G325:Q325" si="181">SUM(G324:G324)</f>
        <v>0</v>
      </c>
      <c r="H325" s="49">
        <f t="shared" si="181"/>
        <v>0</v>
      </c>
      <c r="I325" s="49">
        <f t="shared" si="181"/>
        <v>0</v>
      </c>
      <c r="J325" s="49">
        <f t="shared" si="181"/>
        <v>660</v>
      </c>
      <c r="K325" s="49">
        <f t="shared" si="181"/>
        <v>0</v>
      </c>
      <c r="L325" s="49">
        <f t="shared" si="181"/>
        <v>0</v>
      </c>
      <c r="M325" s="49">
        <f t="shared" si="181"/>
        <v>0</v>
      </c>
      <c r="N325" s="49">
        <f t="shared" si="181"/>
        <v>0</v>
      </c>
      <c r="O325" s="49">
        <f t="shared" si="181"/>
        <v>0</v>
      </c>
      <c r="P325" s="49">
        <f t="shared" si="181"/>
        <v>0</v>
      </c>
      <c r="Q325" s="49">
        <f t="shared" si="181"/>
        <v>0</v>
      </c>
      <c r="R325" s="50" t="e">
        <f>Q325/$P325</f>
        <v>#DIV/0!</v>
      </c>
      <c r="S325" s="49">
        <f>SUM(S324:S324)</f>
        <v>0</v>
      </c>
      <c r="T325" s="50" t="e">
        <f>S325/$P325</f>
        <v>#DIV/0!</v>
      </c>
      <c r="U325" s="49">
        <f>SUM(U324:U324)</f>
        <v>0</v>
      </c>
      <c r="V325" s="50" t="e">
        <f>U325/$P325</f>
        <v>#DIV/0!</v>
      </c>
      <c r="W325" s="49">
        <f>SUM(W324:W324)</f>
        <v>0</v>
      </c>
      <c r="X325" s="50" t="e">
        <f>W325/$P325</f>
        <v>#DIV/0!</v>
      </c>
      <c r="Y325" s="49">
        <f>SUM(Y324:Y324)</f>
        <v>0</v>
      </c>
      <c r="Z325" s="49">
        <f>SUM(Z324:Z324)</f>
        <v>0</v>
      </c>
    </row>
    <row r="326" spans="1:26" ht="13.9" customHeight="1" x14ac:dyDescent="0.25">
      <c r="A326" s="15">
        <v>5</v>
      </c>
      <c r="B326" s="15">
        <v>2</v>
      </c>
      <c r="C326" s="15">
        <v>2</v>
      </c>
      <c r="D326" s="84" t="s">
        <v>209</v>
      </c>
      <c r="E326" s="23">
        <v>630</v>
      </c>
      <c r="F326" s="23" t="s">
        <v>123</v>
      </c>
      <c r="G326" s="24">
        <v>3231.23</v>
      </c>
      <c r="H326" s="24">
        <v>10197.35</v>
      </c>
      <c r="I326" s="24">
        <v>4587</v>
      </c>
      <c r="J326" s="24">
        <v>3381</v>
      </c>
      <c r="K326" s="24">
        <v>4511</v>
      </c>
      <c r="L326" s="24"/>
      <c r="M326" s="24"/>
      <c r="N326" s="24"/>
      <c r="O326" s="24"/>
      <c r="P326" s="24">
        <f>K326+SUM(L326:O326)</f>
        <v>4511</v>
      </c>
      <c r="Q326" s="24"/>
      <c r="R326" s="25">
        <f>Q326/$P326</f>
        <v>0</v>
      </c>
      <c r="S326" s="24"/>
      <c r="T326" s="25">
        <f>S326/$P326</f>
        <v>0</v>
      </c>
      <c r="U326" s="24"/>
      <c r="V326" s="25">
        <f>U326/$P326</f>
        <v>0</v>
      </c>
      <c r="W326" s="24"/>
      <c r="X326" s="25">
        <f>W326/$P326</f>
        <v>0</v>
      </c>
      <c r="Y326" s="24">
        <f>K326</f>
        <v>4511</v>
      </c>
      <c r="Z326" s="24">
        <f>Y326</f>
        <v>4511</v>
      </c>
    </row>
    <row r="327" spans="1:26" ht="13.9" customHeight="1" x14ac:dyDescent="0.25">
      <c r="A327" s="15">
        <v>5</v>
      </c>
      <c r="B327" s="15">
        <v>2</v>
      </c>
      <c r="C327" s="15">
        <v>2</v>
      </c>
      <c r="D327" s="79" t="s">
        <v>21</v>
      </c>
      <c r="E327" s="48">
        <v>41</v>
      </c>
      <c r="F327" s="48" t="s">
        <v>23</v>
      </c>
      <c r="G327" s="49">
        <f t="shared" ref="G327:Q327" si="182">SUM(G326:G326)</f>
        <v>3231.23</v>
      </c>
      <c r="H327" s="49">
        <f t="shared" si="182"/>
        <v>10197.35</v>
      </c>
      <c r="I327" s="49">
        <f t="shared" si="182"/>
        <v>4587</v>
      </c>
      <c r="J327" s="49">
        <f t="shared" si="182"/>
        <v>3381</v>
      </c>
      <c r="K327" s="49">
        <f t="shared" si="182"/>
        <v>4511</v>
      </c>
      <c r="L327" s="49">
        <f t="shared" si="182"/>
        <v>0</v>
      </c>
      <c r="M327" s="49">
        <f t="shared" si="182"/>
        <v>0</v>
      </c>
      <c r="N327" s="49">
        <f t="shared" si="182"/>
        <v>0</v>
      </c>
      <c r="O327" s="49">
        <f t="shared" si="182"/>
        <v>0</v>
      </c>
      <c r="P327" s="49">
        <f t="shared" si="182"/>
        <v>4511</v>
      </c>
      <c r="Q327" s="49">
        <f t="shared" si="182"/>
        <v>0</v>
      </c>
      <c r="R327" s="50">
        <f>Q327/$P327</f>
        <v>0</v>
      </c>
      <c r="S327" s="49">
        <f>SUM(S326:S326)</f>
        <v>0</v>
      </c>
      <c r="T327" s="50">
        <f>S327/$P327</f>
        <v>0</v>
      </c>
      <c r="U327" s="49">
        <f>SUM(U326:U326)</f>
        <v>0</v>
      </c>
      <c r="V327" s="50">
        <f>U327/$P327</f>
        <v>0</v>
      </c>
      <c r="W327" s="49">
        <f>SUM(W326:W326)</f>
        <v>0</v>
      </c>
      <c r="X327" s="50">
        <f>W327/$P327</f>
        <v>0</v>
      </c>
      <c r="Y327" s="49">
        <f>SUM(Y326:Y326)</f>
        <v>4511</v>
      </c>
      <c r="Z327" s="49">
        <f>SUM(Z326:Z326)</f>
        <v>4511</v>
      </c>
    </row>
    <row r="328" spans="1:26" ht="13.9" customHeight="1" x14ac:dyDescent="0.25">
      <c r="A328" s="15">
        <v>5</v>
      </c>
      <c r="B328" s="15">
        <v>2</v>
      </c>
      <c r="C328" s="15">
        <v>2</v>
      </c>
      <c r="D328" s="86"/>
      <c r="E328" s="87"/>
      <c r="F328" s="26" t="s">
        <v>116</v>
      </c>
      <c r="G328" s="27">
        <f t="shared" ref="G328:Q328" si="183">G325+G327</f>
        <v>3231.23</v>
      </c>
      <c r="H328" s="27">
        <f t="shared" si="183"/>
        <v>10197.35</v>
      </c>
      <c r="I328" s="27">
        <f t="shared" si="183"/>
        <v>4587</v>
      </c>
      <c r="J328" s="27">
        <f t="shared" si="183"/>
        <v>4041</v>
      </c>
      <c r="K328" s="27">
        <f t="shared" si="183"/>
        <v>4511</v>
      </c>
      <c r="L328" s="27">
        <f t="shared" si="183"/>
        <v>0</v>
      </c>
      <c r="M328" s="27">
        <f t="shared" si="183"/>
        <v>0</v>
      </c>
      <c r="N328" s="27">
        <f t="shared" si="183"/>
        <v>0</v>
      </c>
      <c r="O328" s="27">
        <f t="shared" si="183"/>
        <v>0</v>
      </c>
      <c r="P328" s="27">
        <f t="shared" si="183"/>
        <v>4511</v>
      </c>
      <c r="Q328" s="27">
        <f t="shared" si="183"/>
        <v>0</v>
      </c>
      <c r="R328" s="28">
        <f>Q328/$P328</f>
        <v>0</v>
      </c>
      <c r="S328" s="27">
        <f>S325+S327</f>
        <v>0</v>
      </c>
      <c r="T328" s="28">
        <f>S328/$P328</f>
        <v>0</v>
      </c>
      <c r="U328" s="27">
        <f>U325+U327</f>
        <v>0</v>
      </c>
      <c r="V328" s="28">
        <f>U328/$P328</f>
        <v>0</v>
      </c>
      <c r="W328" s="27">
        <f>W325+W327</f>
        <v>0</v>
      </c>
      <c r="X328" s="28">
        <f>W328/$P328</f>
        <v>0</v>
      </c>
      <c r="Y328" s="27">
        <f>Y325+Y327</f>
        <v>4511</v>
      </c>
      <c r="Z328" s="27">
        <f>Z325+Z327</f>
        <v>4511</v>
      </c>
    </row>
    <row r="330" spans="1:26" ht="13.9" customHeight="1" x14ac:dyDescent="0.25">
      <c r="E330" s="52" t="s">
        <v>55</v>
      </c>
      <c r="F330" s="30" t="s">
        <v>210</v>
      </c>
      <c r="G330" s="117">
        <v>550</v>
      </c>
      <c r="H330" s="53">
        <v>1441.24</v>
      </c>
      <c r="I330" s="53">
        <v>3485</v>
      </c>
      <c r="J330" s="53">
        <v>3013</v>
      </c>
      <c r="K330" s="53">
        <v>3013</v>
      </c>
      <c r="L330" s="53"/>
      <c r="M330" s="53"/>
      <c r="N330" s="53"/>
      <c r="O330" s="53"/>
      <c r="P330" s="53">
        <f>K330+SUM(L330:O330)</f>
        <v>3013</v>
      </c>
      <c r="Q330" s="53"/>
      <c r="R330" s="54">
        <f>Q330/$P330</f>
        <v>0</v>
      </c>
      <c r="S330" s="53"/>
      <c r="T330" s="54">
        <f>S330/$P330</f>
        <v>0</v>
      </c>
      <c r="U330" s="53"/>
      <c r="V330" s="54">
        <f>U330/$P330</f>
        <v>0</v>
      </c>
      <c r="W330" s="53"/>
      <c r="X330" s="55">
        <f>W330/$P330</f>
        <v>0</v>
      </c>
      <c r="Y330" s="53">
        <f>K330</f>
        <v>3013</v>
      </c>
      <c r="Z330" s="56">
        <f>Y330</f>
        <v>3013</v>
      </c>
    </row>
    <row r="331" spans="1:26" ht="13.9" customHeight="1" x14ac:dyDescent="0.25">
      <c r="E331" s="65"/>
      <c r="F331" s="94" t="s">
        <v>211</v>
      </c>
      <c r="G331" s="95"/>
      <c r="H331" s="67">
        <v>4930</v>
      </c>
      <c r="I331" s="67">
        <v>250</v>
      </c>
      <c r="J331" s="67">
        <v>250</v>
      </c>
      <c r="K331" s="67">
        <v>250</v>
      </c>
      <c r="L331" s="67"/>
      <c r="M331" s="67"/>
      <c r="N331" s="67"/>
      <c r="O331" s="67"/>
      <c r="P331" s="67">
        <f>K331+SUM(L331:O331)</f>
        <v>250</v>
      </c>
      <c r="Q331" s="67"/>
      <c r="R331" s="68">
        <f>Q331/$P331</f>
        <v>0</v>
      </c>
      <c r="S331" s="67"/>
      <c r="T331" s="68">
        <f>S331/$P331</f>
        <v>0</v>
      </c>
      <c r="U331" s="67"/>
      <c r="V331" s="68">
        <f>U331/$P331</f>
        <v>0</v>
      </c>
      <c r="W331" s="67"/>
      <c r="X331" s="69">
        <f>W331/$P331</f>
        <v>0</v>
      </c>
      <c r="Y331" s="67">
        <f>K331</f>
        <v>250</v>
      </c>
      <c r="Z331" s="70">
        <f>Y331</f>
        <v>250</v>
      </c>
    </row>
    <row r="333" spans="1:26" ht="13.9" customHeight="1" x14ac:dyDescent="0.25">
      <c r="D333" s="73" t="s">
        <v>212</v>
      </c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4"/>
      <c r="S333" s="73"/>
      <c r="T333" s="74"/>
      <c r="U333" s="73"/>
      <c r="V333" s="74"/>
      <c r="W333" s="73"/>
      <c r="X333" s="74"/>
      <c r="Y333" s="73"/>
      <c r="Z333" s="73"/>
    </row>
    <row r="334" spans="1:26" ht="13.9" customHeight="1" x14ac:dyDescent="0.25">
      <c r="D334" s="21" t="s">
        <v>32</v>
      </c>
      <c r="E334" s="21" t="s">
        <v>33</v>
      </c>
      <c r="F334" s="21" t="s">
        <v>34</v>
      </c>
      <c r="G334" s="21" t="s">
        <v>1</v>
      </c>
      <c r="H334" s="21" t="s">
        <v>2</v>
      </c>
      <c r="I334" s="21" t="s">
        <v>3</v>
      </c>
      <c r="J334" s="21" t="s">
        <v>4</v>
      </c>
      <c r="K334" s="21" t="s">
        <v>5</v>
      </c>
      <c r="L334" s="21" t="s">
        <v>6</v>
      </c>
      <c r="M334" s="21" t="s">
        <v>7</v>
      </c>
      <c r="N334" s="21" t="s">
        <v>8</v>
      </c>
      <c r="O334" s="21" t="s">
        <v>9</v>
      </c>
      <c r="P334" s="21" t="s">
        <v>10</v>
      </c>
      <c r="Q334" s="21" t="s">
        <v>11</v>
      </c>
      <c r="R334" s="22" t="s">
        <v>12</v>
      </c>
      <c r="S334" s="21" t="s">
        <v>13</v>
      </c>
      <c r="T334" s="22" t="s">
        <v>14</v>
      </c>
      <c r="U334" s="21" t="s">
        <v>15</v>
      </c>
      <c r="V334" s="22" t="s">
        <v>16</v>
      </c>
      <c r="W334" s="21" t="s">
        <v>17</v>
      </c>
      <c r="X334" s="22" t="s">
        <v>18</v>
      </c>
      <c r="Y334" s="21" t="s">
        <v>19</v>
      </c>
      <c r="Z334" s="21" t="s">
        <v>20</v>
      </c>
    </row>
    <row r="335" spans="1:26" ht="13.9" customHeight="1" x14ac:dyDescent="0.25">
      <c r="A335" s="15">
        <v>5</v>
      </c>
      <c r="B335" s="15">
        <v>2</v>
      </c>
      <c r="C335" s="15">
        <v>3</v>
      </c>
      <c r="D335" s="5" t="s">
        <v>209</v>
      </c>
      <c r="E335" s="23">
        <v>610</v>
      </c>
      <c r="F335" s="23" t="s">
        <v>121</v>
      </c>
      <c r="G335" s="24">
        <v>0</v>
      </c>
      <c r="H335" s="24">
        <v>6042.59</v>
      </c>
      <c r="I335" s="24">
        <v>0</v>
      </c>
      <c r="J335" s="24">
        <v>0</v>
      </c>
      <c r="K335" s="24">
        <v>0</v>
      </c>
      <c r="L335" s="24"/>
      <c r="M335" s="24"/>
      <c r="N335" s="24"/>
      <c r="O335" s="24"/>
      <c r="P335" s="24">
        <f>K335+SUM(L335:O335)</f>
        <v>0</v>
      </c>
      <c r="Q335" s="24"/>
      <c r="R335" s="25" t="e">
        <f t="shared" ref="R335:R344" si="184">Q335/$P335</f>
        <v>#DIV/0!</v>
      </c>
      <c r="S335" s="24"/>
      <c r="T335" s="25" t="e">
        <f t="shared" ref="T335:T344" si="185">S335/$P335</f>
        <v>#DIV/0!</v>
      </c>
      <c r="U335" s="24"/>
      <c r="V335" s="25" t="e">
        <f t="shared" ref="V335:V344" si="186">U335/$P335</f>
        <v>#DIV/0!</v>
      </c>
      <c r="W335" s="24"/>
      <c r="X335" s="25" t="e">
        <f t="shared" ref="X335:X344" si="187">W335/$P335</f>
        <v>#DIV/0!</v>
      </c>
      <c r="Y335" s="24">
        <v>0</v>
      </c>
      <c r="Z335" s="24">
        <f>Y335</f>
        <v>0</v>
      </c>
    </row>
    <row r="336" spans="1:26" ht="13.9" customHeight="1" x14ac:dyDescent="0.25">
      <c r="A336" s="15">
        <v>5</v>
      </c>
      <c r="B336" s="15">
        <v>2</v>
      </c>
      <c r="C336" s="15">
        <v>3</v>
      </c>
      <c r="D336" s="5"/>
      <c r="E336" s="23">
        <v>620</v>
      </c>
      <c r="F336" s="23" t="s">
        <v>122</v>
      </c>
      <c r="G336" s="24">
        <v>0</v>
      </c>
      <c r="H336" s="24">
        <v>2247.6999999999998</v>
      </c>
      <c r="I336" s="24">
        <v>0</v>
      </c>
      <c r="J336" s="24">
        <v>0</v>
      </c>
      <c r="K336" s="24">
        <v>0</v>
      </c>
      <c r="L336" s="24"/>
      <c r="M336" s="24"/>
      <c r="N336" s="24"/>
      <c r="O336" s="24"/>
      <c r="P336" s="24">
        <f>K336+SUM(L336:O336)</f>
        <v>0</v>
      </c>
      <c r="Q336" s="24"/>
      <c r="R336" s="25" t="e">
        <f t="shared" si="184"/>
        <v>#DIV/0!</v>
      </c>
      <c r="S336" s="24"/>
      <c r="T336" s="25" t="e">
        <f t="shared" si="185"/>
        <v>#DIV/0!</v>
      </c>
      <c r="U336" s="24"/>
      <c r="V336" s="25" t="e">
        <f t="shared" si="186"/>
        <v>#DIV/0!</v>
      </c>
      <c r="W336" s="24"/>
      <c r="X336" s="25" t="e">
        <f t="shared" si="187"/>
        <v>#DIV/0!</v>
      </c>
      <c r="Y336" s="24">
        <v>0</v>
      </c>
      <c r="Z336" s="24">
        <f>Y336</f>
        <v>0</v>
      </c>
    </row>
    <row r="337" spans="1:26" ht="13.9" customHeight="1" x14ac:dyDescent="0.25">
      <c r="A337" s="15">
        <v>5</v>
      </c>
      <c r="B337" s="15">
        <v>2</v>
      </c>
      <c r="C337" s="15">
        <v>3</v>
      </c>
      <c r="D337" s="108" t="s">
        <v>21</v>
      </c>
      <c r="E337" s="85" t="s">
        <v>213</v>
      </c>
      <c r="F337" s="48" t="s">
        <v>214</v>
      </c>
      <c r="G337" s="49">
        <f t="shared" ref="G337:Q337" si="188">SUM(G335:G336)</f>
        <v>0</v>
      </c>
      <c r="H337" s="49">
        <f t="shared" si="188"/>
        <v>8290.2900000000009</v>
      </c>
      <c r="I337" s="49">
        <f t="shared" si="188"/>
        <v>0</v>
      </c>
      <c r="J337" s="49">
        <f t="shared" si="188"/>
        <v>0</v>
      </c>
      <c r="K337" s="49">
        <f t="shared" si="188"/>
        <v>0</v>
      </c>
      <c r="L337" s="49">
        <f t="shared" si="188"/>
        <v>0</v>
      </c>
      <c r="M337" s="49">
        <f t="shared" si="188"/>
        <v>0</v>
      </c>
      <c r="N337" s="49">
        <f t="shared" si="188"/>
        <v>0</v>
      </c>
      <c r="O337" s="49">
        <f t="shared" si="188"/>
        <v>0</v>
      </c>
      <c r="P337" s="49">
        <f t="shared" si="188"/>
        <v>0</v>
      </c>
      <c r="Q337" s="49">
        <f t="shared" si="188"/>
        <v>0</v>
      </c>
      <c r="R337" s="50" t="e">
        <f t="shared" si="184"/>
        <v>#DIV/0!</v>
      </c>
      <c r="S337" s="49">
        <f>SUM(S335:S336)</f>
        <v>0</v>
      </c>
      <c r="T337" s="50" t="e">
        <f t="shared" si="185"/>
        <v>#DIV/0!</v>
      </c>
      <c r="U337" s="49">
        <f>SUM(U335:U336)</f>
        <v>0</v>
      </c>
      <c r="V337" s="50" t="e">
        <f t="shared" si="186"/>
        <v>#DIV/0!</v>
      </c>
      <c r="W337" s="49">
        <f>SUM(W335:W336)</f>
        <v>0</v>
      </c>
      <c r="X337" s="50" t="e">
        <f t="shared" si="187"/>
        <v>#DIV/0!</v>
      </c>
      <c r="Y337" s="49">
        <f>SUM(Y335:Y336)</f>
        <v>0</v>
      </c>
      <c r="Z337" s="49">
        <f>SUM(Z335:Z336)</f>
        <v>0</v>
      </c>
    </row>
    <row r="338" spans="1:26" ht="13.9" customHeight="1" x14ac:dyDescent="0.25">
      <c r="A338" s="15">
        <v>5</v>
      </c>
      <c r="B338" s="15">
        <v>2</v>
      </c>
      <c r="C338" s="15">
        <v>3</v>
      </c>
      <c r="D338" s="5" t="s">
        <v>209</v>
      </c>
      <c r="E338" s="23">
        <v>610</v>
      </c>
      <c r="F338" s="23" t="s">
        <v>121</v>
      </c>
      <c r="G338" s="24">
        <v>4962.93</v>
      </c>
      <c r="H338" s="24">
        <v>4162.46</v>
      </c>
      <c r="I338" s="24">
        <v>2450</v>
      </c>
      <c r="J338" s="24">
        <v>2450</v>
      </c>
      <c r="K338" s="24">
        <v>4500</v>
      </c>
      <c r="L338" s="24"/>
      <c r="M338" s="24"/>
      <c r="N338" s="24"/>
      <c r="O338" s="24"/>
      <c r="P338" s="24">
        <f>K338+SUM(L338:O338)</f>
        <v>4500</v>
      </c>
      <c r="Q338" s="24"/>
      <c r="R338" s="25">
        <f t="shared" si="184"/>
        <v>0</v>
      </c>
      <c r="S338" s="24"/>
      <c r="T338" s="25">
        <f t="shared" si="185"/>
        <v>0</v>
      </c>
      <c r="U338" s="24"/>
      <c r="V338" s="25">
        <f t="shared" si="186"/>
        <v>0</v>
      </c>
      <c r="W338" s="24"/>
      <c r="X338" s="25">
        <f t="shared" si="187"/>
        <v>0</v>
      </c>
      <c r="Y338" s="24">
        <v>4950</v>
      </c>
      <c r="Z338" s="24">
        <v>5445</v>
      </c>
    </row>
    <row r="339" spans="1:26" ht="13.9" customHeight="1" x14ac:dyDescent="0.25">
      <c r="A339" s="15">
        <v>5</v>
      </c>
      <c r="B339" s="15">
        <v>2</v>
      </c>
      <c r="C339" s="15">
        <v>3</v>
      </c>
      <c r="D339" s="5"/>
      <c r="E339" s="23">
        <v>620</v>
      </c>
      <c r="F339" s="23" t="s">
        <v>122</v>
      </c>
      <c r="G339" s="24">
        <v>1411.87</v>
      </c>
      <c r="H339" s="24">
        <v>1246.9000000000001</v>
      </c>
      <c r="I339" s="24">
        <v>857</v>
      </c>
      <c r="J339" s="24">
        <v>822</v>
      </c>
      <c r="K339" s="24">
        <v>1573</v>
      </c>
      <c r="L339" s="24"/>
      <c r="M339" s="24"/>
      <c r="N339" s="24"/>
      <c r="O339" s="24"/>
      <c r="P339" s="24">
        <f>K339+SUM(L339:O339)</f>
        <v>1573</v>
      </c>
      <c r="Q339" s="24"/>
      <c r="R339" s="25">
        <f t="shared" si="184"/>
        <v>0</v>
      </c>
      <c r="S339" s="24"/>
      <c r="T339" s="25">
        <f t="shared" si="185"/>
        <v>0</v>
      </c>
      <c r="U339" s="24"/>
      <c r="V339" s="25">
        <f t="shared" si="186"/>
        <v>0</v>
      </c>
      <c r="W339" s="24"/>
      <c r="X339" s="25">
        <f t="shared" si="187"/>
        <v>0</v>
      </c>
      <c r="Y339" s="24">
        <v>1731</v>
      </c>
      <c r="Z339" s="24">
        <v>1903</v>
      </c>
    </row>
    <row r="340" spans="1:26" ht="13.9" customHeight="1" x14ac:dyDescent="0.25">
      <c r="A340" s="15">
        <v>5</v>
      </c>
      <c r="B340" s="15">
        <v>2</v>
      </c>
      <c r="C340" s="15">
        <v>3</v>
      </c>
      <c r="D340" s="5"/>
      <c r="E340" s="23">
        <v>630</v>
      </c>
      <c r="F340" s="23" t="s">
        <v>123</v>
      </c>
      <c r="G340" s="24">
        <v>43.84</v>
      </c>
      <c r="H340" s="24">
        <v>922.62</v>
      </c>
      <c r="I340" s="24">
        <v>23</v>
      </c>
      <c r="J340" s="24">
        <v>25</v>
      </c>
      <c r="K340" s="24">
        <v>41</v>
      </c>
      <c r="L340" s="24"/>
      <c r="M340" s="24"/>
      <c r="N340" s="24"/>
      <c r="O340" s="24"/>
      <c r="P340" s="24">
        <f>K340+SUM(L340:O340)</f>
        <v>41</v>
      </c>
      <c r="Q340" s="24"/>
      <c r="R340" s="25">
        <f t="shared" si="184"/>
        <v>0</v>
      </c>
      <c r="S340" s="24"/>
      <c r="T340" s="25">
        <f t="shared" si="185"/>
        <v>0</v>
      </c>
      <c r="U340" s="24"/>
      <c r="V340" s="25">
        <f t="shared" si="186"/>
        <v>0</v>
      </c>
      <c r="W340" s="24"/>
      <c r="X340" s="25">
        <f t="shared" si="187"/>
        <v>0</v>
      </c>
      <c r="Y340" s="24">
        <v>45</v>
      </c>
      <c r="Z340" s="24">
        <v>51</v>
      </c>
    </row>
    <row r="341" spans="1:26" ht="13.9" customHeight="1" x14ac:dyDescent="0.25">
      <c r="A341" s="15">
        <v>5</v>
      </c>
      <c r="B341" s="15">
        <v>2</v>
      </c>
      <c r="C341" s="15">
        <v>3</v>
      </c>
      <c r="D341" s="108" t="s">
        <v>21</v>
      </c>
      <c r="E341" s="48">
        <v>41</v>
      </c>
      <c r="F341" s="48" t="s">
        <v>23</v>
      </c>
      <c r="G341" s="49">
        <f t="shared" ref="G341:Q341" si="189">SUM(G338:G340)</f>
        <v>6418.64</v>
      </c>
      <c r="H341" s="49">
        <f t="shared" si="189"/>
        <v>6331.9800000000005</v>
      </c>
      <c r="I341" s="49">
        <f t="shared" si="189"/>
        <v>3330</v>
      </c>
      <c r="J341" s="49">
        <f t="shared" si="189"/>
        <v>3297</v>
      </c>
      <c r="K341" s="49">
        <f t="shared" si="189"/>
        <v>6114</v>
      </c>
      <c r="L341" s="49">
        <f t="shared" si="189"/>
        <v>0</v>
      </c>
      <c r="M341" s="49">
        <f t="shared" si="189"/>
        <v>0</v>
      </c>
      <c r="N341" s="49">
        <f t="shared" si="189"/>
        <v>0</v>
      </c>
      <c r="O341" s="49">
        <f t="shared" si="189"/>
        <v>0</v>
      </c>
      <c r="P341" s="49">
        <f t="shared" si="189"/>
        <v>6114</v>
      </c>
      <c r="Q341" s="49">
        <f t="shared" si="189"/>
        <v>0</v>
      </c>
      <c r="R341" s="50">
        <f t="shared" si="184"/>
        <v>0</v>
      </c>
      <c r="S341" s="49">
        <f>SUM(S338:S340)</f>
        <v>0</v>
      </c>
      <c r="T341" s="50">
        <f t="shared" si="185"/>
        <v>0</v>
      </c>
      <c r="U341" s="49">
        <f>SUM(U338:U340)</f>
        <v>0</v>
      </c>
      <c r="V341" s="50">
        <f t="shared" si="186"/>
        <v>0</v>
      </c>
      <c r="W341" s="49">
        <f>SUM(W338:W340)</f>
        <v>0</v>
      </c>
      <c r="X341" s="50">
        <f t="shared" si="187"/>
        <v>0</v>
      </c>
      <c r="Y341" s="49">
        <f>SUM(Y338:Y340)</f>
        <v>6726</v>
      </c>
      <c r="Z341" s="49">
        <f>SUM(Z338:Z340)</f>
        <v>7399</v>
      </c>
    </row>
    <row r="342" spans="1:26" ht="13.9" customHeight="1" x14ac:dyDescent="0.25">
      <c r="A342" s="15">
        <v>5</v>
      </c>
      <c r="B342" s="15">
        <v>2</v>
      </c>
      <c r="C342" s="15">
        <v>3</v>
      </c>
      <c r="D342" s="129" t="s">
        <v>209</v>
      </c>
      <c r="E342" s="23">
        <v>640</v>
      </c>
      <c r="F342" s="23" t="s">
        <v>124</v>
      </c>
      <c r="G342" s="24">
        <v>0</v>
      </c>
      <c r="H342" s="24">
        <v>138.36000000000001</v>
      </c>
      <c r="I342" s="24">
        <v>0</v>
      </c>
      <c r="J342" s="24">
        <v>0</v>
      </c>
      <c r="K342" s="24">
        <v>0</v>
      </c>
      <c r="L342" s="24"/>
      <c r="M342" s="24"/>
      <c r="N342" s="24"/>
      <c r="O342" s="24"/>
      <c r="P342" s="24">
        <f>K342+SUM(L342:O342)</f>
        <v>0</v>
      </c>
      <c r="Q342" s="24"/>
      <c r="R342" s="25" t="e">
        <f t="shared" si="184"/>
        <v>#DIV/0!</v>
      </c>
      <c r="S342" s="24"/>
      <c r="T342" s="25" t="e">
        <f t="shared" si="185"/>
        <v>#DIV/0!</v>
      </c>
      <c r="U342" s="24"/>
      <c r="V342" s="25" t="e">
        <f t="shared" si="186"/>
        <v>#DIV/0!</v>
      </c>
      <c r="W342" s="24"/>
      <c r="X342" s="25" t="e">
        <f t="shared" si="187"/>
        <v>#DIV/0!</v>
      </c>
      <c r="Y342" s="24">
        <v>0</v>
      </c>
      <c r="Z342" s="24">
        <v>0</v>
      </c>
    </row>
    <row r="343" spans="1:26" ht="13.9" customHeight="1" x14ac:dyDescent="0.25">
      <c r="A343" s="15">
        <v>5</v>
      </c>
      <c r="B343" s="15">
        <v>2</v>
      </c>
      <c r="C343" s="15">
        <v>3</v>
      </c>
      <c r="D343" s="108" t="s">
        <v>21</v>
      </c>
      <c r="E343" s="48">
        <v>72</v>
      </c>
      <c r="F343" s="48" t="s">
        <v>25</v>
      </c>
      <c r="G343" s="49">
        <f t="shared" ref="G343:Q343" si="190">SUM(G342:G342)</f>
        <v>0</v>
      </c>
      <c r="H343" s="49">
        <f t="shared" si="190"/>
        <v>138.36000000000001</v>
      </c>
      <c r="I343" s="49">
        <f t="shared" si="190"/>
        <v>0</v>
      </c>
      <c r="J343" s="49">
        <f t="shared" si="190"/>
        <v>0</v>
      </c>
      <c r="K343" s="49">
        <f t="shared" si="190"/>
        <v>0</v>
      </c>
      <c r="L343" s="49">
        <f t="shared" si="190"/>
        <v>0</v>
      </c>
      <c r="M343" s="49">
        <f t="shared" si="190"/>
        <v>0</v>
      </c>
      <c r="N343" s="49">
        <f t="shared" si="190"/>
        <v>0</v>
      </c>
      <c r="O343" s="49">
        <f t="shared" si="190"/>
        <v>0</v>
      </c>
      <c r="P343" s="49">
        <f t="shared" si="190"/>
        <v>0</v>
      </c>
      <c r="Q343" s="49">
        <f t="shared" si="190"/>
        <v>0</v>
      </c>
      <c r="R343" s="50" t="e">
        <f t="shared" si="184"/>
        <v>#DIV/0!</v>
      </c>
      <c r="S343" s="49">
        <f>SUM(S342:S342)</f>
        <v>0</v>
      </c>
      <c r="T343" s="50" t="e">
        <f t="shared" si="185"/>
        <v>#DIV/0!</v>
      </c>
      <c r="U343" s="49">
        <f>SUM(U342:U342)</f>
        <v>0</v>
      </c>
      <c r="V343" s="50" t="e">
        <f t="shared" si="186"/>
        <v>#DIV/0!</v>
      </c>
      <c r="W343" s="49">
        <f>SUM(W342:W342)</f>
        <v>0</v>
      </c>
      <c r="X343" s="50" t="e">
        <f t="shared" si="187"/>
        <v>#DIV/0!</v>
      </c>
      <c r="Y343" s="49">
        <f>SUM(Y342:Y342)</f>
        <v>0</v>
      </c>
      <c r="Z343" s="49">
        <f>SUM(Z342:Z342)</f>
        <v>0</v>
      </c>
    </row>
    <row r="344" spans="1:26" ht="13.9" customHeight="1" x14ac:dyDescent="0.25">
      <c r="A344" s="15">
        <v>5</v>
      </c>
      <c r="B344" s="15">
        <v>2</v>
      </c>
      <c r="C344" s="15">
        <v>3</v>
      </c>
      <c r="D344" s="30"/>
      <c r="E344" s="31"/>
      <c r="F344" s="26" t="s">
        <v>116</v>
      </c>
      <c r="G344" s="27">
        <f t="shared" ref="G344:Q344" si="191">G337+G341+G343</f>
        <v>6418.64</v>
      </c>
      <c r="H344" s="27">
        <f t="shared" si="191"/>
        <v>14760.630000000001</v>
      </c>
      <c r="I344" s="27">
        <f t="shared" si="191"/>
        <v>3330</v>
      </c>
      <c r="J344" s="27">
        <f t="shared" si="191"/>
        <v>3297</v>
      </c>
      <c r="K344" s="27">
        <f t="shared" si="191"/>
        <v>6114</v>
      </c>
      <c r="L344" s="27">
        <f t="shared" si="191"/>
        <v>0</v>
      </c>
      <c r="M344" s="27">
        <f t="shared" si="191"/>
        <v>0</v>
      </c>
      <c r="N344" s="27">
        <f t="shared" si="191"/>
        <v>0</v>
      </c>
      <c r="O344" s="27">
        <f t="shared" si="191"/>
        <v>0</v>
      </c>
      <c r="P344" s="27">
        <f t="shared" si="191"/>
        <v>6114</v>
      </c>
      <c r="Q344" s="27">
        <f t="shared" si="191"/>
        <v>0</v>
      </c>
      <c r="R344" s="28">
        <f t="shared" si="184"/>
        <v>0</v>
      </c>
      <c r="S344" s="27">
        <f>S337+S341+S343</f>
        <v>0</v>
      </c>
      <c r="T344" s="28">
        <f t="shared" si="185"/>
        <v>0</v>
      </c>
      <c r="U344" s="27">
        <f>U337+U341+U343</f>
        <v>0</v>
      </c>
      <c r="V344" s="28">
        <f t="shared" si="186"/>
        <v>0</v>
      </c>
      <c r="W344" s="27">
        <f>W337+W341+W343</f>
        <v>0</v>
      </c>
      <c r="X344" s="28">
        <f t="shared" si="187"/>
        <v>0</v>
      </c>
      <c r="Y344" s="27">
        <f>Y337+Y341+Y343</f>
        <v>6726</v>
      </c>
      <c r="Z344" s="27">
        <f>Z337+Z341+Z343</f>
        <v>7399</v>
      </c>
    </row>
    <row r="346" spans="1:26" ht="13.9" customHeight="1" x14ac:dyDescent="0.25">
      <c r="D346" s="32" t="s">
        <v>215</v>
      </c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3"/>
      <c r="S346" s="32"/>
      <c r="T346" s="33"/>
      <c r="U346" s="32"/>
      <c r="V346" s="33"/>
      <c r="W346" s="32"/>
      <c r="X346" s="33"/>
      <c r="Y346" s="32"/>
      <c r="Z346" s="32"/>
    </row>
    <row r="347" spans="1:26" ht="13.9" customHeight="1" x14ac:dyDescent="0.25">
      <c r="D347" s="20"/>
      <c r="E347" s="20"/>
      <c r="F347" s="20"/>
      <c r="G347" s="21" t="s">
        <v>1</v>
      </c>
      <c r="H347" s="21" t="s">
        <v>2</v>
      </c>
      <c r="I347" s="21" t="s">
        <v>3</v>
      </c>
      <c r="J347" s="21" t="s">
        <v>4</v>
      </c>
      <c r="K347" s="21" t="s">
        <v>5</v>
      </c>
      <c r="L347" s="21" t="s">
        <v>6</v>
      </c>
      <c r="M347" s="21" t="s">
        <v>7</v>
      </c>
      <c r="N347" s="21" t="s">
        <v>8</v>
      </c>
      <c r="O347" s="21" t="s">
        <v>9</v>
      </c>
      <c r="P347" s="21" t="s">
        <v>10</v>
      </c>
      <c r="Q347" s="21" t="s">
        <v>11</v>
      </c>
      <c r="R347" s="22" t="s">
        <v>12</v>
      </c>
      <c r="S347" s="21" t="s">
        <v>13</v>
      </c>
      <c r="T347" s="22" t="s">
        <v>14</v>
      </c>
      <c r="U347" s="21" t="s">
        <v>15</v>
      </c>
      <c r="V347" s="22" t="s">
        <v>16</v>
      </c>
      <c r="W347" s="21" t="s">
        <v>17</v>
      </c>
      <c r="X347" s="22" t="s">
        <v>18</v>
      </c>
      <c r="Y347" s="21" t="s">
        <v>19</v>
      </c>
      <c r="Z347" s="21" t="s">
        <v>20</v>
      </c>
    </row>
    <row r="348" spans="1:26" ht="13.9" customHeight="1" x14ac:dyDescent="0.25">
      <c r="A348" s="15">
        <v>6</v>
      </c>
      <c r="D348" s="12" t="s">
        <v>21</v>
      </c>
      <c r="E348" s="35">
        <v>111</v>
      </c>
      <c r="F348" s="35" t="s">
        <v>126</v>
      </c>
      <c r="G348" s="36">
        <f t="shared" ref="G348:Q348" si="192">G354+G381+G416</f>
        <v>0</v>
      </c>
      <c r="H348" s="36">
        <f t="shared" si="192"/>
        <v>0</v>
      </c>
      <c r="I348" s="36">
        <f t="shared" si="192"/>
        <v>0</v>
      </c>
      <c r="J348" s="36">
        <f t="shared" si="192"/>
        <v>1031</v>
      </c>
      <c r="K348" s="36">
        <f t="shared" si="192"/>
        <v>0</v>
      </c>
      <c r="L348" s="36">
        <f t="shared" si="192"/>
        <v>0</v>
      </c>
      <c r="M348" s="36">
        <f t="shared" si="192"/>
        <v>0</v>
      </c>
      <c r="N348" s="36">
        <f t="shared" si="192"/>
        <v>0</v>
      </c>
      <c r="O348" s="36">
        <f t="shared" si="192"/>
        <v>0</v>
      </c>
      <c r="P348" s="36">
        <f t="shared" si="192"/>
        <v>0</v>
      </c>
      <c r="Q348" s="36">
        <f t="shared" si="192"/>
        <v>0</v>
      </c>
      <c r="R348" s="37" t="e">
        <f>Q348/$P348</f>
        <v>#DIV/0!</v>
      </c>
      <c r="S348" s="36">
        <f>S354+S381+S416</f>
        <v>0</v>
      </c>
      <c r="T348" s="37" t="e">
        <f>S348/$P348</f>
        <v>#DIV/0!</v>
      </c>
      <c r="U348" s="36">
        <f>U354+U381+U416</f>
        <v>0</v>
      </c>
      <c r="V348" s="37" t="e">
        <f>U348/$P348</f>
        <v>#DIV/0!</v>
      </c>
      <c r="W348" s="36">
        <f>W354+W381+W416</f>
        <v>0</v>
      </c>
      <c r="X348" s="37" t="e">
        <f>W348/$P348</f>
        <v>#DIV/0!</v>
      </c>
      <c r="Y348" s="36">
        <f>Y354+Y381+Y416</f>
        <v>0</v>
      </c>
      <c r="Z348" s="36">
        <f>Z354+Z381+Z416</f>
        <v>0</v>
      </c>
    </row>
    <row r="349" spans="1:26" ht="13.9" customHeight="1" x14ac:dyDescent="0.25">
      <c r="A349" s="15">
        <v>6</v>
      </c>
      <c r="D349" s="12" t="s">
        <v>21</v>
      </c>
      <c r="E349" s="35">
        <v>41</v>
      </c>
      <c r="F349" s="35" t="s">
        <v>23</v>
      </c>
      <c r="G349" s="36">
        <f t="shared" ref="G349:Q349" si="193">G355+G382+G418</f>
        <v>30235.88</v>
      </c>
      <c r="H349" s="36">
        <f t="shared" si="193"/>
        <v>39882.36</v>
      </c>
      <c r="I349" s="36">
        <f t="shared" si="193"/>
        <v>45484</v>
      </c>
      <c r="J349" s="36">
        <f t="shared" si="193"/>
        <v>46934</v>
      </c>
      <c r="K349" s="36">
        <f t="shared" si="193"/>
        <v>47091</v>
      </c>
      <c r="L349" s="36">
        <f t="shared" si="193"/>
        <v>0</v>
      </c>
      <c r="M349" s="36">
        <f t="shared" si="193"/>
        <v>0</v>
      </c>
      <c r="N349" s="36">
        <f t="shared" si="193"/>
        <v>0</v>
      </c>
      <c r="O349" s="36">
        <f t="shared" si="193"/>
        <v>0</v>
      </c>
      <c r="P349" s="36">
        <f t="shared" si="193"/>
        <v>47091</v>
      </c>
      <c r="Q349" s="36">
        <f t="shared" si="193"/>
        <v>0</v>
      </c>
      <c r="R349" s="37">
        <f>Q349/$P349</f>
        <v>0</v>
      </c>
      <c r="S349" s="36">
        <f>S355+S382+S418</f>
        <v>0</v>
      </c>
      <c r="T349" s="37">
        <f>S349/$P349</f>
        <v>0</v>
      </c>
      <c r="U349" s="36">
        <f>U355+U382+U418</f>
        <v>0</v>
      </c>
      <c r="V349" s="37">
        <f>U349/$P349</f>
        <v>0</v>
      </c>
      <c r="W349" s="36">
        <f>W355+W382+W418</f>
        <v>0</v>
      </c>
      <c r="X349" s="37">
        <f>W349/$P349</f>
        <v>0</v>
      </c>
      <c r="Y349" s="36">
        <f>Y355+Y382+Y418</f>
        <v>47091</v>
      </c>
      <c r="Z349" s="36">
        <f>Z355+Z382+Z418</f>
        <v>47091</v>
      </c>
    </row>
    <row r="350" spans="1:26" ht="13.9" customHeight="1" x14ac:dyDescent="0.25">
      <c r="A350" s="15">
        <v>6</v>
      </c>
      <c r="D350" s="30"/>
      <c r="E350" s="31"/>
      <c r="F350" s="38" t="s">
        <v>116</v>
      </c>
      <c r="G350" s="39">
        <f t="shared" ref="G350:Q350" si="194">SUM(G348:G349)</f>
        <v>30235.88</v>
      </c>
      <c r="H350" s="39">
        <f t="shared" si="194"/>
        <v>39882.36</v>
      </c>
      <c r="I350" s="39">
        <f t="shared" si="194"/>
        <v>45484</v>
      </c>
      <c r="J350" s="39">
        <f t="shared" si="194"/>
        <v>47965</v>
      </c>
      <c r="K350" s="39">
        <f t="shared" si="194"/>
        <v>47091</v>
      </c>
      <c r="L350" s="39">
        <f t="shared" si="194"/>
        <v>0</v>
      </c>
      <c r="M350" s="39">
        <f t="shared" si="194"/>
        <v>0</v>
      </c>
      <c r="N350" s="39">
        <f t="shared" si="194"/>
        <v>0</v>
      </c>
      <c r="O350" s="39">
        <f t="shared" si="194"/>
        <v>0</v>
      </c>
      <c r="P350" s="39">
        <f t="shared" si="194"/>
        <v>47091</v>
      </c>
      <c r="Q350" s="39">
        <f t="shared" si="194"/>
        <v>0</v>
      </c>
      <c r="R350" s="40">
        <f>Q350/$P350</f>
        <v>0</v>
      </c>
      <c r="S350" s="39">
        <f>SUM(S348:S349)</f>
        <v>0</v>
      </c>
      <c r="T350" s="40">
        <f>S350/$P350</f>
        <v>0</v>
      </c>
      <c r="U350" s="39">
        <f>SUM(U348:U349)</f>
        <v>0</v>
      </c>
      <c r="V350" s="40">
        <f>U350/$P350</f>
        <v>0</v>
      </c>
      <c r="W350" s="39">
        <f>SUM(W348:W349)</f>
        <v>0</v>
      </c>
      <c r="X350" s="40">
        <f>W350/$P350</f>
        <v>0</v>
      </c>
      <c r="Y350" s="39">
        <f>SUM(Y348:Y349)</f>
        <v>47091</v>
      </c>
      <c r="Z350" s="39">
        <f>SUM(Z348:Z349)</f>
        <v>47091</v>
      </c>
    </row>
    <row r="352" spans="1:26" ht="13.9" customHeight="1" x14ac:dyDescent="0.25">
      <c r="D352" s="41" t="s">
        <v>216</v>
      </c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2"/>
      <c r="S352" s="41"/>
      <c r="T352" s="42"/>
      <c r="U352" s="41"/>
      <c r="V352" s="42"/>
      <c r="W352" s="41"/>
      <c r="X352" s="42"/>
      <c r="Y352" s="41"/>
      <c r="Z352" s="41"/>
    </row>
    <row r="353" spans="1:26" ht="13.9" customHeight="1" x14ac:dyDescent="0.25">
      <c r="D353" s="121"/>
      <c r="E353" s="121"/>
      <c r="F353" s="121"/>
      <c r="G353" s="21" t="s">
        <v>1</v>
      </c>
      <c r="H353" s="21" t="s">
        <v>2</v>
      </c>
      <c r="I353" s="21" t="s">
        <v>3</v>
      </c>
      <c r="J353" s="21" t="s">
        <v>4</v>
      </c>
      <c r="K353" s="21" t="s">
        <v>5</v>
      </c>
      <c r="L353" s="21" t="s">
        <v>6</v>
      </c>
      <c r="M353" s="21" t="s">
        <v>7</v>
      </c>
      <c r="N353" s="21" t="s">
        <v>8</v>
      </c>
      <c r="O353" s="21" t="s">
        <v>9</v>
      </c>
      <c r="P353" s="21" t="s">
        <v>10</v>
      </c>
      <c r="Q353" s="21" t="s">
        <v>11</v>
      </c>
      <c r="R353" s="22" t="s">
        <v>12</v>
      </c>
      <c r="S353" s="21" t="s">
        <v>13</v>
      </c>
      <c r="T353" s="22" t="s">
        <v>14</v>
      </c>
      <c r="U353" s="21" t="s">
        <v>15</v>
      </c>
      <c r="V353" s="22" t="s">
        <v>16</v>
      </c>
      <c r="W353" s="21" t="s">
        <v>17</v>
      </c>
      <c r="X353" s="22" t="s">
        <v>18</v>
      </c>
      <c r="Y353" s="21" t="s">
        <v>19</v>
      </c>
      <c r="Z353" s="21" t="s">
        <v>20</v>
      </c>
    </row>
    <row r="354" spans="1:26" ht="13.9" customHeight="1" x14ac:dyDescent="0.25">
      <c r="A354" s="15">
        <v>6</v>
      </c>
      <c r="B354" s="15">
        <v>1</v>
      </c>
      <c r="D354" s="13" t="s">
        <v>21</v>
      </c>
      <c r="E354" s="23">
        <v>111</v>
      </c>
      <c r="F354" s="23" t="s">
        <v>126</v>
      </c>
      <c r="G354" s="24">
        <f t="shared" ref="G354:Q354" si="195">G361</f>
        <v>0</v>
      </c>
      <c r="H354" s="24">
        <f t="shared" si="195"/>
        <v>0</v>
      </c>
      <c r="I354" s="24">
        <f t="shared" si="195"/>
        <v>0</v>
      </c>
      <c r="J354" s="24">
        <f t="shared" si="195"/>
        <v>489</v>
      </c>
      <c r="K354" s="24">
        <f t="shared" si="195"/>
        <v>0</v>
      </c>
      <c r="L354" s="24">
        <f t="shared" si="195"/>
        <v>0</v>
      </c>
      <c r="M354" s="24">
        <f t="shared" si="195"/>
        <v>0</v>
      </c>
      <c r="N354" s="24">
        <f t="shared" si="195"/>
        <v>0</v>
      </c>
      <c r="O354" s="24">
        <f t="shared" si="195"/>
        <v>0</v>
      </c>
      <c r="P354" s="24">
        <f t="shared" si="195"/>
        <v>0</v>
      </c>
      <c r="Q354" s="24">
        <f t="shared" si="195"/>
        <v>0</v>
      </c>
      <c r="R354" s="25" t="e">
        <f>Q354/$P354</f>
        <v>#DIV/0!</v>
      </c>
      <c r="S354" s="24">
        <f>S361</f>
        <v>0</v>
      </c>
      <c r="T354" s="25" t="e">
        <f>S354/$P354</f>
        <v>#DIV/0!</v>
      </c>
      <c r="U354" s="24">
        <f>U361</f>
        <v>0</v>
      </c>
      <c r="V354" s="25" t="e">
        <f>U354/$P354</f>
        <v>#DIV/0!</v>
      </c>
      <c r="W354" s="24">
        <f>W361</f>
        <v>0</v>
      </c>
      <c r="X354" s="25" t="e">
        <f>W354/$P354</f>
        <v>#DIV/0!</v>
      </c>
      <c r="Y354" s="24">
        <f>Y361</f>
        <v>0</v>
      </c>
      <c r="Z354" s="24">
        <f>Z361</f>
        <v>0</v>
      </c>
    </row>
    <row r="355" spans="1:26" ht="13.9" customHeight="1" x14ac:dyDescent="0.25">
      <c r="A355" s="15">
        <v>6</v>
      </c>
      <c r="B355" s="15">
        <v>1</v>
      </c>
      <c r="D355" s="13" t="s">
        <v>21</v>
      </c>
      <c r="E355" s="23">
        <v>41</v>
      </c>
      <c r="F355" s="23" t="s">
        <v>23</v>
      </c>
      <c r="G355" s="24">
        <f t="shared" ref="G355:Q355" si="196">G365+G373</f>
        <v>9945.57</v>
      </c>
      <c r="H355" s="24">
        <f t="shared" si="196"/>
        <v>15331.27</v>
      </c>
      <c r="I355" s="24">
        <f t="shared" si="196"/>
        <v>18938</v>
      </c>
      <c r="J355" s="24">
        <f t="shared" si="196"/>
        <v>22244</v>
      </c>
      <c r="K355" s="24">
        <f t="shared" si="196"/>
        <v>20736</v>
      </c>
      <c r="L355" s="24">
        <f t="shared" si="196"/>
        <v>0</v>
      </c>
      <c r="M355" s="24">
        <f t="shared" si="196"/>
        <v>0</v>
      </c>
      <c r="N355" s="24">
        <f t="shared" si="196"/>
        <v>0</v>
      </c>
      <c r="O355" s="24">
        <f t="shared" si="196"/>
        <v>0</v>
      </c>
      <c r="P355" s="24">
        <f t="shared" si="196"/>
        <v>20736</v>
      </c>
      <c r="Q355" s="24">
        <f t="shared" si="196"/>
        <v>0</v>
      </c>
      <c r="R355" s="25">
        <f>Q355/$P355</f>
        <v>0</v>
      </c>
      <c r="S355" s="24">
        <f>S365+S373</f>
        <v>0</v>
      </c>
      <c r="T355" s="25">
        <f>S355/$P355</f>
        <v>0</v>
      </c>
      <c r="U355" s="24">
        <f>U365+U373</f>
        <v>0</v>
      </c>
      <c r="V355" s="25">
        <f>U355/$P355</f>
        <v>0</v>
      </c>
      <c r="W355" s="24">
        <f>W365+W373</f>
        <v>0</v>
      </c>
      <c r="X355" s="25">
        <f>W355/$P355</f>
        <v>0</v>
      </c>
      <c r="Y355" s="24">
        <f>Y365+Y373</f>
        <v>20736</v>
      </c>
      <c r="Z355" s="24">
        <f>Z365+Z373</f>
        <v>20736</v>
      </c>
    </row>
    <row r="356" spans="1:26" ht="13.9" customHeight="1" x14ac:dyDescent="0.25">
      <c r="A356" s="15">
        <v>6</v>
      </c>
      <c r="B356" s="15">
        <v>1</v>
      </c>
      <c r="D356" s="30"/>
      <c r="E356" s="31"/>
      <c r="F356" s="26" t="s">
        <v>116</v>
      </c>
      <c r="G356" s="27">
        <f t="shared" ref="G356:Q356" si="197">SUM(G354:G355)</f>
        <v>9945.57</v>
      </c>
      <c r="H356" s="27">
        <f t="shared" si="197"/>
        <v>15331.27</v>
      </c>
      <c r="I356" s="27">
        <f t="shared" si="197"/>
        <v>18938</v>
      </c>
      <c r="J356" s="27">
        <f t="shared" si="197"/>
        <v>22733</v>
      </c>
      <c r="K356" s="27">
        <f t="shared" si="197"/>
        <v>20736</v>
      </c>
      <c r="L356" s="27">
        <f t="shared" si="197"/>
        <v>0</v>
      </c>
      <c r="M356" s="27">
        <f t="shared" si="197"/>
        <v>0</v>
      </c>
      <c r="N356" s="27">
        <f t="shared" si="197"/>
        <v>0</v>
      </c>
      <c r="O356" s="27">
        <f t="shared" si="197"/>
        <v>0</v>
      </c>
      <c r="P356" s="27">
        <f t="shared" si="197"/>
        <v>20736</v>
      </c>
      <c r="Q356" s="27">
        <f t="shared" si="197"/>
        <v>0</v>
      </c>
      <c r="R356" s="28">
        <f>Q356/$P356</f>
        <v>0</v>
      </c>
      <c r="S356" s="27">
        <f>SUM(S354:S355)</f>
        <v>0</v>
      </c>
      <c r="T356" s="28">
        <f>S356/$P356</f>
        <v>0</v>
      </c>
      <c r="U356" s="27">
        <f>SUM(U354:U355)</f>
        <v>0</v>
      </c>
      <c r="V356" s="28">
        <f>U356/$P356</f>
        <v>0</v>
      </c>
      <c r="W356" s="27">
        <f>SUM(W354:W355)</f>
        <v>0</v>
      </c>
      <c r="X356" s="28">
        <f>W356/$P356</f>
        <v>0</v>
      </c>
      <c r="Y356" s="27">
        <f>SUM(Y354:Y355)</f>
        <v>20736</v>
      </c>
      <c r="Z356" s="27">
        <f>SUM(Z354:Z355)</f>
        <v>20736</v>
      </c>
    </row>
    <row r="358" spans="1:26" ht="13.9" customHeight="1" x14ac:dyDescent="0.25">
      <c r="D358" s="73" t="s">
        <v>217</v>
      </c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4"/>
      <c r="S358" s="73"/>
      <c r="T358" s="74"/>
      <c r="U358" s="73"/>
      <c r="V358" s="74"/>
      <c r="W358" s="73"/>
      <c r="X358" s="74"/>
      <c r="Y358" s="73"/>
      <c r="Z358" s="73"/>
    </row>
    <row r="359" spans="1:26" ht="13.9" customHeight="1" x14ac:dyDescent="0.25">
      <c r="D359" s="21" t="s">
        <v>32</v>
      </c>
      <c r="E359" s="21" t="s">
        <v>33</v>
      </c>
      <c r="F359" s="21" t="s">
        <v>34</v>
      </c>
      <c r="G359" s="21" t="s">
        <v>1</v>
      </c>
      <c r="H359" s="21" t="s">
        <v>2</v>
      </c>
      <c r="I359" s="21" t="s">
        <v>3</v>
      </c>
      <c r="J359" s="21" t="s">
        <v>4</v>
      </c>
      <c r="K359" s="21" t="s">
        <v>5</v>
      </c>
      <c r="L359" s="21" t="s">
        <v>6</v>
      </c>
      <c r="M359" s="21" t="s">
        <v>7</v>
      </c>
      <c r="N359" s="21" t="s">
        <v>8</v>
      </c>
      <c r="O359" s="21" t="s">
        <v>9</v>
      </c>
      <c r="P359" s="21" t="s">
        <v>10</v>
      </c>
      <c r="Q359" s="21" t="s">
        <v>11</v>
      </c>
      <c r="R359" s="22" t="s">
        <v>12</v>
      </c>
      <c r="S359" s="21" t="s">
        <v>13</v>
      </c>
      <c r="T359" s="22" t="s">
        <v>14</v>
      </c>
      <c r="U359" s="21" t="s">
        <v>15</v>
      </c>
      <c r="V359" s="22" t="s">
        <v>16</v>
      </c>
      <c r="W359" s="21" t="s">
        <v>17</v>
      </c>
      <c r="X359" s="22" t="s">
        <v>18</v>
      </c>
      <c r="Y359" s="21" t="s">
        <v>19</v>
      </c>
      <c r="Z359" s="21" t="s">
        <v>20</v>
      </c>
    </row>
    <row r="360" spans="1:26" ht="13.9" customHeight="1" x14ac:dyDescent="0.25">
      <c r="A360" s="15">
        <v>6</v>
      </c>
      <c r="B360" s="15">
        <v>1</v>
      </c>
      <c r="C360" s="15">
        <v>1</v>
      </c>
      <c r="D360" s="84" t="s">
        <v>218</v>
      </c>
      <c r="E360" s="23">
        <v>630</v>
      </c>
      <c r="F360" s="23" t="s">
        <v>123</v>
      </c>
      <c r="G360" s="24">
        <v>0</v>
      </c>
      <c r="H360" s="24">
        <v>0</v>
      </c>
      <c r="I360" s="24">
        <v>0</v>
      </c>
      <c r="J360" s="24">
        <v>489</v>
      </c>
      <c r="K360" s="24">
        <v>0</v>
      </c>
      <c r="L360" s="24"/>
      <c r="M360" s="24"/>
      <c r="N360" s="24"/>
      <c r="O360" s="24"/>
      <c r="P360" s="24">
        <f>K360+SUM(L360:O360)</f>
        <v>0</v>
      </c>
      <c r="Q360" s="24"/>
      <c r="R360" s="25" t="e">
        <f t="shared" ref="R360:R366" si="198">Q360/$P360</f>
        <v>#DIV/0!</v>
      </c>
      <c r="S360" s="24"/>
      <c r="T360" s="25" t="e">
        <f t="shared" ref="T360:T366" si="199">S360/$P360</f>
        <v>#DIV/0!</v>
      </c>
      <c r="U360" s="24"/>
      <c r="V360" s="25" t="e">
        <f t="shared" ref="V360:V366" si="200">U360/$P360</f>
        <v>#DIV/0!</v>
      </c>
      <c r="W360" s="24"/>
      <c r="X360" s="25" t="e">
        <f t="shared" ref="X360:X366" si="201">W360/$P360</f>
        <v>#DIV/0!</v>
      </c>
      <c r="Y360" s="24">
        <v>0</v>
      </c>
      <c r="Z360" s="24">
        <f>Y360</f>
        <v>0</v>
      </c>
    </row>
    <row r="361" spans="1:26" ht="13.9" customHeight="1" x14ac:dyDescent="0.25">
      <c r="A361" s="15">
        <v>6</v>
      </c>
      <c r="B361" s="15">
        <v>1</v>
      </c>
      <c r="C361" s="15">
        <v>1</v>
      </c>
      <c r="D361" s="79" t="s">
        <v>21</v>
      </c>
      <c r="E361" s="85">
        <v>111</v>
      </c>
      <c r="F361" s="48" t="s">
        <v>126</v>
      </c>
      <c r="G361" s="49">
        <f t="shared" ref="G361:Q361" si="202">SUM(G360:G360)</f>
        <v>0</v>
      </c>
      <c r="H361" s="49">
        <f t="shared" si="202"/>
        <v>0</v>
      </c>
      <c r="I361" s="49">
        <f t="shared" si="202"/>
        <v>0</v>
      </c>
      <c r="J361" s="49">
        <f t="shared" si="202"/>
        <v>489</v>
      </c>
      <c r="K361" s="49">
        <f t="shared" si="202"/>
        <v>0</v>
      </c>
      <c r="L361" s="49">
        <f t="shared" si="202"/>
        <v>0</v>
      </c>
      <c r="M361" s="49">
        <f t="shared" si="202"/>
        <v>0</v>
      </c>
      <c r="N361" s="49">
        <f t="shared" si="202"/>
        <v>0</v>
      </c>
      <c r="O361" s="49">
        <f t="shared" si="202"/>
        <v>0</v>
      </c>
      <c r="P361" s="49">
        <f t="shared" si="202"/>
        <v>0</v>
      </c>
      <c r="Q361" s="49">
        <f t="shared" si="202"/>
        <v>0</v>
      </c>
      <c r="R361" s="50" t="e">
        <f t="shared" si="198"/>
        <v>#DIV/0!</v>
      </c>
      <c r="S361" s="49">
        <f>SUM(S360:S360)</f>
        <v>0</v>
      </c>
      <c r="T361" s="50" t="e">
        <f t="shared" si="199"/>
        <v>#DIV/0!</v>
      </c>
      <c r="U361" s="49">
        <f>SUM(U360:U360)</f>
        <v>0</v>
      </c>
      <c r="V361" s="50" t="e">
        <f t="shared" si="200"/>
        <v>#DIV/0!</v>
      </c>
      <c r="W361" s="49">
        <f>SUM(W360:W360)</f>
        <v>0</v>
      </c>
      <c r="X361" s="50" t="e">
        <f t="shared" si="201"/>
        <v>#DIV/0!</v>
      </c>
      <c r="Y361" s="49">
        <f>SUM(Y360:Y360)</f>
        <v>0</v>
      </c>
      <c r="Z361" s="49">
        <f>SUM(Z360:Z360)</f>
        <v>0</v>
      </c>
    </row>
    <row r="362" spans="1:26" ht="13.9" customHeight="1" x14ac:dyDescent="0.25">
      <c r="A362" s="15">
        <v>6</v>
      </c>
      <c r="B362" s="15">
        <v>1</v>
      </c>
      <c r="C362" s="15">
        <v>1</v>
      </c>
      <c r="D362" s="11" t="s">
        <v>218</v>
      </c>
      <c r="E362" s="23">
        <v>620</v>
      </c>
      <c r="F362" s="23" t="s">
        <v>122</v>
      </c>
      <c r="G362" s="24">
        <v>0</v>
      </c>
      <c r="H362" s="24">
        <v>108.24</v>
      </c>
      <c r="I362" s="24">
        <v>109</v>
      </c>
      <c r="J362" s="24">
        <v>251</v>
      </c>
      <c r="K362" s="24">
        <v>393</v>
      </c>
      <c r="L362" s="24"/>
      <c r="M362" s="24"/>
      <c r="N362" s="24"/>
      <c r="O362" s="24"/>
      <c r="P362" s="24">
        <f>K362+SUM(L362:O362)</f>
        <v>393</v>
      </c>
      <c r="Q362" s="24"/>
      <c r="R362" s="25">
        <f t="shared" si="198"/>
        <v>0</v>
      </c>
      <c r="S362" s="24"/>
      <c r="T362" s="25">
        <f t="shared" si="199"/>
        <v>0</v>
      </c>
      <c r="U362" s="24"/>
      <c r="V362" s="25">
        <f t="shared" si="200"/>
        <v>0</v>
      </c>
      <c r="W362" s="24"/>
      <c r="X362" s="25">
        <f t="shared" si="201"/>
        <v>0</v>
      </c>
      <c r="Y362" s="24">
        <f>K362</f>
        <v>393</v>
      </c>
      <c r="Z362" s="24">
        <f>Y362</f>
        <v>393</v>
      </c>
    </row>
    <row r="363" spans="1:26" ht="13.9" customHeight="1" x14ac:dyDescent="0.25">
      <c r="A363" s="15">
        <v>6</v>
      </c>
      <c r="B363" s="15">
        <v>1</v>
      </c>
      <c r="C363" s="15">
        <v>1</v>
      </c>
      <c r="D363" s="11" t="s">
        <v>218</v>
      </c>
      <c r="E363" s="23">
        <v>630</v>
      </c>
      <c r="F363" s="23" t="s">
        <v>123</v>
      </c>
      <c r="G363" s="24">
        <v>1445.57</v>
      </c>
      <c r="H363" s="24">
        <v>4723.03</v>
      </c>
      <c r="I363" s="24">
        <v>6029</v>
      </c>
      <c r="J363" s="24">
        <v>9693</v>
      </c>
      <c r="K363" s="24">
        <v>9043</v>
      </c>
      <c r="L363" s="24"/>
      <c r="M363" s="24"/>
      <c r="N363" s="24"/>
      <c r="O363" s="24"/>
      <c r="P363" s="24">
        <f>K363+SUM(L363:O363)</f>
        <v>9043</v>
      </c>
      <c r="Q363" s="24"/>
      <c r="R363" s="25">
        <f t="shared" si="198"/>
        <v>0</v>
      </c>
      <c r="S363" s="24"/>
      <c r="T363" s="25">
        <f t="shared" si="199"/>
        <v>0</v>
      </c>
      <c r="U363" s="24"/>
      <c r="V363" s="25">
        <f t="shared" si="200"/>
        <v>0</v>
      </c>
      <c r="W363" s="24"/>
      <c r="X363" s="25">
        <f t="shared" si="201"/>
        <v>0</v>
      </c>
      <c r="Y363" s="24">
        <f>K363</f>
        <v>9043</v>
      </c>
      <c r="Z363" s="24">
        <f>Y363</f>
        <v>9043</v>
      </c>
    </row>
    <row r="364" spans="1:26" ht="13.9" customHeight="1" x14ac:dyDescent="0.25">
      <c r="A364" s="15">
        <v>6</v>
      </c>
      <c r="B364" s="15">
        <v>1</v>
      </c>
      <c r="C364" s="15">
        <v>1</v>
      </c>
      <c r="D364" s="11" t="s">
        <v>218</v>
      </c>
      <c r="E364" s="23">
        <v>640</v>
      </c>
      <c r="F364" s="23" t="s">
        <v>124</v>
      </c>
      <c r="G364" s="24">
        <v>5000</v>
      </c>
      <c r="H364" s="24">
        <v>5000</v>
      </c>
      <c r="I364" s="24">
        <v>6000</v>
      </c>
      <c r="J364" s="24">
        <v>6000</v>
      </c>
      <c r="K364" s="24">
        <v>5000</v>
      </c>
      <c r="L364" s="24"/>
      <c r="M364" s="24"/>
      <c r="N364" s="24"/>
      <c r="O364" s="24"/>
      <c r="P364" s="24">
        <f>K364+SUM(L364:O364)</f>
        <v>5000</v>
      </c>
      <c r="Q364" s="24"/>
      <c r="R364" s="25">
        <f t="shared" si="198"/>
        <v>0</v>
      </c>
      <c r="S364" s="24"/>
      <c r="T364" s="25">
        <f t="shared" si="199"/>
        <v>0</v>
      </c>
      <c r="U364" s="24"/>
      <c r="V364" s="25">
        <f t="shared" si="200"/>
        <v>0</v>
      </c>
      <c r="W364" s="24"/>
      <c r="X364" s="25">
        <f t="shared" si="201"/>
        <v>0</v>
      </c>
      <c r="Y364" s="24">
        <f>K364</f>
        <v>5000</v>
      </c>
      <c r="Z364" s="24">
        <f>Y364</f>
        <v>5000</v>
      </c>
    </row>
    <row r="365" spans="1:26" ht="13.9" customHeight="1" x14ac:dyDescent="0.25">
      <c r="A365" s="15">
        <v>6</v>
      </c>
      <c r="B365" s="15">
        <v>1</v>
      </c>
      <c r="C365" s="15">
        <v>1</v>
      </c>
      <c r="D365" s="79" t="s">
        <v>21</v>
      </c>
      <c r="E365" s="48">
        <v>41</v>
      </c>
      <c r="F365" s="48" t="s">
        <v>23</v>
      </c>
      <c r="G365" s="49">
        <f t="shared" ref="G365:Q365" si="203">SUM(G362:G364)</f>
        <v>6445.57</v>
      </c>
      <c r="H365" s="49">
        <f t="shared" si="203"/>
        <v>9831.27</v>
      </c>
      <c r="I365" s="49">
        <f t="shared" si="203"/>
        <v>12138</v>
      </c>
      <c r="J365" s="49">
        <f t="shared" si="203"/>
        <v>15944</v>
      </c>
      <c r="K365" s="49">
        <f t="shared" si="203"/>
        <v>14436</v>
      </c>
      <c r="L365" s="49">
        <f t="shared" si="203"/>
        <v>0</v>
      </c>
      <c r="M365" s="49">
        <f t="shared" si="203"/>
        <v>0</v>
      </c>
      <c r="N365" s="49">
        <f t="shared" si="203"/>
        <v>0</v>
      </c>
      <c r="O365" s="49">
        <f t="shared" si="203"/>
        <v>0</v>
      </c>
      <c r="P365" s="49">
        <f t="shared" si="203"/>
        <v>14436</v>
      </c>
      <c r="Q365" s="49">
        <f t="shared" si="203"/>
        <v>0</v>
      </c>
      <c r="R365" s="50">
        <f t="shared" si="198"/>
        <v>0</v>
      </c>
      <c r="S365" s="49">
        <f>SUM(S362:S364)</f>
        <v>0</v>
      </c>
      <c r="T365" s="50">
        <f t="shared" si="199"/>
        <v>0</v>
      </c>
      <c r="U365" s="49">
        <f>SUM(U362:U364)</f>
        <v>0</v>
      </c>
      <c r="V365" s="50">
        <f t="shared" si="200"/>
        <v>0</v>
      </c>
      <c r="W365" s="49">
        <f>SUM(W362:W364)</f>
        <v>0</v>
      </c>
      <c r="X365" s="50">
        <f t="shared" si="201"/>
        <v>0</v>
      </c>
      <c r="Y365" s="49">
        <f>SUM(Y362:Y364)</f>
        <v>14436</v>
      </c>
      <c r="Z365" s="49">
        <f>SUM(Z362:Z364)</f>
        <v>14436</v>
      </c>
    </row>
    <row r="366" spans="1:26" ht="13.9" customHeight="1" x14ac:dyDescent="0.25">
      <c r="A366" s="15">
        <v>6</v>
      </c>
      <c r="B366" s="15">
        <v>1</v>
      </c>
      <c r="C366" s="15">
        <v>1</v>
      </c>
      <c r="D366" s="86"/>
      <c r="E366" s="87"/>
      <c r="F366" s="26" t="s">
        <v>116</v>
      </c>
      <c r="G366" s="27">
        <f t="shared" ref="G366:Q366" si="204">G361+G365</f>
        <v>6445.57</v>
      </c>
      <c r="H366" s="27">
        <f t="shared" si="204"/>
        <v>9831.27</v>
      </c>
      <c r="I366" s="27">
        <f t="shared" si="204"/>
        <v>12138</v>
      </c>
      <c r="J366" s="27">
        <f t="shared" si="204"/>
        <v>16433</v>
      </c>
      <c r="K366" s="27">
        <f t="shared" si="204"/>
        <v>14436</v>
      </c>
      <c r="L366" s="27">
        <f t="shared" si="204"/>
        <v>0</v>
      </c>
      <c r="M366" s="27">
        <f t="shared" si="204"/>
        <v>0</v>
      </c>
      <c r="N366" s="27">
        <f t="shared" si="204"/>
        <v>0</v>
      </c>
      <c r="O366" s="27">
        <f t="shared" si="204"/>
        <v>0</v>
      </c>
      <c r="P366" s="27">
        <f t="shared" si="204"/>
        <v>14436</v>
      </c>
      <c r="Q366" s="27">
        <f t="shared" si="204"/>
        <v>0</v>
      </c>
      <c r="R366" s="28">
        <f t="shared" si="198"/>
        <v>0</v>
      </c>
      <c r="S366" s="27">
        <f>S361+S365</f>
        <v>0</v>
      </c>
      <c r="T366" s="28">
        <f t="shared" si="199"/>
        <v>0</v>
      </c>
      <c r="U366" s="27">
        <f>U361+U365</f>
        <v>0</v>
      </c>
      <c r="V366" s="28">
        <f t="shared" si="200"/>
        <v>0</v>
      </c>
      <c r="W366" s="27">
        <f>W361+W365</f>
        <v>0</v>
      </c>
      <c r="X366" s="28">
        <f t="shared" si="201"/>
        <v>0</v>
      </c>
      <c r="Y366" s="27">
        <f>Y361+Y365</f>
        <v>14436</v>
      </c>
      <c r="Z366" s="27">
        <f>Z361+Z365</f>
        <v>14436</v>
      </c>
    </row>
    <row r="368" spans="1:26" ht="13.9" customHeight="1" x14ac:dyDescent="0.25">
      <c r="E368" s="115" t="s">
        <v>55</v>
      </c>
      <c r="F368" s="122" t="s">
        <v>139</v>
      </c>
      <c r="G368" s="127">
        <v>462</v>
      </c>
      <c r="H368" s="127">
        <v>946</v>
      </c>
      <c r="I368" s="127">
        <v>2746</v>
      </c>
      <c r="J368" s="127">
        <v>2402</v>
      </c>
      <c r="K368" s="127">
        <v>2402</v>
      </c>
      <c r="L368" s="127"/>
      <c r="M368" s="127"/>
      <c r="N368" s="127"/>
      <c r="O368" s="127"/>
      <c r="P368" s="127">
        <f>K368+SUM(L368:O368)</f>
        <v>2402</v>
      </c>
      <c r="Q368" s="127"/>
      <c r="R368" s="130">
        <f>Q368/$P368</f>
        <v>0</v>
      </c>
      <c r="S368" s="127"/>
      <c r="T368" s="130">
        <f>S368/$P368</f>
        <v>0</v>
      </c>
      <c r="U368" s="127"/>
      <c r="V368" s="130">
        <f>U368/$P368</f>
        <v>0</v>
      </c>
      <c r="W368" s="127"/>
      <c r="X368" s="131">
        <f>W368/$P368</f>
        <v>0</v>
      </c>
      <c r="Y368" s="123">
        <f>K368</f>
        <v>2402</v>
      </c>
      <c r="Z368" s="126">
        <f>Y368</f>
        <v>2402</v>
      </c>
    </row>
    <row r="370" spans="1:26" ht="13.9" customHeight="1" x14ac:dyDescent="0.25">
      <c r="D370" s="73" t="s">
        <v>219</v>
      </c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4"/>
      <c r="S370" s="73"/>
      <c r="T370" s="74"/>
      <c r="U370" s="73"/>
      <c r="V370" s="74"/>
      <c r="W370" s="73"/>
      <c r="X370" s="74"/>
      <c r="Y370" s="73"/>
      <c r="Z370" s="73"/>
    </row>
    <row r="371" spans="1:26" ht="13.9" customHeight="1" x14ac:dyDescent="0.25">
      <c r="D371" s="21" t="s">
        <v>32</v>
      </c>
      <c r="E371" s="21" t="s">
        <v>33</v>
      </c>
      <c r="F371" s="21" t="s">
        <v>34</v>
      </c>
      <c r="G371" s="21" t="s">
        <v>1</v>
      </c>
      <c r="H371" s="21" t="s">
        <v>2</v>
      </c>
      <c r="I371" s="21" t="s">
        <v>3</v>
      </c>
      <c r="J371" s="21" t="s">
        <v>4</v>
      </c>
      <c r="K371" s="21" t="s">
        <v>5</v>
      </c>
      <c r="L371" s="21" t="s">
        <v>6</v>
      </c>
      <c r="M371" s="21" t="s">
        <v>7</v>
      </c>
      <c r="N371" s="21" t="s">
        <v>8</v>
      </c>
      <c r="O371" s="21" t="s">
        <v>9</v>
      </c>
      <c r="P371" s="21" t="s">
        <v>10</v>
      </c>
      <c r="Q371" s="21" t="s">
        <v>11</v>
      </c>
      <c r="R371" s="22" t="s">
        <v>12</v>
      </c>
      <c r="S371" s="21" t="s">
        <v>13</v>
      </c>
      <c r="T371" s="22" t="s">
        <v>14</v>
      </c>
      <c r="U371" s="21" t="s">
        <v>15</v>
      </c>
      <c r="V371" s="22" t="s">
        <v>16</v>
      </c>
      <c r="W371" s="21" t="s">
        <v>17</v>
      </c>
      <c r="X371" s="22" t="s">
        <v>18</v>
      </c>
      <c r="Y371" s="21" t="s">
        <v>19</v>
      </c>
      <c r="Z371" s="21" t="s">
        <v>20</v>
      </c>
    </row>
    <row r="372" spans="1:26" ht="13.9" customHeight="1" x14ac:dyDescent="0.25">
      <c r="A372" s="15">
        <v>6</v>
      </c>
      <c r="B372" s="15">
        <v>1</v>
      </c>
      <c r="C372" s="15">
        <v>2</v>
      </c>
      <c r="D372" s="84" t="s">
        <v>218</v>
      </c>
      <c r="E372" s="23">
        <v>640</v>
      </c>
      <c r="F372" s="23" t="s">
        <v>124</v>
      </c>
      <c r="G372" s="24">
        <v>3500</v>
      </c>
      <c r="H372" s="24">
        <v>5500</v>
      </c>
      <c r="I372" s="24">
        <f>SUM(I376:I377)</f>
        <v>6800</v>
      </c>
      <c r="J372" s="24">
        <f>SUM(J376:J377)</f>
        <v>6300</v>
      </c>
      <c r="K372" s="24">
        <f>SUM(K376:K377)</f>
        <v>6300</v>
      </c>
      <c r="L372" s="24"/>
      <c r="M372" s="24"/>
      <c r="N372" s="24"/>
      <c r="O372" s="24"/>
      <c r="P372" s="24">
        <f>K372+SUM(L372:O372)</f>
        <v>6300</v>
      </c>
      <c r="Q372" s="24"/>
      <c r="R372" s="25">
        <f>Q372/$P372</f>
        <v>0</v>
      </c>
      <c r="S372" s="24"/>
      <c r="T372" s="25">
        <f>S372/$P372</f>
        <v>0</v>
      </c>
      <c r="U372" s="24"/>
      <c r="V372" s="25">
        <f>U372/$P372</f>
        <v>0</v>
      </c>
      <c r="W372" s="24"/>
      <c r="X372" s="25">
        <f>W372/$P372</f>
        <v>0</v>
      </c>
      <c r="Y372" s="24">
        <f>SUM(Y376:Y377)</f>
        <v>6300</v>
      </c>
      <c r="Z372" s="24">
        <f>SUM(Z376:Z377)</f>
        <v>6300</v>
      </c>
    </row>
    <row r="373" spans="1:26" ht="13.9" customHeight="1" x14ac:dyDescent="0.25">
      <c r="A373" s="15">
        <v>6</v>
      </c>
      <c r="B373" s="15">
        <v>1</v>
      </c>
      <c r="C373" s="15">
        <v>2</v>
      </c>
      <c r="D373" s="79" t="s">
        <v>21</v>
      </c>
      <c r="E373" s="48">
        <v>41</v>
      </c>
      <c r="F373" s="48" t="s">
        <v>23</v>
      </c>
      <c r="G373" s="49">
        <f t="shared" ref="G373:Q373" si="205">SUM(G372:G372)</f>
        <v>3500</v>
      </c>
      <c r="H373" s="49">
        <f t="shared" si="205"/>
        <v>5500</v>
      </c>
      <c r="I373" s="49">
        <f t="shared" si="205"/>
        <v>6800</v>
      </c>
      <c r="J373" s="49">
        <f t="shared" si="205"/>
        <v>6300</v>
      </c>
      <c r="K373" s="49">
        <f t="shared" si="205"/>
        <v>6300</v>
      </c>
      <c r="L373" s="49">
        <f t="shared" si="205"/>
        <v>0</v>
      </c>
      <c r="M373" s="49">
        <f t="shared" si="205"/>
        <v>0</v>
      </c>
      <c r="N373" s="49">
        <f t="shared" si="205"/>
        <v>0</v>
      </c>
      <c r="O373" s="49">
        <f t="shared" si="205"/>
        <v>0</v>
      </c>
      <c r="P373" s="49">
        <f t="shared" si="205"/>
        <v>6300</v>
      </c>
      <c r="Q373" s="49">
        <f t="shared" si="205"/>
        <v>0</v>
      </c>
      <c r="R373" s="50">
        <f>Q373/$P373</f>
        <v>0</v>
      </c>
      <c r="S373" s="49">
        <f>SUM(S372:S372)</f>
        <v>0</v>
      </c>
      <c r="T373" s="50">
        <f>S373/$P373</f>
        <v>0</v>
      </c>
      <c r="U373" s="49">
        <f>SUM(U372:U372)</f>
        <v>0</v>
      </c>
      <c r="V373" s="50">
        <f>U373/$P373</f>
        <v>0</v>
      </c>
      <c r="W373" s="49">
        <f>SUM(W372:W372)</f>
        <v>0</v>
      </c>
      <c r="X373" s="50">
        <f>W373/$P373</f>
        <v>0</v>
      </c>
      <c r="Y373" s="49">
        <f>SUM(Y372:Y372)</f>
        <v>6300</v>
      </c>
      <c r="Z373" s="49">
        <f>SUM(Z372:Z372)</f>
        <v>6300</v>
      </c>
    </row>
    <row r="374" spans="1:26" ht="13.9" customHeight="1" x14ac:dyDescent="0.25">
      <c r="A374" s="15">
        <v>6</v>
      </c>
      <c r="B374" s="15">
        <v>1</v>
      </c>
      <c r="C374" s="15">
        <v>2</v>
      </c>
      <c r="D374" s="86"/>
      <c r="E374" s="87"/>
      <c r="F374" s="26" t="s">
        <v>116</v>
      </c>
      <c r="G374" s="27">
        <f t="shared" ref="G374:Q374" si="206">G373</f>
        <v>3500</v>
      </c>
      <c r="H374" s="27">
        <f t="shared" si="206"/>
        <v>5500</v>
      </c>
      <c r="I374" s="27">
        <f t="shared" si="206"/>
        <v>6800</v>
      </c>
      <c r="J374" s="27">
        <f t="shared" si="206"/>
        <v>6300</v>
      </c>
      <c r="K374" s="27">
        <f t="shared" si="206"/>
        <v>6300</v>
      </c>
      <c r="L374" s="27">
        <f t="shared" si="206"/>
        <v>0</v>
      </c>
      <c r="M374" s="27">
        <f t="shared" si="206"/>
        <v>0</v>
      </c>
      <c r="N374" s="27">
        <f t="shared" si="206"/>
        <v>0</v>
      </c>
      <c r="O374" s="27">
        <f t="shared" si="206"/>
        <v>0</v>
      </c>
      <c r="P374" s="27">
        <f t="shared" si="206"/>
        <v>6300</v>
      </c>
      <c r="Q374" s="27">
        <f t="shared" si="206"/>
        <v>0</v>
      </c>
      <c r="R374" s="28">
        <f>Q374/$P374</f>
        <v>0</v>
      </c>
      <c r="S374" s="27">
        <f>S373</f>
        <v>0</v>
      </c>
      <c r="T374" s="28">
        <f>S374/$P374</f>
        <v>0</v>
      </c>
      <c r="U374" s="27">
        <f>U373</f>
        <v>0</v>
      </c>
      <c r="V374" s="28">
        <f>U374/$P374</f>
        <v>0</v>
      </c>
      <c r="W374" s="27">
        <f>W373</f>
        <v>0</v>
      </c>
      <c r="X374" s="28">
        <f>W374/$P374</f>
        <v>0</v>
      </c>
      <c r="Y374" s="27">
        <f>Y373</f>
        <v>6300</v>
      </c>
      <c r="Z374" s="27">
        <f>Z373</f>
        <v>6300</v>
      </c>
    </row>
    <row r="376" spans="1:26" ht="13.9" customHeight="1" x14ac:dyDescent="0.25">
      <c r="E376" s="52" t="s">
        <v>55</v>
      </c>
      <c r="F376" s="30" t="s">
        <v>220</v>
      </c>
      <c r="G376" s="53">
        <v>500</v>
      </c>
      <c r="H376" s="53">
        <v>500</v>
      </c>
      <c r="I376" s="53">
        <v>800</v>
      </c>
      <c r="J376" s="53">
        <v>300</v>
      </c>
      <c r="K376" s="53">
        <v>300</v>
      </c>
      <c r="L376" s="53"/>
      <c r="M376" s="53"/>
      <c r="N376" s="53"/>
      <c r="O376" s="53"/>
      <c r="P376" s="53">
        <f>K376+SUM(L376:O376)</f>
        <v>300</v>
      </c>
      <c r="Q376" s="53"/>
      <c r="R376" s="54">
        <f>Q376/$P376</f>
        <v>0</v>
      </c>
      <c r="S376" s="53"/>
      <c r="T376" s="54">
        <f>S376/$P376</f>
        <v>0</v>
      </c>
      <c r="U376" s="53"/>
      <c r="V376" s="54">
        <f>U376/$P376</f>
        <v>0</v>
      </c>
      <c r="W376" s="53"/>
      <c r="X376" s="55">
        <f>W376/$P376</f>
        <v>0</v>
      </c>
      <c r="Y376" s="53">
        <f>K376</f>
        <v>300</v>
      </c>
      <c r="Z376" s="56">
        <f>Y376</f>
        <v>300</v>
      </c>
    </row>
    <row r="377" spans="1:26" ht="13.9" customHeight="1" x14ac:dyDescent="0.25">
      <c r="E377" s="100"/>
      <c r="F377" s="101" t="s">
        <v>221</v>
      </c>
      <c r="G377" s="105">
        <v>3000</v>
      </c>
      <c r="H377" s="105">
        <v>5000</v>
      </c>
      <c r="I377" s="105">
        <v>6000</v>
      </c>
      <c r="J377" s="105">
        <v>6000</v>
      </c>
      <c r="K377" s="105">
        <v>6000</v>
      </c>
      <c r="L377" s="105"/>
      <c r="M377" s="105"/>
      <c r="N377" s="105"/>
      <c r="O377" s="105"/>
      <c r="P377" s="105">
        <f>K377+SUM(L377:O377)</f>
        <v>6000</v>
      </c>
      <c r="Q377" s="105"/>
      <c r="R377" s="132">
        <f>Q377/$P377</f>
        <v>0</v>
      </c>
      <c r="S377" s="105"/>
      <c r="T377" s="132">
        <f>S377/$P377</f>
        <v>0</v>
      </c>
      <c r="U377" s="105"/>
      <c r="V377" s="132">
        <f>U377/$P377</f>
        <v>0</v>
      </c>
      <c r="W377" s="105"/>
      <c r="X377" s="133">
        <f>W377/$P377</f>
        <v>0</v>
      </c>
      <c r="Y377" s="105">
        <f>K377</f>
        <v>6000</v>
      </c>
      <c r="Z377" s="106">
        <f>Y377</f>
        <v>6000</v>
      </c>
    </row>
    <row r="379" spans="1:26" ht="13.9" customHeight="1" x14ac:dyDescent="0.25">
      <c r="D379" s="41" t="s">
        <v>222</v>
      </c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2"/>
      <c r="S379" s="41"/>
      <c r="T379" s="42"/>
      <c r="U379" s="41"/>
      <c r="V379" s="42"/>
      <c r="W379" s="41"/>
      <c r="X379" s="42"/>
      <c r="Y379" s="41"/>
      <c r="Z379" s="41"/>
    </row>
    <row r="380" spans="1:26" ht="13.9" customHeight="1" x14ac:dyDescent="0.25">
      <c r="D380" s="121"/>
      <c r="E380" s="121"/>
      <c r="F380" s="121"/>
      <c r="G380" s="21" t="s">
        <v>1</v>
      </c>
      <c r="H380" s="21" t="s">
        <v>2</v>
      </c>
      <c r="I380" s="21" t="s">
        <v>3</v>
      </c>
      <c r="J380" s="21" t="s">
        <v>4</v>
      </c>
      <c r="K380" s="21" t="s">
        <v>5</v>
      </c>
      <c r="L380" s="21" t="s">
        <v>6</v>
      </c>
      <c r="M380" s="21" t="s">
        <v>7</v>
      </c>
      <c r="N380" s="21" t="s">
        <v>8</v>
      </c>
      <c r="O380" s="21" t="s">
        <v>9</v>
      </c>
      <c r="P380" s="21" t="s">
        <v>10</v>
      </c>
      <c r="Q380" s="21" t="s">
        <v>11</v>
      </c>
      <c r="R380" s="22" t="s">
        <v>12</v>
      </c>
      <c r="S380" s="21" t="s">
        <v>13</v>
      </c>
      <c r="T380" s="22" t="s">
        <v>14</v>
      </c>
      <c r="U380" s="21" t="s">
        <v>15</v>
      </c>
      <c r="V380" s="22" t="s">
        <v>16</v>
      </c>
      <c r="W380" s="21" t="s">
        <v>17</v>
      </c>
      <c r="X380" s="22" t="s">
        <v>18</v>
      </c>
      <c r="Y380" s="21" t="s">
        <v>19</v>
      </c>
      <c r="Z380" s="21" t="s">
        <v>20</v>
      </c>
    </row>
    <row r="381" spans="1:26" ht="13.9" customHeight="1" x14ac:dyDescent="0.25">
      <c r="A381" s="15">
        <v>6</v>
      </c>
      <c r="B381" s="15">
        <v>2</v>
      </c>
      <c r="D381" s="2" t="s">
        <v>21</v>
      </c>
      <c r="E381" s="23">
        <v>111</v>
      </c>
      <c r="F381" s="23" t="s">
        <v>126</v>
      </c>
      <c r="G381" s="24">
        <f t="shared" ref="G381:Q381" si="207">G388</f>
        <v>0</v>
      </c>
      <c r="H381" s="24">
        <f t="shared" si="207"/>
        <v>0</v>
      </c>
      <c r="I381" s="24">
        <f t="shared" si="207"/>
        <v>0</v>
      </c>
      <c r="J381" s="24">
        <f t="shared" si="207"/>
        <v>72</v>
      </c>
      <c r="K381" s="24">
        <f t="shared" si="207"/>
        <v>0</v>
      </c>
      <c r="L381" s="24">
        <f t="shared" si="207"/>
        <v>0</v>
      </c>
      <c r="M381" s="24">
        <f t="shared" si="207"/>
        <v>0</v>
      </c>
      <c r="N381" s="24">
        <f t="shared" si="207"/>
        <v>0</v>
      </c>
      <c r="O381" s="24">
        <f t="shared" si="207"/>
        <v>0</v>
      </c>
      <c r="P381" s="24">
        <f t="shared" si="207"/>
        <v>0</v>
      </c>
      <c r="Q381" s="24">
        <f t="shared" si="207"/>
        <v>0</v>
      </c>
      <c r="R381" s="25" t="e">
        <f>Q381/$P381</f>
        <v>#DIV/0!</v>
      </c>
      <c r="S381" s="24">
        <f>S388</f>
        <v>0</v>
      </c>
      <c r="T381" s="25" t="e">
        <f>S381/$P381</f>
        <v>#DIV/0!</v>
      </c>
      <c r="U381" s="24">
        <f>U388</f>
        <v>0</v>
      </c>
      <c r="V381" s="25" t="e">
        <f>U381/$P381</f>
        <v>#DIV/0!</v>
      </c>
      <c r="W381" s="24">
        <f>W388</f>
        <v>0</v>
      </c>
      <c r="X381" s="25" t="e">
        <f>W381/$P381</f>
        <v>#DIV/0!</v>
      </c>
      <c r="Y381" s="24">
        <f>Y388</f>
        <v>0</v>
      </c>
      <c r="Z381" s="24">
        <f>Z388</f>
        <v>0</v>
      </c>
    </row>
    <row r="382" spans="1:26" ht="13.9" customHeight="1" x14ac:dyDescent="0.25">
      <c r="A382" s="15">
        <v>6</v>
      </c>
      <c r="B382" s="15">
        <v>2</v>
      </c>
      <c r="D382" s="2" t="s">
        <v>21</v>
      </c>
      <c r="E382" s="135">
        <v>41</v>
      </c>
      <c r="F382" s="135" t="s">
        <v>23</v>
      </c>
      <c r="G382" s="24">
        <f t="shared" ref="G382:O382" si="208">G390+G400+G412</f>
        <v>10350.09</v>
      </c>
      <c r="H382" s="24">
        <f t="shared" si="208"/>
        <v>12610.43</v>
      </c>
      <c r="I382" s="24">
        <f t="shared" si="208"/>
        <v>14945</v>
      </c>
      <c r="J382" s="24">
        <f t="shared" si="208"/>
        <v>14689</v>
      </c>
      <c r="K382" s="24">
        <f t="shared" si="208"/>
        <v>15981</v>
      </c>
      <c r="L382" s="24">
        <f t="shared" si="208"/>
        <v>0</v>
      </c>
      <c r="M382" s="24">
        <f t="shared" si="208"/>
        <v>0</v>
      </c>
      <c r="N382" s="24">
        <f t="shared" si="208"/>
        <v>0</v>
      </c>
      <c r="O382" s="24">
        <f t="shared" si="208"/>
        <v>0</v>
      </c>
      <c r="P382" s="24">
        <f>K382+SUM(L382:O382)</f>
        <v>15981</v>
      </c>
      <c r="Q382" s="24">
        <f>Q390+Q400+Q412</f>
        <v>0</v>
      </c>
      <c r="R382" s="25">
        <f>Q382/$P382</f>
        <v>0</v>
      </c>
      <c r="S382" s="24">
        <f>S390+S400+S412</f>
        <v>0</v>
      </c>
      <c r="T382" s="25">
        <f>S382/$P382</f>
        <v>0</v>
      </c>
      <c r="U382" s="24">
        <f>U390+U400+U412</f>
        <v>0</v>
      </c>
      <c r="V382" s="25">
        <f>U382/$P382</f>
        <v>0</v>
      </c>
      <c r="W382" s="24">
        <f>W390+W400+W412</f>
        <v>0</v>
      </c>
      <c r="X382" s="25">
        <f>W382/$P382</f>
        <v>0</v>
      </c>
      <c r="Y382" s="24">
        <f>Y390+Y400+Y412</f>
        <v>15981</v>
      </c>
      <c r="Z382" s="24">
        <f>Z390+Z400+Z412</f>
        <v>15981</v>
      </c>
    </row>
    <row r="383" spans="1:26" ht="13.9" customHeight="1" x14ac:dyDescent="0.25">
      <c r="A383" s="15">
        <v>6</v>
      </c>
      <c r="B383" s="15">
        <v>2</v>
      </c>
      <c r="D383" s="30"/>
      <c r="E383" s="31"/>
      <c r="F383" s="26" t="s">
        <v>116</v>
      </c>
      <c r="G383" s="27">
        <f t="shared" ref="G383:Q383" si="209">SUM(G381:G382)</f>
        <v>10350.09</v>
      </c>
      <c r="H383" s="27">
        <f t="shared" si="209"/>
        <v>12610.43</v>
      </c>
      <c r="I383" s="27">
        <f t="shared" si="209"/>
        <v>14945</v>
      </c>
      <c r="J383" s="27">
        <f t="shared" si="209"/>
        <v>14761</v>
      </c>
      <c r="K383" s="27">
        <f t="shared" si="209"/>
        <v>15981</v>
      </c>
      <c r="L383" s="27">
        <f t="shared" si="209"/>
        <v>0</v>
      </c>
      <c r="M383" s="27">
        <f t="shared" si="209"/>
        <v>0</v>
      </c>
      <c r="N383" s="27">
        <f t="shared" si="209"/>
        <v>0</v>
      </c>
      <c r="O383" s="27">
        <f t="shared" si="209"/>
        <v>0</v>
      </c>
      <c r="P383" s="27">
        <f t="shared" si="209"/>
        <v>15981</v>
      </c>
      <c r="Q383" s="27">
        <f t="shared" si="209"/>
        <v>0</v>
      </c>
      <c r="R383" s="28">
        <f>Q383/$P383</f>
        <v>0</v>
      </c>
      <c r="S383" s="27">
        <f>SUM(S381:S382)</f>
        <v>0</v>
      </c>
      <c r="T383" s="28">
        <f>S383/$P383</f>
        <v>0</v>
      </c>
      <c r="U383" s="27">
        <f>SUM(U381:U382)</f>
        <v>0</v>
      </c>
      <c r="V383" s="28">
        <f>U383/$P383</f>
        <v>0</v>
      </c>
      <c r="W383" s="27">
        <f>SUM(W381:W382)</f>
        <v>0</v>
      </c>
      <c r="X383" s="28">
        <f>W383/$P383</f>
        <v>0</v>
      </c>
      <c r="Y383" s="27">
        <f>SUM(Y381:Y382)</f>
        <v>15981</v>
      </c>
      <c r="Z383" s="27">
        <f>SUM(Z381:Z382)</f>
        <v>15981</v>
      </c>
    </row>
    <row r="385" spans="1:26" ht="13.9" customHeight="1" x14ac:dyDescent="0.25">
      <c r="D385" s="73" t="s">
        <v>223</v>
      </c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4"/>
      <c r="S385" s="73"/>
      <c r="T385" s="74"/>
      <c r="U385" s="73"/>
      <c r="V385" s="74"/>
      <c r="W385" s="73"/>
      <c r="X385" s="74"/>
      <c r="Y385" s="73"/>
      <c r="Z385" s="73"/>
    </row>
    <row r="386" spans="1:26" ht="13.9" customHeight="1" x14ac:dyDescent="0.25">
      <c r="D386" s="21" t="s">
        <v>32</v>
      </c>
      <c r="E386" s="21" t="s">
        <v>33</v>
      </c>
      <c r="F386" s="21" t="s">
        <v>34</v>
      </c>
      <c r="G386" s="21" t="s">
        <v>1</v>
      </c>
      <c r="H386" s="21" t="s">
        <v>2</v>
      </c>
      <c r="I386" s="21" t="s">
        <v>3</v>
      </c>
      <c r="J386" s="21" t="s">
        <v>4</v>
      </c>
      <c r="K386" s="21" t="s">
        <v>5</v>
      </c>
      <c r="L386" s="21" t="s">
        <v>6</v>
      </c>
      <c r="M386" s="21" t="s">
        <v>7</v>
      </c>
      <c r="N386" s="21" t="s">
        <v>8</v>
      </c>
      <c r="O386" s="21" t="s">
        <v>9</v>
      </c>
      <c r="P386" s="21" t="s">
        <v>10</v>
      </c>
      <c r="Q386" s="21" t="s">
        <v>11</v>
      </c>
      <c r="R386" s="22" t="s">
        <v>12</v>
      </c>
      <c r="S386" s="21" t="s">
        <v>13</v>
      </c>
      <c r="T386" s="22" t="s">
        <v>14</v>
      </c>
      <c r="U386" s="21" t="s">
        <v>15</v>
      </c>
      <c r="V386" s="22" t="s">
        <v>16</v>
      </c>
      <c r="W386" s="21" t="s">
        <v>17</v>
      </c>
      <c r="X386" s="22" t="s">
        <v>18</v>
      </c>
      <c r="Y386" s="21" t="s">
        <v>19</v>
      </c>
      <c r="Z386" s="21" t="s">
        <v>20</v>
      </c>
    </row>
    <row r="387" spans="1:26" ht="13.9" customHeight="1" x14ac:dyDescent="0.25">
      <c r="A387" s="15">
        <v>6</v>
      </c>
      <c r="B387" s="15">
        <v>2</v>
      </c>
      <c r="C387" s="15">
        <v>1</v>
      </c>
      <c r="D387" s="84" t="s">
        <v>224</v>
      </c>
      <c r="E387" s="23">
        <v>630</v>
      </c>
      <c r="F387" s="23" t="s">
        <v>123</v>
      </c>
      <c r="G387" s="24">
        <v>0</v>
      </c>
      <c r="H387" s="24">
        <v>0</v>
      </c>
      <c r="I387" s="24">
        <v>0</v>
      </c>
      <c r="J387" s="24">
        <v>72</v>
      </c>
      <c r="K387" s="24">
        <v>0</v>
      </c>
      <c r="L387" s="24"/>
      <c r="M387" s="24"/>
      <c r="N387" s="24"/>
      <c r="O387" s="24"/>
      <c r="P387" s="24">
        <f>K387+SUM(L387:O387)</f>
        <v>0</v>
      </c>
      <c r="Q387" s="24"/>
      <c r="R387" s="25" t="e">
        <f>Q387/$P387</f>
        <v>#DIV/0!</v>
      </c>
      <c r="S387" s="24"/>
      <c r="T387" s="25" t="e">
        <f>S387/$P387</f>
        <v>#DIV/0!</v>
      </c>
      <c r="U387" s="24"/>
      <c r="V387" s="25" t="e">
        <f>U387/$P387</f>
        <v>#DIV/0!</v>
      </c>
      <c r="W387" s="24"/>
      <c r="X387" s="25" t="e">
        <f>W387/$P387</f>
        <v>#DIV/0!</v>
      </c>
      <c r="Y387" s="24">
        <v>0</v>
      </c>
      <c r="Z387" s="24">
        <f>Y387</f>
        <v>0</v>
      </c>
    </row>
    <row r="388" spans="1:26" ht="13.9" customHeight="1" x14ac:dyDescent="0.25">
      <c r="A388" s="15">
        <v>6</v>
      </c>
      <c r="B388" s="15">
        <v>2</v>
      </c>
      <c r="C388" s="15">
        <v>1</v>
      </c>
      <c r="D388" s="79" t="s">
        <v>21</v>
      </c>
      <c r="E388" s="85">
        <v>111</v>
      </c>
      <c r="F388" s="48" t="s">
        <v>126</v>
      </c>
      <c r="G388" s="49">
        <f t="shared" ref="G388:Q388" si="210">SUM(G387:G387)</f>
        <v>0</v>
      </c>
      <c r="H388" s="49">
        <f t="shared" si="210"/>
        <v>0</v>
      </c>
      <c r="I388" s="49">
        <f t="shared" si="210"/>
        <v>0</v>
      </c>
      <c r="J388" s="49">
        <f t="shared" si="210"/>
        <v>72</v>
      </c>
      <c r="K388" s="49">
        <f t="shared" si="210"/>
        <v>0</v>
      </c>
      <c r="L388" s="49">
        <f t="shared" si="210"/>
        <v>0</v>
      </c>
      <c r="M388" s="49">
        <f t="shared" si="210"/>
        <v>0</v>
      </c>
      <c r="N388" s="49">
        <f t="shared" si="210"/>
        <v>0</v>
      </c>
      <c r="O388" s="49">
        <f t="shared" si="210"/>
        <v>0</v>
      </c>
      <c r="P388" s="49">
        <f t="shared" si="210"/>
        <v>0</v>
      </c>
      <c r="Q388" s="49">
        <f t="shared" si="210"/>
        <v>0</v>
      </c>
      <c r="R388" s="50" t="e">
        <f>Q388/$P388</f>
        <v>#DIV/0!</v>
      </c>
      <c r="S388" s="49">
        <f>SUM(S387:S387)</f>
        <v>0</v>
      </c>
      <c r="T388" s="50" t="e">
        <f>S388/$P388</f>
        <v>#DIV/0!</v>
      </c>
      <c r="U388" s="49">
        <f>SUM(U387:U387)</f>
        <v>0</v>
      </c>
      <c r="V388" s="50" t="e">
        <f>U388/$P388</f>
        <v>#DIV/0!</v>
      </c>
      <c r="W388" s="49">
        <f>SUM(W387:W387)</f>
        <v>0</v>
      </c>
      <c r="X388" s="50" t="e">
        <f>W388/$P388</f>
        <v>#DIV/0!</v>
      </c>
      <c r="Y388" s="49">
        <f>SUM(Y387:Y387)</f>
        <v>0</v>
      </c>
      <c r="Z388" s="49">
        <f>SUM(Z387:Z387)</f>
        <v>0</v>
      </c>
    </row>
    <row r="389" spans="1:26" ht="13.9" customHeight="1" x14ac:dyDescent="0.25">
      <c r="A389" s="15">
        <v>6</v>
      </c>
      <c r="B389" s="15">
        <v>2</v>
      </c>
      <c r="C389" s="15">
        <v>1</v>
      </c>
      <c r="D389" s="84" t="s">
        <v>224</v>
      </c>
      <c r="E389" s="23">
        <v>630</v>
      </c>
      <c r="F389" s="23" t="s">
        <v>123</v>
      </c>
      <c r="G389" s="46">
        <v>1166.99</v>
      </c>
      <c r="H389" s="46">
        <v>434.5</v>
      </c>
      <c r="I389" s="46">
        <v>789</v>
      </c>
      <c r="J389" s="46">
        <v>603</v>
      </c>
      <c r="K389" s="46">
        <v>675</v>
      </c>
      <c r="L389" s="46"/>
      <c r="M389" s="46"/>
      <c r="N389" s="46"/>
      <c r="O389" s="46"/>
      <c r="P389" s="46">
        <f>K389+SUM(L389:O389)</f>
        <v>675</v>
      </c>
      <c r="Q389" s="46"/>
      <c r="R389" s="47">
        <f>Q389/$P389</f>
        <v>0</v>
      </c>
      <c r="S389" s="46"/>
      <c r="T389" s="47">
        <f>S389/$P389</f>
        <v>0</v>
      </c>
      <c r="U389" s="46"/>
      <c r="V389" s="47">
        <f>U389/$P389</f>
        <v>0</v>
      </c>
      <c r="W389" s="46"/>
      <c r="X389" s="47">
        <f>W389/$P389</f>
        <v>0</v>
      </c>
      <c r="Y389" s="46">
        <f>K389</f>
        <v>675</v>
      </c>
      <c r="Z389" s="46">
        <f>Y389</f>
        <v>675</v>
      </c>
    </row>
    <row r="390" spans="1:26" ht="13.9" customHeight="1" x14ac:dyDescent="0.25">
      <c r="A390" s="15">
        <v>6</v>
      </c>
      <c r="B390" s="15">
        <v>2</v>
      </c>
      <c r="C390" s="15">
        <v>1</v>
      </c>
      <c r="D390" s="79" t="s">
        <v>21</v>
      </c>
      <c r="E390" s="48">
        <v>41</v>
      </c>
      <c r="F390" s="48" t="s">
        <v>23</v>
      </c>
      <c r="G390" s="49">
        <f t="shared" ref="G390:Q390" si="211">SUM(G389:G389)</f>
        <v>1166.99</v>
      </c>
      <c r="H390" s="49">
        <f t="shared" si="211"/>
        <v>434.5</v>
      </c>
      <c r="I390" s="49">
        <f t="shared" si="211"/>
        <v>789</v>
      </c>
      <c r="J390" s="49">
        <f t="shared" si="211"/>
        <v>603</v>
      </c>
      <c r="K390" s="49">
        <f t="shared" si="211"/>
        <v>675</v>
      </c>
      <c r="L390" s="49">
        <f t="shared" si="211"/>
        <v>0</v>
      </c>
      <c r="M390" s="49">
        <f t="shared" si="211"/>
        <v>0</v>
      </c>
      <c r="N390" s="49">
        <f t="shared" si="211"/>
        <v>0</v>
      </c>
      <c r="O390" s="49">
        <f t="shared" si="211"/>
        <v>0</v>
      </c>
      <c r="P390" s="49">
        <f t="shared" si="211"/>
        <v>675</v>
      </c>
      <c r="Q390" s="49">
        <f t="shared" si="211"/>
        <v>0</v>
      </c>
      <c r="R390" s="50">
        <f>Q390/$P390</f>
        <v>0</v>
      </c>
      <c r="S390" s="49">
        <f>SUM(S389:S389)</f>
        <v>0</v>
      </c>
      <c r="T390" s="50">
        <f>S390/$P390</f>
        <v>0</v>
      </c>
      <c r="U390" s="49">
        <f>SUM(U389:U389)</f>
        <v>0</v>
      </c>
      <c r="V390" s="50">
        <f>U390/$P390</f>
        <v>0</v>
      </c>
      <c r="W390" s="49">
        <f>SUM(W389:W389)</f>
        <v>0</v>
      </c>
      <c r="X390" s="50">
        <f>W390/$P390</f>
        <v>0</v>
      </c>
      <c r="Y390" s="49">
        <f>SUM(Y389:Y389)</f>
        <v>675</v>
      </c>
      <c r="Z390" s="49">
        <f>SUM(Z389:Z389)</f>
        <v>675</v>
      </c>
    </row>
    <row r="391" spans="1:26" ht="13.9" customHeight="1" x14ac:dyDescent="0.25">
      <c r="A391" s="15">
        <v>6</v>
      </c>
      <c r="B391" s="15">
        <v>2</v>
      </c>
      <c r="C391" s="15">
        <v>1</v>
      </c>
      <c r="D391" s="86"/>
      <c r="E391" s="87"/>
      <c r="F391" s="26" t="s">
        <v>116</v>
      </c>
      <c r="G391" s="27">
        <f t="shared" ref="G391:Q391" si="212">G388+G390</f>
        <v>1166.99</v>
      </c>
      <c r="H391" s="27">
        <f t="shared" si="212"/>
        <v>434.5</v>
      </c>
      <c r="I391" s="27">
        <f t="shared" si="212"/>
        <v>789</v>
      </c>
      <c r="J391" s="27">
        <f t="shared" si="212"/>
        <v>675</v>
      </c>
      <c r="K391" s="27">
        <f t="shared" si="212"/>
        <v>675</v>
      </c>
      <c r="L391" s="27">
        <f t="shared" si="212"/>
        <v>0</v>
      </c>
      <c r="M391" s="27">
        <f t="shared" si="212"/>
        <v>0</v>
      </c>
      <c r="N391" s="27">
        <f t="shared" si="212"/>
        <v>0</v>
      </c>
      <c r="O391" s="27">
        <f t="shared" si="212"/>
        <v>0</v>
      </c>
      <c r="P391" s="27">
        <f t="shared" si="212"/>
        <v>675</v>
      </c>
      <c r="Q391" s="27">
        <f t="shared" si="212"/>
        <v>0</v>
      </c>
      <c r="R391" s="28">
        <f>Q391/$P391</f>
        <v>0</v>
      </c>
      <c r="S391" s="27">
        <f>S388+S390</f>
        <v>0</v>
      </c>
      <c r="T391" s="28">
        <f>S391/$P391</f>
        <v>0</v>
      </c>
      <c r="U391" s="27">
        <f>U388+U390</f>
        <v>0</v>
      </c>
      <c r="V391" s="28">
        <f>U391/$P391</f>
        <v>0</v>
      </c>
      <c r="W391" s="27">
        <f>W388+W390</f>
        <v>0</v>
      </c>
      <c r="X391" s="28">
        <f>W391/$P391</f>
        <v>0</v>
      </c>
      <c r="Y391" s="27">
        <f>Y388+Y390</f>
        <v>675</v>
      </c>
      <c r="Z391" s="27">
        <f>Z388+Z390</f>
        <v>675</v>
      </c>
    </row>
    <row r="393" spans="1:26" ht="13.9" customHeight="1" x14ac:dyDescent="0.25">
      <c r="E393" s="52" t="s">
        <v>55</v>
      </c>
      <c r="F393" s="30" t="s">
        <v>139</v>
      </c>
      <c r="G393" s="53">
        <v>519.20000000000005</v>
      </c>
      <c r="H393" s="53">
        <v>385</v>
      </c>
      <c r="I393" s="53">
        <v>695</v>
      </c>
      <c r="J393" s="53">
        <v>631</v>
      </c>
      <c r="K393" s="53">
        <v>631</v>
      </c>
      <c r="L393" s="53"/>
      <c r="M393" s="53"/>
      <c r="N393" s="53"/>
      <c r="O393" s="53"/>
      <c r="P393" s="53">
        <f>K393+SUM(L393:O393)</f>
        <v>631</v>
      </c>
      <c r="Q393" s="53"/>
      <c r="R393" s="54">
        <f>Q393/$P393</f>
        <v>0</v>
      </c>
      <c r="S393" s="53"/>
      <c r="T393" s="54">
        <f>S393/$P393</f>
        <v>0</v>
      </c>
      <c r="U393" s="53"/>
      <c r="V393" s="54">
        <f>U393/$P393</f>
        <v>0</v>
      </c>
      <c r="W393" s="53"/>
      <c r="X393" s="55">
        <f>W393/$P393</f>
        <v>0</v>
      </c>
      <c r="Y393" s="53">
        <f>P393</f>
        <v>631</v>
      </c>
      <c r="Z393" s="56">
        <f>Y393</f>
        <v>631</v>
      </c>
    </row>
    <row r="394" spans="1:26" ht="13.9" customHeight="1" x14ac:dyDescent="0.25">
      <c r="E394" s="65"/>
      <c r="F394" s="66" t="s">
        <v>140</v>
      </c>
      <c r="G394" s="67">
        <v>636</v>
      </c>
      <c r="H394" s="67">
        <v>49.5</v>
      </c>
      <c r="I394" s="67">
        <v>44</v>
      </c>
      <c r="J394" s="67">
        <v>44</v>
      </c>
      <c r="K394" s="67">
        <v>44</v>
      </c>
      <c r="L394" s="67"/>
      <c r="M394" s="67"/>
      <c r="N394" s="67"/>
      <c r="O394" s="67"/>
      <c r="P394" s="67">
        <f>K394+SUM(L394:O394)</f>
        <v>44</v>
      </c>
      <c r="Q394" s="67"/>
      <c r="R394" s="68">
        <f>Q394/$P394</f>
        <v>0</v>
      </c>
      <c r="S394" s="67"/>
      <c r="T394" s="68">
        <f>S394/$P394</f>
        <v>0</v>
      </c>
      <c r="U394" s="67"/>
      <c r="V394" s="68">
        <f>U394/$P394</f>
        <v>0</v>
      </c>
      <c r="W394" s="67"/>
      <c r="X394" s="69">
        <f>W394/$P394</f>
        <v>0</v>
      </c>
      <c r="Y394" s="67">
        <f>P394</f>
        <v>44</v>
      </c>
      <c r="Z394" s="70">
        <f>Y394</f>
        <v>44</v>
      </c>
    </row>
    <row r="396" spans="1:26" ht="13.9" customHeight="1" x14ac:dyDescent="0.25">
      <c r="D396" s="73" t="s">
        <v>225</v>
      </c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4"/>
      <c r="S396" s="73"/>
      <c r="T396" s="74"/>
      <c r="U396" s="73"/>
      <c r="V396" s="74"/>
      <c r="W396" s="73"/>
      <c r="X396" s="74"/>
      <c r="Y396" s="73"/>
      <c r="Z396" s="73"/>
    </row>
    <row r="397" spans="1:26" ht="13.9" customHeight="1" x14ac:dyDescent="0.25">
      <c r="D397" s="21" t="s">
        <v>32</v>
      </c>
      <c r="E397" s="21" t="s">
        <v>33</v>
      </c>
      <c r="F397" s="21" t="s">
        <v>34</v>
      </c>
      <c r="G397" s="21" t="s">
        <v>1</v>
      </c>
      <c r="H397" s="21" t="s">
        <v>2</v>
      </c>
      <c r="I397" s="21" t="s">
        <v>3</v>
      </c>
      <c r="J397" s="21" t="s">
        <v>4</v>
      </c>
      <c r="K397" s="21" t="s">
        <v>5</v>
      </c>
      <c r="L397" s="21" t="s">
        <v>6</v>
      </c>
      <c r="M397" s="21" t="s">
        <v>7</v>
      </c>
      <c r="N397" s="21" t="s">
        <v>8</v>
      </c>
      <c r="O397" s="21" t="s">
        <v>9</v>
      </c>
      <c r="P397" s="21" t="s">
        <v>10</v>
      </c>
      <c r="Q397" s="21" t="s">
        <v>11</v>
      </c>
      <c r="R397" s="22" t="s">
        <v>12</v>
      </c>
      <c r="S397" s="21" t="s">
        <v>13</v>
      </c>
      <c r="T397" s="22" t="s">
        <v>14</v>
      </c>
      <c r="U397" s="21" t="s">
        <v>15</v>
      </c>
      <c r="V397" s="22" t="s">
        <v>16</v>
      </c>
      <c r="W397" s="21" t="s">
        <v>17</v>
      </c>
      <c r="X397" s="22" t="s">
        <v>18</v>
      </c>
      <c r="Y397" s="21" t="s">
        <v>19</v>
      </c>
      <c r="Z397" s="21" t="s">
        <v>20</v>
      </c>
    </row>
    <row r="398" spans="1:26" ht="13.9" customHeight="1" x14ac:dyDescent="0.25">
      <c r="A398" s="15">
        <v>6</v>
      </c>
      <c r="B398" s="15">
        <v>2</v>
      </c>
      <c r="C398" s="15">
        <v>2</v>
      </c>
      <c r="D398" s="5" t="s">
        <v>224</v>
      </c>
      <c r="E398" s="23">
        <v>630</v>
      </c>
      <c r="F398" s="23" t="s">
        <v>123</v>
      </c>
      <c r="G398" s="24">
        <v>6320.3</v>
      </c>
      <c r="H398" s="24">
        <v>6662.96</v>
      </c>
      <c r="I398" s="24">
        <v>8635</v>
      </c>
      <c r="J398" s="24">
        <v>8736</v>
      </c>
      <c r="K398" s="24">
        <v>9000</v>
      </c>
      <c r="L398" s="24"/>
      <c r="M398" s="24"/>
      <c r="N398" s="24"/>
      <c r="O398" s="24"/>
      <c r="P398" s="24">
        <f>K398+SUM(L398:O398)</f>
        <v>9000</v>
      </c>
      <c r="Q398" s="24"/>
      <c r="R398" s="25">
        <f>Q398/$P398</f>
        <v>0</v>
      </c>
      <c r="S398" s="24"/>
      <c r="T398" s="25">
        <f>S398/$P398</f>
        <v>0</v>
      </c>
      <c r="U398" s="24"/>
      <c r="V398" s="25">
        <f>U398/$P398</f>
        <v>0</v>
      </c>
      <c r="W398" s="24"/>
      <c r="X398" s="25">
        <f>W398/$P398</f>
        <v>0</v>
      </c>
      <c r="Y398" s="24">
        <f>K398</f>
        <v>9000</v>
      </c>
      <c r="Z398" s="24">
        <f>Y398</f>
        <v>9000</v>
      </c>
    </row>
    <row r="399" spans="1:26" ht="13.9" customHeight="1" x14ac:dyDescent="0.25">
      <c r="A399" s="15">
        <v>6</v>
      </c>
      <c r="B399" s="15">
        <v>2</v>
      </c>
      <c r="C399" s="15">
        <v>2</v>
      </c>
      <c r="D399" s="5" t="s">
        <v>224</v>
      </c>
      <c r="E399" s="23">
        <v>640</v>
      </c>
      <c r="F399" s="23" t="s">
        <v>124</v>
      </c>
      <c r="G399" s="24">
        <v>150</v>
      </c>
      <c r="H399" s="24">
        <v>2675</v>
      </c>
      <c r="I399" s="24">
        <v>2675</v>
      </c>
      <c r="J399" s="24">
        <v>2675</v>
      </c>
      <c r="K399" s="24">
        <v>3450</v>
      </c>
      <c r="L399" s="24"/>
      <c r="M399" s="24"/>
      <c r="N399" s="24"/>
      <c r="O399" s="24"/>
      <c r="P399" s="24">
        <f>K399+SUM(L399:O399)</f>
        <v>3450</v>
      </c>
      <c r="Q399" s="24"/>
      <c r="R399" s="25">
        <f>Q399/$P399</f>
        <v>0</v>
      </c>
      <c r="S399" s="24"/>
      <c r="T399" s="25">
        <f>S399/$P399</f>
        <v>0</v>
      </c>
      <c r="U399" s="24"/>
      <c r="V399" s="25">
        <f>U399/$P399</f>
        <v>0</v>
      </c>
      <c r="W399" s="24"/>
      <c r="X399" s="25">
        <f>W399/$P399</f>
        <v>0</v>
      </c>
      <c r="Y399" s="24">
        <f>K399</f>
        <v>3450</v>
      </c>
      <c r="Z399" s="24">
        <f>Y399</f>
        <v>3450</v>
      </c>
    </row>
    <row r="400" spans="1:26" ht="13.9" customHeight="1" x14ac:dyDescent="0.25">
      <c r="A400" s="15">
        <v>6</v>
      </c>
      <c r="B400" s="15">
        <v>2</v>
      </c>
      <c r="C400" s="15">
        <v>2</v>
      </c>
      <c r="D400" s="79" t="s">
        <v>21</v>
      </c>
      <c r="E400" s="48">
        <v>41</v>
      </c>
      <c r="F400" s="48" t="s">
        <v>23</v>
      </c>
      <c r="G400" s="49">
        <f t="shared" ref="G400:Q400" si="213">SUM(G398:G399)</f>
        <v>6470.3</v>
      </c>
      <c r="H400" s="49">
        <f t="shared" si="213"/>
        <v>9337.9599999999991</v>
      </c>
      <c r="I400" s="49">
        <f t="shared" si="213"/>
        <v>11310</v>
      </c>
      <c r="J400" s="49">
        <f t="shared" si="213"/>
        <v>11411</v>
      </c>
      <c r="K400" s="49">
        <f t="shared" si="213"/>
        <v>12450</v>
      </c>
      <c r="L400" s="49">
        <f t="shared" si="213"/>
        <v>0</v>
      </c>
      <c r="M400" s="49">
        <f t="shared" si="213"/>
        <v>0</v>
      </c>
      <c r="N400" s="49">
        <f t="shared" si="213"/>
        <v>0</v>
      </c>
      <c r="O400" s="49">
        <f t="shared" si="213"/>
        <v>0</v>
      </c>
      <c r="P400" s="49">
        <f t="shared" si="213"/>
        <v>12450</v>
      </c>
      <c r="Q400" s="49">
        <f t="shared" si="213"/>
        <v>0</v>
      </c>
      <c r="R400" s="50">
        <f>Q400/$P400</f>
        <v>0</v>
      </c>
      <c r="S400" s="49">
        <f>SUM(S398:S399)</f>
        <v>0</v>
      </c>
      <c r="T400" s="50">
        <f>S400/$P400</f>
        <v>0</v>
      </c>
      <c r="U400" s="49">
        <f>SUM(U398:U399)</f>
        <v>0</v>
      </c>
      <c r="V400" s="50">
        <f>U400/$P400</f>
        <v>0</v>
      </c>
      <c r="W400" s="49">
        <f>SUM(W398:W399)</f>
        <v>0</v>
      </c>
      <c r="X400" s="50">
        <f>W400/$P400</f>
        <v>0</v>
      </c>
      <c r="Y400" s="49">
        <f>SUM(Y398:Y399)</f>
        <v>12450</v>
      </c>
      <c r="Z400" s="49">
        <f>SUM(Z398:Z399)</f>
        <v>12450</v>
      </c>
    </row>
    <row r="401" spans="1:26" ht="13.9" customHeight="1" x14ac:dyDescent="0.25">
      <c r="A401" s="15">
        <v>6</v>
      </c>
      <c r="B401" s="15">
        <v>2</v>
      </c>
      <c r="C401" s="15">
        <v>2</v>
      </c>
      <c r="D401" s="86"/>
      <c r="E401" s="87"/>
      <c r="F401" s="26" t="s">
        <v>116</v>
      </c>
      <c r="G401" s="27">
        <f t="shared" ref="G401:Q401" si="214">G400</f>
        <v>6470.3</v>
      </c>
      <c r="H401" s="27">
        <f t="shared" si="214"/>
        <v>9337.9599999999991</v>
      </c>
      <c r="I401" s="27">
        <f t="shared" si="214"/>
        <v>11310</v>
      </c>
      <c r="J401" s="27">
        <f t="shared" si="214"/>
        <v>11411</v>
      </c>
      <c r="K401" s="27">
        <f t="shared" si="214"/>
        <v>12450</v>
      </c>
      <c r="L401" s="27">
        <f t="shared" si="214"/>
        <v>0</v>
      </c>
      <c r="M401" s="27">
        <f t="shared" si="214"/>
        <v>0</v>
      </c>
      <c r="N401" s="27">
        <f t="shared" si="214"/>
        <v>0</v>
      </c>
      <c r="O401" s="27">
        <f t="shared" si="214"/>
        <v>0</v>
      </c>
      <c r="P401" s="27">
        <f t="shared" si="214"/>
        <v>12450</v>
      </c>
      <c r="Q401" s="27">
        <f t="shared" si="214"/>
        <v>0</v>
      </c>
      <c r="R401" s="28">
        <f>Q401/$P401</f>
        <v>0</v>
      </c>
      <c r="S401" s="27">
        <f>S400</f>
        <v>0</v>
      </c>
      <c r="T401" s="28">
        <f>S401/$P401</f>
        <v>0</v>
      </c>
      <c r="U401" s="27">
        <f>U400</f>
        <v>0</v>
      </c>
      <c r="V401" s="28">
        <f>U401/$P401</f>
        <v>0</v>
      </c>
      <c r="W401" s="27">
        <f>W400</f>
        <v>0</v>
      </c>
      <c r="X401" s="28">
        <f>W401/$P401</f>
        <v>0</v>
      </c>
      <c r="Y401" s="27">
        <f>Y400</f>
        <v>12450</v>
      </c>
      <c r="Z401" s="27">
        <f>Z400</f>
        <v>12450</v>
      </c>
    </row>
    <row r="403" spans="1:26" ht="13.9" customHeight="1" x14ac:dyDescent="0.25">
      <c r="E403" s="52" t="s">
        <v>55</v>
      </c>
      <c r="F403" s="30" t="s">
        <v>226</v>
      </c>
      <c r="G403" s="53"/>
      <c r="H403" s="53">
        <v>2500</v>
      </c>
      <c r="I403" s="53">
        <v>2500</v>
      </c>
      <c r="J403" s="53">
        <v>2500</v>
      </c>
      <c r="K403" s="53">
        <v>3200</v>
      </c>
      <c r="L403" s="53"/>
      <c r="M403" s="53"/>
      <c r="N403" s="53"/>
      <c r="O403" s="53"/>
      <c r="P403" s="53">
        <f>K403+SUM(L403:O403)</f>
        <v>3200</v>
      </c>
      <c r="Q403" s="53"/>
      <c r="R403" s="54">
        <f>Q403/$P403</f>
        <v>0</v>
      </c>
      <c r="S403" s="53"/>
      <c r="T403" s="54">
        <f>S403/$P403</f>
        <v>0</v>
      </c>
      <c r="U403" s="53"/>
      <c r="V403" s="54">
        <f>U403/$P403</f>
        <v>0</v>
      </c>
      <c r="W403" s="53"/>
      <c r="X403" s="55">
        <f>W403/$P403</f>
        <v>0</v>
      </c>
      <c r="Y403" s="53">
        <f>K403</f>
        <v>3200</v>
      </c>
      <c r="Z403" s="56">
        <f>Y403</f>
        <v>3200</v>
      </c>
    </row>
    <row r="404" spans="1:26" ht="13.9" customHeight="1" x14ac:dyDescent="0.25">
      <c r="E404" s="57"/>
      <c r="F404" s="15" t="s">
        <v>227</v>
      </c>
      <c r="G404" s="59">
        <v>150</v>
      </c>
      <c r="H404" s="59">
        <v>175</v>
      </c>
      <c r="I404" s="59">
        <v>175</v>
      </c>
      <c r="J404" s="59">
        <v>175</v>
      </c>
      <c r="K404" s="59">
        <v>250</v>
      </c>
      <c r="L404" s="59"/>
      <c r="M404" s="59"/>
      <c r="N404" s="59"/>
      <c r="O404" s="59"/>
      <c r="P404" s="59">
        <f>K404+SUM(L404:O404)</f>
        <v>250</v>
      </c>
      <c r="Q404" s="59"/>
      <c r="R404" s="16">
        <f>Q404/$P404</f>
        <v>0</v>
      </c>
      <c r="S404" s="59"/>
      <c r="T404" s="16">
        <f>S404/$P404</f>
        <v>0</v>
      </c>
      <c r="U404" s="59"/>
      <c r="V404" s="16">
        <f>U404/$P404</f>
        <v>0</v>
      </c>
      <c r="W404" s="59"/>
      <c r="X404" s="60">
        <f>W404/$P404</f>
        <v>0</v>
      </c>
      <c r="Y404" s="59">
        <f>K404</f>
        <v>250</v>
      </c>
      <c r="Z404" s="61">
        <f>Y404</f>
        <v>250</v>
      </c>
    </row>
    <row r="405" spans="1:26" ht="13.9" customHeight="1" x14ac:dyDescent="0.25">
      <c r="E405" s="57"/>
      <c r="F405" s="15" t="s">
        <v>228</v>
      </c>
      <c r="G405" s="62">
        <v>3163.2</v>
      </c>
      <c r="H405" s="62">
        <v>5528.96</v>
      </c>
      <c r="I405" s="62">
        <v>7000</v>
      </c>
      <c r="J405" s="62">
        <v>5641</v>
      </c>
      <c r="K405" s="62">
        <v>5500</v>
      </c>
      <c r="L405" s="62"/>
      <c r="M405" s="62"/>
      <c r="N405" s="62"/>
      <c r="O405" s="62"/>
      <c r="P405" s="62">
        <f>K405+SUM(L405:O405)</f>
        <v>5500</v>
      </c>
      <c r="Q405" s="62"/>
      <c r="R405" s="63">
        <f>Q405/$P405</f>
        <v>0</v>
      </c>
      <c r="S405" s="62"/>
      <c r="T405" s="63">
        <f>S405/$P405</f>
        <v>0</v>
      </c>
      <c r="U405" s="62"/>
      <c r="V405" s="63">
        <f>U405/$P405</f>
        <v>0</v>
      </c>
      <c r="W405" s="62"/>
      <c r="X405" s="64">
        <f>W405/$P405</f>
        <v>0</v>
      </c>
      <c r="Y405" s="59">
        <f>K405</f>
        <v>5500</v>
      </c>
      <c r="Z405" s="61">
        <f>Y405</f>
        <v>5500</v>
      </c>
    </row>
    <row r="406" spans="1:26" ht="13.9" customHeight="1" x14ac:dyDescent="0.25">
      <c r="E406" s="65"/>
      <c r="F406" s="94" t="s">
        <v>229</v>
      </c>
      <c r="G406" s="95">
        <v>1177.0999999999999</v>
      </c>
      <c r="H406" s="95">
        <v>1134</v>
      </c>
      <c r="I406" s="95">
        <v>3135</v>
      </c>
      <c r="J406" s="95">
        <v>3095</v>
      </c>
      <c r="K406" s="95">
        <v>3500</v>
      </c>
      <c r="L406" s="95"/>
      <c r="M406" s="95"/>
      <c r="N406" s="95"/>
      <c r="O406" s="95"/>
      <c r="P406" s="95">
        <f>K406+SUM(L406:O406)</f>
        <v>3500</v>
      </c>
      <c r="Q406" s="95"/>
      <c r="R406" s="96">
        <f>Q406/$P406</f>
        <v>0</v>
      </c>
      <c r="S406" s="95"/>
      <c r="T406" s="96">
        <f>S406/$P406</f>
        <v>0</v>
      </c>
      <c r="U406" s="95"/>
      <c r="V406" s="96">
        <f>U406/$P406</f>
        <v>0</v>
      </c>
      <c r="W406" s="95"/>
      <c r="X406" s="97">
        <f>W406/$P406</f>
        <v>0</v>
      </c>
      <c r="Y406" s="95">
        <f>K406</f>
        <v>3500</v>
      </c>
      <c r="Z406" s="70">
        <f>Y406</f>
        <v>3500</v>
      </c>
    </row>
    <row r="408" spans="1:26" ht="13.9" customHeight="1" x14ac:dyDescent="0.25">
      <c r="D408" s="73" t="s">
        <v>230</v>
      </c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4"/>
      <c r="S408" s="73"/>
      <c r="T408" s="74"/>
      <c r="U408" s="73"/>
      <c r="V408" s="74"/>
      <c r="W408" s="73"/>
      <c r="X408" s="74"/>
      <c r="Y408" s="73"/>
      <c r="Z408" s="73"/>
    </row>
    <row r="409" spans="1:26" ht="13.9" customHeight="1" x14ac:dyDescent="0.25">
      <c r="D409" s="21" t="s">
        <v>32</v>
      </c>
      <c r="E409" s="21" t="s">
        <v>33</v>
      </c>
      <c r="F409" s="21" t="s">
        <v>34</v>
      </c>
      <c r="G409" s="21" t="s">
        <v>1</v>
      </c>
      <c r="H409" s="21" t="s">
        <v>2</v>
      </c>
      <c r="I409" s="21" t="s">
        <v>3</v>
      </c>
      <c r="J409" s="21" t="s">
        <v>4</v>
      </c>
      <c r="K409" s="21" t="s">
        <v>5</v>
      </c>
      <c r="L409" s="21" t="s">
        <v>6</v>
      </c>
      <c r="M409" s="21" t="s">
        <v>7</v>
      </c>
      <c r="N409" s="21" t="s">
        <v>8</v>
      </c>
      <c r="O409" s="21" t="s">
        <v>9</v>
      </c>
      <c r="P409" s="21" t="s">
        <v>10</v>
      </c>
      <c r="Q409" s="21" t="s">
        <v>11</v>
      </c>
      <c r="R409" s="22" t="s">
        <v>12</v>
      </c>
      <c r="S409" s="21" t="s">
        <v>13</v>
      </c>
      <c r="T409" s="22" t="s">
        <v>14</v>
      </c>
      <c r="U409" s="21" t="s">
        <v>15</v>
      </c>
      <c r="V409" s="22" t="s">
        <v>16</v>
      </c>
      <c r="W409" s="21" t="s">
        <v>17</v>
      </c>
      <c r="X409" s="22" t="s">
        <v>18</v>
      </c>
      <c r="Y409" s="21" t="s">
        <v>19</v>
      </c>
      <c r="Z409" s="21" t="s">
        <v>20</v>
      </c>
    </row>
    <row r="410" spans="1:26" ht="13.9" customHeight="1" x14ac:dyDescent="0.25">
      <c r="A410" s="15">
        <v>6</v>
      </c>
      <c r="B410" s="15">
        <v>2</v>
      </c>
      <c r="C410" s="15">
        <v>3</v>
      </c>
      <c r="D410" s="11" t="s">
        <v>224</v>
      </c>
      <c r="E410" s="23">
        <v>620</v>
      </c>
      <c r="F410" s="23" t="s">
        <v>122</v>
      </c>
      <c r="G410" s="24">
        <v>17.260000000000002</v>
      </c>
      <c r="H410" s="24">
        <v>17.760000000000002</v>
      </c>
      <c r="I410" s="24">
        <v>18</v>
      </c>
      <c r="J410" s="24">
        <v>18</v>
      </c>
      <c r="K410" s="24">
        <v>18</v>
      </c>
      <c r="L410" s="24"/>
      <c r="M410" s="24"/>
      <c r="N410" s="24"/>
      <c r="O410" s="24"/>
      <c r="P410" s="24">
        <f>K410+SUM(L410:O410)</f>
        <v>18</v>
      </c>
      <c r="Q410" s="24"/>
      <c r="R410" s="25">
        <f>Q410/$P410</f>
        <v>0</v>
      </c>
      <c r="S410" s="24"/>
      <c r="T410" s="25">
        <f>S410/$P410</f>
        <v>0</v>
      </c>
      <c r="U410" s="24"/>
      <c r="V410" s="25">
        <f>U410/$P410</f>
        <v>0</v>
      </c>
      <c r="W410" s="24"/>
      <c r="X410" s="25">
        <f>W410/$P410</f>
        <v>0</v>
      </c>
      <c r="Y410" s="24">
        <f>K410</f>
        <v>18</v>
      </c>
      <c r="Z410" s="24">
        <f>Y410</f>
        <v>18</v>
      </c>
    </row>
    <row r="411" spans="1:26" ht="13.9" customHeight="1" x14ac:dyDescent="0.25">
      <c r="A411" s="15">
        <v>6</v>
      </c>
      <c r="B411" s="15">
        <v>2</v>
      </c>
      <c r="C411" s="15">
        <v>3</v>
      </c>
      <c r="D411" s="11" t="s">
        <v>224</v>
      </c>
      <c r="E411" s="23">
        <v>630</v>
      </c>
      <c r="F411" s="23" t="s">
        <v>123</v>
      </c>
      <c r="G411" s="24">
        <v>2695.54</v>
      </c>
      <c r="H411" s="24">
        <v>2820.21</v>
      </c>
      <c r="I411" s="24">
        <v>2828</v>
      </c>
      <c r="J411" s="24">
        <v>2657</v>
      </c>
      <c r="K411" s="24">
        <v>2838</v>
      </c>
      <c r="L411" s="24"/>
      <c r="M411" s="24"/>
      <c r="N411" s="24"/>
      <c r="O411" s="24"/>
      <c r="P411" s="24">
        <f>K411+SUM(L411:O411)</f>
        <v>2838</v>
      </c>
      <c r="Q411" s="24"/>
      <c r="R411" s="25">
        <f>Q411/$P411</f>
        <v>0</v>
      </c>
      <c r="S411" s="24"/>
      <c r="T411" s="25">
        <f>S411/$P411</f>
        <v>0</v>
      </c>
      <c r="U411" s="24"/>
      <c r="V411" s="25">
        <f>U411/$P411</f>
        <v>0</v>
      </c>
      <c r="W411" s="24"/>
      <c r="X411" s="25">
        <f>W411/$P411</f>
        <v>0</v>
      </c>
      <c r="Y411" s="24">
        <f>K411</f>
        <v>2838</v>
      </c>
      <c r="Z411" s="24">
        <f>Y411</f>
        <v>2838</v>
      </c>
    </row>
    <row r="412" spans="1:26" ht="13.9" customHeight="1" x14ac:dyDescent="0.25">
      <c r="A412" s="15">
        <v>6</v>
      </c>
      <c r="B412" s="15">
        <v>2</v>
      </c>
      <c r="C412" s="15">
        <v>3</v>
      </c>
      <c r="D412" s="79" t="s">
        <v>21</v>
      </c>
      <c r="E412" s="48">
        <v>41</v>
      </c>
      <c r="F412" s="48" t="s">
        <v>23</v>
      </c>
      <c r="G412" s="49">
        <f t="shared" ref="G412:Q412" si="215">SUM(G410:G411)</f>
        <v>2712.8</v>
      </c>
      <c r="H412" s="49">
        <f t="shared" si="215"/>
        <v>2837.9700000000003</v>
      </c>
      <c r="I412" s="49">
        <f t="shared" si="215"/>
        <v>2846</v>
      </c>
      <c r="J412" s="49">
        <f t="shared" si="215"/>
        <v>2675</v>
      </c>
      <c r="K412" s="49">
        <f t="shared" si="215"/>
        <v>2856</v>
      </c>
      <c r="L412" s="49">
        <f t="shared" si="215"/>
        <v>0</v>
      </c>
      <c r="M412" s="49">
        <f t="shared" si="215"/>
        <v>0</v>
      </c>
      <c r="N412" s="49">
        <f t="shared" si="215"/>
        <v>0</v>
      </c>
      <c r="O412" s="49">
        <f t="shared" si="215"/>
        <v>0</v>
      </c>
      <c r="P412" s="49">
        <f t="shared" si="215"/>
        <v>2856</v>
      </c>
      <c r="Q412" s="49">
        <f t="shared" si="215"/>
        <v>0</v>
      </c>
      <c r="R412" s="50">
        <f>Q412/$P412</f>
        <v>0</v>
      </c>
      <c r="S412" s="49">
        <f>SUM(S410:S411)</f>
        <v>0</v>
      </c>
      <c r="T412" s="50">
        <f>S412/$P412</f>
        <v>0</v>
      </c>
      <c r="U412" s="49">
        <f>SUM(U410:U411)</f>
        <v>0</v>
      </c>
      <c r="V412" s="50">
        <f>U412/$P412</f>
        <v>0</v>
      </c>
      <c r="W412" s="49">
        <f>SUM(W410:W411)</f>
        <v>0</v>
      </c>
      <c r="X412" s="50">
        <f>W412/$P412</f>
        <v>0</v>
      </c>
      <c r="Y412" s="49">
        <f>SUM(Y410:Y411)</f>
        <v>2856</v>
      </c>
      <c r="Z412" s="49">
        <f>SUM(Z410:Z411)</f>
        <v>2856</v>
      </c>
    </row>
    <row r="413" spans="1:26" ht="13.9" customHeight="1" x14ac:dyDescent="0.25">
      <c r="A413" s="15">
        <v>6</v>
      </c>
      <c r="B413" s="15">
        <v>2</v>
      </c>
      <c r="C413" s="15">
        <v>3</v>
      </c>
      <c r="D413" s="86"/>
      <c r="E413" s="87"/>
      <c r="F413" s="26" t="s">
        <v>116</v>
      </c>
      <c r="G413" s="27">
        <f t="shared" ref="G413:Q413" si="216">G412</f>
        <v>2712.8</v>
      </c>
      <c r="H413" s="27">
        <f t="shared" si="216"/>
        <v>2837.9700000000003</v>
      </c>
      <c r="I413" s="27">
        <f t="shared" si="216"/>
        <v>2846</v>
      </c>
      <c r="J413" s="27">
        <f t="shared" si="216"/>
        <v>2675</v>
      </c>
      <c r="K413" s="27">
        <f t="shared" si="216"/>
        <v>2856</v>
      </c>
      <c r="L413" s="27">
        <f t="shared" si="216"/>
        <v>0</v>
      </c>
      <c r="M413" s="27">
        <f t="shared" si="216"/>
        <v>0</v>
      </c>
      <c r="N413" s="27">
        <f t="shared" si="216"/>
        <v>0</v>
      </c>
      <c r="O413" s="27">
        <f t="shared" si="216"/>
        <v>0</v>
      </c>
      <c r="P413" s="27">
        <f t="shared" si="216"/>
        <v>2856</v>
      </c>
      <c r="Q413" s="27">
        <f t="shared" si="216"/>
        <v>0</v>
      </c>
      <c r="R413" s="28">
        <f>Q413/$P413</f>
        <v>0</v>
      </c>
      <c r="S413" s="27">
        <f>S412</f>
        <v>0</v>
      </c>
      <c r="T413" s="28">
        <f>S413/$P413</f>
        <v>0</v>
      </c>
      <c r="U413" s="27">
        <f>U412</f>
        <v>0</v>
      </c>
      <c r="V413" s="28">
        <f>U413/$P413</f>
        <v>0</v>
      </c>
      <c r="W413" s="27">
        <f>W412</f>
        <v>0</v>
      </c>
      <c r="X413" s="28">
        <f>W413/$P413</f>
        <v>0</v>
      </c>
      <c r="Y413" s="27">
        <f>Y412</f>
        <v>2856</v>
      </c>
      <c r="Z413" s="27">
        <f>Z412</f>
        <v>2856</v>
      </c>
    </row>
    <row r="415" spans="1:26" ht="13.9" customHeight="1" x14ac:dyDescent="0.25">
      <c r="D415" s="41" t="s">
        <v>231</v>
      </c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2"/>
      <c r="S415" s="41"/>
      <c r="T415" s="42"/>
      <c r="U415" s="41"/>
      <c r="V415" s="42"/>
      <c r="W415" s="41"/>
      <c r="X415" s="42"/>
      <c r="Y415" s="41"/>
      <c r="Z415" s="41"/>
    </row>
    <row r="416" spans="1:26" ht="13.9" customHeight="1" x14ac:dyDescent="0.25">
      <c r="A416" s="15">
        <v>6</v>
      </c>
      <c r="B416" s="15">
        <v>3</v>
      </c>
      <c r="D416" s="13" t="s">
        <v>21</v>
      </c>
      <c r="E416" s="23">
        <v>111</v>
      </c>
      <c r="F416" s="23" t="s">
        <v>126</v>
      </c>
      <c r="G416" s="24">
        <f t="shared" ref="G416:Q416" si="217">G423</f>
        <v>0</v>
      </c>
      <c r="H416" s="24">
        <f t="shared" si="217"/>
        <v>0</v>
      </c>
      <c r="I416" s="24">
        <f t="shared" si="217"/>
        <v>0</v>
      </c>
      <c r="J416" s="24">
        <f t="shared" si="217"/>
        <v>470</v>
      </c>
      <c r="K416" s="24">
        <f t="shared" si="217"/>
        <v>0</v>
      </c>
      <c r="L416" s="24">
        <f t="shared" si="217"/>
        <v>0</v>
      </c>
      <c r="M416" s="24">
        <f t="shared" si="217"/>
        <v>0</v>
      </c>
      <c r="N416" s="24">
        <f t="shared" si="217"/>
        <v>0</v>
      </c>
      <c r="O416" s="24">
        <f t="shared" si="217"/>
        <v>0</v>
      </c>
      <c r="P416" s="24">
        <f t="shared" si="217"/>
        <v>0</v>
      </c>
      <c r="Q416" s="24">
        <f t="shared" si="217"/>
        <v>0</v>
      </c>
      <c r="R416" s="25" t="e">
        <f>Q416/$P416</f>
        <v>#DIV/0!</v>
      </c>
      <c r="S416" s="24">
        <f>S423</f>
        <v>0</v>
      </c>
      <c r="T416" s="25" t="e">
        <f>S416/$P416</f>
        <v>#DIV/0!</v>
      </c>
      <c r="U416" s="24">
        <f>U423</f>
        <v>0</v>
      </c>
      <c r="V416" s="25" t="e">
        <f>U416/$P416</f>
        <v>#DIV/0!</v>
      </c>
      <c r="W416" s="24">
        <f>W423</f>
        <v>0</v>
      </c>
      <c r="X416" s="25" t="e">
        <f>W416/$P416</f>
        <v>#DIV/0!</v>
      </c>
      <c r="Y416" s="24">
        <f>Y423</f>
        <v>0</v>
      </c>
      <c r="Z416" s="24">
        <f>Z423</f>
        <v>0</v>
      </c>
    </row>
    <row r="417" spans="1:26" ht="13.9" customHeight="1" x14ac:dyDescent="0.25">
      <c r="A417" s="15">
        <v>6</v>
      </c>
      <c r="B417" s="15">
        <v>3</v>
      </c>
      <c r="D417" s="13" t="s">
        <v>21</v>
      </c>
      <c r="E417" s="23">
        <v>41</v>
      </c>
      <c r="F417" s="23" t="s">
        <v>23</v>
      </c>
      <c r="G417" s="24">
        <f t="shared" ref="G417:Q417" si="218">G425+G435</f>
        <v>9940.2200000000012</v>
      </c>
      <c r="H417" s="24">
        <f t="shared" si="218"/>
        <v>11940.66</v>
      </c>
      <c r="I417" s="24">
        <f t="shared" si="218"/>
        <v>11601</v>
      </c>
      <c r="J417" s="24">
        <f t="shared" si="218"/>
        <v>9531</v>
      </c>
      <c r="K417" s="24">
        <f t="shared" si="218"/>
        <v>10374</v>
      </c>
      <c r="L417" s="24">
        <f t="shared" si="218"/>
        <v>0</v>
      </c>
      <c r="M417" s="24">
        <f t="shared" si="218"/>
        <v>0</v>
      </c>
      <c r="N417" s="24">
        <f t="shared" si="218"/>
        <v>0</v>
      </c>
      <c r="O417" s="24">
        <f t="shared" si="218"/>
        <v>0</v>
      </c>
      <c r="P417" s="24">
        <f t="shared" si="218"/>
        <v>10374</v>
      </c>
      <c r="Q417" s="24">
        <f t="shared" si="218"/>
        <v>0</v>
      </c>
      <c r="R417" s="25">
        <f>Q417/$P417</f>
        <v>0</v>
      </c>
      <c r="S417" s="24">
        <f>S425+S435</f>
        <v>0</v>
      </c>
      <c r="T417" s="25">
        <f>S417/$P417</f>
        <v>0</v>
      </c>
      <c r="U417" s="24">
        <f>U425+U435</f>
        <v>0</v>
      </c>
      <c r="V417" s="25">
        <f>U417/$P417</f>
        <v>0</v>
      </c>
      <c r="W417" s="24">
        <f>W425+W435</f>
        <v>0</v>
      </c>
      <c r="X417" s="25">
        <f>W417/$P417</f>
        <v>0</v>
      </c>
      <c r="Y417" s="24">
        <f>Y425+Y435</f>
        <v>10374</v>
      </c>
      <c r="Z417" s="24">
        <f>Z425+Z435</f>
        <v>10374</v>
      </c>
    </row>
    <row r="418" spans="1:26" ht="13.9" customHeight="1" x14ac:dyDescent="0.25">
      <c r="A418" s="15">
        <v>6</v>
      </c>
      <c r="B418" s="15">
        <v>3</v>
      </c>
      <c r="D418" s="30"/>
      <c r="E418" s="31"/>
      <c r="F418" s="26" t="s">
        <v>116</v>
      </c>
      <c r="G418" s="27">
        <f t="shared" ref="G418:Q418" si="219">SUM(G416:G417)</f>
        <v>9940.2200000000012</v>
      </c>
      <c r="H418" s="27">
        <f t="shared" si="219"/>
        <v>11940.66</v>
      </c>
      <c r="I418" s="27">
        <f t="shared" si="219"/>
        <v>11601</v>
      </c>
      <c r="J418" s="27">
        <f t="shared" si="219"/>
        <v>10001</v>
      </c>
      <c r="K418" s="27">
        <f t="shared" si="219"/>
        <v>10374</v>
      </c>
      <c r="L418" s="27">
        <f t="shared" si="219"/>
        <v>0</v>
      </c>
      <c r="M418" s="27">
        <f t="shared" si="219"/>
        <v>0</v>
      </c>
      <c r="N418" s="27">
        <f t="shared" si="219"/>
        <v>0</v>
      </c>
      <c r="O418" s="27">
        <f t="shared" si="219"/>
        <v>0</v>
      </c>
      <c r="P418" s="27">
        <f t="shared" si="219"/>
        <v>10374</v>
      </c>
      <c r="Q418" s="27">
        <f t="shared" si="219"/>
        <v>0</v>
      </c>
      <c r="R418" s="28">
        <f>Q418/$P418</f>
        <v>0</v>
      </c>
      <c r="S418" s="27">
        <f>SUM(S416:S417)</f>
        <v>0</v>
      </c>
      <c r="T418" s="28">
        <f>S418/$P418</f>
        <v>0</v>
      </c>
      <c r="U418" s="27">
        <f>SUM(U416:U417)</f>
        <v>0</v>
      </c>
      <c r="V418" s="28">
        <f>U418/$P418</f>
        <v>0</v>
      </c>
      <c r="W418" s="27">
        <f>SUM(W416:W417)</f>
        <v>0</v>
      </c>
      <c r="X418" s="28">
        <f>W418/$P418</f>
        <v>0</v>
      </c>
      <c r="Y418" s="27">
        <f>SUM(Y416:Y417)</f>
        <v>10374</v>
      </c>
      <c r="Z418" s="27">
        <f>SUM(Z416:Z417)</f>
        <v>10374</v>
      </c>
    </row>
    <row r="420" spans="1:26" ht="13.9" customHeight="1" x14ac:dyDescent="0.25">
      <c r="D420" s="73" t="s">
        <v>232</v>
      </c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4"/>
      <c r="S420" s="73"/>
      <c r="T420" s="74"/>
      <c r="U420" s="73"/>
      <c r="V420" s="74"/>
      <c r="W420" s="73"/>
      <c r="X420" s="74"/>
      <c r="Y420" s="73"/>
      <c r="Z420" s="73"/>
    </row>
    <row r="421" spans="1:26" ht="13.9" customHeight="1" x14ac:dyDescent="0.25">
      <c r="D421" s="21" t="s">
        <v>32</v>
      </c>
      <c r="E421" s="21" t="s">
        <v>33</v>
      </c>
      <c r="F421" s="21" t="s">
        <v>34</v>
      </c>
      <c r="G421" s="21" t="s">
        <v>1</v>
      </c>
      <c r="H421" s="21" t="s">
        <v>2</v>
      </c>
      <c r="I421" s="21" t="s">
        <v>3</v>
      </c>
      <c r="J421" s="21" t="s">
        <v>4</v>
      </c>
      <c r="K421" s="21" t="s">
        <v>5</v>
      </c>
      <c r="L421" s="21" t="s">
        <v>6</v>
      </c>
      <c r="M421" s="21" t="s">
        <v>7</v>
      </c>
      <c r="N421" s="21" t="s">
        <v>8</v>
      </c>
      <c r="O421" s="21" t="s">
        <v>9</v>
      </c>
      <c r="P421" s="21" t="s">
        <v>10</v>
      </c>
      <c r="Q421" s="21" t="s">
        <v>11</v>
      </c>
      <c r="R421" s="22" t="s">
        <v>12</v>
      </c>
      <c r="S421" s="21" t="s">
        <v>13</v>
      </c>
      <c r="T421" s="22" t="s">
        <v>14</v>
      </c>
      <c r="U421" s="21" t="s">
        <v>15</v>
      </c>
      <c r="V421" s="22" t="s">
        <v>16</v>
      </c>
      <c r="W421" s="21" t="s">
        <v>17</v>
      </c>
      <c r="X421" s="22" t="s">
        <v>18</v>
      </c>
      <c r="Y421" s="21" t="s">
        <v>19</v>
      </c>
      <c r="Z421" s="21" t="s">
        <v>20</v>
      </c>
    </row>
    <row r="422" spans="1:26" ht="13.9" customHeight="1" x14ac:dyDescent="0.25">
      <c r="A422" s="15">
        <v>6</v>
      </c>
      <c r="B422" s="15">
        <v>3</v>
      </c>
      <c r="C422" s="15">
        <v>1</v>
      </c>
      <c r="D422" s="84" t="s">
        <v>233</v>
      </c>
      <c r="E422" s="23">
        <v>630</v>
      </c>
      <c r="F422" s="23" t="s">
        <v>123</v>
      </c>
      <c r="G422" s="24">
        <v>0</v>
      </c>
      <c r="H422" s="24">
        <v>0</v>
      </c>
      <c r="I422" s="24">
        <v>0</v>
      </c>
      <c r="J422" s="24">
        <v>470</v>
      </c>
      <c r="K422" s="24">
        <v>0</v>
      </c>
      <c r="L422" s="24"/>
      <c r="M422" s="24"/>
      <c r="N422" s="24"/>
      <c r="O422" s="24"/>
      <c r="P422" s="24">
        <f>K422+SUM(L422:O422)</f>
        <v>0</v>
      </c>
      <c r="Q422" s="24"/>
      <c r="R422" s="25" t="e">
        <f>Q422/$P422</f>
        <v>#DIV/0!</v>
      </c>
      <c r="S422" s="24"/>
      <c r="T422" s="25" t="e">
        <f>S422/$P422</f>
        <v>#DIV/0!</v>
      </c>
      <c r="U422" s="24"/>
      <c r="V422" s="25" t="e">
        <f>U422/$P422</f>
        <v>#DIV/0!</v>
      </c>
      <c r="W422" s="24"/>
      <c r="X422" s="25" t="e">
        <f>W422/$P422</f>
        <v>#DIV/0!</v>
      </c>
      <c r="Y422" s="24">
        <v>0</v>
      </c>
      <c r="Z422" s="24">
        <f>Y422</f>
        <v>0</v>
      </c>
    </row>
    <row r="423" spans="1:26" ht="13.9" customHeight="1" x14ac:dyDescent="0.25">
      <c r="A423" s="15">
        <v>6</v>
      </c>
      <c r="B423" s="15">
        <v>3</v>
      </c>
      <c r="C423" s="15">
        <v>1</v>
      </c>
      <c r="D423" s="79" t="s">
        <v>21</v>
      </c>
      <c r="E423" s="85">
        <v>111</v>
      </c>
      <c r="F423" s="48" t="s">
        <v>126</v>
      </c>
      <c r="G423" s="49">
        <f t="shared" ref="G423:Q423" si="220">SUM(G422:G422)</f>
        <v>0</v>
      </c>
      <c r="H423" s="49">
        <f t="shared" si="220"/>
        <v>0</v>
      </c>
      <c r="I423" s="49">
        <f t="shared" si="220"/>
        <v>0</v>
      </c>
      <c r="J423" s="49">
        <f t="shared" si="220"/>
        <v>470</v>
      </c>
      <c r="K423" s="49">
        <f t="shared" si="220"/>
        <v>0</v>
      </c>
      <c r="L423" s="49">
        <f t="shared" si="220"/>
        <v>0</v>
      </c>
      <c r="M423" s="49">
        <f t="shared" si="220"/>
        <v>0</v>
      </c>
      <c r="N423" s="49">
        <f t="shared" si="220"/>
        <v>0</v>
      </c>
      <c r="O423" s="49">
        <f t="shared" si="220"/>
        <v>0</v>
      </c>
      <c r="P423" s="49">
        <f t="shared" si="220"/>
        <v>0</v>
      </c>
      <c r="Q423" s="49">
        <f t="shared" si="220"/>
        <v>0</v>
      </c>
      <c r="R423" s="50" t="e">
        <f>Q423/$P423</f>
        <v>#DIV/0!</v>
      </c>
      <c r="S423" s="49">
        <f>SUM(S422:S422)</f>
        <v>0</v>
      </c>
      <c r="T423" s="50" t="e">
        <f>S423/$P423</f>
        <v>#DIV/0!</v>
      </c>
      <c r="U423" s="49">
        <f>SUM(U422:U422)</f>
        <v>0</v>
      </c>
      <c r="V423" s="50" t="e">
        <f>U423/$P423</f>
        <v>#DIV/0!</v>
      </c>
      <c r="W423" s="49">
        <f>SUM(W422:W422)</f>
        <v>0</v>
      </c>
      <c r="X423" s="50" t="e">
        <f>W423/$P423</f>
        <v>#DIV/0!</v>
      </c>
      <c r="Y423" s="49">
        <f>SUM(Y422:Y422)</f>
        <v>0</v>
      </c>
      <c r="Z423" s="49">
        <f>SUM(Z422:Z422)</f>
        <v>0</v>
      </c>
    </row>
    <row r="424" spans="1:26" ht="13.9" customHeight="1" x14ac:dyDescent="0.25">
      <c r="A424" s="15">
        <v>6</v>
      </c>
      <c r="B424" s="15">
        <v>3</v>
      </c>
      <c r="C424" s="15">
        <v>1</v>
      </c>
      <c r="D424" s="84" t="s">
        <v>233</v>
      </c>
      <c r="E424" s="23">
        <v>630</v>
      </c>
      <c r="F424" s="23" t="s">
        <v>123</v>
      </c>
      <c r="G424" s="24">
        <v>4940.22</v>
      </c>
      <c r="H424" s="24">
        <v>7740.66</v>
      </c>
      <c r="I424" s="24">
        <v>7201</v>
      </c>
      <c r="J424" s="24">
        <v>5131</v>
      </c>
      <c r="K424" s="24">
        <v>5674</v>
      </c>
      <c r="L424" s="24"/>
      <c r="M424" s="24"/>
      <c r="N424" s="24"/>
      <c r="O424" s="24"/>
      <c r="P424" s="24">
        <f>K424+SUM(L424:O424)</f>
        <v>5674</v>
      </c>
      <c r="Q424" s="24"/>
      <c r="R424" s="25">
        <f>Q424/$P424</f>
        <v>0</v>
      </c>
      <c r="S424" s="24"/>
      <c r="T424" s="25">
        <f>S424/$P424</f>
        <v>0</v>
      </c>
      <c r="U424" s="24"/>
      <c r="V424" s="25">
        <f>U424/$P424</f>
        <v>0</v>
      </c>
      <c r="W424" s="24"/>
      <c r="X424" s="25">
        <f>W424/$P424</f>
        <v>0</v>
      </c>
      <c r="Y424" s="24">
        <f>K424</f>
        <v>5674</v>
      </c>
      <c r="Z424" s="24">
        <f>Y424</f>
        <v>5674</v>
      </c>
    </row>
    <row r="425" spans="1:26" ht="13.9" customHeight="1" x14ac:dyDescent="0.25">
      <c r="A425" s="15">
        <v>6</v>
      </c>
      <c r="B425" s="15">
        <v>3</v>
      </c>
      <c r="C425" s="15">
        <v>1</v>
      </c>
      <c r="D425" s="79" t="s">
        <v>21</v>
      </c>
      <c r="E425" s="48">
        <v>41</v>
      </c>
      <c r="F425" s="48" t="s">
        <v>23</v>
      </c>
      <c r="G425" s="49">
        <f t="shared" ref="G425:Q425" si="221">SUM(G424:G424)</f>
        <v>4940.22</v>
      </c>
      <c r="H425" s="49">
        <f t="shared" si="221"/>
        <v>7740.66</v>
      </c>
      <c r="I425" s="49">
        <f t="shared" si="221"/>
        <v>7201</v>
      </c>
      <c r="J425" s="49">
        <f t="shared" si="221"/>
        <v>5131</v>
      </c>
      <c r="K425" s="49">
        <f t="shared" si="221"/>
        <v>5674</v>
      </c>
      <c r="L425" s="49">
        <f t="shared" si="221"/>
        <v>0</v>
      </c>
      <c r="M425" s="49">
        <f t="shared" si="221"/>
        <v>0</v>
      </c>
      <c r="N425" s="49">
        <f t="shared" si="221"/>
        <v>0</v>
      </c>
      <c r="O425" s="49">
        <f t="shared" si="221"/>
        <v>0</v>
      </c>
      <c r="P425" s="49">
        <f t="shared" si="221"/>
        <v>5674</v>
      </c>
      <c r="Q425" s="49">
        <f t="shared" si="221"/>
        <v>0</v>
      </c>
      <c r="R425" s="50">
        <f>Q425/$P425</f>
        <v>0</v>
      </c>
      <c r="S425" s="49">
        <f>SUM(S424:S424)</f>
        <v>0</v>
      </c>
      <c r="T425" s="50">
        <f>S425/$P425</f>
        <v>0</v>
      </c>
      <c r="U425" s="49">
        <f>SUM(U424:U424)</f>
        <v>0</v>
      </c>
      <c r="V425" s="50">
        <f>U425/$P425</f>
        <v>0</v>
      </c>
      <c r="W425" s="49">
        <f>SUM(W424:W424)</f>
        <v>0</v>
      </c>
      <c r="X425" s="50">
        <f>W425/$P425</f>
        <v>0</v>
      </c>
      <c r="Y425" s="49">
        <f>SUM(Y424:Y424)</f>
        <v>5674</v>
      </c>
      <c r="Z425" s="49">
        <f>SUM(Z424:Z424)</f>
        <v>5674</v>
      </c>
    </row>
    <row r="426" spans="1:26" ht="13.9" customHeight="1" x14ac:dyDescent="0.25">
      <c r="A426" s="15">
        <v>6</v>
      </c>
      <c r="B426" s="15">
        <v>3</v>
      </c>
      <c r="C426" s="15">
        <v>1</v>
      </c>
      <c r="D426" s="86"/>
      <c r="E426" s="87"/>
      <c r="F426" s="26" t="s">
        <v>116</v>
      </c>
      <c r="G426" s="27">
        <f t="shared" ref="G426:Q426" si="222">G423+G425</f>
        <v>4940.22</v>
      </c>
      <c r="H426" s="27">
        <f t="shared" si="222"/>
        <v>7740.66</v>
      </c>
      <c r="I426" s="27">
        <f t="shared" si="222"/>
        <v>7201</v>
      </c>
      <c r="J426" s="27">
        <f t="shared" si="222"/>
        <v>5601</v>
      </c>
      <c r="K426" s="27">
        <f t="shared" si="222"/>
        <v>5674</v>
      </c>
      <c r="L426" s="27">
        <f t="shared" si="222"/>
        <v>0</v>
      </c>
      <c r="M426" s="27">
        <f t="shared" si="222"/>
        <v>0</v>
      </c>
      <c r="N426" s="27">
        <f t="shared" si="222"/>
        <v>0</v>
      </c>
      <c r="O426" s="27">
        <f t="shared" si="222"/>
        <v>0</v>
      </c>
      <c r="P426" s="27">
        <f t="shared" si="222"/>
        <v>5674</v>
      </c>
      <c r="Q426" s="27">
        <f t="shared" si="222"/>
        <v>0</v>
      </c>
      <c r="R426" s="28">
        <f>Q426/$P426</f>
        <v>0</v>
      </c>
      <c r="S426" s="27">
        <f>S423+S425</f>
        <v>0</v>
      </c>
      <c r="T426" s="28">
        <f>S426/$P426</f>
        <v>0</v>
      </c>
      <c r="U426" s="27">
        <f>U423+U425</f>
        <v>0</v>
      </c>
      <c r="V426" s="28">
        <f>U426/$P426</f>
        <v>0</v>
      </c>
      <c r="W426" s="27">
        <f>W423+W425</f>
        <v>0</v>
      </c>
      <c r="X426" s="28">
        <f>W426/$P426</f>
        <v>0</v>
      </c>
      <c r="Y426" s="27">
        <f>Y423+Y425</f>
        <v>5674</v>
      </c>
      <c r="Z426" s="27">
        <f>Z423+Z425</f>
        <v>5674</v>
      </c>
    </row>
    <row r="428" spans="1:26" ht="13.9" customHeight="1" x14ac:dyDescent="0.25">
      <c r="E428" s="52" t="s">
        <v>55</v>
      </c>
      <c r="F428" s="30" t="s">
        <v>139</v>
      </c>
      <c r="G428" s="53">
        <v>1232</v>
      </c>
      <c r="H428" s="53">
        <v>1694</v>
      </c>
      <c r="I428" s="53">
        <v>2640</v>
      </c>
      <c r="J428" s="53">
        <v>2296</v>
      </c>
      <c r="K428" s="53">
        <v>2296</v>
      </c>
      <c r="L428" s="53"/>
      <c r="M428" s="53"/>
      <c r="N428" s="53"/>
      <c r="O428" s="53"/>
      <c r="P428" s="53">
        <f>K428+SUM(L428:O428)</f>
        <v>2296</v>
      </c>
      <c r="Q428" s="53"/>
      <c r="R428" s="54">
        <f>Q428/$P428</f>
        <v>0</v>
      </c>
      <c r="S428" s="53"/>
      <c r="T428" s="54">
        <f>S428/$P428</f>
        <v>0</v>
      </c>
      <c r="U428" s="53"/>
      <c r="V428" s="54">
        <f>U428/$P428</f>
        <v>0</v>
      </c>
      <c r="W428" s="53"/>
      <c r="X428" s="55">
        <f>W428/$P428</f>
        <v>0</v>
      </c>
      <c r="Y428" s="53">
        <f>K428</f>
        <v>2296</v>
      </c>
      <c r="Z428" s="56">
        <f>Y428</f>
        <v>2296</v>
      </c>
    </row>
    <row r="429" spans="1:26" ht="13.9" customHeight="1" x14ac:dyDescent="0.25">
      <c r="E429" s="57"/>
      <c r="F429" s="91" t="s">
        <v>234</v>
      </c>
      <c r="G429" s="82">
        <v>1500</v>
      </c>
      <c r="H429" s="82">
        <v>4500</v>
      </c>
      <c r="I429" s="82">
        <v>3000</v>
      </c>
      <c r="J429" s="82">
        <v>3000</v>
      </c>
      <c r="K429" s="82">
        <v>3000</v>
      </c>
      <c r="L429" s="82"/>
      <c r="M429" s="82"/>
      <c r="N429" s="82"/>
      <c r="O429" s="82"/>
      <c r="P429" s="82">
        <f>K429+SUM(L429:O429)</f>
        <v>3000</v>
      </c>
      <c r="Q429" s="82"/>
      <c r="R429" s="83">
        <f>Q429/$P429</f>
        <v>0</v>
      </c>
      <c r="S429" s="82"/>
      <c r="T429" s="83">
        <f>S429/$P429</f>
        <v>0</v>
      </c>
      <c r="U429" s="82"/>
      <c r="V429" s="83">
        <f>U429/$P429</f>
        <v>0</v>
      </c>
      <c r="W429" s="82"/>
      <c r="X429" s="60">
        <f>W429/$P429</f>
        <v>0</v>
      </c>
      <c r="Y429" s="82">
        <f>K429</f>
        <v>3000</v>
      </c>
      <c r="Z429" s="61">
        <f>Y429</f>
        <v>3000</v>
      </c>
    </row>
    <row r="430" spans="1:26" ht="13.9" customHeight="1" x14ac:dyDescent="0.25">
      <c r="E430" s="65"/>
      <c r="F430" s="94" t="s">
        <v>235</v>
      </c>
      <c r="G430" s="67">
        <v>1643.26</v>
      </c>
      <c r="H430" s="67">
        <v>1386.06</v>
      </c>
      <c r="I430" s="67">
        <v>1400</v>
      </c>
      <c r="J430" s="67">
        <v>227</v>
      </c>
      <c r="K430" s="67">
        <v>300</v>
      </c>
      <c r="L430" s="67"/>
      <c r="M430" s="67"/>
      <c r="N430" s="67"/>
      <c r="O430" s="67"/>
      <c r="P430" s="67">
        <f>K430+SUM(L430:O430)</f>
        <v>300</v>
      </c>
      <c r="Q430" s="67"/>
      <c r="R430" s="68">
        <f>Q430/$P430</f>
        <v>0</v>
      </c>
      <c r="S430" s="67"/>
      <c r="T430" s="68">
        <f>S430/$P430</f>
        <v>0</v>
      </c>
      <c r="U430" s="67"/>
      <c r="V430" s="68">
        <f>U430/$P430</f>
        <v>0</v>
      </c>
      <c r="W430" s="67"/>
      <c r="X430" s="69">
        <f>W430/$P430</f>
        <v>0</v>
      </c>
      <c r="Y430" s="67">
        <f>K430</f>
        <v>300</v>
      </c>
      <c r="Z430" s="70">
        <f>Y430</f>
        <v>300</v>
      </c>
    </row>
    <row r="432" spans="1:26" ht="13.9" customHeight="1" x14ac:dyDescent="0.25">
      <c r="D432" s="73" t="s">
        <v>236</v>
      </c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4"/>
      <c r="S432" s="73"/>
      <c r="T432" s="74"/>
      <c r="U432" s="73"/>
      <c r="V432" s="74"/>
      <c r="W432" s="73"/>
      <c r="X432" s="74"/>
      <c r="Y432" s="73"/>
      <c r="Z432" s="73"/>
    </row>
    <row r="433" spans="1:26" ht="13.9" customHeight="1" x14ac:dyDescent="0.25">
      <c r="D433" s="21" t="s">
        <v>32</v>
      </c>
      <c r="E433" s="21" t="s">
        <v>33</v>
      </c>
      <c r="F433" s="21" t="s">
        <v>34</v>
      </c>
      <c r="G433" s="21" t="s">
        <v>1</v>
      </c>
      <c r="H433" s="21" t="s">
        <v>2</v>
      </c>
      <c r="I433" s="21" t="s">
        <v>3</v>
      </c>
      <c r="J433" s="21" t="s">
        <v>4</v>
      </c>
      <c r="K433" s="21" t="s">
        <v>5</v>
      </c>
      <c r="L433" s="21" t="s">
        <v>6</v>
      </c>
      <c r="M433" s="21" t="s">
        <v>7</v>
      </c>
      <c r="N433" s="21" t="s">
        <v>8</v>
      </c>
      <c r="O433" s="21" t="s">
        <v>9</v>
      </c>
      <c r="P433" s="21" t="s">
        <v>10</v>
      </c>
      <c r="Q433" s="21" t="s">
        <v>11</v>
      </c>
      <c r="R433" s="22" t="s">
        <v>12</v>
      </c>
      <c r="S433" s="21" t="s">
        <v>13</v>
      </c>
      <c r="T433" s="22" t="s">
        <v>14</v>
      </c>
      <c r="U433" s="21" t="s">
        <v>15</v>
      </c>
      <c r="V433" s="22" t="s">
        <v>16</v>
      </c>
      <c r="W433" s="21" t="s">
        <v>17</v>
      </c>
      <c r="X433" s="22" t="s">
        <v>18</v>
      </c>
      <c r="Y433" s="21" t="s">
        <v>19</v>
      </c>
      <c r="Z433" s="21" t="s">
        <v>20</v>
      </c>
    </row>
    <row r="434" spans="1:26" ht="13.9" customHeight="1" x14ac:dyDescent="0.25">
      <c r="A434" s="15">
        <v>6</v>
      </c>
      <c r="B434" s="15">
        <v>3</v>
      </c>
      <c r="C434" s="15">
        <v>2</v>
      </c>
      <c r="D434" s="84" t="s">
        <v>233</v>
      </c>
      <c r="E434" s="23">
        <v>640</v>
      </c>
      <c r="F434" s="23" t="s">
        <v>124</v>
      </c>
      <c r="G434" s="24">
        <v>5000</v>
      </c>
      <c r="H434" s="24">
        <f>SUM(H438:H442)</f>
        <v>4200</v>
      </c>
      <c r="I434" s="24">
        <f>SUM(I438:I442)</f>
        <v>4400</v>
      </c>
      <c r="J434" s="24">
        <f>SUM(J438:J442)</f>
        <v>4400</v>
      </c>
      <c r="K434" s="24">
        <f>SUM(K438:K442)</f>
        <v>4700</v>
      </c>
      <c r="L434" s="24"/>
      <c r="M434" s="24"/>
      <c r="N434" s="24"/>
      <c r="O434" s="24"/>
      <c r="P434" s="24">
        <f>K434+SUM(L434:O434)</f>
        <v>4700</v>
      </c>
      <c r="Q434" s="24"/>
      <c r="R434" s="25">
        <f>Q434/$P434</f>
        <v>0</v>
      </c>
      <c r="S434" s="24"/>
      <c r="T434" s="25">
        <f>S434/$P434</f>
        <v>0</v>
      </c>
      <c r="U434" s="24"/>
      <c r="V434" s="25">
        <f>U434/$P434</f>
        <v>0</v>
      </c>
      <c r="W434" s="24"/>
      <c r="X434" s="25">
        <f>W434/$P434</f>
        <v>0</v>
      </c>
      <c r="Y434" s="24">
        <f>SUM(Y438:Y442)</f>
        <v>4700</v>
      </c>
      <c r="Z434" s="24">
        <f>SUM(Z438:Z442)</f>
        <v>4700</v>
      </c>
    </row>
    <row r="435" spans="1:26" ht="13.9" customHeight="1" x14ac:dyDescent="0.25">
      <c r="A435" s="15">
        <v>6</v>
      </c>
      <c r="B435" s="15">
        <v>3</v>
      </c>
      <c r="C435" s="15">
        <v>2</v>
      </c>
      <c r="D435" s="79" t="s">
        <v>21</v>
      </c>
      <c r="E435" s="48">
        <v>41</v>
      </c>
      <c r="F435" s="48" t="s">
        <v>23</v>
      </c>
      <c r="G435" s="49">
        <f t="shared" ref="G435:Q435" si="223">SUM(G434:G434)</f>
        <v>5000</v>
      </c>
      <c r="H435" s="49">
        <f t="shared" si="223"/>
        <v>4200</v>
      </c>
      <c r="I435" s="49">
        <f t="shared" si="223"/>
        <v>4400</v>
      </c>
      <c r="J435" s="49">
        <f t="shared" si="223"/>
        <v>4400</v>
      </c>
      <c r="K435" s="49">
        <f t="shared" si="223"/>
        <v>4700</v>
      </c>
      <c r="L435" s="49">
        <f t="shared" si="223"/>
        <v>0</v>
      </c>
      <c r="M435" s="49">
        <f t="shared" si="223"/>
        <v>0</v>
      </c>
      <c r="N435" s="49">
        <f t="shared" si="223"/>
        <v>0</v>
      </c>
      <c r="O435" s="49">
        <f t="shared" si="223"/>
        <v>0</v>
      </c>
      <c r="P435" s="49">
        <f t="shared" si="223"/>
        <v>4700</v>
      </c>
      <c r="Q435" s="49">
        <f t="shared" si="223"/>
        <v>0</v>
      </c>
      <c r="R435" s="50">
        <f>Q435/$P435</f>
        <v>0</v>
      </c>
      <c r="S435" s="49">
        <f>SUM(S434:S434)</f>
        <v>0</v>
      </c>
      <c r="T435" s="50">
        <f>S435/$P435</f>
        <v>0</v>
      </c>
      <c r="U435" s="49">
        <f>SUM(U434:U434)</f>
        <v>0</v>
      </c>
      <c r="V435" s="50">
        <f>U435/$P435</f>
        <v>0</v>
      </c>
      <c r="W435" s="49">
        <f>SUM(W434:W434)</f>
        <v>0</v>
      </c>
      <c r="X435" s="50">
        <f>W435/$P435</f>
        <v>0</v>
      </c>
      <c r="Y435" s="49">
        <f>SUM(Y434:Y434)</f>
        <v>4700</v>
      </c>
      <c r="Z435" s="49">
        <f>SUM(Z434:Z434)</f>
        <v>4700</v>
      </c>
    </row>
    <row r="436" spans="1:26" ht="13.9" customHeight="1" x14ac:dyDescent="0.25">
      <c r="A436" s="15">
        <v>6</v>
      </c>
      <c r="B436" s="15">
        <v>3</v>
      </c>
      <c r="C436" s="15">
        <v>2</v>
      </c>
      <c r="D436" s="86"/>
      <c r="E436" s="87"/>
      <c r="F436" s="26" t="s">
        <v>116</v>
      </c>
      <c r="G436" s="27">
        <f t="shared" ref="G436:Q436" si="224">G435</f>
        <v>5000</v>
      </c>
      <c r="H436" s="27">
        <f t="shared" si="224"/>
        <v>4200</v>
      </c>
      <c r="I436" s="27">
        <f t="shared" si="224"/>
        <v>4400</v>
      </c>
      <c r="J436" s="27">
        <f t="shared" si="224"/>
        <v>4400</v>
      </c>
      <c r="K436" s="27">
        <f t="shared" si="224"/>
        <v>4700</v>
      </c>
      <c r="L436" s="27">
        <f t="shared" si="224"/>
        <v>0</v>
      </c>
      <c r="M436" s="27">
        <f t="shared" si="224"/>
        <v>0</v>
      </c>
      <c r="N436" s="27">
        <f t="shared" si="224"/>
        <v>0</v>
      </c>
      <c r="O436" s="27">
        <f t="shared" si="224"/>
        <v>0</v>
      </c>
      <c r="P436" s="27">
        <f t="shared" si="224"/>
        <v>4700</v>
      </c>
      <c r="Q436" s="27">
        <f t="shared" si="224"/>
        <v>0</v>
      </c>
      <c r="R436" s="28">
        <f>Q436/$P436</f>
        <v>0</v>
      </c>
      <c r="S436" s="27">
        <f>S435</f>
        <v>0</v>
      </c>
      <c r="T436" s="28">
        <f>S436/$P436</f>
        <v>0</v>
      </c>
      <c r="U436" s="27">
        <f>U435</f>
        <v>0</v>
      </c>
      <c r="V436" s="28">
        <f>U436/$P436</f>
        <v>0</v>
      </c>
      <c r="W436" s="27">
        <f>W435</f>
        <v>0</v>
      </c>
      <c r="X436" s="28">
        <f>W436/$P436</f>
        <v>0</v>
      </c>
      <c r="Y436" s="27">
        <f>Y435</f>
        <v>4700</v>
      </c>
      <c r="Z436" s="27">
        <f>Z435</f>
        <v>4700</v>
      </c>
    </row>
    <row r="438" spans="1:26" ht="13.9" customHeight="1" x14ac:dyDescent="0.25">
      <c r="E438" s="52" t="s">
        <v>55</v>
      </c>
      <c r="F438" s="30" t="s">
        <v>237</v>
      </c>
      <c r="G438" s="53">
        <v>1000</v>
      </c>
      <c r="H438" s="53">
        <v>1100</v>
      </c>
      <c r="I438" s="53">
        <v>1200</v>
      </c>
      <c r="J438" s="53">
        <v>1200</v>
      </c>
      <c r="K438" s="53">
        <v>1200</v>
      </c>
      <c r="L438" s="53"/>
      <c r="M438" s="53"/>
      <c r="N438" s="53"/>
      <c r="O438" s="53"/>
      <c r="P438" s="53">
        <f>K438+SUM(L438:O438)</f>
        <v>1200</v>
      </c>
      <c r="Q438" s="53"/>
      <c r="R438" s="54">
        <f>Q438/$P438</f>
        <v>0</v>
      </c>
      <c r="S438" s="53"/>
      <c r="T438" s="54">
        <f>S438/$P438</f>
        <v>0</v>
      </c>
      <c r="U438" s="53"/>
      <c r="V438" s="54">
        <f>U438/$P438</f>
        <v>0</v>
      </c>
      <c r="W438" s="53"/>
      <c r="X438" s="55">
        <f>W438/$P438</f>
        <v>0</v>
      </c>
      <c r="Y438" s="53">
        <f>K438</f>
        <v>1200</v>
      </c>
      <c r="Z438" s="56">
        <f>Y438</f>
        <v>1200</v>
      </c>
    </row>
    <row r="439" spans="1:26" ht="13.9" customHeight="1" x14ac:dyDescent="0.25">
      <c r="E439" s="57"/>
      <c r="F439" s="58" t="s">
        <v>238</v>
      </c>
      <c r="G439" s="59">
        <v>1300</v>
      </c>
      <c r="H439" s="59">
        <v>2000</v>
      </c>
      <c r="I439" s="59">
        <v>2000</v>
      </c>
      <c r="J439" s="59">
        <v>2000</v>
      </c>
      <c r="K439" s="59">
        <v>2000</v>
      </c>
      <c r="L439" s="59"/>
      <c r="M439" s="59"/>
      <c r="N439" s="59"/>
      <c r="O439" s="59"/>
      <c r="P439" s="59">
        <f>K439+SUM(L439:O439)</f>
        <v>2000</v>
      </c>
      <c r="Q439" s="59"/>
      <c r="R439" s="16">
        <f>Q439/$P439</f>
        <v>0</v>
      </c>
      <c r="S439" s="59"/>
      <c r="T439" s="16">
        <f>S439/$P439</f>
        <v>0</v>
      </c>
      <c r="U439" s="59"/>
      <c r="V439" s="16">
        <f>U439/$P439</f>
        <v>0</v>
      </c>
      <c r="W439" s="59"/>
      <c r="X439" s="60">
        <f>W439/$P439</f>
        <v>0</v>
      </c>
      <c r="Y439" s="59">
        <f>K439</f>
        <v>2000</v>
      </c>
      <c r="Z439" s="61">
        <f>Y439</f>
        <v>2000</v>
      </c>
    </row>
    <row r="440" spans="1:26" ht="13.9" customHeight="1" x14ac:dyDescent="0.25">
      <c r="E440" s="57"/>
      <c r="F440" s="81" t="s">
        <v>239</v>
      </c>
      <c r="G440" s="82">
        <v>1000</v>
      </c>
      <c r="H440" s="82">
        <v>1100</v>
      </c>
      <c r="I440" s="82">
        <v>1200</v>
      </c>
      <c r="J440" s="82">
        <v>1200</v>
      </c>
      <c r="K440" s="82">
        <v>1500</v>
      </c>
      <c r="L440" s="82"/>
      <c r="M440" s="82"/>
      <c r="N440" s="82"/>
      <c r="O440" s="82"/>
      <c r="P440" s="82">
        <f>K440+SUM(L440:O440)</f>
        <v>1500</v>
      </c>
      <c r="Q440" s="82"/>
      <c r="R440" s="83">
        <f>Q440/$P440</f>
        <v>0</v>
      </c>
      <c r="S440" s="82"/>
      <c r="T440" s="83">
        <f>S440/$P440</f>
        <v>0</v>
      </c>
      <c r="U440" s="82"/>
      <c r="V440" s="83">
        <f>U440/$P440</f>
        <v>0</v>
      </c>
      <c r="W440" s="82"/>
      <c r="X440" s="60">
        <f>W440/$P440</f>
        <v>0</v>
      </c>
      <c r="Y440" s="82">
        <f>K440</f>
        <v>1500</v>
      </c>
      <c r="Z440" s="61">
        <f>Y440</f>
        <v>1500</v>
      </c>
    </row>
    <row r="441" spans="1:26" ht="13.9" customHeight="1" x14ac:dyDescent="0.25">
      <c r="E441" s="57"/>
      <c r="F441" s="81" t="s">
        <v>240</v>
      </c>
      <c r="G441" s="82">
        <v>200</v>
      </c>
      <c r="H441" s="82"/>
      <c r="I441" s="92"/>
      <c r="J441" s="82"/>
      <c r="K441" s="92"/>
      <c r="L441" s="82"/>
      <c r="M441" s="82"/>
      <c r="N441" s="82"/>
      <c r="O441" s="82"/>
      <c r="P441" s="82">
        <f>K441+SUM(L441:O441)</f>
        <v>0</v>
      </c>
      <c r="Q441" s="82"/>
      <c r="R441" s="83" t="e">
        <f>Q441/$P441</f>
        <v>#DIV/0!</v>
      </c>
      <c r="S441" s="82"/>
      <c r="T441" s="83" t="e">
        <f>S441/$P441</f>
        <v>#DIV/0!</v>
      </c>
      <c r="U441" s="82"/>
      <c r="V441" s="83" t="e">
        <f>U441/$P441</f>
        <v>#DIV/0!</v>
      </c>
      <c r="W441" s="82"/>
      <c r="X441" s="60" t="e">
        <f>W441/$P441</f>
        <v>#DIV/0!</v>
      </c>
      <c r="Y441" s="82"/>
      <c r="Z441" s="61"/>
    </row>
    <row r="442" spans="1:26" ht="13.9" customHeight="1" x14ac:dyDescent="0.25">
      <c r="E442" s="65"/>
      <c r="F442" s="66" t="s">
        <v>241</v>
      </c>
      <c r="G442" s="67">
        <v>1500</v>
      </c>
      <c r="H442" s="67"/>
      <c r="I442" s="95"/>
      <c r="J442" s="67"/>
      <c r="K442" s="95"/>
      <c r="L442" s="67"/>
      <c r="M442" s="67"/>
      <c r="N442" s="67"/>
      <c r="O442" s="67"/>
      <c r="P442" s="67">
        <f>K442+SUM(L442:O442)</f>
        <v>0</v>
      </c>
      <c r="Q442" s="67"/>
      <c r="R442" s="68" t="e">
        <f>Q442/$P442</f>
        <v>#DIV/0!</v>
      </c>
      <c r="S442" s="67"/>
      <c r="T442" s="68" t="e">
        <f>S442/$P442</f>
        <v>#DIV/0!</v>
      </c>
      <c r="U442" s="67"/>
      <c r="V442" s="68" t="e">
        <f>U442/$P442</f>
        <v>#DIV/0!</v>
      </c>
      <c r="W442" s="67"/>
      <c r="X442" s="69" t="e">
        <f>W442/$P442</f>
        <v>#DIV/0!</v>
      </c>
      <c r="Y442" s="67"/>
      <c r="Z442" s="70"/>
    </row>
    <row r="444" spans="1:26" ht="13.9" customHeight="1" x14ac:dyDescent="0.25">
      <c r="D444" s="32" t="s">
        <v>242</v>
      </c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3"/>
      <c r="S444" s="32"/>
      <c r="T444" s="33"/>
      <c r="U444" s="32"/>
      <c r="V444" s="33"/>
      <c r="W444" s="32"/>
      <c r="X444" s="33"/>
      <c r="Y444" s="32"/>
      <c r="Z444" s="32"/>
    </row>
    <row r="445" spans="1:26" ht="13.9" customHeight="1" x14ac:dyDescent="0.25">
      <c r="D445" s="20"/>
      <c r="E445" s="20"/>
      <c r="F445" s="20"/>
      <c r="G445" s="21" t="s">
        <v>1</v>
      </c>
      <c r="H445" s="21" t="s">
        <v>2</v>
      </c>
      <c r="I445" s="21" t="s">
        <v>3</v>
      </c>
      <c r="J445" s="21" t="s">
        <v>4</v>
      </c>
      <c r="K445" s="21" t="s">
        <v>5</v>
      </c>
      <c r="L445" s="21" t="s">
        <v>6</v>
      </c>
      <c r="M445" s="21" t="s">
        <v>7</v>
      </c>
      <c r="N445" s="21" t="s">
        <v>8</v>
      </c>
      <c r="O445" s="21" t="s">
        <v>9</v>
      </c>
      <c r="P445" s="21" t="s">
        <v>10</v>
      </c>
      <c r="Q445" s="21" t="s">
        <v>11</v>
      </c>
      <c r="R445" s="22" t="s">
        <v>12</v>
      </c>
      <c r="S445" s="21" t="s">
        <v>13</v>
      </c>
      <c r="T445" s="22" t="s">
        <v>14</v>
      </c>
      <c r="U445" s="21" t="s">
        <v>15</v>
      </c>
      <c r="V445" s="22" t="s">
        <v>16</v>
      </c>
      <c r="W445" s="21" t="s">
        <v>17</v>
      </c>
      <c r="X445" s="22" t="s">
        <v>18</v>
      </c>
      <c r="Y445" s="21" t="s">
        <v>19</v>
      </c>
      <c r="Z445" s="21" t="s">
        <v>20</v>
      </c>
    </row>
    <row r="446" spans="1:26" ht="13.9" customHeight="1" x14ac:dyDescent="0.25">
      <c r="A446" s="15">
        <v>7</v>
      </c>
      <c r="D446" s="12" t="s">
        <v>21</v>
      </c>
      <c r="E446" s="35">
        <v>111</v>
      </c>
      <c r="F446" s="35" t="s">
        <v>45</v>
      </c>
      <c r="G446" s="36">
        <f t="shared" ref="G446:Q446" si="225">G453+G490</f>
        <v>83612.63</v>
      </c>
      <c r="H446" s="36">
        <f t="shared" si="225"/>
        <v>115462.67</v>
      </c>
      <c r="I446" s="36">
        <f t="shared" si="225"/>
        <v>56300</v>
      </c>
      <c r="J446" s="36">
        <f t="shared" si="225"/>
        <v>120815</v>
      </c>
      <c r="K446" s="36">
        <f t="shared" si="225"/>
        <v>65581</v>
      </c>
      <c r="L446" s="36">
        <f t="shared" si="225"/>
        <v>0</v>
      </c>
      <c r="M446" s="36">
        <f t="shared" si="225"/>
        <v>0</v>
      </c>
      <c r="N446" s="36">
        <f t="shared" si="225"/>
        <v>0</v>
      </c>
      <c r="O446" s="36">
        <f t="shared" si="225"/>
        <v>0</v>
      </c>
      <c r="P446" s="36">
        <f t="shared" si="225"/>
        <v>61581</v>
      </c>
      <c r="Q446" s="36">
        <f t="shared" si="225"/>
        <v>0</v>
      </c>
      <c r="R446" s="37">
        <f>Q446/$P446</f>
        <v>0</v>
      </c>
      <c r="S446" s="36">
        <f>S453+S490</f>
        <v>0</v>
      </c>
      <c r="T446" s="37">
        <f>S446/$P446</f>
        <v>0</v>
      </c>
      <c r="U446" s="36">
        <f>U453+U490</f>
        <v>0</v>
      </c>
      <c r="V446" s="37">
        <f>U446/$P446</f>
        <v>0</v>
      </c>
      <c r="W446" s="36">
        <f>W453+W490</f>
        <v>0</v>
      </c>
      <c r="X446" s="37">
        <f>W446/$P446</f>
        <v>0</v>
      </c>
      <c r="Y446" s="36">
        <f>Y453+Y490</f>
        <v>60000</v>
      </c>
      <c r="Z446" s="36">
        <f>Z453+Z490</f>
        <v>60000</v>
      </c>
    </row>
    <row r="447" spans="1:26" ht="13.9" customHeight="1" x14ac:dyDescent="0.25">
      <c r="A447" s="15">
        <v>7</v>
      </c>
      <c r="D447" s="12"/>
      <c r="E447" s="35">
        <v>41</v>
      </c>
      <c r="F447" s="35" t="s">
        <v>23</v>
      </c>
      <c r="G447" s="36">
        <f t="shared" ref="G447:Q447" si="226">G454+G492</f>
        <v>107521.26</v>
      </c>
      <c r="H447" s="36">
        <f t="shared" si="226"/>
        <v>99582.87999999999</v>
      </c>
      <c r="I447" s="36">
        <f t="shared" si="226"/>
        <v>130467</v>
      </c>
      <c r="J447" s="36">
        <f t="shared" si="226"/>
        <v>115665</v>
      </c>
      <c r="K447" s="36">
        <f t="shared" si="226"/>
        <v>122869</v>
      </c>
      <c r="L447" s="36">
        <f t="shared" si="226"/>
        <v>0</v>
      </c>
      <c r="M447" s="36">
        <f t="shared" si="226"/>
        <v>0</v>
      </c>
      <c r="N447" s="36">
        <f t="shared" si="226"/>
        <v>0</v>
      </c>
      <c r="O447" s="36">
        <f t="shared" si="226"/>
        <v>0</v>
      </c>
      <c r="P447" s="36">
        <f t="shared" si="226"/>
        <v>122869</v>
      </c>
      <c r="Q447" s="36">
        <f t="shared" si="226"/>
        <v>0</v>
      </c>
      <c r="R447" s="37">
        <f>Q447/$P447</f>
        <v>0</v>
      </c>
      <c r="S447" s="36">
        <f>S454+S492</f>
        <v>0</v>
      </c>
      <c r="T447" s="37">
        <f>S447/$P447</f>
        <v>0</v>
      </c>
      <c r="U447" s="36">
        <f>U454+U492</f>
        <v>0</v>
      </c>
      <c r="V447" s="37">
        <f>U447/$P447</f>
        <v>0</v>
      </c>
      <c r="W447" s="36">
        <f>W454+W492</f>
        <v>0</v>
      </c>
      <c r="X447" s="37">
        <f>W447/$P447</f>
        <v>0</v>
      </c>
      <c r="Y447" s="36">
        <f>Y454+Y492</f>
        <v>128090</v>
      </c>
      <c r="Z447" s="36">
        <f>Z454+Z492</f>
        <v>134064</v>
      </c>
    </row>
    <row r="448" spans="1:26" ht="13.9" customHeight="1" x14ac:dyDescent="0.25">
      <c r="A448" s="15">
        <v>7</v>
      </c>
      <c r="D448" s="12"/>
      <c r="E448" s="35">
        <v>72</v>
      </c>
      <c r="F448" s="35" t="s">
        <v>25</v>
      </c>
      <c r="G448" s="36">
        <f t="shared" ref="G448:Q448" si="227">G455</f>
        <v>1072.5</v>
      </c>
      <c r="H448" s="36">
        <f t="shared" si="227"/>
        <v>1221.0899999999999</v>
      </c>
      <c r="I448" s="36">
        <f t="shared" si="227"/>
        <v>1352</v>
      </c>
      <c r="J448" s="36">
        <f t="shared" si="227"/>
        <v>1167</v>
      </c>
      <c r="K448" s="36">
        <f t="shared" si="227"/>
        <v>1085</v>
      </c>
      <c r="L448" s="36">
        <f t="shared" si="227"/>
        <v>0</v>
      </c>
      <c r="M448" s="36">
        <f t="shared" si="227"/>
        <v>0</v>
      </c>
      <c r="N448" s="36">
        <f t="shared" si="227"/>
        <v>0</v>
      </c>
      <c r="O448" s="36">
        <f t="shared" si="227"/>
        <v>0</v>
      </c>
      <c r="P448" s="36">
        <f t="shared" si="227"/>
        <v>1085</v>
      </c>
      <c r="Q448" s="36">
        <f t="shared" si="227"/>
        <v>0</v>
      </c>
      <c r="R448" s="37">
        <f>Q448/$P448</f>
        <v>0</v>
      </c>
      <c r="S448" s="36">
        <f>S455</f>
        <v>0</v>
      </c>
      <c r="T448" s="37">
        <f>S448/$P448</f>
        <v>0</v>
      </c>
      <c r="U448" s="36">
        <f>U455</f>
        <v>0</v>
      </c>
      <c r="V448" s="37">
        <f>U448/$P448</f>
        <v>0</v>
      </c>
      <c r="W448" s="36">
        <f>W455</f>
        <v>0</v>
      </c>
      <c r="X448" s="37">
        <f>W448/$P448</f>
        <v>0</v>
      </c>
      <c r="Y448" s="36">
        <f>Y455</f>
        <v>1071</v>
      </c>
      <c r="Z448" s="36">
        <f>Z455</f>
        <v>1078</v>
      </c>
    </row>
    <row r="449" spans="1:26" ht="13.9" customHeight="1" x14ac:dyDescent="0.25">
      <c r="A449" s="15">
        <v>7</v>
      </c>
      <c r="D449" s="30"/>
      <c r="E449" s="31"/>
      <c r="F449" s="38" t="s">
        <v>116</v>
      </c>
      <c r="G449" s="39">
        <f t="shared" ref="G449:Q449" si="228">SUM(G446:G448)</f>
        <v>192206.39</v>
      </c>
      <c r="H449" s="39">
        <f t="shared" si="228"/>
        <v>216266.63999999998</v>
      </c>
      <c r="I449" s="39">
        <f t="shared" si="228"/>
        <v>188119</v>
      </c>
      <c r="J449" s="39">
        <f t="shared" si="228"/>
        <v>237647</v>
      </c>
      <c r="K449" s="39">
        <f t="shared" si="228"/>
        <v>189535</v>
      </c>
      <c r="L449" s="39">
        <f t="shared" si="228"/>
        <v>0</v>
      </c>
      <c r="M449" s="39">
        <f t="shared" si="228"/>
        <v>0</v>
      </c>
      <c r="N449" s="39">
        <f t="shared" si="228"/>
        <v>0</v>
      </c>
      <c r="O449" s="39">
        <f t="shared" si="228"/>
        <v>0</v>
      </c>
      <c r="P449" s="39">
        <f t="shared" si="228"/>
        <v>185535</v>
      </c>
      <c r="Q449" s="39">
        <f t="shared" si="228"/>
        <v>0</v>
      </c>
      <c r="R449" s="40">
        <f>Q449/$P449</f>
        <v>0</v>
      </c>
      <c r="S449" s="39">
        <f>SUM(S446:S448)</f>
        <v>0</v>
      </c>
      <c r="T449" s="40">
        <f>S449/$P449</f>
        <v>0</v>
      </c>
      <c r="U449" s="39">
        <f>SUM(U446:U448)</f>
        <v>0</v>
      </c>
      <c r="V449" s="40">
        <f>U449/$P449</f>
        <v>0</v>
      </c>
      <c r="W449" s="39">
        <f>SUM(W446:W448)</f>
        <v>0</v>
      </c>
      <c r="X449" s="40">
        <f>W449/$P449</f>
        <v>0</v>
      </c>
      <c r="Y449" s="39">
        <f>SUM(Y446:Y448)</f>
        <v>189161</v>
      </c>
      <c r="Z449" s="39">
        <f>SUM(Z446:Z448)</f>
        <v>195142</v>
      </c>
    </row>
    <row r="451" spans="1:26" ht="13.9" customHeight="1" x14ac:dyDescent="0.25">
      <c r="D451" s="41" t="s">
        <v>243</v>
      </c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2"/>
      <c r="S451" s="41"/>
      <c r="T451" s="42"/>
      <c r="U451" s="41"/>
      <c r="V451" s="42"/>
      <c r="W451" s="41"/>
      <c r="X451" s="42"/>
      <c r="Y451" s="41"/>
      <c r="Z451" s="41"/>
    </row>
    <row r="452" spans="1:26" ht="13.9" customHeight="1" x14ac:dyDescent="0.25">
      <c r="D452" s="121"/>
      <c r="E452" s="121"/>
      <c r="F452" s="121"/>
      <c r="G452" s="21" t="s">
        <v>1</v>
      </c>
      <c r="H452" s="21" t="s">
        <v>2</v>
      </c>
      <c r="I452" s="21" t="s">
        <v>3</v>
      </c>
      <c r="J452" s="21" t="s">
        <v>4</v>
      </c>
      <c r="K452" s="21" t="s">
        <v>5</v>
      </c>
      <c r="L452" s="21" t="s">
        <v>6</v>
      </c>
      <c r="M452" s="21" t="s">
        <v>7</v>
      </c>
      <c r="N452" s="21" t="s">
        <v>8</v>
      </c>
      <c r="O452" s="21" t="s">
        <v>9</v>
      </c>
      <c r="P452" s="21" t="s">
        <v>10</v>
      </c>
      <c r="Q452" s="21" t="s">
        <v>11</v>
      </c>
      <c r="R452" s="22" t="s">
        <v>12</v>
      </c>
      <c r="S452" s="21" t="s">
        <v>13</v>
      </c>
      <c r="T452" s="22" t="s">
        <v>14</v>
      </c>
      <c r="U452" s="21" t="s">
        <v>15</v>
      </c>
      <c r="V452" s="22" t="s">
        <v>16</v>
      </c>
      <c r="W452" s="21" t="s">
        <v>17</v>
      </c>
      <c r="X452" s="22" t="s">
        <v>18</v>
      </c>
      <c r="Y452" s="21" t="s">
        <v>19</v>
      </c>
      <c r="Z452" s="21" t="s">
        <v>20</v>
      </c>
    </row>
    <row r="453" spans="1:26" ht="13.9" customHeight="1" x14ac:dyDescent="0.25">
      <c r="A453" s="15">
        <v>7</v>
      </c>
      <c r="B453" s="15">
        <v>1</v>
      </c>
      <c r="D453" s="13" t="s">
        <v>21</v>
      </c>
      <c r="E453" s="23">
        <v>111</v>
      </c>
      <c r="F453" s="23" t="s">
        <v>45</v>
      </c>
      <c r="G453" s="24">
        <f t="shared" ref="G453:Q453" si="229">G463</f>
        <v>54229.729999999996</v>
      </c>
      <c r="H453" s="24">
        <f t="shared" si="229"/>
        <v>53712</v>
      </c>
      <c r="I453" s="24">
        <f t="shared" si="229"/>
        <v>44220</v>
      </c>
      <c r="J453" s="24">
        <f t="shared" si="229"/>
        <v>62483</v>
      </c>
      <c r="K453" s="24">
        <f t="shared" si="229"/>
        <v>58701</v>
      </c>
      <c r="L453" s="24">
        <f t="shared" si="229"/>
        <v>0</v>
      </c>
      <c r="M453" s="24">
        <f t="shared" si="229"/>
        <v>0</v>
      </c>
      <c r="N453" s="24">
        <f t="shared" si="229"/>
        <v>0</v>
      </c>
      <c r="O453" s="24">
        <f t="shared" si="229"/>
        <v>0</v>
      </c>
      <c r="P453" s="24">
        <f t="shared" si="229"/>
        <v>58701</v>
      </c>
      <c r="Q453" s="24">
        <f t="shared" si="229"/>
        <v>0</v>
      </c>
      <c r="R453" s="25">
        <f>Q453/$P453</f>
        <v>0</v>
      </c>
      <c r="S453" s="24">
        <f>S463</f>
        <v>0</v>
      </c>
      <c r="T453" s="25">
        <f>S453/$P453</f>
        <v>0</v>
      </c>
      <c r="U453" s="24">
        <f>U463</f>
        <v>0</v>
      </c>
      <c r="V453" s="25">
        <f>U453/$P453</f>
        <v>0</v>
      </c>
      <c r="W453" s="24">
        <f>W463</f>
        <v>0</v>
      </c>
      <c r="X453" s="25">
        <f>W453/$P453</f>
        <v>0</v>
      </c>
      <c r="Y453" s="24">
        <f>Y463</f>
        <v>57120</v>
      </c>
      <c r="Z453" s="24">
        <f>Z463</f>
        <v>57120</v>
      </c>
    </row>
    <row r="454" spans="1:26" ht="13.9" customHeight="1" x14ac:dyDescent="0.25">
      <c r="A454" s="15">
        <v>7</v>
      </c>
      <c r="B454" s="15">
        <v>1</v>
      </c>
      <c r="D454" s="13"/>
      <c r="E454" s="23">
        <v>41</v>
      </c>
      <c r="F454" s="23" t="s">
        <v>23</v>
      </c>
      <c r="G454" s="24">
        <f t="shared" ref="G454:Q454" si="230">G468+G482</f>
        <v>103021.26</v>
      </c>
      <c r="H454" s="24">
        <f t="shared" si="230"/>
        <v>95982.87999999999</v>
      </c>
      <c r="I454" s="24">
        <f t="shared" si="230"/>
        <v>126867</v>
      </c>
      <c r="J454" s="24">
        <f t="shared" si="230"/>
        <v>112665</v>
      </c>
      <c r="K454" s="24">
        <f t="shared" si="230"/>
        <v>119869</v>
      </c>
      <c r="L454" s="24">
        <f t="shared" si="230"/>
        <v>0</v>
      </c>
      <c r="M454" s="24">
        <f t="shared" si="230"/>
        <v>0</v>
      </c>
      <c r="N454" s="24">
        <f t="shared" si="230"/>
        <v>0</v>
      </c>
      <c r="O454" s="24">
        <f t="shared" si="230"/>
        <v>0</v>
      </c>
      <c r="P454" s="24">
        <f t="shared" si="230"/>
        <v>119869</v>
      </c>
      <c r="Q454" s="24">
        <f t="shared" si="230"/>
        <v>0</v>
      </c>
      <c r="R454" s="25">
        <f>Q454/$P454</f>
        <v>0</v>
      </c>
      <c r="S454" s="24">
        <f>S468+S482</f>
        <v>0</v>
      </c>
      <c r="T454" s="25">
        <f>S454/$P454</f>
        <v>0</v>
      </c>
      <c r="U454" s="24">
        <f>U468+U482</f>
        <v>0</v>
      </c>
      <c r="V454" s="25">
        <f>U454/$P454</f>
        <v>0</v>
      </c>
      <c r="W454" s="24">
        <f>W468+W482</f>
        <v>0</v>
      </c>
      <c r="X454" s="25">
        <f>W454/$P454</f>
        <v>0</v>
      </c>
      <c r="Y454" s="24">
        <f>Y468+Y482</f>
        <v>125090</v>
      </c>
      <c r="Z454" s="24">
        <f>Z468+Z482</f>
        <v>131064</v>
      </c>
    </row>
    <row r="455" spans="1:26" ht="13.9" customHeight="1" x14ac:dyDescent="0.25">
      <c r="A455" s="15">
        <v>7</v>
      </c>
      <c r="B455" s="15">
        <v>1</v>
      </c>
      <c r="D455" s="13"/>
      <c r="E455" s="23">
        <v>72</v>
      </c>
      <c r="F455" s="23" t="s">
        <v>25</v>
      </c>
      <c r="G455" s="24">
        <f t="shared" ref="G455:Q455" si="231">G470</f>
        <v>1072.5</v>
      </c>
      <c r="H455" s="24">
        <f t="shared" si="231"/>
        <v>1221.0899999999999</v>
      </c>
      <c r="I455" s="24">
        <f t="shared" si="231"/>
        <v>1352</v>
      </c>
      <c r="J455" s="24">
        <f t="shared" si="231"/>
        <v>1167</v>
      </c>
      <c r="K455" s="24">
        <f t="shared" si="231"/>
        <v>1085</v>
      </c>
      <c r="L455" s="24">
        <f t="shared" si="231"/>
        <v>0</v>
      </c>
      <c r="M455" s="24">
        <f t="shared" si="231"/>
        <v>0</v>
      </c>
      <c r="N455" s="24">
        <f t="shared" si="231"/>
        <v>0</v>
      </c>
      <c r="O455" s="24">
        <f t="shared" si="231"/>
        <v>0</v>
      </c>
      <c r="P455" s="24">
        <f t="shared" si="231"/>
        <v>1085</v>
      </c>
      <c r="Q455" s="24">
        <f t="shared" si="231"/>
        <v>0</v>
      </c>
      <c r="R455" s="25">
        <f>Q455/$P455</f>
        <v>0</v>
      </c>
      <c r="S455" s="24">
        <f>S470</f>
        <v>0</v>
      </c>
      <c r="T455" s="25">
        <f>S455/$P455</f>
        <v>0</v>
      </c>
      <c r="U455" s="24">
        <f>U470</f>
        <v>0</v>
      </c>
      <c r="V455" s="25">
        <f>U455/$P455</f>
        <v>0</v>
      </c>
      <c r="W455" s="24">
        <f>W470</f>
        <v>0</v>
      </c>
      <c r="X455" s="25">
        <f>W455/$P455</f>
        <v>0</v>
      </c>
      <c r="Y455" s="24">
        <f>Y470</f>
        <v>1071</v>
      </c>
      <c r="Z455" s="24">
        <f>Z470</f>
        <v>1078</v>
      </c>
    </row>
    <row r="456" spans="1:26" ht="13.9" customHeight="1" x14ac:dyDescent="0.25">
      <c r="A456" s="15">
        <v>7</v>
      </c>
      <c r="B456" s="15">
        <v>1</v>
      </c>
      <c r="D456" s="30"/>
      <c r="E456" s="31"/>
      <c r="F456" s="26" t="s">
        <v>116</v>
      </c>
      <c r="G456" s="27">
        <f t="shared" ref="G456:Q456" si="232">SUM(G453:G455)</f>
        <v>158323.49</v>
      </c>
      <c r="H456" s="27">
        <f t="shared" si="232"/>
        <v>150915.97</v>
      </c>
      <c r="I456" s="27">
        <f t="shared" si="232"/>
        <v>172439</v>
      </c>
      <c r="J456" s="27">
        <f t="shared" si="232"/>
        <v>176315</v>
      </c>
      <c r="K456" s="27">
        <f t="shared" si="232"/>
        <v>179655</v>
      </c>
      <c r="L456" s="27">
        <f t="shared" si="232"/>
        <v>0</v>
      </c>
      <c r="M456" s="27">
        <f t="shared" si="232"/>
        <v>0</v>
      </c>
      <c r="N456" s="27">
        <f t="shared" si="232"/>
        <v>0</v>
      </c>
      <c r="O456" s="27">
        <f t="shared" si="232"/>
        <v>0</v>
      </c>
      <c r="P456" s="27">
        <f t="shared" si="232"/>
        <v>179655</v>
      </c>
      <c r="Q456" s="27">
        <f t="shared" si="232"/>
        <v>0</v>
      </c>
      <c r="R456" s="28">
        <f>Q456/$P456</f>
        <v>0</v>
      </c>
      <c r="S456" s="27">
        <f>SUM(S453:S455)</f>
        <v>0</v>
      </c>
      <c r="T456" s="28">
        <f>S456/$P456</f>
        <v>0</v>
      </c>
      <c r="U456" s="27">
        <f>SUM(U453:U455)</f>
        <v>0</v>
      </c>
      <c r="V456" s="28">
        <f>U456/$P456</f>
        <v>0</v>
      </c>
      <c r="W456" s="27">
        <f>SUM(W453:W455)</f>
        <v>0</v>
      </c>
      <c r="X456" s="28">
        <f>W456/$P456</f>
        <v>0</v>
      </c>
      <c r="Y456" s="27">
        <f>SUM(Y453:Y455)</f>
        <v>183281</v>
      </c>
      <c r="Z456" s="27">
        <f>SUM(Z453:Z455)</f>
        <v>189262</v>
      </c>
    </row>
    <row r="458" spans="1:26" ht="13.9" customHeight="1" x14ac:dyDescent="0.25">
      <c r="D458" s="73" t="s">
        <v>244</v>
      </c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4"/>
      <c r="S458" s="73"/>
      <c r="T458" s="74"/>
      <c r="U458" s="73"/>
      <c r="V458" s="74"/>
      <c r="W458" s="73"/>
      <c r="X458" s="74"/>
      <c r="Y458" s="73"/>
      <c r="Z458" s="73"/>
    </row>
    <row r="459" spans="1:26" ht="13.9" customHeight="1" x14ac:dyDescent="0.25">
      <c r="D459" s="21" t="s">
        <v>32</v>
      </c>
      <c r="E459" s="21" t="s">
        <v>33</v>
      </c>
      <c r="F459" s="21" t="s">
        <v>34</v>
      </c>
      <c r="G459" s="21" t="s">
        <v>1</v>
      </c>
      <c r="H459" s="21" t="s">
        <v>2</v>
      </c>
      <c r="I459" s="21" t="s">
        <v>3</v>
      </c>
      <c r="J459" s="21" t="s">
        <v>4</v>
      </c>
      <c r="K459" s="21" t="s">
        <v>5</v>
      </c>
      <c r="L459" s="21" t="s">
        <v>6</v>
      </c>
      <c r="M459" s="21" t="s">
        <v>7</v>
      </c>
      <c r="N459" s="21" t="s">
        <v>8</v>
      </c>
      <c r="O459" s="21" t="s">
        <v>9</v>
      </c>
      <c r="P459" s="21" t="s">
        <v>10</v>
      </c>
      <c r="Q459" s="21" t="s">
        <v>11</v>
      </c>
      <c r="R459" s="22" t="s">
        <v>12</v>
      </c>
      <c r="S459" s="21" t="s">
        <v>13</v>
      </c>
      <c r="T459" s="22" t="s">
        <v>14</v>
      </c>
      <c r="U459" s="21" t="s">
        <v>15</v>
      </c>
      <c r="V459" s="22" t="s">
        <v>16</v>
      </c>
      <c r="W459" s="21" t="s">
        <v>17</v>
      </c>
      <c r="X459" s="22" t="s">
        <v>18</v>
      </c>
      <c r="Y459" s="21" t="s">
        <v>19</v>
      </c>
      <c r="Z459" s="21" t="s">
        <v>20</v>
      </c>
    </row>
    <row r="460" spans="1:26" ht="13.9" customHeight="1" x14ac:dyDescent="0.25">
      <c r="A460" s="15">
        <v>7</v>
      </c>
      <c r="B460" s="15">
        <v>1</v>
      </c>
      <c r="C460" s="15">
        <v>1</v>
      </c>
      <c r="D460" s="11" t="s">
        <v>245</v>
      </c>
      <c r="E460" s="23">
        <v>610</v>
      </c>
      <c r="F460" s="23" t="s">
        <v>121</v>
      </c>
      <c r="G460" s="24">
        <v>39601.25</v>
      </c>
      <c r="H460" s="24">
        <v>36838.400000000001</v>
      </c>
      <c r="I460" s="24">
        <v>32513</v>
      </c>
      <c r="J460" s="24">
        <v>30800</v>
      </c>
      <c r="K460" s="24">
        <v>42664</v>
      </c>
      <c r="L460" s="24"/>
      <c r="M460" s="24"/>
      <c r="N460" s="24"/>
      <c r="O460" s="24"/>
      <c r="P460" s="24">
        <f>K460+SUM(L460:O460)</f>
        <v>42664</v>
      </c>
      <c r="Q460" s="24"/>
      <c r="R460" s="25">
        <f t="shared" ref="R460:R471" si="233">Q460/$P460</f>
        <v>0</v>
      </c>
      <c r="S460" s="24"/>
      <c r="T460" s="25">
        <f t="shared" ref="T460:T471" si="234">S460/$P460</f>
        <v>0</v>
      </c>
      <c r="U460" s="24"/>
      <c r="V460" s="25">
        <f t="shared" ref="V460:V471" si="235">U460/$P460</f>
        <v>0</v>
      </c>
      <c r="W460" s="24"/>
      <c r="X460" s="25">
        <f t="shared" ref="X460:X471" si="236">W460/$P460</f>
        <v>0</v>
      </c>
      <c r="Y460" s="24">
        <f>K460</f>
        <v>42664</v>
      </c>
      <c r="Z460" s="24">
        <f>Y460</f>
        <v>42664</v>
      </c>
    </row>
    <row r="461" spans="1:26" ht="13.9" customHeight="1" x14ac:dyDescent="0.25">
      <c r="A461" s="15">
        <v>7</v>
      </c>
      <c r="B461" s="15">
        <v>1</v>
      </c>
      <c r="C461" s="15">
        <v>1</v>
      </c>
      <c r="D461" s="11"/>
      <c r="E461" s="23">
        <v>620</v>
      </c>
      <c r="F461" s="23" t="s">
        <v>122</v>
      </c>
      <c r="G461" s="24">
        <v>14628.48</v>
      </c>
      <c r="H461" s="24">
        <v>13273.6</v>
      </c>
      <c r="I461" s="24">
        <v>11707</v>
      </c>
      <c r="J461" s="24">
        <v>10764</v>
      </c>
      <c r="K461" s="24">
        <v>14456</v>
      </c>
      <c r="L461" s="24"/>
      <c r="M461" s="24"/>
      <c r="N461" s="24"/>
      <c r="O461" s="24"/>
      <c r="P461" s="24">
        <f>K461+SUM(L461:O461)</f>
        <v>14456</v>
      </c>
      <c r="Q461" s="24"/>
      <c r="R461" s="25">
        <f t="shared" si="233"/>
        <v>0</v>
      </c>
      <c r="S461" s="24"/>
      <c r="T461" s="25">
        <f t="shared" si="234"/>
        <v>0</v>
      </c>
      <c r="U461" s="24"/>
      <c r="V461" s="25">
        <f t="shared" si="235"/>
        <v>0</v>
      </c>
      <c r="W461" s="24"/>
      <c r="X461" s="25">
        <f t="shared" si="236"/>
        <v>0</v>
      </c>
      <c r="Y461" s="24">
        <f>K461</f>
        <v>14456</v>
      </c>
      <c r="Z461" s="24">
        <f>Y461</f>
        <v>14456</v>
      </c>
    </row>
    <row r="462" spans="1:26" ht="13.9" customHeight="1" x14ac:dyDescent="0.25">
      <c r="D462" s="11"/>
      <c r="E462" s="23">
        <v>630</v>
      </c>
      <c r="F462" s="23" t="s">
        <v>123</v>
      </c>
      <c r="G462" s="24">
        <v>0</v>
      </c>
      <c r="H462" s="24">
        <v>3600</v>
      </c>
      <c r="I462" s="24">
        <v>0</v>
      </c>
      <c r="J462" s="24">
        <v>20919</v>
      </c>
      <c r="K462" s="24">
        <v>1581</v>
      </c>
      <c r="L462" s="24"/>
      <c r="M462" s="24"/>
      <c r="N462" s="24"/>
      <c r="O462" s="24"/>
      <c r="P462" s="24">
        <f>K462+SUM(L462:O462)</f>
        <v>1581</v>
      </c>
      <c r="Q462" s="24"/>
      <c r="R462" s="25">
        <f t="shared" si="233"/>
        <v>0</v>
      </c>
      <c r="S462" s="24"/>
      <c r="T462" s="25">
        <f t="shared" si="234"/>
        <v>0</v>
      </c>
      <c r="U462" s="24"/>
      <c r="V462" s="25">
        <f t="shared" si="235"/>
        <v>0</v>
      </c>
      <c r="W462" s="24"/>
      <c r="X462" s="25">
        <f t="shared" si="236"/>
        <v>0</v>
      </c>
      <c r="Y462" s="24">
        <v>0</v>
      </c>
      <c r="Z462" s="24">
        <f>Y462</f>
        <v>0</v>
      </c>
    </row>
    <row r="463" spans="1:26" ht="13.9" customHeight="1" x14ac:dyDescent="0.25">
      <c r="A463" s="15">
        <v>7</v>
      </c>
      <c r="B463" s="15">
        <v>1</v>
      </c>
      <c r="C463" s="15">
        <v>1</v>
      </c>
      <c r="D463" s="79" t="s">
        <v>21</v>
      </c>
      <c r="E463" s="48">
        <v>111</v>
      </c>
      <c r="F463" s="48" t="s">
        <v>126</v>
      </c>
      <c r="G463" s="98">
        <f t="shared" ref="G463:Q463" si="237">SUM(G460:G462)</f>
        <v>54229.729999999996</v>
      </c>
      <c r="H463" s="98">
        <f t="shared" si="237"/>
        <v>53712</v>
      </c>
      <c r="I463" s="98">
        <f t="shared" si="237"/>
        <v>44220</v>
      </c>
      <c r="J463" s="98">
        <f t="shared" si="237"/>
        <v>62483</v>
      </c>
      <c r="K463" s="98">
        <f t="shared" si="237"/>
        <v>58701</v>
      </c>
      <c r="L463" s="98">
        <f t="shared" si="237"/>
        <v>0</v>
      </c>
      <c r="M463" s="98">
        <f t="shared" si="237"/>
        <v>0</v>
      </c>
      <c r="N463" s="98">
        <f t="shared" si="237"/>
        <v>0</v>
      </c>
      <c r="O463" s="98">
        <f t="shared" si="237"/>
        <v>0</v>
      </c>
      <c r="P463" s="98">
        <f t="shared" si="237"/>
        <v>58701</v>
      </c>
      <c r="Q463" s="98">
        <f t="shared" si="237"/>
        <v>0</v>
      </c>
      <c r="R463" s="99">
        <f t="shared" si="233"/>
        <v>0</v>
      </c>
      <c r="S463" s="98">
        <f>SUM(S460:S462)</f>
        <v>0</v>
      </c>
      <c r="T463" s="99">
        <f t="shared" si="234"/>
        <v>0</v>
      </c>
      <c r="U463" s="98">
        <f>SUM(U460:U462)</f>
        <v>0</v>
      </c>
      <c r="V463" s="99">
        <f t="shared" si="235"/>
        <v>0</v>
      </c>
      <c r="W463" s="98">
        <f>SUM(W460:W462)</f>
        <v>0</v>
      </c>
      <c r="X463" s="99">
        <f t="shared" si="236"/>
        <v>0</v>
      </c>
      <c r="Y463" s="98">
        <f>SUM(Y460:Y462)</f>
        <v>57120</v>
      </c>
      <c r="Z463" s="98">
        <f>SUM(Z460:Z462)</f>
        <v>57120</v>
      </c>
    </row>
    <row r="464" spans="1:26" ht="13.9" customHeight="1" x14ac:dyDescent="0.25">
      <c r="A464" s="15">
        <v>7</v>
      </c>
      <c r="B464" s="15">
        <v>1</v>
      </c>
      <c r="C464" s="15">
        <v>1</v>
      </c>
      <c r="D464" s="5" t="s">
        <v>245</v>
      </c>
      <c r="E464" s="23">
        <v>610</v>
      </c>
      <c r="F464" s="23" t="s">
        <v>121</v>
      </c>
      <c r="G464" s="24">
        <v>47011.49</v>
      </c>
      <c r="H464" s="24">
        <v>39073.97</v>
      </c>
      <c r="I464" s="24">
        <v>52428</v>
      </c>
      <c r="J464" s="24">
        <v>46426</v>
      </c>
      <c r="K464" s="24">
        <v>47448</v>
      </c>
      <c r="L464" s="24"/>
      <c r="M464" s="24"/>
      <c r="N464" s="24"/>
      <c r="O464" s="24"/>
      <c r="P464" s="24">
        <f>K464+SUM(L464:O464)</f>
        <v>47448</v>
      </c>
      <c r="Q464" s="24"/>
      <c r="R464" s="25">
        <f t="shared" si="233"/>
        <v>0</v>
      </c>
      <c r="S464" s="24"/>
      <c r="T464" s="25">
        <f t="shared" si="234"/>
        <v>0</v>
      </c>
      <c r="U464" s="24"/>
      <c r="V464" s="25">
        <f t="shared" si="235"/>
        <v>0</v>
      </c>
      <c r="W464" s="24"/>
      <c r="X464" s="25">
        <f t="shared" si="236"/>
        <v>0</v>
      </c>
      <c r="Y464" s="24">
        <v>51326</v>
      </c>
      <c r="Z464" s="24">
        <v>55592</v>
      </c>
    </row>
    <row r="465" spans="1:26" ht="13.9" customHeight="1" x14ac:dyDescent="0.25">
      <c r="A465" s="15">
        <v>7</v>
      </c>
      <c r="B465" s="15">
        <v>1</v>
      </c>
      <c r="C465" s="15">
        <v>1</v>
      </c>
      <c r="D465" s="5"/>
      <c r="E465" s="23">
        <v>620</v>
      </c>
      <c r="F465" s="23" t="s">
        <v>122</v>
      </c>
      <c r="G465" s="24">
        <v>18262.7</v>
      </c>
      <c r="H465" s="24">
        <v>14864.56</v>
      </c>
      <c r="I465" s="24">
        <v>20282</v>
      </c>
      <c r="J465" s="24">
        <v>17756</v>
      </c>
      <c r="K465" s="24">
        <v>18645</v>
      </c>
      <c r="L465" s="24"/>
      <c r="M465" s="24"/>
      <c r="N465" s="24"/>
      <c r="O465" s="24"/>
      <c r="P465" s="24">
        <f>K465+SUM(L465:O465)</f>
        <v>18645</v>
      </c>
      <c r="Q465" s="24"/>
      <c r="R465" s="25">
        <f t="shared" si="233"/>
        <v>0</v>
      </c>
      <c r="S465" s="24"/>
      <c r="T465" s="25">
        <f t="shared" si="234"/>
        <v>0</v>
      </c>
      <c r="U465" s="24"/>
      <c r="V465" s="25">
        <f t="shared" si="235"/>
        <v>0</v>
      </c>
      <c r="W465" s="24"/>
      <c r="X465" s="25">
        <f t="shared" si="236"/>
        <v>0</v>
      </c>
      <c r="Y465" s="24">
        <v>20079</v>
      </c>
      <c r="Z465" s="24">
        <v>21655</v>
      </c>
    </row>
    <row r="466" spans="1:26" ht="13.9" customHeight="1" x14ac:dyDescent="0.25">
      <c r="A466" s="15">
        <v>7</v>
      </c>
      <c r="B466" s="15">
        <v>1</v>
      </c>
      <c r="C466" s="15">
        <v>1</v>
      </c>
      <c r="D466" s="5"/>
      <c r="E466" s="23">
        <v>630</v>
      </c>
      <c r="F466" s="23" t="s">
        <v>123</v>
      </c>
      <c r="G466" s="24">
        <v>29423.03</v>
      </c>
      <c r="H466" s="24">
        <v>33659.120000000003</v>
      </c>
      <c r="I466" s="24">
        <v>50657</v>
      </c>
      <c r="J466" s="24">
        <v>45351</v>
      </c>
      <c r="K466" s="24">
        <f>10911+39865</f>
        <v>50776</v>
      </c>
      <c r="L466" s="24"/>
      <c r="M466" s="24"/>
      <c r="N466" s="24"/>
      <c r="O466" s="24"/>
      <c r="P466" s="24">
        <f>K466+SUM(L466:O466)</f>
        <v>50776</v>
      </c>
      <c r="Q466" s="24"/>
      <c r="R466" s="25">
        <f t="shared" si="233"/>
        <v>0</v>
      </c>
      <c r="S466" s="24"/>
      <c r="T466" s="25">
        <f t="shared" si="234"/>
        <v>0</v>
      </c>
      <c r="U466" s="24"/>
      <c r="V466" s="25">
        <f t="shared" si="235"/>
        <v>0</v>
      </c>
      <c r="W466" s="24"/>
      <c r="X466" s="25">
        <f t="shared" si="236"/>
        <v>0</v>
      </c>
      <c r="Y466" s="24">
        <f>10820+39865</f>
        <v>50685</v>
      </c>
      <c r="Z466" s="24">
        <f>10952+39865</f>
        <v>50817</v>
      </c>
    </row>
    <row r="467" spans="1:26" ht="13.9" customHeight="1" x14ac:dyDescent="0.25">
      <c r="A467" s="15">
        <v>7</v>
      </c>
      <c r="B467" s="15">
        <v>1</v>
      </c>
      <c r="C467" s="15">
        <v>1</v>
      </c>
      <c r="D467" s="5"/>
      <c r="E467" s="23">
        <v>640</v>
      </c>
      <c r="F467" s="23" t="s">
        <v>124</v>
      </c>
      <c r="G467" s="24">
        <v>6387.09</v>
      </c>
      <c r="H467" s="24">
        <v>6568.23</v>
      </c>
      <c r="I467" s="24">
        <v>0</v>
      </c>
      <c r="J467" s="24">
        <v>228</v>
      </c>
      <c r="K467" s="24">
        <v>0</v>
      </c>
      <c r="L467" s="24"/>
      <c r="M467" s="24"/>
      <c r="N467" s="24"/>
      <c r="O467" s="24"/>
      <c r="P467" s="24">
        <f>K467+SUM(L467:O467)</f>
        <v>0</v>
      </c>
      <c r="Q467" s="24"/>
      <c r="R467" s="25" t="e">
        <f t="shared" si="233"/>
        <v>#DIV/0!</v>
      </c>
      <c r="S467" s="24"/>
      <c r="T467" s="25" t="e">
        <f t="shared" si="234"/>
        <v>#DIV/0!</v>
      </c>
      <c r="U467" s="24"/>
      <c r="V467" s="25" t="e">
        <f t="shared" si="235"/>
        <v>#DIV/0!</v>
      </c>
      <c r="W467" s="24"/>
      <c r="X467" s="25" t="e">
        <f t="shared" si="236"/>
        <v>#DIV/0!</v>
      </c>
      <c r="Y467" s="24">
        <v>0</v>
      </c>
      <c r="Z467" s="24">
        <v>0</v>
      </c>
    </row>
    <row r="468" spans="1:26" ht="13.9" customHeight="1" x14ac:dyDescent="0.25">
      <c r="A468" s="15">
        <v>7</v>
      </c>
      <c r="B468" s="15">
        <v>1</v>
      </c>
      <c r="C468" s="15">
        <v>1</v>
      </c>
      <c r="D468" s="79" t="s">
        <v>21</v>
      </c>
      <c r="E468" s="48">
        <v>41</v>
      </c>
      <c r="F468" s="48" t="s">
        <v>23</v>
      </c>
      <c r="G468" s="49">
        <f t="shared" ref="G468:Q468" si="238">SUM(G464:G467)</f>
        <v>101084.31</v>
      </c>
      <c r="H468" s="49">
        <f t="shared" si="238"/>
        <v>94165.87999999999</v>
      </c>
      <c r="I468" s="49">
        <f t="shared" si="238"/>
        <v>123367</v>
      </c>
      <c r="J468" s="49">
        <f t="shared" si="238"/>
        <v>109761</v>
      </c>
      <c r="K468" s="49">
        <f t="shared" si="238"/>
        <v>116869</v>
      </c>
      <c r="L468" s="49">
        <f t="shared" si="238"/>
        <v>0</v>
      </c>
      <c r="M468" s="49">
        <f t="shared" si="238"/>
        <v>0</v>
      </c>
      <c r="N468" s="49">
        <f t="shared" si="238"/>
        <v>0</v>
      </c>
      <c r="O468" s="49">
        <f t="shared" si="238"/>
        <v>0</v>
      </c>
      <c r="P468" s="49">
        <f t="shared" si="238"/>
        <v>116869</v>
      </c>
      <c r="Q468" s="49">
        <f t="shared" si="238"/>
        <v>0</v>
      </c>
      <c r="R468" s="50">
        <f t="shared" si="233"/>
        <v>0</v>
      </c>
      <c r="S468" s="49">
        <f>SUM(S464:S467)</f>
        <v>0</v>
      </c>
      <c r="T468" s="50">
        <f t="shared" si="234"/>
        <v>0</v>
      </c>
      <c r="U468" s="49">
        <f>SUM(U464:U467)</f>
        <v>0</v>
      </c>
      <c r="V468" s="50">
        <f t="shared" si="235"/>
        <v>0</v>
      </c>
      <c r="W468" s="49">
        <f>SUM(W464:W467)</f>
        <v>0</v>
      </c>
      <c r="X468" s="50">
        <f t="shared" si="236"/>
        <v>0</v>
      </c>
      <c r="Y468" s="49">
        <f>SUM(Y464:Y467)</f>
        <v>122090</v>
      </c>
      <c r="Z468" s="49">
        <f>SUM(Z464:Z467)</f>
        <v>128064</v>
      </c>
    </row>
    <row r="469" spans="1:26" ht="13.9" customHeight="1" x14ac:dyDescent="0.25">
      <c r="A469" s="15">
        <v>7</v>
      </c>
      <c r="B469" s="15">
        <v>1</v>
      </c>
      <c r="C469" s="15">
        <v>1</v>
      </c>
      <c r="D469" s="51" t="s">
        <v>245</v>
      </c>
      <c r="E469" s="23">
        <v>640</v>
      </c>
      <c r="F469" s="23" t="s">
        <v>124</v>
      </c>
      <c r="G469" s="24">
        <v>1072.5</v>
      </c>
      <c r="H469" s="24">
        <v>1221.0899999999999</v>
      </c>
      <c r="I469" s="24">
        <v>1352</v>
      </c>
      <c r="J469" s="24">
        <v>1167</v>
      </c>
      <c r="K469" s="24">
        <v>1085</v>
      </c>
      <c r="L469" s="24"/>
      <c r="M469" s="24"/>
      <c r="N469" s="24"/>
      <c r="O469" s="24"/>
      <c r="P469" s="24">
        <f>K469+SUM(L469:O469)</f>
        <v>1085</v>
      </c>
      <c r="Q469" s="24"/>
      <c r="R469" s="25">
        <f t="shared" si="233"/>
        <v>0</v>
      </c>
      <c r="S469" s="24"/>
      <c r="T469" s="25">
        <f t="shared" si="234"/>
        <v>0</v>
      </c>
      <c r="U469" s="24"/>
      <c r="V469" s="25">
        <f t="shared" si="235"/>
        <v>0</v>
      </c>
      <c r="W469" s="24"/>
      <c r="X469" s="25">
        <f t="shared" si="236"/>
        <v>0</v>
      </c>
      <c r="Y469" s="24">
        <v>1071</v>
      </c>
      <c r="Z469" s="24">
        <v>1078</v>
      </c>
    </row>
    <row r="470" spans="1:26" ht="13.9" customHeight="1" x14ac:dyDescent="0.25">
      <c r="A470" s="15">
        <v>7</v>
      </c>
      <c r="B470" s="15">
        <v>1</v>
      </c>
      <c r="C470" s="15">
        <v>1</v>
      </c>
      <c r="D470" s="79" t="s">
        <v>21</v>
      </c>
      <c r="E470" s="48">
        <v>72</v>
      </c>
      <c r="F470" s="48" t="s">
        <v>25</v>
      </c>
      <c r="G470" s="49">
        <f t="shared" ref="G470:Q470" si="239">SUM(G469:G469)</f>
        <v>1072.5</v>
      </c>
      <c r="H470" s="49">
        <f t="shared" si="239"/>
        <v>1221.0899999999999</v>
      </c>
      <c r="I470" s="49">
        <f t="shared" si="239"/>
        <v>1352</v>
      </c>
      <c r="J470" s="49">
        <f t="shared" si="239"/>
        <v>1167</v>
      </c>
      <c r="K470" s="49">
        <f t="shared" si="239"/>
        <v>1085</v>
      </c>
      <c r="L470" s="49">
        <f t="shared" si="239"/>
        <v>0</v>
      </c>
      <c r="M470" s="49">
        <f t="shared" si="239"/>
        <v>0</v>
      </c>
      <c r="N470" s="49">
        <f t="shared" si="239"/>
        <v>0</v>
      </c>
      <c r="O470" s="49">
        <f t="shared" si="239"/>
        <v>0</v>
      </c>
      <c r="P470" s="49">
        <f t="shared" si="239"/>
        <v>1085</v>
      </c>
      <c r="Q470" s="49">
        <f t="shared" si="239"/>
        <v>0</v>
      </c>
      <c r="R470" s="50">
        <f t="shared" si="233"/>
        <v>0</v>
      </c>
      <c r="S470" s="49">
        <f>SUM(S469:S469)</f>
        <v>0</v>
      </c>
      <c r="T470" s="50">
        <f t="shared" si="234"/>
        <v>0</v>
      </c>
      <c r="U470" s="49">
        <f>SUM(U469:U469)</f>
        <v>0</v>
      </c>
      <c r="V470" s="50">
        <f t="shared" si="235"/>
        <v>0</v>
      </c>
      <c r="W470" s="49">
        <f>SUM(W469:W469)</f>
        <v>0</v>
      </c>
      <c r="X470" s="50">
        <f t="shared" si="236"/>
        <v>0</v>
      </c>
      <c r="Y470" s="49">
        <f>SUM(Y469:Y469)</f>
        <v>1071</v>
      </c>
      <c r="Z470" s="49">
        <f>SUM(Z469:Z469)</f>
        <v>1078</v>
      </c>
    </row>
    <row r="471" spans="1:26" ht="13.9" customHeight="1" x14ac:dyDescent="0.25">
      <c r="A471" s="15">
        <v>7</v>
      </c>
      <c r="B471" s="15">
        <v>1</v>
      </c>
      <c r="C471" s="15">
        <v>1</v>
      </c>
      <c r="D471" s="30"/>
      <c r="E471" s="31"/>
      <c r="F471" s="26" t="s">
        <v>116</v>
      </c>
      <c r="G471" s="27">
        <f t="shared" ref="G471:Q471" si="240">G463+G468+G470</f>
        <v>156386.53999999998</v>
      </c>
      <c r="H471" s="27">
        <f t="shared" si="240"/>
        <v>149098.97</v>
      </c>
      <c r="I471" s="27">
        <f t="shared" si="240"/>
        <v>168939</v>
      </c>
      <c r="J471" s="27">
        <f t="shared" si="240"/>
        <v>173411</v>
      </c>
      <c r="K471" s="27">
        <f t="shared" si="240"/>
        <v>176655</v>
      </c>
      <c r="L471" s="27">
        <f t="shared" si="240"/>
        <v>0</v>
      </c>
      <c r="M471" s="27">
        <f t="shared" si="240"/>
        <v>0</v>
      </c>
      <c r="N471" s="27">
        <f t="shared" si="240"/>
        <v>0</v>
      </c>
      <c r="O471" s="27">
        <f t="shared" si="240"/>
        <v>0</v>
      </c>
      <c r="P471" s="27">
        <f t="shared" si="240"/>
        <v>176655</v>
      </c>
      <c r="Q471" s="27">
        <f t="shared" si="240"/>
        <v>0</v>
      </c>
      <c r="R471" s="28">
        <f t="shared" si="233"/>
        <v>0</v>
      </c>
      <c r="S471" s="27">
        <f>S463+S468+S470</f>
        <v>0</v>
      </c>
      <c r="T471" s="28">
        <f t="shared" si="234"/>
        <v>0</v>
      </c>
      <c r="U471" s="27">
        <f>U463+U468+U470</f>
        <v>0</v>
      </c>
      <c r="V471" s="28">
        <f t="shared" si="235"/>
        <v>0</v>
      </c>
      <c r="W471" s="27">
        <f>W463+W468+W470</f>
        <v>0</v>
      </c>
      <c r="X471" s="28">
        <f t="shared" si="236"/>
        <v>0</v>
      </c>
      <c r="Y471" s="27">
        <f>Y463+Y468+Y470</f>
        <v>180281</v>
      </c>
      <c r="Z471" s="27">
        <f>Z463+Z468+Z470</f>
        <v>186262</v>
      </c>
    </row>
    <row r="473" spans="1:26" ht="13.9" customHeight="1" x14ac:dyDescent="0.25">
      <c r="E473" s="52" t="s">
        <v>55</v>
      </c>
      <c r="F473" s="30" t="s">
        <v>139</v>
      </c>
      <c r="G473" s="53">
        <v>2585</v>
      </c>
      <c r="H473" s="53">
        <v>3960</v>
      </c>
      <c r="I473" s="53">
        <v>8723</v>
      </c>
      <c r="J473" s="53">
        <v>7363</v>
      </c>
      <c r="K473" s="53">
        <v>7363</v>
      </c>
      <c r="L473" s="53"/>
      <c r="M473" s="53"/>
      <c r="N473" s="53"/>
      <c r="O473" s="53"/>
      <c r="P473" s="53">
        <f>K473+SUM(L473:O473)</f>
        <v>7363</v>
      </c>
      <c r="Q473" s="53"/>
      <c r="R473" s="54">
        <f>Q473/$P473</f>
        <v>0</v>
      </c>
      <c r="S473" s="53"/>
      <c r="T473" s="54">
        <f>S473/$P473</f>
        <v>0</v>
      </c>
      <c r="U473" s="53"/>
      <c r="V473" s="54">
        <f>U473/$P473</f>
        <v>0</v>
      </c>
      <c r="W473" s="53"/>
      <c r="X473" s="55">
        <f>W473/$P473</f>
        <v>0</v>
      </c>
      <c r="Y473" s="53">
        <f>K473</f>
        <v>7363</v>
      </c>
      <c r="Z473" s="56">
        <f>Y473</f>
        <v>7363</v>
      </c>
    </row>
    <row r="474" spans="1:26" ht="13.9" customHeight="1" x14ac:dyDescent="0.25">
      <c r="E474" s="57"/>
      <c r="F474" s="91" t="s">
        <v>140</v>
      </c>
      <c r="G474" s="82">
        <v>1752</v>
      </c>
      <c r="H474" s="82">
        <v>4856.5</v>
      </c>
      <c r="I474" s="82">
        <v>6567</v>
      </c>
      <c r="J474" s="82">
        <v>6567</v>
      </c>
      <c r="K474" s="82">
        <v>6567</v>
      </c>
      <c r="L474" s="82"/>
      <c r="M474" s="82"/>
      <c r="N474" s="82"/>
      <c r="O474" s="82"/>
      <c r="P474" s="82">
        <f>K474+SUM(L474:O474)</f>
        <v>6567</v>
      </c>
      <c r="Q474" s="82"/>
      <c r="R474" s="83">
        <f>Q474/$P474</f>
        <v>0</v>
      </c>
      <c r="S474" s="82"/>
      <c r="T474" s="83">
        <f>S474/$P474</f>
        <v>0</v>
      </c>
      <c r="U474" s="82"/>
      <c r="V474" s="83">
        <f>U474/$P474</f>
        <v>0</v>
      </c>
      <c r="W474" s="82"/>
      <c r="X474" s="60">
        <f>W474/$P474</f>
        <v>0</v>
      </c>
      <c r="Y474" s="82">
        <f>K474</f>
        <v>6567</v>
      </c>
      <c r="Z474" s="61">
        <f>Y474</f>
        <v>6567</v>
      </c>
    </row>
    <row r="475" spans="1:26" ht="13.9" customHeight="1" x14ac:dyDescent="0.25">
      <c r="E475" s="57"/>
      <c r="F475" s="91" t="s">
        <v>246</v>
      </c>
      <c r="G475" s="82"/>
      <c r="H475" s="82"/>
      <c r="I475" s="82">
        <v>3000</v>
      </c>
      <c r="J475" s="82">
        <v>3000</v>
      </c>
      <c r="K475" s="82">
        <v>250</v>
      </c>
      <c r="L475" s="82"/>
      <c r="M475" s="82"/>
      <c r="N475" s="82"/>
      <c r="O475" s="82"/>
      <c r="P475" s="82">
        <f>K475+SUM(L475:O475)</f>
        <v>250</v>
      </c>
      <c r="Q475" s="82"/>
      <c r="R475" s="83">
        <f>Q475/$P475</f>
        <v>0</v>
      </c>
      <c r="S475" s="82"/>
      <c r="T475" s="83">
        <f>S475/$P475</f>
        <v>0</v>
      </c>
      <c r="U475" s="82"/>
      <c r="V475" s="83">
        <f>U475/$P475</f>
        <v>0</v>
      </c>
      <c r="W475" s="82"/>
      <c r="X475" s="60">
        <f>W475/$P475</f>
        <v>0</v>
      </c>
      <c r="Y475" s="82">
        <f>K475</f>
        <v>250</v>
      </c>
      <c r="Z475" s="61">
        <f>Y475</f>
        <v>250</v>
      </c>
    </row>
    <row r="476" spans="1:26" ht="13.9" customHeight="1" x14ac:dyDescent="0.25">
      <c r="E476" s="57"/>
      <c r="F476" s="91" t="s">
        <v>247</v>
      </c>
      <c r="G476" s="82">
        <v>12133.27</v>
      </c>
      <c r="H476" s="82">
        <v>14424.66</v>
      </c>
      <c r="I476" s="82">
        <v>17635</v>
      </c>
      <c r="J476" s="82">
        <v>15027</v>
      </c>
      <c r="K476" s="82">
        <v>19400</v>
      </c>
      <c r="L476" s="82"/>
      <c r="M476" s="82"/>
      <c r="N476" s="82"/>
      <c r="O476" s="82"/>
      <c r="P476" s="82">
        <f>K476+SUM(L476:O476)</f>
        <v>19400</v>
      </c>
      <c r="Q476" s="82"/>
      <c r="R476" s="83">
        <f>Q476/$P476</f>
        <v>0</v>
      </c>
      <c r="S476" s="82"/>
      <c r="T476" s="83">
        <f>S476/$P476</f>
        <v>0</v>
      </c>
      <c r="U476" s="82"/>
      <c r="V476" s="83">
        <f>U476/$P476</f>
        <v>0</v>
      </c>
      <c r="W476" s="82"/>
      <c r="X476" s="60">
        <f>W476/$P476</f>
        <v>0</v>
      </c>
      <c r="Y476" s="82">
        <f>K476</f>
        <v>19400</v>
      </c>
      <c r="Z476" s="61">
        <f>Y476</f>
        <v>19400</v>
      </c>
    </row>
    <row r="477" spans="1:26" ht="13.9" customHeight="1" x14ac:dyDescent="0.25">
      <c r="E477" s="65"/>
      <c r="F477" s="94" t="s">
        <v>248</v>
      </c>
      <c r="G477" s="67">
        <v>14582.1</v>
      </c>
      <c r="H477" s="67">
        <v>6469</v>
      </c>
      <c r="I477" s="67">
        <v>0</v>
      </c>
      <c r="J477" s="67">
        <v>0</v>
      </c>
      <c r="K477" s="67">
        <v>0</v>
      </c>
      <c r="L477" s="67"/>
      <c r="M477" s="67"/>
      <c r="N477" s="67"/>
      <c r="O477" s="67"/>
      <c r="P477" s="67">
        <f>K477+SUM(L477:O477)</f>
        <v>0</v>
      </c>
      <c r="Q477" s="67"/>
      <c r="R477" s="68" t="e">
        <f>Q477/$P477</f>
        <v>#DIV/0!</v>
      </c>
      <c r="S477" s="67"/>
      <c r="T477" s="68" t="e">
        <f>S477/$P477</f>
        <v>#DIV/0!</v>
      </c>
      <c r="U477" s="67"/>
      <c r="V477" s="68" t="e">
        <f>U477/$P477</f>
        <v>#DIV/0!</v>
      </c>
      <c r="W477" s="67"/>
      <c r="X477" s="69" t="e">
        <f>W477/$P477</f>
        <v>#DIV/0!</v>
      </c>
      <c r="Y477" s="67">
        <v>0</v>
      </c>
      <c r="Z477" s="70">
        <v>0</v>
      </c>
    </row>
    <row r="479" spans="1:26" ht="13.9" customHeight="1" x14ac:dyDescent="0.25">
      <c r="D479" s="73" t="s">
        <v>249</v>
      </c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4"/>
      <c r="S479" s="73"/>
      <c r="T479" s="74"/>
      <c r="U479" s="73"/>
      <c r="V479" s="74"/>
      <c r="W479" s="73"/>
      <c r="X479" s="74"/>
      <c r="Y479" s="73"/>
      <c r="Z479" s="73"/>
    </row>
    <row r="480" spans="1:26" ht="13.9" customHeight="1" x14ac:dyDescent="0.25">
      <c r="D480" s="21" t="s">
        <v>32</v>
      </c>
      <c r="E480" s="21" t="s">
        <v>33</v>
      </c>
      <c r="F480" s="21" t="s">
        <v>34</v>
      </c>
      <c r="G480" s="21" t="s">
        <v>1</v>
      </c>
      <c r="H480" s="21" t="s">
        <v>2</v>
      </c>
      <c r="I480" s="21" t="s">
        <v>3</v>
      </c>
      <c r="J480" s="21" t="s">
        <v>4</v>
      </c>
      <c r="K480" s="21" t="s">
        <v>5</v>
      </c>
      <c r="L480" s="21" t="s">
        <v>6</v>
      </c>
      <c r="M480" s="21" t="s">
        <v>7</v>
      </c>
      <c r="N480" s="21" t="s">
        <v>8</v>
      </c>
      <c r="O480" s="21" t="s">
        <v>9</v>
      </c>
      <c r="P480" s="21" t="s">
        <v>10</v>
      </c>
      <c r="Q480" s="21" t="s">
        <v>11</v>
      </c>
      <c r="R480" s="22" t="s">
        <v>12</v>
      </c>
      <c r="S480" s="21" t="s">
        <v>13</v>
      </c>
      <c r="T480" s="22" t="s">
        <v>14</v>
      </c>
      <c r="U480" s="21" t="s">
        <v>15</v>
      </c>
      <c r="V480" s="22" t="s">
        <v>16</v>
      </c>
      <c r="W480" s="21" t="s">
        <v>17</v>
      </c>
      <c r="X480" s="22" t="s">
        <v>18</v>
      </c>
      <c r="Y480" s="21" t="s">
        <v>19</v>
      </c>
      <c r="Z480" s="21" t="s">
        <v>20</v>
      </c>
    </row>
    <row r="481" spans="1:26" ht="13.9" customHeight="1" x14ac:dyDescent="0.25">
      <c r="A481" s="15">
        <v>7</v>
      </c>
      <c r="B481" s="15">
        <v>1</v>
      </c>
      <c r="C481" s="15">
        <v>2</v>
      </c>
      <c r="D481" s="84" t="s">
        <v>245</v>
      </c>
      <c r="E481" s="23">
        <v>630</v>
      </c>
      <c r="F481" s="23" t="s">
        <v>123</v>
      </c>
      <c r="G481" s="24">
        <v>1936.95</v>
      </c>
      <c r="H481" s="24">
        <v>1817</v>
      </c>
      <c r="I481" s="24">
        <v>3500</v>
      </c>
      <c r="J481" s="24">
        <v>2904</v>
      </c>
      <c r="K481" s="24">
        <v>3000</v>
      </c>
      <c r="L481" s="24"/>
      <c r="M481" s="24"/>
      <c r="N481" s="24"/>
      <c r="O481" s="24"/>
      <c r="P481" s="24">
        <f>K481+SUM(L481:O481)</f>
        <v>3000</v>
      </c>
      <c r="Q481" s="24"/>
      <c r="R481" s="25">
        <f>Q481/$P481</f>
        <v>0</v>
      </c>
      <c r="S481" s="24"/>
      <c r="T481" s="25">
        <f>S481/$P481</f>
        <v>0</v>
      </c>
      <c r="U481" s="24"/>
      <c r="V481" s="25">
        <f>U481/$P481</f>
        <v>0</v>
      </c>
      <c r="W481" s="24"/>
      <c r="X481" s="25">
        <f>W481/$P481</f>
        <v>0</v>
      </c>
      <c r="Y481" s="24">
        <f>K481</f>
        <v>3000</v>
      </c>
      <c r="Z481" s="24">
        <f>Y481</f>
        <v>3000</v>
      </c>
    </row>
    <row r="482" spans="1:26" ht="13.9" customHeight="1" x14ac:dyDescent="0.25">
      <c r="A482" s="15">
        <v>7</v>
      </c>
      <c r="B482" s="15">
        <v>1</v>
      </c>
      <c r="C482" s="15">
        <v>2</v>
      </c>
      <c r="D482" s="79" t="s">
        <v>21</v>
      </c>
      <c r="E482" s="48">
        <v>41</v>
      </c>
      <c r="F482" s="48" t="s">
        <v>23</v>
      </c>
      <c r="G482" s="49">
        <f t="shared" ref="G482:Q482" si="241">SUM(G481:G481)</f>
        <v>1936.95</v>
      </c>
      <c r="H482" s="49">
        <f t="shared" si="241"/>
        <v>1817</v>
      </c>
      <c r="I482" s="49">
        <f t="shared" si="241"/>
        <v>3500</v>
      </c>
      <c r="J482" s="49">
        <f t="shared" si="241"/>
        <v>2904</v>
      </c>
      <c r="K482" s="49">
        <f t="shared" si="241"/>
        <v>3000</v>
      </c>
      <c r="L482" s="49">
        <f t="shared" si="241"/>
        <v>0</v>
      </c>
      <c r="M482" s="49">
        <f t="shared" si="241"/>
        <v>0</v>
      </c>
      <c r="N482" s="49">
        <f t="shared" si="241"/>
        <v>0</v>
      </c>
      <c r="O482" s="49">
        <f t="shared" si="241"/>
        <v>0</v>
      </c>
      <c r="P482" s="49">
        <f t="shared" si="241"/>
        <v>3000</v>
      </c>
      <c r="Q482" s="49">
        <f t="shared" si="241"/>
        <v>0</v>
      </c>
      <c r="R482" s="50">
        <f>Q482/$P482</f>
        <v>0</v>
      </c>
      <c r="S482" s="49">
        <f>SUM(S481:S481)</f>
        <v>0</v>
      </c>
      <c r="T482" s="50">
        <f>S482/$P482</f>
        <v>0</v>
      </c>
      <c r="U482" s="49">
        <f>SUM(U481:U481)</f>
        <v>0</v>
      </c>
      <c r="V482" s="50">
        <f>U482/$P482</f>
        <v>0</v>
      </c>
      <c r="W482" s="49">
        <f>SUM(W481:W481)</f>
        <v>0</v>
      </c>
      <c r="X482" s="50">
        <f>W482/$P482</f>
        <v>0</v>
      </c>
      <c r="Y482" s="49">
        <f>SUM(Y481:Y481)</f>
        <v>3000</v>
      </c>
      <c r="Z482" s="49">
        <f>SUM(Z481:Z481)</f>
        <v>3000</v>
      </c>
    </row>
    <row r="483" spans="1:26" ht="13.9" customHeight="1" x14ac:dyDescent="0.25">
      <c r="A483" s="15">
        <v>7</v>
      </c>
      <c r="B483" s="15">
        <v>1</v>
      </c>
      <c r="C483" s="15">
        <v>2</v>
      </c>
      <c r="D483" s="86"/>
      <c r="E483" s="87"/>
      <c r="F483" s="26" t="s">
        <v>116</v>
      </c>
      <c r="G483" s="27">
        <f t="shared" ref="G483:Q483" si="242">G482</f>
        <v>1936.95</v>
      </c>
      <c r="H483" s="27">
        <f t="shared" si="242"/>
        <v>1817</v>
      </c>
      <c r="I483" s="27">
        <f t="shared" si="242"/>
        <v>3500</v>
      </c>
      <c r="J483" s="27">
        <f t="shared" si="242"/>
        <v>2904</v>
      </c>
      <c r="K483" s="27">
        <f t="shared" si="242"/>
        <v>3000</v>
      </c>
      <c r="L483" s="27">
        <f t="shared" si="242"/>
        <v>0</v>
      </c>
      <c r="M483" s="27">
        <f t="shared" si="242"/>
        <v>0</v>
      </c>
      <c r="N483" s="27">
        <f t="shared" si="242"/>
        <v>0</v>
      </c>
      <c r="O483" s="27">
        <f t="shared" si="242"/>
        <v>0</v>
      </c>
      <c r="P483" s="27">
        <f t="shared" si="242"/>
        <v>3000</v>
      </c>
      <c r="Q483" s="27">
        <f t="shared" si="242"/>
        <v>0</v>
      </c>
      <c r="R483" s="28">
        <f>Q483/$P483</f>
        <v>0</v>
      </c>
      <c r="S483" s="27">
        <f>S482</f>
        <v>0</v>
      </c>
      <c r="T483" s="28">
        <f>S483/$P483</f>
        <v>0</v>
      </c>
      <c r="U483" s="27">
        <f>U482</f>
        <v>0</v>
      </c>
      <c r="V483" s="28">
        <f>U483/$P483</f>
        <v>0</v>
      </c>
      <c r="W483" s="27">
        <f>W482</f>
        <v>0</v>
      </c>
      <c r="X483" s="28">
        <f>W483/$P483</f>
        <v>0</v>
      </c>
      <c r="Y483" s="27">
        <f>Y482</f>
        <v>3000</v>
      </c>
      <c r="Z483" s="27">
        <f>Z482</f>
        <v>3000</v>
      </c>
    </row>
    <row r="485" spans="1:26" ht="13.9" customHeight="1" x14ac:dyDescent="0.25">
      <c r="D485" s="41" t="s">
        <v>250</v>
      </c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2"/>
      <c r="S485" s="41"/>
      <c r="T485" s="42"/>
      <c r="U485" s="41"/>
      <c r="V485" s="42"/>
      <c r="W485" s="41"/>
      <c r="X485" s="42"/>
      <c r="Y485" s="41"/>
      <c r="Z485" s="41"/>
    </row>
    <row r="486" spans="1:26" ht="13.9" customHeight="1" x14ac:dyDescent="0.25">
      <c r="D486" s="21" t="s">
        <v>32</v>
      </c>
      <c r="E486" s="21" t="s">
        <v>33</v>
      </c>
      <c r="F486" s="21" t="s">
        <v>34</v>
      </c>
      <c r="G486" s="21" t="s">
        <v>1</v>
      </c>
      <c r="H486" s="21" t="s">
        <v>2</v>
      </c>
      <c r="I486" s="21" t="s">
        <v>3</v>
      </c>
      <c r="J486" s="21" t="s">
        <v>4</v>
      </c>
      <c r="K486" s="21" t="s">
        <v>5</v>
      </c>
      <c r="L486" s="21" t="s">
        <v>6</v>
      </c>
      <c r="M486" s="21" t="s">
        <v>7</v>
      </c>
      <c r="N486" s="21" t="s">
        <v>8</v>
      </c>
      <c r="O486" s="21" t="s">
        <v>9</v>
      </c>
      <c r="P486" s="21" t="s">
        <v>10</v>
      </c>
      <c r="Q486" s="21" t="s">
        <v>11</v>
      </c>
      <c r="R486" s="22" t="s">
        <v>12</v>
      </c>
      <c r="S486" s="21" t="s">
        <v>13</v>
      </c>
      <c r="T486" s="22" t="s">
        <v>14</v>
      </c>
      <c r="U486" s="21" t="s">
        <v>15</v>
      </c>
      <c r="V486" s="22" t="s">
        <v>16</v>
      </c>
      <c r="W486" s="21" t="s">
        <v>17</v>
      </c>
      <c r="X486" s="22" t="s">
        <v>18</v>
      </c>
      <c r="Y486" s="21" t="s">
        <v>19</v>
      </c>
      <c r="Z486" s="21" t="s">
        <v>20</v>
      </c>
    </row>
    <row r="487" spans="1:26" ht="13.9" customHeight="1" x14ac:dyDescent="0.25">
      <c r="A487" s="15">
        <v>7</v>
      </c>
      <c r="B487" s="15">
        <v>2</v>
      </c>
      <c r="D487" s="51" t="s">
        <v>251</v>
      </c>
      <c r="E487" s="23">
        <v>640</v>
      </c>
      <c r="F487" s="23" t="s">
        <v>124</v>
      </c>
      <c r="G487" s="46">
        <v>7154.1</v>
      </c>
      <c r="H487" s="46">
        <v>7865.77</v>
      </c>
      <c r="I487" s="46">
        <v>7880</v>
      </c>
      <c r="J487" s="46">
        <v>9209</v>
      </c>
      <c r="K487" s="46">
        <v>2880</v>
      </c>
      <c r="L487" s="46"/>
      <c r="M487" s="46"/>
      <c r="N487" s="46"/>
      <c r="O487" s="46"/>
      <c r="P487" s="46">
        <f>K487+SUM(L487:O487)</f>
        <v>2880</v>
      </c>
      <c r="Q487" s="46"/>
      <c r="R487" s="47">
        <f t="shared" ref="R487:R493" si="243">Q487/$P487</f>
        <v>0</v>
      </c>
      <c r="S487" s="46"/>
      <c r="T487" s="47">
        <f t="shared" ref="T487:T493" si="244">S487/$P487</f>
        <v>0</v>
      </c>
      <c r="U487" s="46"/>
      <c r="V487" s="47">
        <f t="shared" ref="V487:V493" si="245">U487/$P487</f>
        <v>0</v>
      </c>
      <c r="W487" s="46"/>
      <c r="X487" s="47">
        <f t="shared" ref="X487:X493" si="246">W487/$P487</f>
        <v>0</v>
      </c>
      <c r="Y487" s="24">
        <f>K487</f>
        <v>2880</v>
      </c>
      <c r="Z487" s="24">
        <f>Y487</f>
        <v>2880</v>
      </c>
    </row>
    <row r="488" spans="1:26" ht="13.9" customHeight="1" x14ac:dyDescent="0.25">
      <c r="A488" s="15">
        <v>7</v>
      </c>
      <c r="B488" s="15">
        <v>2</v>
      </c>
      <c r="D488" s="1" t="s">
        <v>252</v>
      </c>
      <c r="E488" s="23">
        <v>630</v>
      </c>
      <c r="F488" s="23" t="s">
        <v>123</v>
      </c>
      <c r="G488" s="46">
        <v>22228.799999999999</v>
      </c>
      <c r="H488" s="46">
        <v>30899.4</v>
      </c>
      <c r="I488" s="46">
        <v>2838</v>
      </c>
      <c r="J488" s="46">
        <v>2838</v>
      </c>
      <c r="K488" s="46">
        <v>0</v>
      </c>
      <c r="L488" s="46"/>
      <c r="M488" s="46"/>
      <c r="N488" s="46"/>
      <c r="O488" s="46"/>
      <c r="P488" s="46">
        <f>K488+SUM(L488:O488)</f>
        <v>0</v>
      </c>
      <c r="Q488" s="46"/>
      <c r="R488" s="47" t="e">
        <f t="shared" si="243"/>
        <v>#DIV/0!</v>
      </c>
      <c r="S488" s="46"/>
      <c r="T488" s="47" t="e">
        <f t="shared" si="244"/>
        <v>#DIV/0!</v>
      </c>
      <c r="U488" s="46"/>
      <c r="V488" s="47" t="e">
        <f t="shared" si="245"/>
        <v>#DIV/0!</v>
      </c>
      <c r="W488" s="46"/>
      <c r="X488" s="47" t="e">
        <f t="shared" si="246"/>
        <v>#DIV/0!</v>
      </c>
      <c r="Y488" s="24">
        <v>0</v>
      </c>
      <c r="Z488" s="24">
        <f>Y488</f>
        <v>0</v>
      </c>
    </row>
    <row r="489" spans="1:26" ht="13.9" customHeight="1" x14ac:dyDescent="0.25">
      <c r="D489" s="1"/>
      <c r="E489" s="23">
        <v>640</v>
      </c>
      <c r="F489" s="23" t="s">
        <v>124</v>
      </c>
      <c r="G489" s="46">
        <v>0</v>
      </c>
      <c r="H489" s="46">
        <v>22985.5</v>
      </c>
      <c r="I489" s="46">
        <v>1362</v>
      </c>
      <c r="J489" s="46">
        <v>46285</v>
      </c>
      <c r="K489" s="46">
        <v>4000</v>
      </c>
      <c r="L489" s="46"/>
      <c r="M489" s="46"/>
      <c r="N489" s="46"/>
      <c r="O489" s="46"/>
      <c r="P489" s="46">
        <f>K489+SUM(L489:O489)</f>
        <v>4000</v>
      </c>
      <c r="Q489" s="46"/>
      <c r="R489" s="47">
        <f t="shared" si="243"/>
        <v>0</v>
      </c>
      <c r="S489" s="46"/>
      <c r="T489" s="47">
        <f t="shared" si="244"/>
        <v>0</v>
      </c>
      <c r="U489" s="46"/>
      <c r="V489" s="47">
        <f t="shared" si="245"/>
        <v>0</v>
      </c>
      <c r="W489" s="46"/>
      <c r="X489" s="47">
        <f t="shared" si="246"/>
        <v>0</v>
      </c>
      <c r="Y489" s="24">
        <v>0</v>
      </c>
      <c r="Z489" s="24">
        <f>Y489</f>
        <v>0</v>
      </c>
    </row>
    <row r="490" spans="1:26" ht="13.9" customHeight="1" x14ac:dyDescent="0.25">
      <c r="A490" s="15">
        <v>7</v>
      </c>
      <c r="B490" s="15">
        <v>2</v>
      </c>
      <c r="D490" s="79" t="s">
        <v>21</v>
      </c>
      <c r="E490" s="48" t="s">
        <v>253</v>
      </c>
      <c r="F490" s="48" t="s">
        <v>126</v>
      </c>
      <c r="G490" s="49">
        <f t="shared" ref="G490:O490" si="247">SUM(G487:G489)</f>
        <v>29382.9</v>
      </c>
      <c r="H490" s="49">
        <f t="shared" si="247"/>
        <v>61750.67</v>
      </c>
      <c r="I490" s="49">
        <f t="shared" si="247"/>
        <v>12080</v>
      </c>
      <c r="J490" s="49">
        <f t="shared" si="247"/>
        <v>58332</v>
      </c>
      <c r="K490" s="49">
        <f t="shared" si="247"/>
        <v>6880</v>
      </c>
      <c r="L490" s="49">
        <f t="shared" si="247"/>
        <v>0</v>
      </c>
      <c r="M490" s="49">
        <f t="shared" si="247"/>
        <v>0</v>
      </c>
      <c r="N490" s="49">
        <f t="shared" si="247"/>
        <v>0</v>
      </c>
      <c r="O490" s="49">
        <f t="shared" si="247"/>
        <v>0</v>
      </c>
      <c r="P490" s="49">
        <f>SUM(P487:P488)</f>
        <v>2880</v>
      </c>
      <c r="Q490" s="49">
        <f>SUM(Q487:Q489)</f>
        <v>0</v>
      </c>
      <c r="R490" s="50">
        <f t="shared" si="243"/>
        <v>0</v>
      </c>
      <c r="S490" s="49">
        <f>SUM(S487:S489)</f>
        <v>0</v>
      </c>
      <c r="T490" s="50">
        <f t="shared" si="244"/>
        <v>0</v>
      </c>
      <c r="U490" s="49">
        <f>SUM(U487:U489)</f>
        <v>0</v>
      </c>
      <c r="V490" s="50">
        <f t="shared" si="245"/>
        <v>0</v>
      </c>
      <c r="W490" s="49">
        <f>SUM(W487:W489)</f>
        <v>0</v>
      </c>
      <c r="X490" s="50">
        <f t="shared" si="246"/>
        <v>0</v>
      </c>
      <c r="Y490" s="49">
        <f>SUM(Y487:Y489)</f>
        <v>2880</v>
      </c>
      <c r="Z490" s="49">
        <f>SUM(Z487:Z489)</f>
        <v>2880</v>
      </c>
    </row>
    <row r="491" spans="1:26" ht="13.9" customHeight="1" x14ac:dyDescent="0.25">
      <c r="A491" s="15">
        <v>7</v>
      </c>
      <c r="B491" s="15">
        <v>2</v>
      </c>
      <c r="D491" s="136" t="s">
        <v>251</v>
      </c>
      <c r="E491" s="23">
        <v>640</v>
      </c>
      <c r="F491" s="23" t="s">
        <v>124</v>
      </c>
      <c r="G491" s="24">
        <v>4500</v>
      </c>
      <c r="H491" s="24">
        <v>3600</v>
      </c>
      <c r="I491" s="24">
        <v>3600</v>
      </c>
      <c r="J491" s="24">
        <v>3000</v>
      </c>
      <c r="K491" s="24">
        <v>3000</v>
      </c>
      <c r="L491" s="24"/>
      <c r="M491" s="24"/>
      <c r="N491" s="24"/>
      <c r="O491" s="24"/>
      <c r="P491" s="24">
        <f>K491+SUM(L491:O491)</f>
        <v>3000</v>
      </c>
      <c r="Q491" s="24"/>
      <c r="R491" s="25">
        <f t="shared" si="243"/>
        <v>0</v>
      </c>
      <c r="S491" s="24"/>
      <c r="T491" s="25">
        <f t="shared" si="244"/>
        <v>0</v>
      </c>
      <c r="U491" s="24"/>
      <c r="V491" s="25">
        <f t="shared" si="245"/>
        <v>0</v>
      </c>
      <c r="W491" s="24"/>
      <c r="X491" s="25">
        <f t="shared" si="246"/>
        <v>0</v>
      </c>
      <c r="Y491" s="24">
        <f>K491</f>
        <v>3000</v>
      </c>
      <c r="Z491" s="24">
        <f>Y491</f>
        <v>3000</v>
      </c>
    </row>
    <row r="492" spans="1:26" ht="13.9" customHeight="1" x14ac:dyDescent="0.25">
      <c r="A492" s="15">
        <v>7</v>
      </c>
      <c r="B492" s="15">
        <v>2</v>
      </c>
      <c r="D492" s="79" t="s">
        <v>21</v>
      </c>
      <c r="E492" s="48">
        <v>41</v>
      </c>
      <c r="F492" s="48" t="s">
        <v>23</v>
      </c>
      <c r="G492" s="49">
        <f t="shared" ref="G492:Q492" si="248">SUM(G491:G491)</f>
        <v>4500</v>
      </c>
      <c r="H492" s="49">
        <f t="shared" si="248"/>
        <v>3600</v>
      </c>
      <c r="I492" s="49">
        <f t="shared" si="248"/>
        <v>3600</v>
      </c>
      <c r="J492" s="49">
        <f t="shared" si="248"/>
        <v>3000</v>
      </c>
      <c r="K492" s="49">
        <f t="shared" si="248"/>
        <v>3000</v>
      </c>
      <c r="L492" s="49">
        <f t="shared" si="248"/>
        <v>0</v>
      </c>
      <c r="M492" s="49">
        <f t="shared" si="248"/>
        <v>0</v>
      </c>
      <c r="N492" s="49">
        <f t="shared" si="248"/>
        <v>0</v>
      </c>
      <c r="O492" s="49">
        <f t="shared" si="248"/>
        <v>0</v>
      </c>
      <c r="P492" s="49">
        <f t="shared" si="248"/>
        <v>3000</v>
      </c>
      <c r="Q492" s="49">
        <f t="shared" si="248"/>
        <v>0</v>
      </c>
      <c r="R492" s="50">
        <f t="shared" si="243"/>
        <v>0</v>
      </c>
      <c r="S492" s="49">
        <f>SUM(S491:S491)</f>
        <v>0</v>
      </c>
      <c r="T492" s="50">
        <f t="shared" si="244"/>
        <v>0</v>
      </c>
      <c r="U492" s="49">
        <f>SUM(U491:U491)</f>
        <v>0</v>
      </c>
      <c r="V492" s="50">
        <f t="shared" si="245"/>
        <v>0</v>
      </c>
      <c r="W492" s="49">
        <f>SUM(W491:W491)</f>
        <v>0</v>
      </c>
      <c r="X492" s="50">
        <f t="shared" si="246"/>
        <v>0</v>
      </c>
      <c r="Y492" s="49">
        <f>SUM(Y491:Y491)</f>
        <v>3000</v>
      </c>
      <c r="Z492" s="49">
        <f>SUM(Z491:Z491)</f>
        <v>3000</v>
      </c>
    </row>
    <row r="493" spans="1:26" ht="13.9" customHeight="1" x14ac:dyDescent="0.25">
      <c r="A493" s="15">
        <v>7</v>
      </c>
      <c r="B493" s="15">
        <v>2</v>
      </c>
      <c r="D493" s="30"/>
      <c r="E493" s="31"/>
      <c r="F493" s="26" t="s">
        <v>116</v>
      </c>
      <c r="G493" s="27">
        <f t="shared" ref="G493:Q493" si="249">G490+G492</f>
        <v>33882.9</v>
      </c>
      <c r="H493" s="27">
        <f t="shared" si="249"/>
        <v>65350.67</v>
      </c>
      <c r="I493" s="27">
        <f t="shared" si="249"/>
        <v>15680</v>
      </c>
      <c r="J493" s="27">
        <f t="shared" si="249"/>
        <v>61332</v>
      </c>
      <c r="K493" s="27">
        <f t="shared" si="249"/>
        <v>9880</v>
      </c>
      <c r="L493" s="27">
        <f t="shared" si="249"/>
        <v>0</v>
      </c>
      <c r="M493" s="27">
        <f t="shared" si="249"/>
        <v>0</v>
      </c>
      <c r="N493" s="27">
        <f t="shared" si="249"/>
        <v>0</v>
      </c>
      <c r="O493" s="27">
        <f t="shared" si="249"/>
        <v>0</v>
      </c>
      <c r="P493" s="27">
        <f t="shared" si="249"/>
        <v>5880</v>
      </c>
      <c r="Q493" s="27">
        <f t="shared" si="249"/>
        <v>0</v>
      </c>
      <c r="R493" s="28">
        <f t="shared" si="243"/>
        <v>0</v>
      </c>
      <c r="S493" s="27">
        <f>S490+S492</f>
        <v>0</v>
      </c>
      <c r="T493" s="28">
        <f t="shared" si="244"/>
        <v>0</v>
      </c>
      <c r="U493" s="27">
        <f>U490+U492</f>
        <v>0</v>
      </c>
      <c r="V493" s="28">
        <f t="shared" si="245"/>
        <v>0</v>
      </c>
      <c r="W493" s="27">
        <f>W490+W492</f>
        <v>0</v>
      </c>
      <c r="X493" s="28">
        <f t="shared" si="246"/>
        <v>0</v>
      </c>
      <c r="Y493" s="27">
        <f>Y490+Y492</f>
        <v>5880</v>
      </c>
      <c r="Z493" s="27">
        <f>Z490+Z492</f>
        <v>5880</v>
      </c>
    </row>
    <row r="495" spans="1:26" ht="13.9" customHeight="1" x14ac:dyDescent="0.25">
      <c r="E495" s="52" t="s">
        <v>55</v>
      </c>
      <c r="F495" s="30" t="s">
        <v>254</v>
      </c>
      <c r="G495" s="53">
        <v>4500</v>
      </c>
      <c r="H495" s="53">
        <v>3600</v>
      </c>
      <c r="I495" s="53">
        <v>3600</v>
      </c>
      <c r="J495" s="53">
        <v>3000</v>
      </c>
      <c r="K495" s="53">
        <v>3000</v>
      </c>
      <c r="L495" s="53"/>
      <c r="M495" s="53"/>
      <c r="N495" s="53"/>
      <c r="O495" s="53"/>
      <c r="P495" s="53">
        <f>K495+SUM(L495:O495)</f>
        <v>3000</v>
      </c>
      <c r="Q495" s="53"/>
      <c r="R495" s="54">
        <f>Q495/$P495</f>
        <v>0</v>
      </c>
      <c r="S495" s="53"/>
      <c r="T495" s="54">
        <f>S495/$P495</f>
        <v>0</v>
      </c>
      <c r="U495" s="53"/>
      <c r="V495" s="54">
        <f>U495/$P495</f>
        <v>0</v>
      </c>
      <c r="W495" s="53"/>
      <c r="X495" s="55">
        <f>W495/$P495</f>
        <v>0</v>
      </c>
      <c r="Y495" s="53">
        <f>K495</f>
        <v>3000</v>
      </c>
      <c r="Z495" s="56">
        <f>Y495</f>
        <v>3000</v>
      </c>
    </row>
    <row r="496" spans="1:26" ht="13.9" customHeight="1" x14ac:dyDescent="0.25">
      <c r="E496" s="57"/>
      <c r="F496" s="91" t="s">
        <v>78</v>
      </c>
      <c r="G496" s="82">
        <v>7120.9</v>
      </c>
      <c r="H496" s="82">
        <v>7865.27</v>
      </c>
      <c r="I496" s="82">
        <v>7880</v>
      </c>
      <c r="J496" s="82">
        <v>9209</v>
      </c>
      <c r="K496" s="82">
        <f>príjmy!H90</f>
        <v>2880</v>
      </c>
      <c r="L496" s="82"/>
      <c r="M496" s="82"/>
      <c r="N496" s="82"/>
      <c r="O496" s="82"/>
      <c r="P496" s="82">
        <f>K496+SUM(L496:O496)</f>
        <v>2880</v>
      </c>
      <c r="Q496" s="82"/>
      <c r="R496" s="83">
        <f>Q496/$P496</f>
        <v>0</v>
      </c>
      <c r="S496" s="82"/>
      <c r="T496" s="83">
        <f>S496/$P496</f>
        <v>0</v>
      </c>
      <c r="U496" s="82"/>
      <c r="V496" s="83">
        <f>U496/$P496</f>
        <v>0</v>
      </c>
      <c r="W496" s="82"/>
      <c r="X496" s="60">
        <f>W496/$P496</f>
        <v>0</v>
      </c>
      <c r="Y496" s="82">
        <f>K496</f>
        <v>2880</v>
      </c>
      <c r="Z496" s="61">
        <f>Y496</f>
        <v>2880</v>
      </c>
    </row>
    <row r="497" spans="1:26" ht="13.9" customHeight="1" x14ac:dyDescent="0.25">
      <c r="E497" s="57"/>
      <c r="F497" s="91" t="s">
        <v>255</v>
      </c>
      <c r="G497" s="82">
        <v>22228.799999999999</v>
      </c>
      <c r="H497" s="82">
        <v>30899.4</v>
      </c>
      <c r="I497" s="82">
        <v>2838</v>
      </c>
      <c r="J497" s="82">
        <v>2838</v>
      </c>
      <c r="K497" s="82">
        <v>0</v>
      </c>
      <c r="L497" s="82"/>
      <c r="M497" s="82"/>
      <c r="N497" s="82"/>
      <c r="O497" s="82"/>
      <c r="P497" s="82">
        <f>K497+SUM(L497:O497)</f>
        <v>0</v>
      </c>
      <c r="Q497" s="82"/>
      <c r="R497" s="83" t="e">
        <f>Q497/$P497</f>
        <v>#DIV/0!</v>
      </c>
      <c r="S497" s="82"/>
      <c r="T497" s="83" t="e">
        <f>S497/$P497</f>
        <v>#DIV/0!</v>
      </c>
      <c r="U497" s="82"/>
      <c r="V497" s="83" t="e">
        <f>U497/$P497</f>
        <v>#DIV/0!</v>
      </c>
      <c r="W497" s="82"/>
      <c r="X497" s="60" t="e">
        <f>W497/$P497</f>
        <v>#DIV/0!</v>
      </c>
      <c r="Y497" s="82">
        <f>K497</f>
        <v>0</v>
      </c>
      <c r="Z497" s="61">
        <f>Y497</f>
        <v>0</v>
      </c>
    </row>
    <row r="498" spans="1:26" ht="13.9" customHeight="1" x14ac:dyDescent="0.25">
      <c r="E498" s="65"/>
      <c r="F498" s="94" t="s">
        <v>84</v>
      </c>
      <c r="G498" s="67"/>
      <c r="H498" s="67">
        <v>22985.5</v>
      </c>
      <c r="I498" s="67">
        <v>1362</v>
      </c>
      <c r="J498" s="67">
        <v>46285</v>
      </c>
      <c r="K498" s="67">
        <f>príjmy!H96</f>
        <v>4000</v>
      </c>
      <c r="L498" s="67"/>
      <c r="M498" s="67"/>
      <c r="N498" s="67"/>
      <c r="O498" s="67"/>
      <c r="P498" s="67">
        <f>K498+SUM(L498:O498)</f>
        <v>4000</v>
      </c>
      <c r="Q498" s="67"/>
      <c r="R498" s="68">
        <f>Q498/$P498</f>
        <v>0</v>
      </c>
      <c r="S498" s="67"/>
      <c r="T498" s="68">
        <f>S498/$P498</f>
        <v>0</v>
      </c>
      <c r="U498" s="67"/>
      <c r="V498" s="68">
        <f>U498/$P498</f>
        <v>0</v>
      </c>
      <c r="W498" s="67"/>
      <c r="X498" s="69">
        <f>W498/$P498</f>
        <v>0</v>
      </c>
      <c r="Y498" s="67">
        <f>K498</f>
        <v>4000</v>
      </c>
      <c r="Z498" s="70">
        <f>Y498</f>
        <v>4000</v>
      </c>
    </row>
    <row r="500" spans="1:26" ht="13.9" customHeight="1" x14ac:dyDescent="0.25">
      <c r="D500" s="32" t="s">
        <v>256</v>
      </c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3"/>
      <c r="S500" s="32"/>
      <c r="T500" s="33"/>
      <c r="U500" s="32"/>
      <c r="V500" s="33"/>
      <c r="W500" s="32"/>
      <c r="X500" s="33"/>
      <c r="Y500" s="32"/>
      <c r="Z500" s="32"/>
    </row>
    <row r="501" spans="1:26" ht="13.9" customHeight="1" x14ac:dyDescent="0.25">
      <c r="D501" s="20"/>
      <c r="E501" s="20"/>
      <c r="F501" s="20"/>
      <c r="G501" s="21" t="s">
        <v>1</v>
      </c>
      <c r="H501" s="21" t="s">
        <v>2</v>
      </c>
      <c r="I501" s="21" t="s">
        <v>3</v>
      </c>
      <c r="J501" s="21" t="s">
        <v>4</v>
      </c>
      <c r="K501" s="21" t="s">
        <v>5</v>
      </c>
      <c r="L501" s="21" t="s">
        <v>6</v>
      </c>
      <c r="M501" s="21" t="s">
        <v>7</v>
      </c>
      <c r="N501" s="21" t="s">
        <v>8</v>
      </c>
      <c r="O501" s="21" t="s">
        <v>9</v>
      </c>
      <c r="P501" s="21" t="s">
        <v>10</v>
      </c>
      <c r="Q501" s="21" t="s">
        <v>11</v>
      </c>
      <c r="R501" s="22" t="s">
        <v>12</v>
      </c>
      <c r="S501" s="21" t="s">
        <v>13</v>
      </c>
      <c r="T501" s="22" t="s">
        <v>14</v>
      </c>
      <c r="U501" s="21" t="s">
        <v>15</v>
      </c>
      <c r="V501" s="22" t="s">
        <v>16</v>
      </c>
      <c r="W501" s="21" t="s">
        <v>17</v>
      </c>
      <c r="X501" s="22" t="s">
        <v>18</v>
      </c>
      <c r="Y501" s="21" t="s">
        <v>19</v>
      </c>
      <c r="Z501" s="21" t="s">
        <v>20</v>
      </c>
    </row>
    <row r="502" spans="1:26" ht="13.9" customHeight="1" x14ac:dyDescent="0.25">
      <c r="A502" s="15">
        <v>8</v>
      </c>
      <c r="D502" s="12" t="s">
        <v>21</v>
      </c>
      <c r="E502" s="35">
        <v>111</v>
      </c>
      <c r="F502" s="35" t="s">
        <v>45</v>
      </c>
      <c r="G502" s="36">
        <f t="shared" ref="G502:Q502" si="250">G518+G546+G557+G571+G585</f>
        <v>89115.6</v>
      </c>
      <c r="H502" s="36">
        <f t="shared" si="250"/>
        <v>190577.56</v>
      </c>
      <c r="I502" s="36">
        <f t="shared" si="250"/>
        <v>400935</v>
      </c>
      <c r="J502" s="36">
        <f t="shared" si="250"/>
        <v>197762</v>
      </c>
      <c r="K502" s="36">
        <f t="shared" si="250"/>
        <v>962500</v>
      </c>
      <c r="L502" s="36">
        <f t="shared" si="250"/>
        <v>0</v>
      </c>
      <c r="M502" s="36">
        <f t="shared" si="250"/>
        <v>0</v>
      </c>
      <c r="N502" s="36">
        <f t="shared" si="250"/>
        <v>0</v>
      </c>
      <c r="O502" s="36">
        <f t="shared" si="250"/>
        <v>0</v>
      </c>
      <c r="P502" s="36">
        <f t="shared" si="250"/>
        <v>962500</v>
      </c>
      <c r="Q502" s="36">
        <f t="shared" si="250"/>
        <v>0</v>
      </c>
      <c r="R502" s="37">
        <f>Q502/$P502</f>
        <v>0</v>
      </c>
      <c r="S502" s="36">
        <f>S518+S546+S557+S571+S585</f>
        <v>0</v>
      </c>
      <c r="T502" s="37">
        <f>S502/$P502</f>
        <v>0</v>
      </c>
      <c r="U502" s="36">
        <f>U518+U546+U557+U571+U585</f>
        <v>0</v>
      </c>
      <c r="V502" s="37">
        <f>U502/$P502</f>
        <v>0</v>
      </c>
      <c r="W502" s="36">
        <f>W518+W546+W557+W571+W585</f>
        <v>0</v>
      </c>
      <c r="X502" s="37">
        <f>W502/$P502</f>
        <v>0</v>
      </c>
      <c r="Y502" s="36">
        <f>Y518+Y546+Y557+Y571+Y585</f>
        <v>0</v>
      </c>
      <c r="Z502" s="36">
        <f>Z518+Z546+Z557+Z571+Z585</f>
        <v>0</v>
      </c>
    </row>
    <row r="503" spans="1:26" ht="13.9" customHeight="1" x14ac:dyDescent="0.25">
      <c r="A503" s="15">
        <v>8</v>
      </c>
      <c r="D503" s="12"/>
      <c r="E503" s="35">
        <v>41</v>
      </c>
      <c r="F503" s="35" t="s">
        <v>23</v>
      </c>
      <c r="G503" s="36">
        <f t="shared" ref="G503:Q503" si="251">G508+G519+G534+G547+G558+G572+G586+G595</f>
        <v>885584.75</v>
      </c>
      <c r="H503" s="36">
        <f t="shared" si="251"/>
        <v>776952.59000000008</v>
      </c>
      <c r="I503" s="36">
        <f t="shared" si="251"/>
        <v>529835</v>
      </c>
      <c r="J503" s="36">
        <f t="shared" si="251"/>
        <v>572277</v>
      </c>
      <c r="K503" s="36">
        <f t="shared" si="251"/>
        <v>512000</v>
      </c>
      <c r="L503" s="36">
        <f t="shared" si="251"/>
        <v>0</v>
      </c>
      <c r="M503" s="36">
        <f t="shared" si="251"/>
        <v>0</v>
      </c>
      <c r="N503" s="36">
        <f t="shared" si="251"/>
        <v>0</v>
      </c>
      <c r="O503" s="36">
        <f t="shared" si="251"/>
        <v>0</v>
      </c>
      <c r="P503" s="36">
        <f t="shared" si="251"/>
        <v>512000</v>
      </c>
      <c r="Q503" s="36">
        <f t="shared" si="251"/>
        <v>0</v>
      </c>
      <c r="R503" s="37">
        <f>Q503/$P503</f>
        <v>0</v>
      </c>
      <c r="S503" s="36">
        <f>S508+S519+S534+S547+S558+S572+S586+S595</f>
        <v>0</v>
      </c>
      <c r="T503" s="37">
        <f>S503/$P503</f>
        <v>0</v>
      </c>
      <c r="U503" s="36">
        <f>U508+U519+U534+U547+U558+U572+U586+U595</f>
        <v>0</v>
      </c>
      <c r="V503" s="37">
        <f>U503/$P503</f>
        <v>0</v>
      </c>
      <c r="W503" s="36">
        <f>W508+W519+W534+W547+W558+W572+W586+W595</f>
        <v>0</v>
      </c>
      <c r="X503" s="37">
        <f>W503/$P503</f>
        <v>0</v>
      </c>
      <c r="Y503" s="36">
        <f>Y508+Y519+Y534+Y547+Y558+Y572+Y586+Y595</f>
        <v>173529</v>
      </c>
      <c r="Z503" s="36">
        <f>Z508+Z519+Z534+Z547+Z558+Z572+Z586+Z595</f>
        <v>260299</v>
      </c>
    </row>
    <row r="504" spans="1:26" ht="13.9" customHeight="1" x14ac:dyDescent="0.25">
      <c r="A504" s="15">
        <v>8</v>
      </c>
      <c r="D504" s="30"/>
      <c r="E504" s="31"/>
      <c r="F504" s="38" t="s">
        <v>116</v>
      </c>
      <c r="G504" s="39">
        <f t="shared" ref="G504:Q504" si="252">SUM(G502:G503)</f>
        <v>974700.35</v>
      </c>
      <c r="H504" s="39">
        <f t="shared" si="252"/>
        <v>967530.15000000014</v>
      </c>
      <c r="I504" s="39">
        <f t="shared" si="252"/>
        <v>930770</v>
      </c>
      <c r="J504" s="39">
        <f t="shared" si="252"/>
        <v>770039</v>
      </c>
      <c r="K504" s="39">
        <f t="shared" si="252"/>
        <v>1474500</v>
      </c>
      <c r="L504" s="39">
        <f t="shared" si="252"/>
        <v>0</v>
      </c>
      <c r="M504" s="39">
        <f t="shared" si="252"/>
        <v>0</v>
      </c>
      <c r="N504" s="39">
        <f t="shared" si="252"/>
        <v>0</v>
      </c>
      <c r="O504" s="39">
        <f t="shared" si="252"/>
        <v>0</v>
      </c>
      <c r="P504" s="39">
        <f t="shared" si="252"/>
        <v>1474500</v>
      </c>
      <c r="Q504" s="39">
        <f t="shared" si="252"/>
        <v>0</v>
      </c>
      <c r="R504" s="40">
        <f>Q504/$P504</f>
        <v>0</v>
      </c>
      <c r="S504" s="39">
        <f>SUM(S502:S503)</f>
        <v>0</v>
      </c>
      <c r="T504" s="40">
        <f>S504/$P504</f>
        <v>0</v>
      </c>
      <c r="U504" s="39">
        <f>SUM(U502:U503)</f>
        <v>0</v>
      </c>
      <c r="V504" s="40">
        <f>U504/$P504</f>
        <v>0</v>
      </c>
      <c r="W504" s="39">
        <f>SUM(W502:W503)</f>
        <v>0</v>
      </c>
      <c r="X504" s="40">
        <f>W504/$P504</f>
        <v>0</v>
      </c>
      <c r="Y504" s="39">
        <f>SUM(Y502:Y503)</f>
        <v>173529</v>
      </c>
      <c r="Z504" s="39">
        <f>SUM(Z502:Z503)</f>
        <v>260299</v>
      </c>
    </row>
    <row r="506" spans="1:26" ht="13.9" customHeight="1" x14ac:dyDescent="0.25">
      <c r="D506" s="41" t="s">
        <v>257</v>
      </c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2"/>
      <c r="S506" s="41"/>
      <c r="T506" s="42"/>
      <c r="U506" s="41"/>
      <c r="V506" s="42"/>
      <c r="W506" s="41"/>
      <c r="X506" s="42"/>
      <c r="Y506" s="41"/>
      <c r="Z506" s="41"/>
    </row>
    <row r="507" spans="1:26" ht="13.9" customHeight="1" x14ac:dyDescent="0.25">
      <c r="D507" s="121"/>
      <c r="E507" s="21"/>
      <c r="F507" s="21"/>
      <c r="G507" s="21" t="s">
        <v>1</v>
      </c>
      <c r="H507" s="21" t="s">
        <v>2</v>
      </c>
      <c r="I507" s="21" t="s">
        <v>3</v>
      </c>
      <c r="J507" s="21" t="s">
        <v>4</v>
      </c>
      <c r="K507" s="21" t="s">
        <v>5</v>
      </c>
      <c r="L507" s="21" t="s">
        <v>6</v>
      </c>
      <c r="M507" s="21" t="s">
        <v>7</v>
      </c>
      <c r="N507" s="21" t="s">
        <v>8</v>
      </c>
      <c r="O507" s="21" t="s">
        <v>9</v>
      </c>
      <c r="P507" s="21" t="s">
        <v>10</v>
      </c>
      <c r="Q507" s="21" t="s">
        <v>11</v>
      </c>
      <c r="R507" s="22" t="s">
        <v>12</v>
      </c>
      <c r="S507" s="21" t="s">
        <v>13</v>
      </c>
      <c r="T507" s="22" t="s">
        <v>14</v>
      </c>
      <c r="U507" s="21" t="s">
        <v>15</v>
      </c>
      <c r="V507" s="22" t="s">
        <v>16</v>
      </c>
      <c r="W507" s="21" t="s">
        <v>17</v>
      </c>
      <c r="X507" s="22" t="s">
        <v>18</v>
      </c>
      <c r="Y507" s="21" t="s">
        <v>19</v>
      </c>
      <c r="Z507" s="21" t="s">
        <v>20</v>
      </c>
    </row>
    <row r="508" spans="1:26" ht="13.9" customHeight="1" x14ac:dyDescent="0.25">
      <c r="A508" s="15">
        <v>8</v>
      </c>
      <c r="B508" s="15">
        <v>1</v>
      </c>
      <c r="D508" s="43" t="s">
        <v>21</v>
      </c>
      <c r="E508" s="23">
        <v>41</v>
      </c>
      <c r="F508" s="23" t="s">
        <v>23</v>
      </c>
      <c r="G508" s="24">
        <f t="shared" ref="G508:Q508" si="253">SUM(G512:G514)</f>
        <v>57743.57</v>
      </c>
      <c r="H508" s="24">
        <f t="shared" si="253"/>
        <v>3862.5</v>
      </c>
      <c r="I508" s="24">
        <f t="shared" si="253"/>
        <v>10000</v>
      </c>
      <c r="J508" s="24">
        <f t="shared" si="253"/>
        <v>0</v>
      </c>
      <c r="K508" s="24">
        <f t="shared" si="253"/>
        <v>0</v>
      </c>
      <c r="L508" s="24">
        <f t="shared" si="253"/>
        <v>0</v>
      </c>
      <c r="M508" s="24">
        <f t="shared" si="253"/>
        <v>0</v>
      </c>
      <c r="N508" s="24">
        <f t="shared" si="253"/>
        <v>0</v>
      </c>
      <c r="O508" s="24">
        <f t="shared" si="253"/>
        <v>0</v>
      </c>
      <c r="P508" s="24">
        <f t="shared" si="253"/>
        <v>0</v>
      </c>
      <c r="Q508" s="24">
        <f t="shared" si="253"/>
        <v>0</v>
      </c>
      <c r="R508" s="25" t="e">
        <f>Q508/$P508</f>
        <v>#DIV/0!</v>
      </c>
      <c r="S508" s="24">
        <f>SUM(S512:S514)</f>
        <v>0</v>
      </c>
      <c r="T508" s="25" t="e">
        <f>S508/$P508</f>
        <v>#DIV/0!</v>
      </c>
      <c r="U508" s="24">
        <f>SUM(U512:U514)</f>
        <v>0</v>
      </c>
      <c r="V508" s="25" t="e">
        <f>U508/$P508</f>
        <v>#DIV/0!</v>
      </c>
      <c r="W508" s="24">
        <f>SUM(W512:W514)</f>
        <v>0</v>
      </c>
      <c r="X508" s="25" t="e">
        <f>W508/$P508</f>
        <v>#DIV/0!</v>
      </c>
      <c r="Y508" s="24">
        <f>SUM(Y512:Y514)</f>
        <v>0</v>
      </c>
      <c r="Z508" s="24">
        <f>SUM(Z512:Z514)</f>
        <v>0</v>
      </c>
    </row>
    <row r="509" spans="1:26" ht="13.9" customHeight="1" x14ac:dyDescent="0.25">
      <c r="A509" s="15">
        <v>8</v>
      </c>
      <c r="B509" s="15">
        <v>1</v>
      </c>
      <c r="D509" s="30"/>
      <c r="E509" s="31"/>
      <c r="F509" s="26" t="s">
        <v>116</v>
      </c>
      <c r="G509" s="27">
        <f t="shared" ref="G509:Q509" si="254">SUM(G508:G508)</f>
        <v>57743.57</v>
      </c>
      <c r="H509" s="27">
        <f t="shared" si="254"/>
        <v>3862.5</v>
      </c>
      <c r="I509" s="27">
        <f t="shared" si="254"/>
        <v>10000</v>
      </c>
      <c r="J509" s="27">
        <f t="shared" si="254"/>
        <v>0</v>
      </c>
      <c r="K509" s="27">
        <f t="shared" si="254"/>
        <v>0</v>
      </c>
      <c r="L509" s="27">
        <f t="shared" si="254"/>
        <v>0</v>
      </c>
      <c r="M509" s="27">
        <f t="shared" si="254"/>
        <v>0</v>
      </c>
      <c r="N509" s="27">
        <f t="shared" si="254"/>
        <v>0</v>
      </c>
      <c r="O509" s="27">
        <f t="shared" si="254"/>
        <v>0</v>
      </c>
      <c r="P509" s="27">
        <f t="shared" si="254"/>
        <v>0</v>
      </c>
      <c r="Q509" s="27">
        <f t="shared" si="254"/>
        <v>0</v>
      </c>
      <c r="R509" s="28" t="e">
        <f>Q509/$P509</f>
        <v>#DIV/0!</v>
      </c>
      <c r="S509" s="27">
        <f>SUM(S508:S508)</f>
        <v>0</v>
      </c>
      <c r="T509" s="28" t="e">
        <f>S509/$P509</f>
        <v>#DIV/0!</v>
      </c>
      <c r="U509" s="27">
        <f>SUM(U508:U508)</f>
        <v>0</v>
      </c>
      <c r="V509" s="28" t="e">
        <f>U509/$P509</f>
        <v>#DIV/0!</v>
      </c>
      <c r="W509" s="27">
        <f>SUM(W508:W508)</f>
        <v>0</v>
      </c>
      <c r="X509" s="28" t="e">
        <f>W509/$P509</f>
        <v>#DIV/0!</v>
      </c>
      <c r="Y509" s="27">
        <f>SUM(Y508:Y508)</f>
        <v>0</v>
      </c>
      <c r="Z509" s="27">
        <f>SUM(Z508:Z508)</f>
        <v>0</v>
      </c>
    </row>
    <row r="511" spans="1:26" ht="13.9" customHeight="1" x14ac:dyDescent="0.25">
      <c r="D511" s="15" t="s">
        <v>55</v>
      </c>
    </row>
    <row r="512" spans="1:26" ht="13.9" customHeight="1" x14ac:dyDescent="0.25">
      <c r="D512" s="13" t="s">
        <v>258</v>
      </c>
      <c r="E512" s="115" t="s">
        <v>259</v>
      </c>
      <c r="F512" s="122"/>
      <c r="G512" s="123">
        <v>370</v>
      </c>
      <c r="H512" s="123">
        <v>3862.5</v>
      </c>
      <c r="I512" s="123"/>
      <c r="J512" s="123"/>
      <c r="K512" s="123"/>
      <c r="L512" s="123"/>
      <c r="M512" s="123"/>
      <c r="N512" s="123"/>
      <c r="O512" s="123"/>
      <c r="P512" s="123">
        <f>K512+SUM(L512:O512)</f>
        <v>0</v>
      </c>
      <c r="Q512" s="123"/>
      <c r="R512" s="124" t="e">
        <f>Q512/$P512</f>
        <v>#DIV/0!</v>
      </c>
      <c r="S512" s="123"/>
      <c r="T512" s="124" t="e">
        <f>S512/$P512</f>
        <v>#DIV/0!</v>
      </c>
      <c r="U512" s="123"/>
      <c r="V512" s="124" t="e">
        <f>U512/$P512</f>
        <v>#DIV/0!</v>
      </c>
      <c r="W512" s="123"/>
      <c r="X512" s="125" t="e">
        <f>W512/$P512</f>
        <v>#DIV/0!</v>
      </c>
      <c r="Y512" s="123"/>
      <c r="Z512" s="126"/>
    </row>
    <row r="513" spans="1:28" ht="13.9" customHeight="1" x14ac:dyDescent="0.25">
      <c r="D513" s="13"/>
      <c r="E513" s="115" t="s">
        <v>260</v>
      </c>
      <c r="F513" s="122"/>
      <c r="G513" s="123"/>
      <c r="H513" s="123"/>
      <c r="I513" s="123">
        <v>10000</v>
      </c>
      <c r="J513" s="123">
        <v>0</v>
      </c>
      <c r="K513" s="123"/>
      <c r="L513" s="123"/>
      <c r="M513" s="123"/>
      <c r="N513" s="123"/>
      <c r="O513" s="123"/>
      <c r="P513" s="123"/>
      <c r="Q513" s="123"/>
      <c r="R513" s="124"/>
      <c r="S513" s="123"/>
      <c r="T513" s="124"/>
      <c r="U513" s="123"/>
      <c r="V513" s="124"/>
      <c r="W513" s="123"/>
      <c r="X513" s="125"/>
      <c r="Y513" s="123"/>
      <c r="Z513" s="126"/>
    </row>
    <row r="514" spans="1:28" ht="13.9" customHeight="1" x14ac:dyDescent="0.25">
      <c r="D514" s="137" t="s">
        <v>261</v>
      </c>
      <c r="E514" s="115" t="s">
        <v>262</v>
      </c>
      <c r="F514" s="122"/>
      <c r="G514" s="123">
        <v>57373.57</v>
      </c>
      <c r="H514" s="123"/>
      <c r="I514" s="123"/>
      <c r="J514" s="123"/>
      <c r="K514" s="123"/>
      <c r="L514" s="123"/>
      <c r="M514" s="123"/>
      <c r="N514" s="123"/>
      <c r="O514" s="123"/>
      <c r="P514" s="123">
        <f>K514+SUM(L514:O514)</f>
        <v>0</v>
      </c>
      <c r="Q514" s="123"/>
      <c r="R514" s="124" t="e">
        <f>Q514/$P514</f>
        <v>#DIV/0!</v>
      </c>
      <c r="S514" s="123"/>
      <c r="T514" s="124" t="e">
        <f>S514/$P514</f>
        <v>#DIV/0!</v>
      </c>
      <c r="U514" s="123"/>
      <c r="V514" s="124" t="e">
        <f>U514/$P514</f>
        <v>#DIV/0!</v>
      </c>
      <c r="W514" s="123"/>
      <c r="X514" s="125" t="e">
        <f>W514/$P514</f>
        <v>#DIV/0!</v>
      </c>
      <c r="Y514" s="123"/>
      <c r="Z514" s="126"/>
    </row>
    <row r="516" spans="1:28" ht="13.9" customHeight="1" x14ac:dyDescent="0.25">
      <c r="D516" s="41" t="s">
        <v>263</v>
      </c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2"/>
      <c r="S516" s="41"/>
      <c r="T516" s="42"/>
      <c r="U516" s="41"/>
      <c r="V516" s="42"/>
      <c r="W516" s="41"/>
      <c r="X516" s="42"/>
      <c r="Y516" s="41"/>
      <c r="Z516" s="41"/>
    </row>
    <row r="517" spans="1:28" ht="13.9" customHeight="1" x14ac:dyDescent="0.25">
      <c r="D517" s="121"/>
      <c r="E517" s="21"/>
      <c r="F517" s="21"/>
      <c r="G517" s="21" t="s">
        <v>1</v>
      </c>
      <c r="H517" s="21" t="s">
        <v>2</v>
      </c>
      <c r="I517" s="21" t="s">
        <v>3</v>
      </c>
      <c r="J517" s="21" t="s">
        <v>4</v>
      </c>
      <c r="K517" s="21" t="s">
        <v>5</v>
      </c>
      <c r="L517" s="21" t="s">
        <v>6</v>
      </c>
      <c r="M517" s="21" t="s">
        <v>7</v>
      </c>
      <c r="N517" s="21" t="s">
        <v>8</v>
      </c>
      <c r="O517" s="21" t="s">
        <v>9</v>
      </c>
      <c r="P517" s="21" t="s">
        <v>10</v>
      </c>
      <c r="Q517" s="21" t="s">
        <v>11</v>
      </c>
      <c r="R517" s="22" t="s">
        <v>12</v>
      </c>
      <c r="S517" s="21" t="s">
        <v>13</v>
      </c>
      <c r="T517" s="22" t="s">
        <v>14</v>
      </c>
      <c r="U517" s="21" t="s">
        <v>15</v>
      </c>
      <c r="V517" s="22" t="s">
        <v>16</v>
      </c>
      <c r="W517" s="21" t="s">
        <v>17</v>
      </c>
      <c r="X517" s="22" t="s">
        <v>18</v>
      </c>
      <c r="Y517" s="21" t="s">
        <v>19</v>
      </c>
      <c r="Z517" s="21" t="s">
        <v>20</v>
      </c>
    </row>
    <row r="518" spans="1:28" ht="13.9" customHeight="1" x14ac:dyDescent="0.25">
      <c r="A518" s="15">
        <v>8</v>
      </c>
      <c r="B518" s="15">
        <v>2</v>
      </c>
      <c r="D518" s="157" t="s">
        <v>21</v>
      </c>
      <c r="E518" s="23">
        <v>111</v>
      </c>
      <c r="F518" s="23" t="s">
        <v>126</v>
      </c>
      <c r="G518" s="24">
        <f>G525</f>
        <v>89115.6</v>
      </c>
      <c r="H518" s="24">
        <f>10884.4+160778.08+18915.08</f>
        <v>190577.56</v>
      </c>
      <c r="I518" s="24">
        <v>250000</v>
      </c>
      <c r="J518" s="24">
        <v>46828</v>
      </c>
      <c r="K518" s="24">
        <f>250000+304000</f>
        <v>554000</v>
      </c>
      <c r="L518" s="24"/>
      <c r="M518" s="24"/>
      <c r="N518" s="24"/>
      <c r="O518" s="24"/>
      <c r="P518" s="24">
        <f>K518+SUM(L518:O518)</f>
        <v>554000</v>
      </c>
      <c r="Q518" s="24">
        <v>0</v>
      </c>
      <c r="R518" s="25">
        <f>Q518/$P518</f>
        <v>0</v>
      </c>
      <c r="S518" s="24">
        <v>0</v>
      </c>
      <c r="T518" s="25">
        <f>S518/$P518</f>
        <v>0</v>
      </c>
      <c r="U518" s="24">
        <v>0</v>
      </c>
      <c r="V518" s="25">
        <f>U518/$P518</f>
        <v>0</v>
      </c>
      <c r="W518" s="24">
        <v>0</v>
      </c>
      <c r="X518" s="25">
        <f>W518/$P518</f>
        <v>0</v>
      </c>
      <c r="Y518" s="24">
        <v>0</v>
      </c>
      <c r="Z518" s="24">
        <v>0</v>
      </c>
    </row>
    <row r="519" spans="1:28" ht="13.9" customHeight="1" x14ac:dyDescent="0.25">
      <c r="A519" s="15">
        <v>8</v>
      </c>
      <c r="B519" s="15">
        <v>2</v>
      </c>
      <c r="D519" s="157" t="s">
        <v>21</v>
      </c>
      <c r="E519" s="23">
        <v>41</v>
      </c>
      <c r="F519" s="23" t="s">
        <v>23</v>
      </c>
      <c r="G519" s="24">
        <f t="shared" ref="G519:Q519" si="255">SUM(G523:G530)-G518</f>
        <v>222669.1</v>
      </c>
      <c r="H519" s="24">
        <f t="shared" si="255"/>
        <v>123299.20000000001</v>
      </c>
      <c r="I519" s="24">
        <f t="shared" si="255"/>
        <v>14000</v>
      </c>
      <c r="J519" s="24">
        <f t="shared" si="255"/>
        <v>50371</v>
      </c>
      <c r="K519" s="24">
        <f t="shared" si="255"/>
        <v>30000</v>
      </c>
      <c r="L519" s="24">
        <f t="shared" si="255"/>
        <v>0</v>
      </c>
      <c r="M519" s="24">
        <f t="shared" si="255"/>
        <v>0</v>
      </c>
      <c r="N519" s="24">
        <f t="shared" si="255"/>
        <v>0</v>
      </c>
      <c r="O519" s="24">
        <f t="shared" si="255"/>
        <v>0</v>
      </c>
      <c r="P519" s="24">
        <f t="shared" si="255"/>
        <v>30000</v>
      </c>
      <c r="Q519" s="24">
        <f t="shared" si="255"/>
        <v>0</v>
      </c>
      <c r="R519" s="25">
        <f>Q519/$P519</f>
        <v>0</v>
      </c>
      <c r="S519" s="24">
        <f>SUM(S523:S530)-S518</f>
        <v>0</v>
      </c>
      <c r="T519" s="25">
        <f>S519/$P519</f>
        <v>0</v>
      </c>
      <c r="U519" s="24">
        <f>SUM(U523:U530)-U518</f>
        <v>0</v>
      </c>
      <c r="V519" s="25">
        <f>U519/$P519</f>
        <v>0</v>
      </c>
      <c r="W519" s="24">
        <f>SUM(W523:W530)-W518</f>
        <v>0</v>
      </c>
      <c r="X519" s="25">
        <f>W519/$P519</f>
        <v>0</v>
      </c>
      <c r="Y519" s="24">
        <f>SUM(Y523:Y530)-Y518</f>
        <v>0</v>
      </c>
      <c r="Z519" s="24">
        <f>SUM(Z523:Z530)-Z518</f>
        <v>0</v>
      </c>
    </row>
    <row r="520" spans="1:28" ht="13.9" customHeight="1" x14ac:dyDescent="0.25">
      <c r="A520" s="15">
        <v>8</v>
      </c>
      <c r="B520" s="15">
        <v>2</v>
      </c>
      <c r="D520" s="30"/>
      <c r="E520" s="31"/>
      <c r="F520" s="26" t="s">
        <v>116</v>
      </c>
      <c r="G520" s="27">
        <f t="shared" ref="G520:Q520" si="256">SUM(G518:G519)</f>
        <v>311784.7</v>
      </c>
      <c r="H520" s="27">
        <f t="shared" si="256"/>
        <v>313876.76</v>
      </c>
      <c r="I520" s="27">
        <f t="shared" si="256"/>
        <v>264000</v>
      </c>
      <c r="J520" s="27">
        <f t="shared" si="256"/>
        <v>97199</v>
      </c>
      <c r="K520" s="27">
        <f t="shared" si="256"/>
        <v>584000</v>
      </c>
      <c r="L520" s="27">
        <f t="shared" si="256"/>
        <v>0</v>
      </c>
      <c r="M520" s="27">
        <f t="shared" si="256"/>
        <v>0</v>
      </c>
      <c r="N520" s="27">
        <f t="shared" si="256"/>
        <v>0</v>
      </c>
      <c r="O520" s="27">
        <f t="shared" si="256"/>
        <v>0</v>
      </c>
      <c r="P520" s="27">
        <f t="shared" si="256"/>
        <v>584000</v>
      </c>
      <c r="Q520" s="27">
        <f t="shared" si="256"/>
        <v>0</v>
      </c>
      <c r="R520" s="28">
        <f>Q520/$P520</f>
        <v>0</v>
      </c>
      <c r="S520" s="27">
        <f>SUM(S518:S519)</f>
        <v>0</v>
      </c>
      <c r="T520" s="28">
        <f>S520/$P520</f>
        <v>0</v>
      </c>
      <c r="U520" s="27">
        <f>SUM(U518:U519)</f>
        <v>0</v>
      </c>
      <c r="V520" s="28">
        <f>U520/$P520</f>
        <v>0</v>
      </c>
      <c r="W520" s="27">
        <f>SUM(W518:W519)</f>
        <v>0</v>
      </c>
      <c r="X520" s="28">
        <f>W520/$P520</f>
        <v>0</v>
      </c>
      <c r="Y520" s="27">
        <f>SUM(Y518:Y519)</f>
        <v>0</v>
      </c>
      <c r="Z520" s="27">
        <f>SUM(Z518:Z519)</f>
        <v>0</v>
      </c>
    </row>
    <row r="522" spans="1:28" ht="13.9" customHeight="1" x14ac:dyDescent="0.25">
      <c r="D522" s="15" t="s">
        <v>55</v>
      </c>
    </row>
    <row r="523" spans="1:28" ht="13.9" customHeight="1" x14ac:dyDescent="0.25">
      <c r="D523" s="158" t="s">
        <v>264</v>
      </c>
      <c r="E523" s="52" t="s">
        <v>265</v>
      </c>
      <c r="F523" s="30"/>
      <c r="G523" s="53"/>
      <c r="H523" s="53"/>
      <c r="I523" s="53"/>
      <c r="J523" s="53">
        <v>91297</v>
      </c>
      <c r="K523" s="53"/>
      <c r="L523" s="53"/>
      <c r="M523" s="53"/>
      <c r="N523" s="53"/>
      <c r="O523" s="53"/>
      <c r="P523" s="53">
        <f t="shared" ref="P523:P530" si="257">K523+SUM(L523:O523)</f>
        <v>0</v>
      </c>
      <c r="Q523" s="53"/>
      <c r="R523" s="54" t="e">
        <f t="shared" ref="R523:R530" si="258">Q523/$P523</f>
        <v>#DIV/0!</v>
      </c>
      <c r="S523" s="53"/>
      <c r="T523" s="54" t="e">
        <f t="shared" ref="T523:T530" si="259">S523/$P523</f>
        <v>#DIV/0!</v>
      </c>
      <c r="U523" s="53"/>
      <c r="V523" s="54" t="e">
        <f t="shared" ref="V523:V530" si="260">U523/$P523</f>
        <v>#DIV/0!</v>
      </c>
      <c r="W523" s="53"/>
      <c r="X523" s="55" t="e">
        <f t="shared" ref="X523:X530" si="261">W523/$P523</f>
        <v>#DIV/0!</v>
      </c>
      <c r="Y523" s="53"/>
      <c r="Z523" s="56"/>
    </row>
    <row r="524" spans="1:28" ht="13.9" customHeight="1" x14ac:dyDescent="0.25">
      <c r="D524" s="158"/>
      <c r="E524" s="57" t="s">
        <v>266</v>
      </c>
      <c r="F524" s="91"/>
      <c r="G524" s="82"/>
      <c r="H524" s="82">
        <v>189150.68</v>
      </c>
      <c r="I524" s="82"/>
      <c r="J524" s="82"/>
      <c r="K524" s="82"/>
      <c r="L524" s="82"/>
      <c r="M524" s="82"/>
      <c r="N524" s="82"/>
      <c r="O524" s="82"/>
      <c r="P524" s="82">
        <f t="shared" si="257"/>
        <v>0</v>
      </c>
      <c r="Q524" s="82"/>
      <c r="R524" s="83" t="e">
        <f t="shared" si="258"/>
        <v>#DIV/0!</v>
      </c>
      <c r="S524" s="82"/>
      <c r="T524" s="83" t="e">
        <f t="shared" si="259"/>
        <v>#DIV/0!</v>
      </c>
      <c r="U524" s="82"/>
      <c r="V524" s="83" t="e">
        <f t="shared" si="260"/>
        <v>#DIV/0!</v>
      </c>
      <c r="W524" s="82"/>
      <c r="X524" s="60" t="e">
        <f t="shared" si="261"/>
        <v>#DIV/0!</v>
      </c>
      <c r="Y524" s="82"/>
      <c r="Z524" s="61"/>
    </row>
    <row r="525" spans="1:28" ht="13.9" customHeight="1" x14ac:dyDescent="0.25">
      <c r="D525" s="158"/>
      <c r="E525" s="139" t="s">
        <v>267</v>
      </c>
      <c r="F525" s="91"/>
      <c r="G525" s="82">
        <v>89115.6</v>
      </c>
      <c r="H525" s="82">
        <v>89115.6</v>
      </c>
      <c r="I525" s="82"/>
      <c r="J525" s="82"/>
      <c r="K525" s="82"/>
      <c r="L525" s="82"/>
      <c r="M525" s="82"/>
      <c r="N525" s="82"/>
      <c r="O525" s="82"/>
      <c r="P525" s="82">
        <f t="shared" si="257"/>
        <v>0</v>
      </c>
      <c r="Q525" s="82"/>
      <c r="R525" s="83" t="e">
        <f t="shared" si="258"/>
        <v>#DIV/0!</v>
      </c>
      <c r="S525" s="82"/>
      <c r="T525" s="83" t="e">
        <f t="shared" si="259"/>
        <v>#DIV/0!</v>
      </c>
      <c r="U525" s="82"/>
      <c r="V525" s="83" t="e">
        <f t="shared" si="260"/>
        <v>#DIV/0!</v>
      </c>
      <c r="W525" s="82"/>
      <c r="X525" s="60" t="e">
        <f t="shared" si="261"/>
        <v>#DIV/0!</v>
      </c>
      <c r="Y525" s="82"/>
      <c r="Z525" s="61"/>
      <c r="AB525"/>
    </row>
    <row r="526" spans="1:28" ht="13.9" customHeight="1" x14ac:dyDescent="0.25">
      <c r="D526" s="158"/>
      <c r="E526" s="139" t="s">
        <v>268</v>
      </c>
      <c r="F526" s="91"/>
      <c r="G526" s="82"/>
      <c r="H526" s="82">
        <v>35610.480000000003</v>
      </c>
      <c r="I526" s="82"/>
      <c r="J526" s="82"/>
      <c r="K526" s="82"/>
      <c r="L526" s="82"/>
      <c r="M526" s="82"/>
      <c r="N526" s="82"/>
      <c r="O526" s="82"/>
      <c r="P526" s="82">
        <f t="shared" si="257"/>
        <v>0</v>
      </c>
      <c r="Q526" s="82"/>
      <c r="R526" s="83" t="e">
        <f t="shared" si="258"/>
        <v>#DIV/0!</v>
      </c>
      <c r="S526" s="82"/>
      <c r="T526" s="83" t="e">
        <f t="shared" si="259"/>
        <v>#DIV/0!</v>
      </c>
      <c r="U526" s="82"/>
      <c r="V526" s="83" t="e">
        <f t="shared" si="260"/>
        <v>#DIV/0!</v>
      </c>
      <c r="W526" s="82"/>
      <c r="X526" s="60" t="e">
        <f t="shared" si="261"/>
        <v>#DIV/0!</v>
      </c>
      <c r="Y526" s="82"/>
      <c r="Z526" s="61"/>
    </row>
    <row r="527" spans="1:28" ht="13.9" customHeight="1" x14ac:dyDescent="0.25">
      <c r="D527" s="158"/>
      <c r="E527" s="139" t="s">
        <v>269</v>
      </c>
      <c r="F527" s="91"/>
      <c r="G527" s="82"/>
      <c r="H527" s="82"/>
      <c r="I527" s="82"/>
      <c r="J527" s="82">
        <v>4368</v>
      </c>
      <c r="K527" s="82"/>
      <c r="L527" s="82"/>
      <c r="M527" s="82"/>
      <c r="N527" s="82"/>
      <c r="O527" s="82"/>
      <c r="P527" s="82">
        <f t="shared" si="257"/>
        <v>0</v>
      </c>
      <c r="Q527" s="82"/>
      <c r="R527" s="83" t="e">
        <f t="shared" si="258"/>
        <v>#DIV/0!</v>
      </c>
      <c r="S527" s="82"/>
      <c r="T527" s="83" t="e">
        <f t="shared" si="259"/>
        <v>#DIV/0!</v>
      </c>
      <c r="U527" s="82"/>
      <c r="V527" s="83" t="e">
        <f t="shared" si="260"/>
        <v>#DIV/0!</v>
      </c>
      <c r="W527" s="82"/>
      <c r="X527" s="60" t="e">
        <f t="shared" si="261"/>
        <v>#DIV/0!</v>
      </c>
      <c r="Y527" s="82"/>
      <c r="Z527" s="61"/>
    </row>
    <row r="528" spans="1:28" ht="13.9" customHeight="1" x14ac:dyDescent="0.25">
      <c r="D528" s="158"/>
      <c r="E528" s="139" t="s">
        <v>270</v>
      </c>
      <c r="F528" s="91"/>
      <c r="G528" s="82"/>
      <c r="H528" s="82"/>
      <c r="I528" s="82"/>
      <c r="J528" s="82">
        <v>958</v>
      </c>
      <c r="K528" s="82">
        <v>320000</v>
      </c>
      <c r="L528" s="82"/>
      <c r="M528" s="82"/>
      <c r="N528" s="82"/>
      <c r="O528" s="82"/>
      <c r="P528" s="82">
        <f t="shared" si="257"/>
        <v>320000</v>
      </c>
      <c r="Q528" s="82"/>
      <c r="R528" s="83">
        <f t="shared" si="258"/>
        <v>0</v>
      </c>
      <c r="S528" s="82"/>
      <c r="T528" s="83">
        <f t="shared" si="259"/>
        <v>0</v>
      </c>
      <c r="U528" s="82"/>
      <c r="V528" s="83">
        <f t="shared" si="260"/>
        <v>0</v>
      </c>
      <c r="W528" s="82"/>
      <c r="X528" s="60">
        <f t="shared" si="261"/>
        <v>0</v>
      </c>
      <c r="Y528" s="82"/>
      <c r="Z528" s="61"/>
    </row>
    <row r="529" spans="1:26" ht="13.9" customHeight="1" x14ac:dyDescent="0.25">
      <c r="D529" s="158"/>
      <c r="E529" s="139" t="s">
        <v>271</v>
      </c>
      <c r="F529" s="91"/>
      <c r="G529" s="82"/>
      <c r="H529" s="82"/>
      <c r="I529" s="82"/>
      <c r="J529" s="82">
        <v>432</v>
      </c>
      <c r="K529" s="82"/>
      <c r="L529" s="82"/>
      <c r="M529" s="82"/>
      <c r="N529" s="82"/>
      <c r="O529" s="82"/>
      <c r="P529" s="82">
        <f t="shared" si="257"/>
        <v>0</v>
      </c>
      <c r="Q529" s="82"/>
      <c r="R529" s="83" t="e">
        <f t="shared" si="258"/>
        <v>#DIV/0!</v>
      </c>
      <c r="S529" s="82"/>
      <c r="T529" s="83" t="e">
        <f t="shared" si="259"/>
        <v>#DIV/0!</v>
      </c>
      <c r="U529" s="82"/>
      <c r="V529" s="83" t="e">
        <f t="shared" si="260"/>
        <v>#DIV/0!</v>
      </c>
      <c r="W529" s="82"/>
      <c r="X529" s="60" t="e">
        <f t="shared" si="261"/>
        <v>#DIV/0!</v>
      </c>
      <c r="Y529" s="82"/>
      <c r="Z529" s="61"/>
    </row>
    <row r="530" spans="1:26" ht="13.9" customHeight="1" x14ac:dyDescent="0.25">
      <c r="D530" s="158"/>
      <c r="E530" s="140" t="s">
        <v>272</v>
      </c>
      <c r="F530" s="94"/>
      <c r="G530" s="67">
        <v>222669.1</v>
      </c>
      <c r="H530" s="67"/>
      <c r="I530" s="67">
        <v>264000</v>
      </c>
      <c r="J530" s="67">
        <v>144</v>
      </c>
      <c r="K530" s="67">
        <v>264000</v>
      </c>
      <c r="L530" s="67"/>
      <c r="M530" s="67"/>
      <c r="N530" s="67"/>
      <c r="O530" s="67"/>
      <c r="P530" s="67">
        <f t="shared" si="257"/>
        <v>264000</v>
      </c>
      <c r="Q530" s="67"/>
      <c r="R530" s="68">
        <f t="shared" si="258"/>
        <v>0</v>
      </c>
      <c r="S530" s="67"/>
      <c r="T530" s="68">
        <f t="shared" si="259"/>
        <v>0</v>
      </c>
      <c r="U530" s="67"/>
      <c r="V530" s="68">
        <f t="shared" si="260"/>
        <v>0</v>
      </c>
      <c r="W530" s="67"/>
      <c r="X530" s="69">
        <f t="shared" si="261"/>
        <v>0</v>
      </c>
      <c r="Y530" s="67"/>
      <c r="Z530" s="70"/>
    </row>
    <row r="532" spans="1:26" ht="13.9" customHeight="1" x14ac:dyDescent="0.25">
      <c r="D532" s="41" t="s">
        <v>273</v>
      </c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2"/>
      <c r="S532" s="41"/>
      <c r="T532" s="42"/>
      <c r="U532" s="41"/>
      <c r="V532" s="42"/>
      <c r="W532" s="41"/>
      <c r="X532" s="42"/>
      <c r="Y532" s="41"/>
      <c r="Z532" s="41"/>
    </row>
    <row r="533" spans="1:26" ht="13.9" customHeight="1" x14ac:dyDescent="0.25">
      <c r="D533" s="121"/>
      <c r="E533" s="21"/>
      <c r="F533" s="21"/>
      <c r="G533" s="21" t="s">
        <v>1</v>
      </c>
      <c r="H533" s="21" t="s">
        <v>2</v>
      </c>
      <c r="I533" s="21" t="s">
        <v>3</v>
      </c>
      <c r="J533" s="21" t="s">
        <v>4</v>
      </c>
      <c r="K533" s="21" t="s">
        <v>5</v>
      </c>
      <c r="L533" s="21" t="s">
        <v>6</v>
      </c>
      <c r="M533" s="21" t="s">
        <v>7</v>
      </c>
      <c r="N533" s="21" t="s">
        <v>8</v>
      </c>
      <c r="O533" s="21" t="s">
        <v>9</v>
      </c>
      <c r="P533" s="21" t="s">
        <v>10</v>
      </c>
      <c r="Q533" s="21" t="s">
        <v>11</v>
      </c>
      <c r="R533" s="22" t="s">
        <v>12</v>
      </c>
      <c r="S533" s="21" t="s">
        <v>13</v>
      </c>
      <c r="T533" s="22" t="s">
        <v>14</v>
      </c>
      <c r="U533" s="21" t="s">
        <v>15</v>
      </c>
      <c r="V533" s="22" t="s">
        <v>16</v>
      </c>
      <c r="W533" s="21" t="s">
        <v>17</v>
      </c>
      <c r="X533" s="22" t="s">
        <v>18</v>
      </c>
      <c r="Y533" s="21" t="s">
        <v>19</v>
      </c>
      <c r="Z533" s="21" t="s">
        <v>20</v>
      </c>
    </row>
    <row r="534" spans="1:26" ht="13.9" customHeight="1" x14ac:dyDescent="0.25">
      <c r="A534" s="15">
        <v>8</v>
      </c>
      <c r="B534" s="15">
        <v>3</v>
      </c>
      <c r="D534" s="138" t="s">
        <v>21</v>
      </c>
      <c r="E534" s="23">
        <v>41</v>
      </c>
      <c r="F534" s="23" t="s">
        <v>23</v>
      </c>
      <c r="G534" s="24">
        <f t="shared" ref="G534:Q534" si="262">SUM(G538:G542)</f>
        <v>271615.03000000003</v>
      </c>
      <c r="H534" s="24">
        <f t="shared" si="262"/>
        <v>425261.19</v>
      </c>
      <c r="I534" s="24">
        <f t="shared" si="262"/>
        <v>260000</v>
      </c>
      <c r="J534" s="24">
        <f t="shared" si="262"/>
        <v>202847</v>
      </c>
      <c r="K534" s="24">
        <f t="shared" si="262"/>
        <v>190000</v>
      </c>
      <c r="L534" s="24">
        <f t="shared" si="262"/>
        <v>0</v>
      </c>
      <c r="M534" s="24">
        <f t="shared" si="262"/>
        <v>0</v>
      </c>
      <c r="N534" s="24">
        <f t="shared" si="262"/>
        <v>0</v>
      </c>
      <c r="O534" s="24">
        <f t="shared" si="262"/>
        <v>0</v>
      </c>
      <c r="P534" s="24">
        <f t="shared" si="262"/>
        <v>190000</v>
      </c>
      <c r="Q534" s="24">
        <f t="shared" si="262"/>
        <v>0</v>
      </c>
      <c r="R534" s="25">
        <f>Q534/$P534</f>
        <v>0</v>
      </c>
      <c r="S534" s="24">
        <f>SUM(S538:S542)</f>
        <v>0</v>
      </c>
      <c r="T534" s="25">
        <f>S534/$P534</f>
        <v>0</v>
      </c>
      <c r="U534" s="24">
        <f>SUM(U538:U542)</f>
        <v>0</v>
      </c>
      <c r="V534" s="25">
        <f>U534/$P534</f>
        <v>0</v>
      </c>
      <c r="W534" s="24">
        <f>SUM(W538:W542)</f>
        <v>0</v>
      </c>
      <c r="X534" s="25">
        <f>W534/$P534</f>
        <v>0</v>
      </c>
      <c r="Y534" s="24">
        <f>SUM(Y538:Y542)</f>
        <v>173529</v>
      </c>
      <c r="Z534" s="24">
        <f>SUM(Z538:Z542)</f>
        <v>0</v>
      </c>
    </row>
    <row r="535" spans="1:26" ht="13.9" customHeight="1" x14ac:dyDescent="0.25">
      <c r="A535" s="15">
        <v>8</v>
      </c>
      <c r="B535" s="15">
        <v>3</v>
      </c>
      <c r="D535" s="30"/>
      <c r="E535" s="31"/>
      <c r="F535" s="26" t="s">
        <v>116</v>
      </c>
      <c r="G535" s="27">
        <f t="shared" ref="G535:Q535" si="263">SUM(G534:G534)</f>
        <v>271615.03000000003</v>
      </c>
      <c r="H535" s="27">
        <f t="shared" si="263"/>
        <v>425261.19</v>
      </c>
      <c r="I535" s="27">
        <f t="shared" si="263"/>
        <v>260000</v>
      </c>
      <c r="J535" s="27">
        <f t="shared" si="263"/>
        <v>202847</v>
      </c>
      <c r="K535" s="27">
        <f t="shared" si="263"/>
        <v>190000</v>
      </c>
      <c r="L535" s="27">
        <f t="shared" si="263"/>
        <v>0</v>
      </c>
      <c r="M535" s="27">
        <f t="shared" si="263"/>
        <v>0</v>
      </c>
      <c r="N535" s="27">
        <f t="shared" si="263"/>
        <v>0</v>
      </c>
      <c r="O535" s="27">
        <f t="shared" si="263"/>
        <v>0</v>
      </c>
      <c r="P535" s="27">
        <f t="shared" si="263"/>
        <v>190000</v>
      </c>
      <c r="Q535" s="27">
        <f t="shared" si="263"/>
        <v>0</v>
      </c>
      <c r="R535" s="28">
        <f>Q535/$P535</f>
        <v>0</v>
      </c>
      <c r="S535" s="27">
        <f>SUM(S534:S534)</f>
        <v>0</v>
      </c>
      <c r="T535" s="28">
        <f>S535/$P535</f>
        <v>0</v>
      </c>
      <c r="U535" s="27">
        <f>SUM(U534:U534)</f>
        <v>0</v>
      </c>
      <c r="V535" s="28">
        <f>U535/$P535</f>
        <v>0</v>
      </c>
      <c r="W535" s="27">
        <f>SUM(W534:W534)</f>
        <v>0</v>
      </c>
      <c r="X535" s="28">
        <f>W535/$P535</f>
        <v>0</v>
      </c>
      <c r="Y535" s="27">
        <f>SUM(Y534:Y534)</f>
        <v>173529</v>
      </c>
      <c r="Z535" s="27">
        <f>SUM(Z534:Z534)</f>
        <v>0</v>
      </c>
    </row>
    <row r="537" spans="1:26" ht="13.9" customHeight="1" x14ac:dyDescent="0.25">
      <c r="D537" s="15" t="s">
        <v>55</v>
      </c>
    </row>
    <row r="538" spans="1:26" ht="13.9" customHeight="1" x14ac:dyDescent="0.25">
      <c r="D538" s="13" t="s">
        <v>274</v>
      </c>
      <c r="E538" s="115" t="s">
        <v>275</v>
      </c>
      <c r="F538" s="122"/>
      <c r="G538" s="123">
        <v>4074</v>
      </c>
      <c r="H538" s="123"/>
      <c r="I538" s="123"/>
      <c r="J538" s="123"/>
      <c r="K538" s="123"/>
      <c r="L538" s="123"/>
      <c r="M538" s="123"/>
      <c r="N538" s="123"/>
      <c r="O538" s="123"/>
      <c r="P538" s="123">
        <f>K538+SUM(L538:O538)</f>
        <v>0</v>
      </c>
      <c r="Q538" s="123"/>
      <c r="R538" s="124" t="e">
        <f>Q538/$P538</f>
        <v>#DIV/0!</v>
      </c>
      <c r="S538" s="123"/>
      <c r="T538" s="124" t="e">
        <f>S538/$P538</f>
        <v>#DIV/0!</v>
      </c>
      <c r="U538" s="123"/>
      <c r="V538" s="124" t="e">
        <f>U538/$P538</f>
        <v>#DIV/0!</v>
      </c>
      <c r="W538" s="123"/>
      <c r="X538" s="125" t="e">
        <f>W538/$P538</f>
        <v>#DIV/0!</v>
      </c>
      <c r="Y538" s="123"/>
      <c r="Z538" s="126"/>
    </row>
    <row r="539" spans="1:26" ht="13.9" customHeight="1" x14ac:dyDescent="0.25">
      <c r="D539" s="13"/>
      <c r="E539" s="115" t="s">
        <v>276</v>
      </c>
      <c r="F539" s="122"/>
      <c r="G539" s="123">
        <v>19393.900000000001</v>
      </c>
      <c r="H539" s="123"/>
      <c r="I539" s="123"/>
      <c r="J539" s="123"/>
      <c r="K539" s="123"/>
      <c r="L539" s="123"/>
      <c r="M539" s="123"/>
      <c r="N539" s="123"/>
      <c r="O539" s="123"/>
      <c r="P539" s="123">
        <f>K539+SUM(L539:O539)</f>
        <v>0</v>
      </c>
      <c r="Q539" s="123"/>
      <c r="R539" s="124" t="e">
        <f>Q539/$P539</f>
        <v>#DIV/0!</v>
      </c>
      <c r="S539" s="123"/>
      <c r="T539" s="124" t="e">
        <f>S539/$P539</f>
        <v>#DIV/0!</v>
      </c>
      <c r="U539" s="123"/>
      <c r="V539" s="124" t="e">
        <f>U539/$P539</f>
        <v>#DIV/0!</v>
      </c>
      <c r="W539" s="123"/>
      <c r="X539" s="125" t="e">
        <f>W539/$P539</f>
        <v>#DIV/0!</v>
      </c>
      <c r="Y539" s="123"/>
      <c r="Z539" s="126"/>
    </row>
    <row r="540" spans="1:26" ht="13.9" customHeight="1" x14ac:dyDescent="0.25">
      <c r="D540" s="13"/>
      <c r="E540" s="115" t="s">
        <v>277</v>
      </c>
      <c r="F540" s="122"/>
      <c r="G540" s="123"/>
      <c r="H540" s="123"/>
      <c r="I540" s="123">
        <v>10000</v>
      </c>
      <c r="J540" s="123">
        <v>7800</v>
      </c>
      <c r="K540" s="123"/>
      <c r="L540" s="123"/>
      <c r="M540" s="123"/>
      <c r="N540" s="123"/>
      <c r="O540" s="123"/>
      <c r="P540" s="123">
        <f>K540+SUM(L540:O540)</f>
        <v>0</v>
      </c>
      <c r="Q540" s="123"/>
      <c r="R540" s="124" t="e">
        <f>Q540/$P540</f>
        <v>#DIV/0!</v>
      </c>
      <c r="S540" s="123"/>
      <c r="T540" s="124" t="e">
        <f>S540/$P540</f>
        <v>#DIV/0!</v>
      </c>
      <c r="U540" s="123"/>
      <c r="V540" s="124" t="e">
        <f>U540/$P540</f>
        <v>#DIV/0!</v>
      </c>
      <c r="W540" s="123"/>
      <c r="X540" s="125" t="e">
        <f>W540/$P540</f>
        <v>#DIV/0!</v>
      </c>
      <c r="Y540" s="123"/>
      <c r="Z540" s="126"/>
    </row>
    <row r="541" spans="1:26" ht="13.9" customHeight="1" x14ac:dyDescent="0.25">
      <c r="D541" s="13"/>
      <c r="E541" s="115" t="s">
        <v>278</v>
      </c>
      <c r="F541" s="122"/>
      <c r="G541" s="123">
        <v>248147.13</v>
      </c>
      <c r="H541" s="123">
        <v>425261.19</v>
      </c>
      <c r="I541" s="123">
        <v>250000</v>
      </c>
      <c r="J541" s="123">
        <v>195047</v>
      </c>
      <c r="K541" s="123">
        <v>190000</v>
      </c>
      <c r="L541" s="123"/>
      <c r="M541" s="123"/>
      <c r="N541" s="123"/>
      <c r="O541" s="123"/>
      <c r="P541" s="123">
        <f>K541+SUM(L541:O541)</f>
        <v>190000</v>
      </c>
      <c r="Q541" s="123"/>
      <c r="R541" s="124">
        <f>Q541/$P541</f>
        <v>0</v>
      </c>
      <c r="S541" s="123"/>
      <c r="T541" s="124">
        <f>S541/$P541</f>
        <v>0</v>
      </c>
      <c r="U541" s="123"/>
      <c r="V541" s="124">
        <f>U541/$P541</f>
        <v>0</v>
      </c>
      <c r="W541" s="123"/>
      <c r="X541" s="125">
        <f>W541/$P541</f>
        <v>0</v>
      </c>
      <c r="Y541" s="123"/>
      <c r="Z541" s="126"/>
    </row>
    <row r="542" spans="1:26" ht="13.9" customHeight="1" x14ac:dyDescent="0.25">
      <c r="D542" s="13"/>
      <c r="E542" s="115" t="s">
        <v>279</v>
      </c>
      <c r="F542" s="122"/>
      <c r="G542" s="123"/>
      <c r="H542" s="123"/>
      <c r="I542" s="123"/>
      <c r="J542" s="123"/>
      <c r="K542" s="123"/>
      <c r="L542" s="123"/>
      <c r="M542" s="123"/>
      <c r="N542" s="123"/>
      <c r="O542" s="123"/>
      <c r="P542" s="123">
        <f>K542+SUM(L542:O542)</f>
        <v>0</v>
      </c>
      <c r="Q542" s="123"/>
      <c r="R542" s="124" t="e">
        <f>Q542/$P542</f>
        <v>#DIV/0!</v>
      </c>
      <c r="S542" s="123"/>
      <c r="T542" s="124" t="e">
        <f>S542/$P542</f>
        <v>#DIV/0!</v>
      </c>
      <c r="U542" s="123"/>
      <c r="V542" s="124" t="e">
        <f>U542/$P542</f>
        <v>#DIV/0!</v>
      </c>
      <c r="W542" s="123"/>
      <c r="X542" s="125" t="e">
        <f>W542/$P542</f>
        <v>#DIV/0!</v>
      </c>
      <c r="Y542" s="127">
        <v>173529</v>
      </c>
      <c r="Z542" s="126"/>
    </row>
    <row r="544" spans="1:26" ht="13.9" customHeight="1" x14ac:dyDescent="0.25">
      <c r="D544" s="41" t="s">
        <v>280</v>
      </c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2"/>
      <c r="S544" s="41"/>
      <c r="T544" s="42"/>
      <c r="U544" s="41"/>
      <c r="V544" s="42"/>
      <c r="W544" s="41"/>
      <c r="X544" s="42"/>
      <c r="Y544" s="41"/>
      <c r="Z544" s="41"/>
    </row>
    <row r="545" spans="1:26" ht="13.9" customHeight="1" x14ac:dyDescent="0.25">
      <c r="D545" s="121"/>
      <c r="E545" s="21"/>
      <c r="F545" s="21"/>
      <c r="G545" s="21" t="s">
        <v>1</v>
      </c>
      <c r="H545" s="21" t="s">
        <v>2</v>
      </c>
      <c r="I545" s="21" t="s">
        <v>3</v>
      </c>
      <c r="J545" s="21" t="s">
        <v>4</v>
      </c>
      <c r="K545" s="21" t="s">
        <v>5</v>
      </c>
      <c r="L545" s="21" t="s">
        <v>6</v>
      </c>
      <c r="M545" s="21" t="s">
        <v>7</v>
      </c>
      <c r="N545" s="21" t="s">
        <v>8</v>
      </c>
      <c r="O545" s="21" t="s">
        <v>9</v>
      </c>
      <c r="P545" s="21" t="s">
        <v>10</v>
      </c>
      <c r="Q545" s="21" t="s">
        <v>11</v>
      </c>
      <c r="R545" s="22" t="s">
        <v>12</v>
      </c>
      <c r="S545" s="21" t="s">
        <v>13</v>
      </c>
      <c r="T545" s="22" t="s">
        <v>14</v>
      </c>
      <c r="U545" s="21" t="s">
        <v>15</v>
      </c>
      <c r="V545" s="22" t="s">
        <v>16</v>
      </c>
      <c r="W545" s="21" t="s">
        <v>17</v>
      </c>
      <c r="X545" s="22" t="s">
        <v>18</v>
      </c>
      <c r="Y545" s="21" t="s">
        <v>19</v>
      </c>
      <c r="Z545" s="21" t="s">
        <v>20</v>
      </c>
    </row>
    <row r="546" spans="1:26" ht="13.9" customHeight="1" x14ac:dyDescent="0.25">
      <c r="D546" s="13" t="s">
        <v>21</v>
      </c>
      <c r="E546" s="23">
        <v>111</v>
      </c>
      <c r="F546" s="23" t="s">
        <v>45</v>
      </c>
      <c r="G546" s="24">
        <v>0</v>
      </c>
      <c r="H546" s="24">
        <v>0</v>
      </c>
      <c r="I546" s="24">
        <v>0</v>
      </c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0</v>
      </c>
      <c r="P546" s="24">
        <f>SUM(K546:O546)</f>
        <v>0</v>
      </c>
      <c r="Q546" s="24">
        <v>0</v>
      </c>
      <c r="R546" s="25" t="e">
        <f>Q546/$P546</f>
        <v>#DIV/0!</v>
      </c>
      <c r="S546" s="24">
        <v>0</v>
      </c>
      <c r="T546" s="25" t="e">
        <f>S546/$P546</f>
        <v>#DIV/0!</v>
      </c>
      <c r="U546" s="24">
        <v>0</v>
      </c>
      <c r="V546" s="25" t="e">
        <f>U546/$P546</f>
        <v>#DIV/0!</v>
      </c>
      <c r="W546" s="24">
        <v>0</v>
      </c>
      <c r="X546" s="25" t="e">
        <f>W546/$P546</f>
        <v>#DIV/0!</v>
      </c>
      <c r="Y546" s="24">
        <v>0</v>
      </c>
      <c r="Z546" s="24">
        <v>0</v>
      </c>
    </row>
    <row r="547" spans="1:26" ht="13.9" customHeight="1" x14ac:dyDescent="0.25">
      <c r="D547" s="13"/>
      <c r="E547" s="23">
        <v>41</v>
      </c>
      <c r="F547" s="23" t="s">
        <v>23</v>
      </c>
      <c r="G547" s="24">
        <f t="shared" ref="G547:Q547" si="264">SUM(G551:G553)-G546</f>
        <v>0</v>
      </c>
      <c r="H547" s="24">
        <f t="shared" si="264"/>
        <v>0</v>
      </c>
      <c r="I547" s="24">
        <f t="shared" si="264"/>
        <v>0</v>
      </c>
      <c r="J547" s="24">
        <f t="shared" si="264"/>
        <v>0</v>
      </c>
      <c r="K547" s="24">
        <f t="shared" si="264"/>
        <v>52500</v>
      </c>
      <c r="L547" s="24">
        <f t="shared" si="264"/>
        <v>0</v>
      </c>
      <c r="M547" s="24">
        <f t="shared" si="264"/>
        <v>0</v>
      </c>
      <c r="N547" s="24">
        <f t="shared" si="264"/>
        <v>0</v>
      </c>
      <c r="O547" s="24">
        <f t="shared" si="264"/>
        <v>0</v>
      </c>
      <c r="P547" s="24">
        <f t="shared" si="264"/>
        <v>52500</v>
      </c>
      <c r="Q547" s="24">
        <f t="shared" si="264"/>
        <v>0</v>
      </c>
      <c r="R547" s="25">
        <f>Q547/$P547</f>
        <v>0</v>
      </c>
      <c r="S547" s="24">
        <f>SUM(S551:S553)-S546</f>
        <v>0</v>
      </c>
      <c r="T547" s="25">
        <f>S547/$P547</f>
        <v>0</v>
      </c>
      <c r="U547" s="24">
        <f>SUM(U551:U553)-U546</f>
        <v>0</v>
      </c>
      <c r="V547" s="25">
        <f>U547/$P547</f>
        <v>0</v>
      </c>
      <c r="W547" s="24">
        <f>SUM(W551:W553)-W546</f>
        <v>0</v>
      </c>
      <c r="X547" s="25">
        <f>W547/$P547</f>
        <v>0</v>
      </c>
      <c r="Y547" s="24">
        <f>SUM(Y551:Y553)-Y546</f>
        <v>0</v>
      </c>
      <c r="Z547" s="24">
        <f>SUM(Z551:Z553)-Z546</f>
        <v>0</v>
      </c>
    </row>
    <row r="548" spans="1:26" ht="13.9" customHeight="1" x14ac:dyDescent="0.25">
      <c r="D548" s="30"/>
      <c r="E548" s="31"/>
      <c r="F548" s="26" t="s">
        <v>116</v>
      </c>
      <c r="G548" s="27">
        <f t="shared" ref="G548:Q548" si="265">SUM(G546:G547)</f>
        <v>0</v>
      </c>
      <c r="H548" s="27">
        <f t="shared" si="265"/>
        <v>0</v>
      </c>
      <c r="I548" s="27">
        <f t="shared" si="265"/>
        <v>0</v>
      </c>
      <c r="J548" s="27">
        <f t="shared" si="265"/>
        <v>0</v>
      </c>
      <c r="K548" s="27">
        <f t="shared" si="265"/>
        <v>52500</v>
      </c>
      <c r="L548" s="27">
        <f t="shared" si="265"/>
        <v>0</v>
      </c>
      <c r="M548" s="27">
        <f t="shared" si="265"/>
        <v>0</v>
      </c>
      <c r="N548" s="27">
        <f t="shared" si="265"/>
        <v>0</v>
      </c>
      <c r="O548" s="27">
        <f t="shared" si="265"/>
        <v>0</v>
      </c>
      <c r="P548" s="27">
        <f t="shared" si="265"/>
        <v>52500</v>
      </c>
      <c r="Q548" s="27">
        <f t="shared" si="265"/>
        <v>0</v>
      </c>
      <c r="R548" s="28">
        <f>Q548/$P548</f>
        <v>0</v>
      </c>
      <c r="S548" s="27">
        <f>SUM(S546:S547)</f>
        <v>0</v>
      </c>
      <c r="T548" s="28">
        <f>S548/$P548</f>
        <v>0</v>
      </c>
      <c r="U548" s="27">
        <f>SUM(U546:U547)</f>
        <v>0</v>
      </c>
      <c r="V548" s="28">
        <f>U548/$P548</f>
        <v>0</v>
      </c>
      <c r="W548" s="27">
        <f>SUM(W546:W547)</f>
        <v>0</v>
      </c>
      <c r="X548" s="28">
        <f>W548/$P548</f>
        <v>0</v>
      </c>
      <c r="Y548" s="27">
        <f>SUM(Y546:Y547)</f>
        <v>0</v>
      </c>
      <c r="Z548" s="27">
        <f>SUM(Z546:Z547)</f>
        <v>0</v>
      </c>
    </row>
    <row r="550" spans="1:26" ht="13.9" customHeight="1" x14ac:dyDescent="0.25">
      <c r="D550" s="15" t="s">
        <v>55</v>
      </c>
    </row>
    <row r="551" spans="1:26" ht="13.9" customHeight="1" x14ac:dyDescent="0.25">
      <c r="D551" s="13" t="s">
        <v>281</v>
      </c>
      <c r="E551" s="52" t="s">
        <v>282</v>
      </c>
      <c r="F551" s="30"/>
      <c r="G551" s="117"/>
      <c r="H551" s="117"/>
      <c r="I551" s="117"/>
      <c r="J551" s="117"/>
      <c r="K551" s="117">
        <v>2500</v>
      </c>
      <c r="L551" s="117"/>
      <c r="M551" s="117"/>
      <c r="N551" s="117"/>
      <c r="O551" s="117"/>
      <c r="P551" s="117">
        <f>K551+SUM(L551:O551)</f>
        <v>2500</v>
      </c>
      <c r="Q551" s="117"/>
      <c r="R551" s="119">
        <f>Q551/$P551</f>
        <v>0</v>
      </c>
      <c r="S551" s="117"/>
      <c r="T551" s="119">
        <f>S551/$P551</f>
        <v>0</v>
      </c>
      <c r="U551" s="117"/>
      <c r="V551" s="119">
        <f>U551/$P551</f>
        <v>0</v>
      </c>
      <c r="W551" s="117"/>
      <c r="X551" s="120">
        <f>W551/$P551</f>
        <v>0</v>
      </c>
      <c r="Y551" s="53"/>
      <c r="Z551" s="56"/>
    </row>
    <row r="552" spans="1:26" ht="13.9" customHeight="1" x14ac:dyDescent="0.25">
      <c r="D552" s="13"/>
      <c r="E552" s="65" t="s">
        <v>283</v>
      </c>
      <c r="F552" s="94"/>
      <c r="G552" s="67"/>
      <c r="H552" s="67"/>
      <c r="I552" s="67"/>
      <c r="J552" s="67"/>
      <c r="K552" s="67">
        <v>40000</v>
      </c>
      <c r="L552" s="67"/>
      <c r="M552" s="67"/>
      <c r="N552" s="67"/>
      <c r="O552" s="67"/>
      <c r="P552" s="67">
        <f>K552+SUM(L552:O552)</f>
        <v>40000</v>
      </c>
      <c r="Q552" s="67"/>
      <c r="R552" s="68">
        <f>Q552/$P552</f>
        <v>0</v>
      </c>
      <c r="S552" s="67"/>
      <c r="T552" s="68">
        <f>S552/$P552</f>
        <v>0</v>
      </c>
      <c r="U552" s="67"/>
      <c r="V552" s="68">
        <f>U552/$P552</f>
        <v>0</v>
      </c>
      <c r="W552" s="67"/>
      <c r="X552" s="69">
        <f>W552/$P552</f>
        <v>0</v>
      </c>
      <c r="Y552" s="67"/>
      <c r="Z552" s="70"/>
    </row>
    <row r="553" spans="1:26" ht="13.9" customHeight="1" x14ac:dyDescent="0.25">
      <c r="D553" s="43" t="s">
        <v>284</v>
      </c>
      <c r="E553" s="115" t="s">
        <v>285</v>
      </c>
      <c r="F553" s="122"/>
      <c r="G553" s="127"/>
      <c r="H553" s="127"/>
      <c r="I553" s="127"/>
      <c r="J553" s="127"/>
      <c r="K553" s="127">
        <v>10000</v>
      </c>
      <c r="L553" s="127"/>
      <c r="M553" s="127"/>
      <c r="N553" s="127"/>
      <c r="O553" s="127"/>
      <c r="P553" s="127">
        <f>K553+SUM(L553:O553)</f>
        <v>10000</v>
      </c>
      <c r="Q553" s="127"/>
      <c r="R553" s="130">
        <f>Q553/$P553</f>
        <v>0</v>
      </c>
      <c r="S553" s="127"/>
      <c r="T553" s="130">
        <f>S553/$P553</f>
        <v>0</v>
      </c>
      <c r="U553" s="127"/>
      <c r="V553" s="130">
        <f>U553/$P553</f>
        <v>0</v>
      </c>
      <c r="W553" s="127"/>
      <c r="X553" s="131">
        <f>W553/$P553</f>
        <v>0</v>
      </c>
      <c r="Y553" s="123"/>
      <c r="Z553" s="126"/>
    </row>
    <row r="555" spans="1:26" ht="13.9" customHeight="1" x14ac:dyDescent="0.25">
      <c r="D555" s="41" t="s">
        <v>286</v>
      </c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2"/>
      <c r="S555" s="41"/>
      <c r="T555" s="42"/>
      <c r="U555" s="41"/>
      <c r="V555" s="42"/>
      <c r="W555" s="41"/>
      <c r="X555" s="42"/>
      <c r="Y555" s="41"/>
      <c r="Z555" s="41"/>
    </row>
    <row r="556" spans="1:26" ht="13.9" customHeight="1" x14ac:dyDescent="0.25">
      <c r="D556" s="121"/>
      <c r="E556" s="21"/>
      <c r="F556" s="21"/>
      <c r="G556" s="21" t="s">
        <v>1</v>
      </c>
      <c r="H556" s="21" t="s">
        <v>2</v>
      </c>
      <c r="I556" s="21" t="s">
        <v>3</v>
      </c>
      <c r="J556" s="21" t="s">
        <v>4</v>
      </c>
      <c r="K556" s="21" t="s">
        <v>5</v>
      </c>
      <c r="L556" s="21" t="s">
        <v>6</v>
      </c>
      <c r="M556" s="21" t="s">
        <v>7</v>
      </c>
      <c r="N556" s="21" t="s">
        <v>8</v>
      </c>
      <c r="O556" s="21" t="s">
        <v>9</v>
      </c>
      <c r="P556" s="21" t="s">
        <v>10</v>
      </c>
      <c r="Q556" s="21" t="s">
        <v>11</v>
      </c>
      <c r="R556" s="22" t="s">
        <v>12</v>
      </c>
      <c r="S556" s="21" t="s">
        <v>13</v>
      </c>
      <c r="T556" s="22" t="s">
        <v>14</v>
      </c>
      <c r="U556" s="21" t="s">
        <v>15</v>
      </c>
      <c r="V556" s="22" t="s">
        <v>16</v>
      </c>
      <c r="W556" s="21" t="s">
        <v>17</v>
      </c>
      <c r="X556" s="22" t="s">
        <v>18</v>
      </c>
      <c r="Y556" s="21" t="s">
        <v>19</v>
      </c>
      <c r="Z556" s="21" t="s">
        <v>20</v>
      </c>
    </row>
    <row r="557" spans="1:26" ht="13.9" customHeight="1" x14ac:dyDescent="0.25">
      <c r="A557" s="15">
        <v>8</v>
      </c>
      <c r="B557" s="15">
        <v>5</v>
      </c>
      <c r="D557" s="13" t="s">
        <v>21</v>
      </c>
      <c r="E557" s="23">
        <v>111</v>
      </c>
      <c r="F557" s="23" t="s">
        <v>45</v>
      </c>
      <c r="G557" s="24">
        <v>0</v>
      </c>
      <c r="H557" s="24">
        <v>0</v>
      </c>
      <c r="I557" s="24">
        <v>150935</v>
      </c>
      <c r="J557" s="24">
        <v>150934</v>
      </c>
      <c r="K557" s="24">
        <v>0</v>
      </c>
      <c r="L557" s="24">
        <v>0</v>
      </c>
      <c r="M557" s="24">
        <v>0</v>
      </c>
      <c r="N557" s="24">
        <v>0</v>
      </c>
      <c r="O557" s="24">
        <v>0</v>
      </c>
      <c r="P557" s="24">
        <v>0</v>
      </c>
      <c r="Q557" s="24">
        <v>0</v>
      </c>
      <c r="R557" s="25" t="e">
        <f>Q557/$P557</f>
        <v>#DIV/0!</v>
      </c>
      <c r="S557" s="24">
        <v>0</v>
      </c>
      <c r="T557" s="25" t="e">
        <f>S557/$P557</f>
        <v>#DIV/0!</v>
      </c>
      <c r="U557" s="24">
        <v>0</v>
      </c>
      <c r="V557" s="25" t="e">
        <f>U557/$P557</f>
        <v>#DIV/0!</v>
      </c>
      <c r="W557" s="24">
        <v>0</v>
      </c>
      <c r="X557" s="25" t="e">
        <f>W557/$P557</f>
        <v>#DIV/0!</v>
      </c>
      <c r="Y557" s="24">
        <v>0</v>
      </c>
      <c r="Z557" s="24">
        <v>0</v>
      </c>
    </row>
    <row r="558" spans="1:26" ht="13.9" customHeight="1" x14ac:dyDescent="0.25">
      <c r="A558" s="15">
        <v>8</v>
      </c>
      <c r="B558" s="15">
        <v>5</v>
      </c>
      <c r="D558" s="13"/>
      <c r="E558" s="23">
        <v>41</v>
      </c>
      <c r="F558" s="23" t="s">
        <v>23</v>
      </c>
      <c r="G558" s="24">
        <f t="shared" ref="G558:Q558" si="266">SUM(G562:G567)-G557</f>
        <v>226141.9</v>
      </c>
      <c r="H558" s="24">
        <f t="shared" si="266"/>
        <v>167391.96000000002</v>
      </c>
      <c r="I558" s="24">
        <f t="shared" si="266"/>
        <v>213835</v>
      </c>
      <c r="J558" s="24">
        <f t="shared" si="266"/>
        <v>198255</v>
      </c>
      <c r="K558" s="24">
        <f t="shared" si="266"/>
        <v>178000</v>
      </c>
      <c r="L558" s="24">
        <f t="shared" si="266"/>
        <v>0</v>
      </c>
      <c r="M558" s="24">
        <f t="shared" si="266"/>
        <v>0</v>
      </c>
      <c r="N558" s="24">
        <f t="shared" si="266"/>
        <v>0</v>
      </c>
      <c r="O558" s="24">
        <f t="shared" si="266"/>
        <v>0</v>
      </c>
      <c r="P558" s="24">
        <f t="shared" si="266"/>
        <v>178000</v>
      </c>
      <c r="Q558" s="24">
        <f t="shared" si="266"/>
        <v>0</v>
      </c>
      <c r="R558" s="25">
        <f>Q558/$P558</f>
        <v>0</v>
      </c>
      <c r="S558" s="24">
        <f>SUM(S562:S567)-S557</f>
        <v>0</v>
      </c>
      <c r="T558" s="25">
        <f>S558/$P558</f>
        <v>0</v>
      </c>
      <c r="U558" s="24">
        <f>SUM(U562:U567)-U557</f>
        <v>0</v>
      </c>
      <c r="V558" s="25">
        <f>U558/$P558</f>
        <v>0</v>
      </c>
      <c r="W558" s="24">
        <f>SUM(W562:W567)-W557</f>
        <v>0</v>
      </c>
      <c r="X558" s="25">
        <f>W558/$P558</f>
        <v>0</v>
      </c>
      <c r="Y558" s="24">
        <f>SUM(Y562:Y567)</f>
        <v>0</v>
      </c>
      <c r="Z558" s="24">
        <f>SUM(Z562:Z567)</f>
        <v>260299</v>
      </c>
    </row>
    <row r="559" spans="1:26" ht="13.9" customHeight="1" x14ac:dyDescent="0.25">
      <c r="A559" s="15">
        <v>8</v>
      </c>
      <c r="B559" s="15">
        <v>5</v>
      </c>
      <c r="D559" s="30"/>
      <c r="E559" s="31"/>
      <c r="F559" s="26" t="s">
        <v>116</v>
      </c>
      <c r="G559" s="27">
        <f t="shared" ref="G559:Q559" si="267">SUM(G557:G558)</f>
        <v>226141.9</v>
      </c>
      <c r="H559" s="27">
        <f t="shared" si="267"/>
        <v>167391.96000000002</v>
      </c>
      <c r="I559" s="27">
        <f t="shared" si="267"/>
        <v>364770</v>
      </c>
      <c r="J559" s="27">
        <f t="shared" si="267"/>
        <v>349189</v>
      </c>
      <c r="K559" s="27">
        <f t="shared" si="267"/>
        <v>178000</v>
      </c>
      <c r="L559" s="27">
        <f t="shared" si="267"/>
        <v>0</v>
      </c>
      <c r="M559" s="27">
        <f t="shared" si="267"/>
        <v>0</v>
      </c>
      <c r="N559" s="27">
        <f t="shared" si="267"/>
        <v>0</v>
      </c>
      <c r="O559" s="27">
        <f t="shared" si="267"/>
        <v>0</v>
      </c>
      <c r="P559" s="27">
        <f t="shared" si="267"/>
        <v>178000</v>
      </c>
      <c r="Q559" s="27">
        <f t="shared" si="267"/>
        <v>0</v>
      </c>
      <c r="R559" s="28">
        <f>Q559/$P559</f>
        <v>0</v>
      </c>
      <c r="S559" s="27">
        <f>SUM(S557:S558)</f>
        <v>0</v>
      </c>
      <c r="T559" s="28">
        <f>S559/$P559</f>
        <v>0</v>
      </c>
      <c r="U559" s="27">
        <f>SUM(U557:U558)</f>
        <v>0</v>
      </c>
      <c r="V559" s="28">
        <f>U559/$P559</f>
        <v>0</v>
      </c>
      <c r="W559" s="27">
        <f>SUM(W557:W558)</f>
        <v>0</v>
      </c>
      <c r="X559" s="28">
        <f>W559/$P559</f>
        <v>0</v>
      </c>
      <c r="Y559" s="27">
        <f>SUM(Y557:Y558)</f>
        <v>0</v>
      </c>
      <c r="Z559" s="27">
        <f>SUM(Z557:Z558)</f>
        <v>260299</v>
      </c>
    </row>
    <row r="561" spans="1:26" ht="13.9" customHeight="1" x14ac:dyDescent="0.25">
      <c r="D561" s="15" t="s">
        <v>55</v>
      </c>
    </row>
    <row r="562" spans="1:26" ht="13.9" customHeight="1" x14ac:dyDescent="0.25">
      <c r="D562" s="43" t="s">
        <v>287</v>
      </c>
      <c r="E562" s="115" t="s">
        <v>288</v>
      </c>
      <c r="F562" s="122"/>
      <c r="G562" s="127"/>
      <c r="H562" s="127">
        <v>112331.32</v>
      </c>
      <c r="I562" s="127">
        <v>150000</v>
      </c>
      <c r="J562" s="127">
        <v>128333</v>
      </c>
      <c r="K562" s="127">
        <v>178000</v>
      </c>
      <c r="L562" s="127"/>
      <c r="M562" s="127"/>
      <c r="N562" s="127"/>
      <c r="O562" s="127"/>
      <c r="P562" s="127">
        <f t="shared" ref="P562:P567" si="268">K562+SUM(L562:O562)</f>
        <v>178000</v>
      </c>
      <c r="Q562" s="127"/>
      <c r="R562" s="130">
        <f t="shared" ref="R562:R567" si="269">Q562/$P562</f>
        <v>0</v>
      </c>
      <c r="S562" s="127"/>
      <c r="T562" s="130">
        <f t="shared" ref="T562:T567" si="270">S562/$P562</f>
        <v>0</v>
      </c>
      <c r="U562" s="127"/>
      <c r="V562" s="130">
        <f t="shared" ref="V562:V567" si="271">U562/$P562</f>
        <v>0</v>
      </c>
      <c r="W562" s="127"/>
      <c r="X562" s="131">
        <f t="shared" ref="X562:X567" si="272">W562/$P562</f>
        <v>0</v>
      </c>
      <c r="Y562" s="123"/>
      <c r="Z562" s="126"/>
    </row>
    <row r="563" spans="1:26" ht="13.9" customHeight="1" x14ac:dyDescent="0.25">
      <c r="D563" s="159" t="s">
        <v>289</v>
      </c>
      <c r="E563" s="52" t="s">
        <v>290</v>
      </c>
      <c r="F563" s="30"/>
      <c r="G563" s="53">
        <v>5028</v>
      </c>
      <c r="H563" s="53">
        <v>1800</v>
      </c>
      <c r="I563" s="53"/>
      <c r="J563" s="53">
        <v>2604</v>
      </c>
      <c r="K563" s="53"/>
      <c r="L563" s="53"/>
      <c r="M563" s="53"/>
      <c r="N563" s="53"/>
      <c r="O563" s="53"/>
      <c r="P563" s="53">
        <f t="shared" si="268"/>
        <v>0</v>
      </c>
      <c r="Q563" s="53"/>
      <c r="R563" s="54" t="e">
        <f t="shared" si="269"/>
        <v>#DIV/0!</v>
      </c>
      <c r="S563" s="53"/>
      <c r="T563" s="54" t="e">
        <f t="shared" si="270"/>
        <v>#DIV/0!</v>
      </c>
      <c r="U563" s="53"/>
      <c r="V563" s="54" t="e">
        <f t="shared" si="271"/>
        <v>#DIV/0!</v>
      </c>
      <c r="W563" s="53"/>
      <c r="X563" s="55" t="e">
        <f t="shared" si="272"/>
        <v>#DIV/0!</v>
      </c>
      <c r="Y563" s="53"/>
      <c r="Z563" s="56"/>
    </row>
    <row r="564" spans="1:26" ht="13.9" customHeight="1" x14ac:dyDescent="0.25">
      <c r="D564" s="159" t="s">
        <v>289</v>
      </c>
      <c r="E564" s="65" t="s">
        <v>291</v>
      </c>
      <c r="F564" s="94"/>
      <c r="G564" s="67"/>
      <c r="H564" s="67"/>
      <c r="I564" s="67"/>
      <c r="J564" s="67"/>
      <c r="K564" s="67"/>
      <c r="L564" s="67"/>
      <c r="M564" s="67"/>
      <c r="N564" s="67"/>
      <c r="O564" s="67"/>
      <c r="P564" s="67">
        <f t="shared" si="268"/>
        <v>0</v>
      </c>
      <c r="Q564" s="67"/>
      <c r="R564" s="68" t="e">
        <f t="shared" si="269"/>
        <v>#DIV/0!</v>
      </c>
      <c r="S564" s="67"/>
      <c r="T564" s="68" t="e">
        <f t="shared" si="270"/>
        <v>#DIV/0!</v>
      </c>
      <c r="U564" s="67"/>
      <c r="V564" s="68" t="e">
        <f t="shared" si="271"/>
        <v>#DIV/0!</v>
      </c>
      <c r="W564" s="67"/>
      <c r="X564" s="69" t="e">
        <f t="shared" si="272"/>
        <v>#DIV/0!</v>
      </c>
      <c r="Y564" s="67"/>
      <c r="Z564" s="141">
        <v>260299</v>
      </c>
    </row>
    <row r="565" spans="1:26" ht="13.9" customHeight="1" x14ac:dyDescent="0.25">
      <c r="D565" s="159" t="s">
        <v>289</v>
      </c>
      <c r="E565" s="65" t="s">
        <v>292</v>
      </c>
      <c r="F565" s="94"/>
      <c r="G565" s="67"/>
      <c r="H565" s="67">
        <v>500</v>
      </c>
      <c r="I565" s="95">
        <v>162240</v>
      </c>
      <c r="J565" s="67">
        <v>162239</v>
      </c>
      <c r="K565" s="95"/>
      <c r="L565" s="67"/>
      <c r="M565" s="67"/>
      <c r="N565" s="67"/>
      <c r="O565" s="67"/>
      <c r="P565" s="67">
        <f t="shared" si="268"/>
        <v>0</v>
      </c>
      <c r="Q565" s="67"/>
      <c r="R565" s="68" t="e">
        <f t="shared" si="269"/>
        <v>#DIV/0!</v>
      </c>
      <c r="S565" s="67"/>
      <c r="T565" s="68" t="e">
        <f t="shared" si="270"/>
        <v>#DIV/0!</v>
      </c>
      <c r="U565" s="67"/>
      <c r="V565" s="68" t="e">
        <f t="shared" si="271"/>
        <v>#DIV/0!</v>
      </c>
      <c r="W565" s="67"/>
      <c r="X565" s="69" t="e">
        <f t="shared" si="272"/>
        <v>#DIV/0!</v>
      </c>
      <c r="Y565" s="127"/>
      <c r="Z565" s="142"/>
    </row>
    <row r="566" spans="1:26" ht="13.9" customHeight="1" x14ac:dyDescent="0.25">
      <c r="D566" s="143" t="s">
        <v>293</v>
      </c>
      <c r="E566" s="115" t="s">
        <v>294</v>
      </c>
      <c r="F566" s="122"/>
      <c r="G566" s="123">
        <v>215186.4</v>
      </c>
      <c r="H566" s="123">
        <v>17482.32</v>
      </c>
      <c r="I566" s="123"/>
      <c r="J566" s="123">
        <v>7438</v>
      </c>
      <c r="K566" s="123"/>
      <c r="L566" s="123"/>
      <c r="M566" s="123"/>
      <c r="N566" s="123"/>
      <c r="O566" s="123"/>
      <c r="P566" s="123">
        <f t="shared" si="268"/>
        <v>0</v>
      </c>
      <c r="Q566" s="123"/>
      <c r="R566" s="124" t="e">
        <f t="shared" si="269"/>
        <v>#DIV/0!</v>
      </c>
      <c r="S566" s="123"/>
      <c r="T566" s="124" t="e">
        <f t="shared" si="270"/>
        <v>#DIV/0!</v>
      </c>
      <c r="U566" s="123"/>
      <c r="V566" s="124" t="e">
        <f t="shared" si="271"/>
        <v>#DIV/0!</v>
      </c>
      <c r="W566" s="123"/>
      <c r="X566" s="125" t="e">
        <f t="shared" si="272"/>
        <v>#DIV/0!</v>
      </c>
      <c r="Y566" s="123"/>
      <c r="Z566" s="126"/>
    </row>
    <row r="567" spans="1:26" ht="13.9" customHeight="1" x14ac:dyDescent="0.25">
      <c r="D567" s="43" t="s">
        <v>295</v>
      </c>
      <c r="E567" s="144" t="s">
        <v>296</v>
      </c>
      <c r="F567" s="122"/>
      <c r="G567" s="123">
        <v>5927.5</v>
      </c>
      <c r="H567" s="123">
        <v>35278.32</v>
      </c>
      <c r="I567" s="123">
        <f>47530+5000</f>
        <v>52530</v>
      </c>
      <c r="J567" s="123">
        <v>48575</v>
      </c>
      <c r="K567" s="123"/>
      <c r="L567" s="123"/>
      <c r="M567" s="123"/>
      <c r="N567" s="123"/>
      <c r="O567" s="123"/>
      <c r="P567" s="123">
        <f t="shared" si="268"/>
        <v>0</v>
      </c>
      <c r="Q567" s="123"/>
      <c r="R567" s="124" t="e">
        <f t="shared" si="269"/>
        <v>#DIV/0!</v>
      </c>
      <c r="S567" s="123"/>
      <c r="T567" s="124" t="e">
        <f t="shared" si="270"/>
        <v>#DIV/0!</v>
      </c>
      <c r="U567" s="123"/>
      <c r="V567" s="124" t="e">
        <f t="shared" si="271"/>
        <v>#DIV/0!</v>
      </c>
      <c r="W567" s="123"/>
      <c r="X567" s="125" t="e">
        <f t="shared" si="272"/>
        <v>#DIV/0!</v>
      </c>
      <c r="Y567" s="122"/>
      <c r="Z567" s="145"/>
    </row>
    <row r="569" spans="1:26" ht="13.9" customHeight="1" x14ac:dyDescent="0.25">
      <c r="D569" s="41" t="s">
        <v>297</v>
      </c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2"/>
      <c r="S569" s="41"/>
      <c r="T569" s="42"/>
      <c r="U569" s="41"/>
      <c r="V569" s="42"/>
      <c r="W569" s="41"/>
      <c r="X569" s="42"/>
      <c r="Y569" s="41"/>
      <c r="Z569" s="41"/>
    </row>
    <row r="570" spans="1:26" ht="13.9" customHeight="1" x14ac:dyDescent="0.25">
      <c r="D570" s="121"/>
      <c r="E570" s="21"/>
      <c r="F570" s="21"/>
      <c r="G570" s="21" t="s">
        <v>1</v>
      </c>
      <c r="H570" s="21" t="s">
        <v>2</v>
      </c>
      <c r="I570" s="21" t="s">
        <v>3</v>
      </c>
      <c r="J570" s="21" t="s">
        <v>4</v>
      </c>
      <c r="K570" s="21" t="s">
        <v>5</v>
      </c>
      <c r="L570" s="21" t="s">
        <v>6</v>
      </c>
      <c r="M570" s="21" t="s">
        <v>7</v>
      </c>
      <c r="N570" s="21" t="s">
        <v>8</v>
      </c>
      <c r="O570" s="21" t="s">
        <v>9</v>
      </c>
      <c r="P570" s="21" t="s">
        <v>10</v>
      </c>
      <c r="Q570" s="21" t="s">
        <v>11</v>
      </c>
      <c r="R570" s="22" t="s">
        <v>12</v>
      </c>
      <c r="S570" s="21" t="s">
        <v>13</v>
      </c>
      <c r="T570" s="22" t="s">
        <v>14</v>
      </c>
      <c r="U570" s="21" t="s">
        <v>15</v>
      </c>
      <c r="V570" s="22" t="s">
        <v>16</v>
      </c>
      <c r="W570" s="21" t="s">
        <v>17</v>
      </c>
      <c r="X570" s="22" t="s">
        <v>18</v>
      </c>
      <c r="Y570" s="21" t="s">
        <v>19</v>
      </c>
      <c r="Z570" s="21" t="s">
        <v>20</v>
      </c>
    </row>
    <row r="571" spans="1:26" ht="13.9" customHeight="1" x14ac:dyDescent="0.25">
      <c r="A571" s="15">
        <v>8</v>
      </c>
      <c r="B571" s="15">
        <v>6</v>
      </c>
      <c r="D571" s="138" t="s">
        <v>21</v>
      </c>
      <c r="E571" s="23">
        <v>111</v>
      </c>
      <c r="F571" s="23" t="s">
        <v>126</v>
      </c>
      <c r="G571" s="24">
        <v>0</v>
      </c>
      <c r="H571" s="24">
        <v>0</v>
      </c>
      <c r="I571" s="24">
        <v>0</v>
      </c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0</v>
      </c>
      <c r="P571" s="24">
        <v>0</v>
      </c>
      <c r="Q571" s="24">
        <v>0</v>
      </c>
      <c r="R571" s="25" t="e">
        <f>Q571/$P571</f>
        <v>#DIV/0!</v>
      </c>
      <c r="S571" s="24">
        <v>0</v>
      </c>
      <c r="T571" s="25" t="e">
        <f>S571/$P571</f>
        <v>#DIV/0!</v>
      </c>
      <c r="U571" s="24">
        <v>0</v>
      </c>
      <c r="V571" s="25" t="e">
        <f>U571/$P571</f>
        <v>#DIV/0!</v>
      </c>
      <c r="W571" s="24">
        <v>0</v>
      </c>
      <c r="X571" s="25" t="e">
        <f>W571/$P571</f>
        <v>#DIV/0!</v>
      </c>
      <c r="Y571" s="24">
        <f>SUM(Y575:Y575)</f>
        <v>0</v>
      </c>
      <c r="Z571" s="24">
        <f>SUM(Z575:Z575)</f>
        <v>0</v>
      </c>
    </row>
    <row r="572" spans="1:26" ht="13.9" customHeight="1" x14ac:dyDescent="0.25">
      <c r="A572" s="15">
        <v>8</v>
      </c>
      <c r="B572" s="15">
        <v>6</v>
      </c>
      <c r="D572" s="138" t="s">
        <v>21</v>
      </c>
      <c r="E572" s="23">
        <v>41</v>
      </c>
      <c r="F572" s="23" t="s">
        <v>23</v>
      </c>
      <c r="G572" s="24">
        <v>99049.39</v>
      </c>
      <c r="H572" s="24">
        <f t="shared" ref="H572:Q572" si="273">SUM(H576:H581)-H571</f>
        <v>51253.74</v>
      </c>
      <c r="I572" s="24">
        <f t="shared" si="273"/>
        <v>10000</v>
      </c>
      <c r="J572" s="24">
        <f t="shared" si="273"/>
        <v>98217</v>
      </c>
      <c r="K572" s="24">
        <f t="shared" si="273"/>
        <v>30000</v>
      </c>
      <c r="L572" s="24">
        <f t="shared" si="273"/>
        <v>0</v>
      </c>
      <c r="M572" s="24">
        <f t="shared" si="273"/>
        <v>0</v>
      </c>
      <c r="N572" s="24">
        <f t="shared" si="273"/>
        <v>0</v>
      </c>
      <c r="O572" s="24">
        <f t="shared" si="273"/>
        <v>0</v>
      </c>
      <c r="P572" s="24">
        <f t="shared" si="273"/>
        <v>30000</v>
      </c>
      <c r="Q572" s="24">
        <f t="shared" si="273"/>
        <v>0</v>
      </c>
      <c r="R572" s="25">
        <f>Q572/$P572</f>
        <v>0</v>
      </c>
      <c r="S572" s="24">
        <f>SUM(S576:S581)-S571</f>
        <v>0</v>
      </c>
      <c r="T572" s="25">
        <f>S572/$P572</f>
        <v>0</v>
      </c>
      <c r="U572" s="24">
        <f>SUM(U576:U581)-U571</f>
        <v>0</v>
      </c>
      <c r="V572" s="25">
        <f>U572/$P572</f>
        <v>0</v>
      </c>
      <c r="W572" s="24">
        <f>SUM(W576:W581)-W571</f>
        <v>0</v>
      </c>
      <c r="X572" s="25">
        <f>W572/$P572</f>
        <v>0</v>
      </c>
      <c r="Y572" s="24">
        <f>SUM(Y576:Y581)-Y571</f>
        <v>0</v>
      </c>
      <c r="Z572" s="24">
        <f>SUM(Z576:Z581)-Z571</f>
        <v>0</v>
      </c>
    </row>
    <row r="573" spans="1:26" ht="13.9" customHeight="1" x14ac:dyDescent="0.25">
      <c r="A573" s="15">
        <v>8</v>
      </c>
      <c r="B573" s="15">
        <v>6</v>
      </c>
      <c r="D573" s="30"/>
      <c r="E573" s="31"/>
      <c r="F573" s="26" t="s">
        <v>116</v>
      </c>
      <c r="G573" s="27">
        <f t="shared" ref="G573:Q573" si="274">SUM(G571:G572)</f>
        <v>99049.39</v>
      </c>
      <c r="H573" s="27">
        <f t="shared" si="274"/>
        <v>51253.74</v>
      </c>
      <c r="I573" s="27">
        <f t="shared" si="274"/>
        <v>10000</v>
      </c>
      <c r="J573" s="27">
        <f t="shared" si="274"/>
        <v>98217</v>
      </c>
      <c r="K573" s="27">
        <f t="shared" si="274"/>
        <v>30000</v>
      </c>
      <c r="L573" s="27">
        <f t="shared" si="274"/>
        <v>0</v>
      </c>
      <c r="M573" s="27">
        <f t="shared" si="274"/>
        <v>0</v>
      </c>
      <c r="N573" s="27">
        <f t="shared" si="274"/>
        <v>0</v>
      </c>
      <c r="O573" s="27">
        <f t="shared" si="274"/>
        <v>0</v>
      </c>
      <c r="P573" s="27">
        <f t="shared" si="274"/>
        <v>30000</v>
      </c>
      <c r="Q573" s="27">
        <f t="shared" si="274"/>
        <v>0</v>
      </c>
      <c r="R573" s="28">
        <f>Q573/$P573</f>
        <v>0</v>
      </c>
      <c r="S573" s="27">
        <f>SUM(S571:S572)</f>
        <v>0</v>
      </c>
      <c r="T573" s="28">
        <f>S573/$P573</f>
        <v>0</v>
      </c>
      <c r="U573" s="27">
        <f>SUM(U571:U572)</f>
        <v>0</v>
      </c>
      <c r="V573" s="28">
        <f>U573/$P573</f>
        <v>0</v>
      </c>
      <c r="W573" s="27">
        <f>SUM(W571:W572)</f>
        <v>0</v>
      </c>
      <c r="X573" s="28">
        <f>W573/$P573</f>
        <v>0</v>
      </c>
      <c r="Y573" s="27">
        <f>SUM(Y571:Y572)</f>
        <v>0</v>
      </c>
      <c r="Z573" s="27">
        <f>SUM(Z571:Z572)</f>
        <v>0</v>
      </c>
    </row>
    <row r="575" spans="1:26" ht="13.9" customHeight="1" x14ac:dyDescent="0.25">
      <c r="D575" s="15" t="s">
        <v>55</v>
      </c>
    </row>
    <row r="576" spans="1:26" ht="13.9" customHeight="1" x14ac:dyDescent="0.25">
      <c r="D576" s="13" t="s">
        <v>298</v>
      </c>
      <c r="E576" s="52" t="s">
        <v>299</v>
      </c>
      <c r="F576" s="30"/>
      <c r="G576" s="53">
        <v>99049.39</v>
      </c>
      <c r="H576" s="53">
        <v>15964.89</v>
      </c>
      <c r="I576" s="53">
        <v>10000</v>
      </c>
      <c r="J576" s="53">
        <v>5838</v>
      </c>
      <c r="K576" s="53"/>
      <c r="L576" s="53"/>
      <c r="M576" s="53"/>
      <c r="N576" s="53"/>
      <c r="O576" s="53"/>
      <c r="P576" s="53">
        <f t="shared" ref="P576:P581" si="275">K576+SUM(L576:O576)</f>
        <v>0</v>
      </c>
      <c r="Q576" s="53"/>
      <c r="R576" s="54" t="e">
        <f t="shared" ref="R576:R581" si="276">Q576/$P576</f>
        <v>#DIV/0!</v>
      </c>
      <c r="S576" s="53"/>
      <c r="T576" s="54" t="e">
        <f t="shared" ref="T576:T581" si="277">S576/$P576</f>
        <v>#DIV/0!</v>
      </c>
      <c r="U576" s="53"/>
      <c r="V576" s="54" t="e">
        <f t="shared" ref="V576:V581" si="278">U576/$P576</f>
        <v>#DIV/0!</v>
      </c>
      <c r="W576" s="53"/>
      <c r="X576" s="55" t="e">
        <f t="shared" ref="X576:X581" si="279">W576/$P576</f>
        <v>#DIV/0!</v>
      </c>
      <c r="Y576" s="53"/>
      <c r="Z576" s="56"/>
    </row>
    <row r="577" spans="1:28" ht="13.9" customHeight="1" x14ac:dyDescent="0.25">
      <c r="D577" s="13"/>
      <c r="E577" s="57" t="s">
        <v>300</v>
      </c>
      <c r="F577" s="91"/>
      <c r="G577" s="82"/>
      <c r="H577" s="82"/>
      <c r="I577" s="82"/>
      <c r="J577" s="82">
        <v>21947</v>
      </c>
      <c r="K577" s="82"/>
      <c r="L577" s="82"/>
      <c r="M577" s="82"/>
      <c r="N577" s="82"/>
      <c r="O577" s="82"/>
      <c r="P577" s="82">
        <f t="shared" si="275"/>
        <v>0</v>
      </c>
      <c r="Q577" s="82"/>
      <c r="R577" s="83" t="e">
        <f t="shared" si="276"/>
        <v>#DIV/0!</v>
      </c>
      <c r="S577" s="82"/>
      <c r="T577" s="83" t="e">
        <f t="shared" si="277"/>
        <v>#DIV/0!</v>
      </c>
      <c r="U577" s="82"/>
      <c r="V577" s="83" t="e">
        <f t="shared" si="278"/>
        <v>#DIV/0!</v>
      </c>
      <c r="W577" s="82"/>
      <c r="X577" s="60" t="e">
        <f t="shared" si="279"/>
        <v>#DIV/0!</v>
      </c>
      <c r="Y577" s="82"/>
      <c r="Z577" s="61"/>
    </row>
    <row r="578" spans="1:28" ht="13.9" customHeight="1" x14ac:dyDescent="0.25">
      <c r="D578" s="13"/>
      <c r="E578" s="65" t="s">
        <v>301</v>
      </c>
      <c r="F578" s="94"/>
      <c r="G578" s="67"/>
      <c r="H578" s="67"/>
      <c r="I578" s="67"/>
      <c r="J578" s="67">
        <v>432</v>
      </c>
      <c r="K578" s="67"/>
      <c r="L578" s="67"/>
      <c r="M578" s="67"/>
      <c r="N578" s="67"/>
      <c r="O578" s="67"/>
      <c r="P578" s="67">
        <f t="shared" si="275"/>
        <v>0</v>
      </c>
      <c r="Q578" s="67"/>
      <c r="R578" s="68" t="e">
        <f t="shared" si="276"/>
        <v>#DIV/0!</v>
      </c>
      <c r="S578" s="67"/>
      <c r="T578" s="68" t="e">
        <f t="shared" si="277"/>
        <v>#DIV/0!</v>
      </c>
      <c r="U578" s="67"/>
      <c r="V578" s="68" t="e">
        <f t="shared" si="278"/>
        <v>#DIV/0!</v>
      </c>
      <c r="W578" s="67"/>
      <c r="X578" s="69" t="e">
        <f t="shared" si="279"/>
        <v>#DIV/0!</v>
      </c>
      <c r="Y578" s="67"/>
      <c r="Z578" s="70"/>
    </row>
    <row r="579" spans="1:28" ht="13.9" customHeight="1" x14ac:dyDescent="0.25">
      <c r="D579" s="43" t="s">
        <v>302</v>
      </c>
      <c r="E579" s="65" t="s">
        <v>303</v>
      </c>
      <c r="F579" s="94"/>
      <c r="G579" s="67"/>
      <c r="H579" s="67"/>
      <c r="I579" s="67"/>
      <c r="J579" s="67">
        <v>70000</v>
      </c>
      <c r="K579" s="67">
        <v>30000</v>
      </c>
      <c r="L579" s="67"/>
      <c r="M579" s="67"/>
      <c r="N579" s="67"/>
      <c r="O579" s="67"/>
      <c r="P579" s="67">
        <f t="shared" si="275"/>
        <v>30000</v>
      </c>
      <c r="Q579" s="67"/>
      <c r="R579" s="68">
        <f t="shared" si="276"/>
        <v>0</v>
      </c>
      <c r="S579" s="67"/>
      <c r="T579" s="68">
        <f t="shared" si="277"/>
        <v>0</v>
      </c>
      <c r="U579" s="67"/>
      <c r="V579" s="68">
        <f t="shared" si="278"/>
        <v>0</v>
      </c>
      <c r="W579" s="67"/>
      <c r="X579" s="69">
        <f t="shared" si="279"/>
        <v>0</v>
      </c>
      <c r="Y579" s="67"/>
      <c r="Z579" s="70"/>
    </row>
    <row r="580" spans="1:28" ht="13.9" customHeight="1" x14ac:dyDescent="0.25">
      <c r="D580" s="160" t="s">
        <v>304</v>
      </c>
      <c r="E580" s="57" t="s">
        <v>305</v>
      </c>
      <c r="F580" s="91"/>
      <c r="G580" s="82"/>
      <c r="H580" s="82">
        <v>26384.85</v>
      </c>
      <c r="I580" s="82"/>
      <c r="J580" s="82"/>
      <c r="K580" s="82"/>
      <c r="L580" s="82"/>
      <c r="M580" s="82"/>
      <c r="N580" s="82"/>
      <c r="O580" s="82"/>
      <c r="P580" s="53">
        <f t="shared" si="275"/>
        <v>0</v>
      </c>
      <c r="Q580" s="82"/>
      <c r="R580" s="54" t="e">
        <f t="shared" si="276"/>
        <v>#DIV/0!</v>
      </c>
      <c r="S580" s="82"/>
      <c r="T580" s="54" t="e">
        <f t="shared" si="277"/>
        <v>#DIV/0!</v>
      </c>
      <c r="U580" s="82"/>
      <c r="V580" s="54" t="e">
        <f t="shared" si="278"/>
        <v>#DIV/0!</v>
      </c>
      <c r="W580" s="82"/>
      <c r="X580" s="55" t="e">
        <f t="shared" si="279"/>
        <v>#DIV/0!</v>
      </c>
      <c r="Y580" s="82"/>
      <c r="Z580" s="61"/>
    </row>
    <row r="581" spans="1:28" ht="13.9" customHeight="1" x14ac:dyDescent="0.25">
      <c r="D581" s="160"/>
      <c r="E581" s="100" t="s">
        <v>306</v>
      </c>
      <c r="F581" s="146"/>
      <c r="G581" s="105"/>
      <c r="H581" s="105">
        <v>8904</v>
      </c>
      <c r="I581" s="105"/>
      <c r="J581" s="105"/>
      <c r="K581" s="105"/>
      <c r="L581" s="105"/>
      <c r="M581" s="105"/>
      <c r="N581" s="105"/>
      <c r="O581" s="105"/>
      <c r="P581" s="105">
        <f t="shared" si="275"/>
        <v>0</v>
      </c>
      <c r="Q581" s="105"/>
      <c r="R581" s="132" t="e">
        <f t="shared" si="276"/>
        <v>#DIV/0!</v>
      </c>
      <c r="S581" s="105"/>
      <c r="T581" s="132" t="e">
        <f t="shared" si="277"/>
        <v>#DIV/0!</v>
      </c>
      <c r="U581" s="105"/>
      <c r="V581" s="132" t="e">
        <f t="shared" si="278"/>
        <v>#DIV/0!</v>
      </c>
      <c r="W581" s="105"/>
      <c r="X581" s="133" t="e">
        <f t="shared" si="279"/>
        <v>#DIV/0!</v>
      </c>
      <c r="Y581" s="105"/>
      <c r="Z581" s="106"/>
    </row>
    <row r="583" spans="1:28" ht="13.9" customHeight="1" x14ac:dyDescent="0.25">
      <c r="D583" s="41" t="s">
        <v>307</v>
      </c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2"/>
      <c r="S583" s="41"/>
      <c r="T583" s="42"/>
      <c r="U583" s="41"/>
      <c r="V583" s="42"/>
      <c r="W583" s="41"/>
      <c r="X583" s="42"/>
      <c r="Y583" s="41"/>
      <c r="Z583" s="41"/>
    </row>
    <row r="584" spans="1:28" ht="13.9" customHeight="1" x14ac:dyDescent="0.25">
      <c r="D584" s="121"/>
      <c r="E584" s="21"/>
      <c r="F584" s="21"/>
      <c r="G584" s="21" t="s">
        <v>1</v>
      </c>
      <c r="H584" s="21" t="s">
        <v>2</v>
      </c>
      <c r="I584" s="21" t="s">
        <v>3</v>
      </c>
      <c r="J584" s="21" t="s">
        <v>4</v>
      </c>
      <c r="K584" s="21" t="s">
        <v>5</v>
      </c>
      <c r="L584" s="21" t="s">
        <v>6</v>
      </c>
      <c r="M584" s="21" t="s">
        <v>7</v>
      </c>
      <c r="N584" s="21" t="s">
        <v>8</v>
      </c>
      <c r="O584" s="21" t="s">
        <v>9</v>
      </c>
      <c r="P584" s="21" t="s">
        <v>10</v>
      </c>
      <c r="Q584" s="21" t="s">
        <v>11</v>
      </c>
      <c r="R584" s="22" t="s">
        <v>12</v>
      </c>
      <c r="S584" s="21" t="s">
        <v>13</v>
      </c>
      <c r="T584" s="22" t="s">
        <v>14</v>
      </c>
      <c r="U584" s="21" t="s">
        <v>15</v>
      </c>
      <c r="V584" s="22" t="s">
        <v>16</v>
      </c>
      <c r="W584" s="21" t="s">
        <v>17</v>
      </c>
      <c r="X584" s="22" t="s">
        <v>18</v>
      </c>
      <c r="Y584" s="21" t="s">
        <v>19</v>
      </c>
      <c r="Z584" s="21" t="s">
        <v>20</v>
      </c>
    </row>
    <row r="585" spans="1:28" ht="13.9" customHeight="1" x14ac:dyDescent="0.25">
      <c r="A585" s="15">
        <v>8</v>
      </c>
      <c r="B585" s="15">
        <v>7</v>
      </c>
      <c r="D585" s="13" t="s">
        <v>21</v>
      </c>
      <c r="E585" s="23">
        <v>111</v>
      </c>
      <c r="F585" s="23" t="s">
        <v>45</v>
      </c>
      <c r="G585" s="24">
        <v>0</v>
      </c>
      <c r="H585" s="24">
        <v>0</v>
      </c>
      <c r="I585" s="24">
        <v>0</v>
      </c>
      <c r="J585" s="24">
        <v>0</v>
      </c>
      <c r="K585" s="24">
        <v>408500</v>
      </c>
      <c r="L585" s="24">
        <v>0</v>
      </c>
      <c r="M585" s="24">
        <v>0</v>
      </c>
      <c r="N585" s="24">
        <v>0</v>
      </c>
      <c r="O585" s="24">
        <v>0</v>
      </c>
      <c r="P585" s="24">
        <f>K585+SUM(L585:O585)</f>
        <v>408500</v>
      </c>
      <c r="Q585" s="24">
        <v>0</v>
      </c>
      <c r="R585" s="25">
        <f>Q585/$P585</f>
        <v>0</v>
      </c>
      <c r="S585" s="24">
        <v>0</v>
      </c>
      <c r="T585" s="25">
        <f>S585/$P585</f>
        <v>0</v>
      </c>
      <c r="U585" s="24">
        <v>0</v>
      </c>
      <c r="V585" s="25">
        <f>U585/$P585</f>
        <v>0</v>
      </c>
      <c r="W585" s="24">
        <v>0</v>
      </c>
      <c r="X585" s="25">
        <f>W585/$P585</f>
        <v>0</v>
      </c>
      <c r="Y585" s="24">
        <v>0</v>
      </c>
      <c r="Z585" s="24">
        <v>0</v>
      </c>
    </row>
    <row r="586" spans="1:28" ht="13.9" customHeight="1" x14ac:dyDescent="0.25">
      <c r="A586" s="15">
        <v>8</v>
      </c>
      <c r="B586" s="15">
        <v>7</v>
      </c>
      <c r="D586" s="13"/>
      <c r="E586" s="23">
        <v>41</v>
      </c>
      <c r="F586" s="23" t="s">
        <v>23</v>
      </c>
      <c r="G586" s="24">
        <f>SUM(G590:G591)</f>
        <v>5341.76</v>
      </c>
      <c r="H586" s="24">
        <f>SUM(H590:H591)</f>
        <v>4000</v>
      </c>
      <c r="I586" s="24">
        <f>SUM(I590:I591)</f>
        <v>10000</v>
      </c>
      <c r="J586" s="24">
        <f>SUM(J590:J591)</f>
        <v>10087</v>
      </c>
      <c r="K586" s="24">
        <f>SUM(K590:K591)-K585</f>
        <v>21500</v>
      </c>
      <c r="L586" s="24">
        <f>SUM(L590:L591)</f>
        <v>0</v>
      </c>
      <c r="M586" s="24">
        <f>SUM(M590:M591)</f>
        <v>0</v>
      </c>
      <c r="N586" s="24">
        <f>SUM(N590:N591)</f>
        <v>0</v>
      </c>
      <c r="O586" s="24">
        <f>SUM(O590:O591)</f>
        <v>0</v>
      </c>
      <c r="P586" s="24">
        <f>SUM(P590:P591)-P585</f>
        <v>21500</v>
      </c>
      <c r="Q586" s="24">
        <f>SUM(Q590:Q591)</f>
        <v>0</v>
      </c>
      <c r="R586" s="25">
        <f>Q586/$P586</f>
        <v>0</v>
      </c>
      <c r="S586" s="24">
        <f>SUM(S590:S591)</f>
        <v>0</v>
      </c>
      <c r="T586" s="25">
        <f>S586/$P586</f>
        <v>0</v>
      </c>
      <c r="U586" s="24">
        <f>SUM(U590:U591)</f>
        <v>0</v>
      </c>
      <c r="V586" s="25">
        <f>U586/$P586</f>
        <v>0</v>
      </c>
      <c r="W586" s="24">
        <f>SUM(W590:W591)</f>
        <v>0</v>
      </c>
      <c r="X586" s="25">
        <f>W586/$P586</f>
        <v>0</v>
      </c>
      <c r="Y586" s="24">
        <f>SUM(Y590:Y591)</f>
        <v>0</v>
      </c>
      <c r="Z586" s="24">
        <f>SUM(Z590:Z591)</f>
        <v>0</v>
      </c>
    </row>
    <row r="587" spans="1:28" ht="13.9" customHeight="1" x14ac:dyDescent="0.25">
      <c r="A587" s="15">
        <v>8</v>
      </c>
      <c r="B587" s="15">
        <v>7</v>
      </c>
      <c r="D587" s="30"/>
      <c r="E587" s="31"/>
      <c r="F587" s="26" t="s">
        <v>116</v>
      </c>
      <c r="G587" s="27">
        <f t="shared" ref="G587:Q587" si="280">SUM(G585:G586)</f>
        <v>5341.76</v>
      </c>
      <c r="H587" s="27">
        <f t="shared" si="280"/>
        <v>4000</v>
      </c>
      <c r="I587" s="27">
        <f t="shared" si="280"/>
        <v>10000</v>
      </c>
      <c r="J587" s="27">
        <f t="shared" si="280"/>
        <v>10087</v>
      </c>
      <c r="K587" s="27">
        <f t="shared" si="280"/>
        <v>430000</v>
      </c>
      <c r="L587" s="27">
        <f t="shared" si="280"/>
        <v>0</v>
      </c>
      <c r="M587" s="27">
        <f t="shared" si="280"/>
        <v>0</v>
      </c>
      <c r="N587" s="27">
        <f t="shared" si="280"/>
        <v>0</v>
      </c>
      <c r="O587" s="27">
        <f t="shared" si="280"/>
        <v>0</v>
      </c>
      <c r="P587" s="27">
        <f t="shared" si="280"/>
        <v>430000</v>
      </c>
      <c r="Q587" s="27">
        <f t="shared" si="280"/>
        <v>0</v>
      </c>
      <c r="R587" s="28">
        <f>Q587/$P587</f>
        <v>0</v>
      </c>
      <c r="S587" s="27">
        <f>SUM(S585:S586)</f>
        <v>0</v>
      </c>
      <c r="T587" s="28">
        <f>S587/$P587</f>
        <v>0</v>
      </c>
      <c r="U587" s="27">
        <f>SUM(U585:U586)</f>
        <v>0</v>
      </c>
      <c r="V587" s="28">
        <f>U587/$P587</f>
        <v>0</v>
      </c>
      <c r="W587" s="27">
        <f>SUM(W585:W586)</f>
        <v>0</v>
      </c>
      <c r="X587" s="28">
        <f>W587/$P587</f>
        <v>0</v>
      </c>
      <c r="Y587" s="27">
        <f>SUM(Y585:Y586)</f>
        <v>0</v>
      </c>
      <c r="Z587" s="27">
        <f>SUM(Z585:Z586)</f>
        <v>0</v>
      </c>
    </row>
    <row r="589" spans="1:28" ht="13.9" customHeight="1" x14ac:dyDescent="0.25">
      <c r="D589" s="15" t="s">
        <v>55</v>
      </c>
    </row>
    <row r="590" spans="1:28" ht="13.9" customHeight="1" x14ac:dyDescent="0.25">
      <c r="D590" s="161" t="s">
        <v>308</v>
      </c>
      <c r="E590" s="147" t="s">
        <v>309</v>
      </c>
      <c r="F590" s="148"/>
      <c r="G590" s="149">
        <v>5341.76</v>
      </c>
      <c r="H590" s="150">
        <v>4000</v>
      </c>
      <c r="I590" s="150"/>
      <c r="J590" s="150"/>
      <c r="K590" s="150"/>
      <c r="L590" s="150"/>
      <c r="M590" s="150"/>
      <c r="N590" s="150"/>
      <c r="O590" s="150"/>
      <c r="P590" s="150">
        <f>K590+SUM(L590:O590)</f>
        <v>0</v>
      </c>
      <c r="Q590" s="150"/>
      <c r="R590" s="151" t="e">
        <f>Q590/$P590</f>
        <v>#DIV/0!</v>
      </c>
      <c r="S590" s="150"/>
      <c r="T590" s="151" t="e">
        <f>S590/$P590</f>
        <v>#DIV/0!</v>
      </c>
      <c r="U590" s="150"/>
      <c r="V590" s="151" t="e">
        <f>U590/$P590</f>
        <v>#DIV/0!</v>
      </c>
      <c r="W590" s="150"/>
      <c r="X590" s="152" t="e">
        <f>W590/$P590</f>
        <v>#DIV/0!</v>
      </c>
      <c r="Y590" s="149"/>
      <c r="Z590" s="153"/>
      <c r="AB590" s="154"/>
    </row>
    <row r="591" spans="1:28" ht="13.9" customHeight="1" x14ac:dyDescent="0.25">
      <c r="D591" s="161" t="s">
        <v>308</v>
      </c>
      <c r="E591" s="65" t="s">
        <v>310</v>
      </c>
      <c r="F591" s="94"/>
      <c r="G591" s="67"/>
      <c r="H591" s="95"/>
      <c r="I591" s="95">
        <v>10000</v>
      </c>
      <c r="J591" s="95">
        <v>10087</v>
      </c>
      <c r="K591" s="95">
        <v>430000</v>
      </c>
      <c r="L591" s="95"/>
      <c r="M591" s="95"/>
      <c r="N591" s="95"/>
      <c r="O591" s="95"/>
      <c r="P591" s="95">
        <f>K591+SUM(L591:O591)</f>
        <v>430000</v>
      </c>
      <c r="Q591" s="95"/>
      <c r="R591" s="96">
        <f>Q591/$P591</f>
        <v>0</v>
      </c>
      <c r="S591" s="95"/>
      <c r="T591" s="96">
        <f>S591/$P591</f>
        <v>0</v>
      </c>
      <c r="U591" s="95"/>
      <c r="V591" s="96">
        <f>U591/$P591</f>
        <v>0</v>
      </c>
      <c r="W591" s="95"/>
      <c r="X591" s="97">
        <f>W591/$P591</f>
        <v>0</v>
      </c>
      <c r="Y591" s="67"/>
      <c r="Z591" s="70"/>
      <c r="AB591" s="154"/>
    </row>
    <row r="593" spans="1:26" ht="13.9" customHeight="1" x14ac:dyDescent="0.25">
      <c r="D593" s="41" t="s">
        <v>311</v>
      </c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2"/>
      <c r="S593" s="41"/>
      <c r="T593" s="42"/>
      <c r="U593" s="41"/>
      <c r="V593" s="42"/>
      <c r="W593" s="41"/>
      <c r="X593" s="42"/>
      <c r="Y593" s="41"/>
      <c r="Z593" s="41"/>
    </row>
    <row r="594" spans="1:26" ht="13.9" customHeight="1" x14ac:dyDescent="0.25">
      <c r="D594" s="121"/>
      <c r="E594" s="21"/>
      <c r="F594" s="21"/>
      <c r="G594" s="21" t="s">
        <v>1</v>
      </c>
      <c r="H594" s="21" t="s">
        <v>2</v>
      </c>
      <c r="I594" s="21" t="s">
        <v>3</v>
      </c>
      <c r="J594" s="21" t="s">
        <v>4</v>
      </c>
      <c r="K594" s="21" t="s">
        <v>5</v>
      </c>
      <c r="L594" s="21" t="s">
        <v>6</v>
      </c>
      <c r="M594" s="21" t="s">
        <v>7</v>
      </c>
      <c r="N594" s="21" t="s">
        <v>8</v>
      </c>
      <c r="O594" s="21" t="s">
        <v>9</v>
      </c>
      <c r="P594" s="21" t="s">
        <v>10</v>
      </c>
      <c r="Q594" s="21" t="s">
        <v>11</v>
      </c>
      <c r="R594" s="22" t="s">
        <v>12</v>
      </c>
      <c r="S594" s="21" t="s">
        <v>13</v>
      </c>
      <c r="T594" s="22" t="s">
        <v>14</v>
      </c>
      <c r="U594" s="21" t="s">
        <v>15</v>
      </c>
      <c r="V594" s="22" t="s">
        <v>16</v>
      </c>
      <c r="W594" s="21" t="s">
        <v>17</v>
      </c>
      <c r="X594" s="22" t="s">
        <v>18</v>
      </c>
      <c r="Y594" s="21" t="s">
        <v>19</v>
      </c>
      <c r="Z594" s="21" t="s">
        <v>20</v>
      </c>
    </row>
    <row r="595" spans="1:26" ht="13.9" customHeight="1" x14ac:dyDescent="0.25">
      <c r="A595" s="15">
        <v>8</v>
      </c>
      <c r="B595" s="15">
        <v>8</v>
      </c>
      <c r="D595" s="134" t="s">
        <v>21</v>
      </c>
      <c r="E595" s="23">
        <v>41</v>
      </c>
      <c r="F595" s="23" t="s">
        <v>23</v>
      </c>
      <c r="G595" s="24">
        <f t="shared" ref="G595:Q595" si="281">SUM(G599:G600)</f>
        <v>3024</v>
      </c>
      <c r="H595" s="24">
        <f t="shared" si="281"/>
        <v>1884</v>
      </c>
      <c r="I595" s="24">
        <f t="shared" si="281"/>
        <v>12000</v>
      </c>
      <c r="J595" s="24">
        <f t="shared" si="281"/>
        <v>12500</v>
      </c>
      <c r="K595" s="24">
        <f t="shared" si="281"/>
        <v>10000</v>
      </c>
      <c r="L595" s="24">
        <f t="shared" si="281"/>
        <v>0</v>
      </c>
      <c r="M595" s="24">
        <f t="shared" si="281"/>
        <v>0</v>
      </c>
      <c r="N595" s="24">
        <f t="shared" si="281"/>
        <v>0</v>
      </c>
      <c r="O595" s="24">
        <f t="shared" si="281"/>
        <v>0</v>
      </c>
      <c r="P595" s="24">
        <f t="shared" si="281"/>
        <v>10000</v>
      </c>
      <c r="Q595" s="24">
        <f t="shared" si="281"/>
        <v>0</v>
      </c>
      <c r="R595" s="25">
        <f>Q595/$P595</f>
        <v>0</v>
      </c>
      <c r="S595" s="24">
        <f>SUM(S599:S600)</f>
        <v>0</v>
      </c>
      <c r="T595" s="25">
        <f>S595/$P595</f>
        <v>0</v>
      </c>
      <c r="U595" s="24">
        <f>SUM(U599:U600)</f>
        <v>0</v>
      </c>
      <c r="V595" s="25">
        <f>U595/$P595</f>
        <v>0</v>
      </c>
      <c r="W595" s="24">
        <f>SUM(W599:W600)</f>
        <v>0</v>
      </c>
      <c r="X595" s="25">
        <f>W595/$P595</f>
        <v>0</v>
      </c>
      <c r="Y595" s="24">
        <f>SUM(Y599:Y600)</f>
        <v>0</v>
      </c>
      <c r="Z595" s="24">
        <f>SUM(Z599:Z600)</f>
        <v>0</v>
      </c>
    </row>
    <row r="596" spans="1:26" ht="13.9" customHeight="1" x14ac:dyDescent="0.25">
      <c r="A596" s="15">
        <v>8</v>
      </c>
      <c r="B596" s="15">
        <v>8</v>
      </c>
      <c r="D596" s="30"/>
      <c r="E596" s="31"/>
      <c r="F596" s="26" t="s">
        <v>116</v>
      </c>
      <c r="G596" s="27">
        <f t="shared" ref="G596:Q596" si="282">SUM(G595)</f>
        <v>3024</v>
      </c>
      <c r="H596" s="27">
        <f t="shared" si="282"/>
        <v>1884</v>
      </c>
      <c r="I596" s="27">
        <f t="shared" si="282"/>
        <v>12000</v>
      </c>
      <c r="J596" s="27">
        <f t="shared" si="282"/>
        <v>12500</v>
      </c>
      <c r="K596" s="27">
        <f t="shared" si="282"/>
        <v>10000</v>
      </c>
      <c r="L596" s="27">
        <f t="shared" si="282"/>
        <v>0</v>
      </c>
      <c r="M596" s="27">
        <f t="shared" si="282"/>
        <v>0</v>
      </c>
      <c r="N596" s="27">
        <f t="shared" si="282"/>
        <v>0</v>
      </c>
      <c r="O596" s="27">
        <f t="shared" si="282"/>
        <v>0</v>
      </c>
      <c r="P596" s="27">
        <f t="shared" si="282"/>
        <v>10000</v>
      </c>
      <c r="Q596" s="27">
        <f t="shared" si="282"/>
        <v>0</v>
      </c>
      <c r="R596" s="28">
        <f>Q596/$P596</f>
        <v>0</v>
      </c>
      <c r="S596" s="27">
        <f>SUM(S595)</f>
        <v>0</v>
      </c>
      <c r="T596" s="28">
        <f>S596/$P596</f>
        <v>0</v>
      </c>
      <c r="U596" s="27">
        <f>SUM(U595)</f>
        <v>0</v>
      </c>
      <c r="V596" s="28">
        <f>U596/$P596</f>
        <v>0</v>
      </c>
      <c r="W596" s="27">
        <f>SUM(W595)</f>
        <v>0</v>
      </c>
      <c r="X596" s="28">
        <f>W596/$P596</f>
        <v>0</v>
      </c>
      <c r="Y596" s="27">
        <f>SUM(Y595)</f>
        <v>0</v>
      </c>
      <c r="Z596" s="27">
        <f>SUM(Z595)</f>
        <v>0</v>
      </c>
    </row>
    <row r="598" spans="1:26" ht="13.9" customHeight="1" x14ac:dyDescent="0.25">
      <c r="D598" s="15" t="s">
        <v>55</v>
      </c>
    </row>
    <row r="599" spans="1:26" ht="13.9" customHeight="1" x14ac:dyDescent="0.25">
      <c r="D599" s="162" t="s">
        <v>312</v>
      </c>
      <c r="E599" s="52" t="s">
        <v>313</v>
      </c>
      <c r="F599" s="30"/>
      <c r="G599" s="53">
        <v>3024</v>
      </c>
      <c r="H599" s="53">
        <v>1884</v>
      </c>
      <c r="I599" s="117">
        <v>12000</v>
      </c>
      <c r="J599" s="53">
        <v>12500</v>
      </c>
      <c r="K599" s="117"/>
      <c r="L599" s="53"/>
      <c r="M599" s="53"/>
      <c r="N599" s="53"/>
      <c r="O599" s="53"/>
      <c r="P599" s="53">
        <f>K599+SUM(L599:O599)</f>
        <v>0</v>
      </c>
      <c r="Q599" s="53"/>
      <c r="R599" s="54" t="e">
        <f>Q599/$P599</f>
        <v>#DIV/0!</v>
      </c>
      <c r="S599" s="53"/>
      <c r="T599" s="54" t="e">
        <f>S599/$P599</f>
        <v>#DIV/0!</v>
      </c>
      <c r="U599" s="53"/>
      <c r="V599" s="54" t="e">
        <f>U599/$P599</f>
        <v>#DIV/0!</v>
      </c>
      <c r="W599" s="53"/>
      <c r="X599" s="55" t="e">
        <f>W599/$P599</f>
        <v>#DIV/0!</v>
      </c>
      <c r="Y599" s="53"/>
      <c r="Z599" s="56"/>
    </row>
    <row r="600" spans="1:26" ht="13.9" customHeight="1" x14ac:dyDescent="0.25">
      <c r="D600" s="162"/>
      <c r="E600" s="65" t="s">
        <v>314</v>
      </c>
      <c r="F600" s="94"/>
      <c r="G600" s="67"/>
      <c r="H600" s="67"/>
      <c r="I600" s="95"/>
      <c r="J600" s="67"/>
      <c r="K600" s="95">
        <v>10000</v>
      </c>
      <c r="L600" s="67"/>
      <c r="M600" s="67"/>
      <c r="N600" s="67"/>
      <c r="O600" s="67"/>
      <c r="P600" s="67">
        <f>K600+SUM(L600:O600)</f>
        <v>10000</v>
      </c>
      <c r="Q600" s="67"/>
      <c r="R600" s="68">
        <f>Q600/$P600</f>
        <v>0</v>
      </c>
      <c r="S600" s="67"/>
      <c r="T600" s="68">
        <f>S600/$P600</f>
        <v>0</v>
      </c>
      <c r="U600" s="67"/>
      <c r="V600" s="68">
        <f>U600/$P600</f>
        <v>0</v>
      </c>
      <c r="W600" s="67"/>
      <c r="X600" s="69">
        <f>W600/$P600</f>
        <v>0</v>
      </c>
      <c r="Y600" s="67"/>
      <c r="Z600" s="70"/>
    </row>
    <row r="602" spans="1:26" ht="13.9" customHeight="1" x14ac:dyDescent="0.25">
      <c r="D602" s="32" t="s">
        <v>315</v>
      </c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3"/>
      <c r="S602" s="32"/>
      <c r="T602" s="33"/>
      <c r="U602" s="32"/>
      <c r="V602" s="33"/>
      <c r="W602" s="32"/>
      <c r="X602" s="33"/>
      <c r="Y602" s="32"/>
      <c r="Z602" s="32"/>
    </row>
    <row r="603" spans="1:26" ht="13.9" customHeight="1" x14ac:dyDescent="0.25">
      <c r="D603" s="20"/>
      <c r="E603" s="20"/>
      <c r="F603" s="20"/>
      <c r="G603" s="21" t="s">
        <v>1</v>
      </c>
      <c r="H603" s="21" t="s">
        <v>2</v>
      </c>
      <c r="I603" s="21" t="s">
        <v>3</v>
      </c>
      <c r="J603" s="21" t="s">
        <v>4</v>
      </c>
      <c r="K603" s="21" t="s">
        <v>5</v>
      </c>
      <c r="L603" s="21" t="s">
        <v>6</v>
      </c>
      <c r="M603" s="21" t="s">
        <v>7</v>
      </c>
      <c r="N603" s="21" t="s">
        <v>8</v>
      </c>
      <c r="O603" s="21" t="s">
        <v>9</v>
      </c>
      <c r="P603" s="21" t="s">
        <v>10</v>
      </c>
      <c r="Q603" s="21" t="s">
        <v>11</v>
      </c>
      <c r="R603" s="22" t="s">
        <v>12</v>
      </c>
      <c r="S603" s="21" t="s">
        <v>13</v>
      </c>
      <c r="T603" s="22" t="s">
        <v>14</v>
      </c>
      <c r="U603" s="21" t="s">
        <v>15</v>
      </c>
      <c r="V603" s="22" t="s">
        <v>16</v>
      </c>
      <c r="W603" s="21" t="s">
        <v>17</v>
      </c>
      <c r="X603" s="22" t="s">
        <v>18</v>
      </c>
      <c r="Y603" s="21" t="s">
        <v>19</v>
      </c>
      <c r="Z603" s="21" t="s">
        <v>20</v>
      </c>
    </row>
    <row r="604" spans="1:26" ht="13.9" customHeight="1" x14ac:dyDescent="0.25">
      <c r="A604" s="15">
        <v>9</v>
      </c>
      <c r="D604" s="34" t="s">
        <v>21</v>
      </c>
      <c r="E604" s="35">
        <v>71</v>
      </c>
      <c r="F604" s="35" t="s">
        <v>24</v>
      </c>
      <c r="G604" s="36">
        <f t="shared" ref="G604:Q604" si="283">G610</f>
        <v>0</v>
      </c>
      <c r="H604" s="36">
        <f t="shared" si="283"/>
        <v>300</v>
      </c>
      <c r="I604" s="36">
        <f t="shared" si="283"/>
        <v>3000</v>
      </c>
      <c r="J604" s="36">
        <f t="shared" si="283"/>
        <v>29770</v>
      </c>
      <c r="K604" s="36">
        <f t="shared" si="283"/>
        <v>0</v>
      </c>
      <c r="L604" s="36">
        <f t="shared" si="283"/>
        <v>0</v>
      </c>
      <c r="M604" s="36">
        <f t="shared" si="283"/>
        <v>0</v>
      </c>
      <c r="N604" s="36">
        <f t="shared" si="283"/>
        <v>0</v>
      </c>
      <c r="O604" s="36">
        <f t="shared" si="283"/>
        <v>0</v>
      </c>
      <c r="P604" s="36">
        <f t="shared" si="283"/>
        <v>0</v>
      </c>
      <c r="Q604" s="36">
        <f t="shared" si="283"/>
        <v>0</v>
      </c>
      <c r="R604" s="37" t="e">
        <f>Q604/$P604</f>
        <v>#DIV/0!</v>
      </c>
      <c r="S604" s="36">
        <f>S610</f>
        <v>0</v>
      </c>
      <c r="T604" s="37" t="e">
        <f>S604/$P604</f>
        <v>#DIV/0!</v>
      </c>
      <c r="U604" s="36">
        <f>U610</f>
        <v>0</v>
      </c>
      <c r="V604" s="37" t="e">
        <f>U604/$P604</f>
        <v>#DIV/0!</v>
      </c>
      <c r="W604" s="36">
        <f>W610</f>
        <v>0</v>
      </c>
      <c r="X604" s="37" t="e">
        <f>W604/$P604</f>
        <v>#DIV/0!</v>
      </c>
      <c r="Y604" s="36">
        <f>Y610</f>
        <v>0</v>
      </c>
      <c r="Z604" s="36">
        <f>Z610</f>
        <v>0</v>
      </c>
    </row>
    <row r="605" spans="1:26" ht="13.9" customHeight="1" x14ac:dyDescent="0.25">
      <c r="A605" s="15">
        <v>9</v>
      </c>
      <c r="D605" s="30"/>
      <c r="E605" s="31"/>
      <c r="F605" s="38" t="s">
        <v>116</v>
      </c>
      <c r="G605" s="39">
        <f t="shared" ref="G605:Q605" si="284">SUM(G604:G604)</f>
        <v>0</v>
      </c>
      <c r="H605" s="39">
        <f t="shared" si="284"/>
        <v>300</v>
      </c>
      <c r="I605" s="39">
        <f t="shared" si="284"/>
        <v>3000</v>
      </c>
      <c r="J605" s="39">
        <f t="shared" si="284"/>
        <v>29770</v>
      </c>
      <c r="K605" s="39">
        <f t="shared" si="284"/>
        <v>0</v>
      </c>
      <c r="L605" s="39">
        <f t="shared" si="284"/>
        <v>0</v>
      </c>
      <c r="M605" s="39">
        <f t="shared" si="284"/>
        <v>0</v>
      </c>
      <c r="N605" s="39">
        <f t="shared" si="284"/>
        <v>0</v>
      </c>
      <c r="O605" s="39">
        <f t="shared" si="284"/>
        <v>0</v>
      </c>
      <c r="P605" s="39">
        <f t="shared" si="284"/>
        <v>0</v>
      </c>
      <c r="Q605" s="39">
        <f t="shared" si="284"/>
        <v>0</v>
      </c>
      <c r="R605" s="40" t="e">
        <f>Q605/$P605</f>
        <v>#DIV/0!</v>
      </c>
      <c r="S605" s="39">
        <f>SUM(S604:S604)</f>
        <v>0</v>
      </c>
      <c r="T605" s="40" t="e">
        <f>S605/$P605</f>
        <v>#DIV/0!</v>
      </c>
      <c r="U605" s="39">
        <f>SUM(U604:U604)</f>
        <v>0</v>
      </c>
      <c r="V605" s="40" t="e">
        <f>U605/$P605</f>
        <v>#DIV/0!</v>
      </c>
      <c r="W605" s="39">
        <f>SUM(W604:W604)</f>
        <v>0</v>
      </c>
      <c r="X605" s="40" t="e">
        <f>W605/$P605</f>
        <v>#DIV/0!</v>
      </c>
      <c r="Y605" s="39">
        <f>SUM(Y604:Y604)</f>
        <v>0</v>
      </c>
      <c r="Z605" s="39">
        <f>SUM(Z604:Z604)</f>
        <v>0</v>
      </c>
    </row>
    <row r="607" spans="1:26" ht="13.9" customHeight="1" x14ac:dyDescent="0.25">
      <c r="D607" s="73" t="s">
        <v>316</v>
      </c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4"/>
      <c r="S607" s="73"/>
      <c r="T607" s="74"/>
      <c r="U607" s="73"/>
      <c r="V607" s="74"/>
      <c r="W607" s="73"/>
      <c r="X607" s="74"/>
      <c r="Y607" s="73"/>
      <c r="Z607" s="73"/>
    </row>
    <row r="608" spans="1:26" ht="13.9" customHeight="1" x14ac:dyDescent="0.25">
      <c r="D608" s="21" t="s">
        <v>32</v>
      </c>
      <c r="E608" s="21" t="s">
        <v>33</v>
      </c>
      <c r="F608" s="21" t="s">
        <v>34</v>
      </c>
      <c r="G608" s="21" t="s">
        <v>1</v>
      </c>
      <c r="H608" s="21" t="s">
        <v>2</v>
      </c>
      <c r="I608" s="21" t="s">
        <v>3</v>
      </c>
      <c r="J608" s="21" t="s">
        <v>4</v>
      </c>
      <c r="K608" s="21" t="s">
        <v>5</v>
      </c>
      <c r="L608" s="21" t="s">
        <v>6</v>
      </c>
      <c r="M608" s="21" t="s">
        <v>7</v>
      </c>
      <c r="N608" s="21" t="s">
        <v>8</v>
      </c>
      <c r="O608" s="21" t="s">
        <v>9</v>
      </c>
      <c r="P608" s="21" t="s">
        <v>10</v>
      </c>
      <c r="Q608" s="21" t="s">
        <v>11</v>
      </c>
      <c r="R608" s="22" t="s">
        <v>12</v>
      </c>
      <c r="S608" s="21" t="s">
        <v>13</v>
      </c>
      <c r="T608" s="22" t="s">
        <v>14</v>
      </c>
      <c r="U608" s="21" t="s">
        <v>15</v>
      </c>
      <c r="V608" s="22" t="s">
        <v>16</v>
      </c>
      <c r="W608" s="21" t="s">
        <v>17</v>
      </c>
      <c r="X608" s="22" t="s">
        <v>18</v>
      </c>
      <c r="Y608" s="21" t="s">
        <v>19</v>
      </c>
      <c r="Z608" s="21" t="s">
        <v>20</v>
      </c>
    </row>
    <row r="609" spans="1:26" ht="13.9" customHeight="1" x14ac:dyDescent="0.25">
      <c r="A609" s="15">
        <v>9</v>
      </c>
      <c r="B609" s="15">
        <v>1</v>
      </c>
      <c r="D609" s="84" t="s">
        <v>120</v>
      </c>
      <c r="E609" s="23">
        <v>810</v>
      </c>
      <c r="F609" s="23" t="s">
        <v>317</v>
      </c>
      <c r="G609" s="24">
        <v>0</v>
      </c>
      <c r="H609" s="24">
        <v>300</v>
      </c>
      <c r="I609" s="24">
        <v>3000</v>
      </c>
      <c r="J609" s="24">
        <v>29770</v>
      </c>
      <c r="K609" s="24">
        <v>0</v>
      </c>
      <c r="L609" s="24"/>
      <c r="M609" s="24"/>
      <c r="N609" s="24"/>
      <c r="O609" s="24"/>
      <c r="P609" s="24">
        <f>K609+SUM(L609:O609)</f>
        <v>0</v>
      </c>
      <c r="Q609" s="24">
        <v>0</v>
      </c>
      <c r="R609" s="25" t="e">
        <f>Q609/$P609</f>
        <v>#DIV/0!</v>
      </c>
      <c r="S609" s="24">
        <v>0</v>
      </c>
      <c r="T609" s="25" t="e">
        <f>S609/$P609</f>
        <v>#DIV/0!</v>
      </c>
      <c r="U609" s="24">
        <v>0</v>
      </c>
      <c r="V609" s="25" t="e">
        <f>U609/$P609</f>
        <v>#DIV/0!</v>
      </c>
      <c r="W609" s="24"/>
      <c r="X609" s="25" t="e">
        <f>W609/$P609</f>
        <v>#DIV/0!</v>
      </c>
      <c r="Y609" s="24">
        <v>0</v>
      </c>
      <c r="Z609" s="24">
        <v>0</v>
      </c>
    </row>
    <row r="610" spans="1:26" ht="13.9" customHeight="1" x14ac:dyDescent="0.25">
      <c r="A610" s="15">
        <v>9</v>
      </c>
      <c r="B610" s="15">
        <v>1</v>
      </c>
      <c r="D610" s="79" t="s">
        <v>21</v>
      </c>
      <c r="E610" s="48">
        <v>71</v>
      </c>
      <c r="F610" s="48" t="s">
        <v>24</v>
      </c>
      <c r="G610" s="49">
        <f t="shared" ref="G610:Q611" si="285">SUM(G609:G609)</f>
        <v>0</v>
      </c>
      <c r="H610" s="49">
        <f t="shared" si="285"/>
        <v>300</v>
      </c>
      <c r="I610" s="49">
        <f t="shared" si="285"/>
        <v>3000</v>
      </c>
      <c r="J610" s="49">
        <f t="shared" si="285"/>
        <v>29770</v>
      </c>
      <c r="K610" s="49">
        <f t="shared" si="285"/>
        <v>0</v>
      </c>
      <c r="L610" s="49">
        <f t="shared" si="285"/>
        <v>0</v>
      </c>
      <c r="M610" s="49">
        <f t="shared" si="285"/>
        <v>0</v>
      </c>
      <c r="N610" s="49">
        <f t="shared" si="285"/>
        <v>0</v>
      </c>
      <c r="O610" s="49">
        <f t="shared" si="285"/>
        <v>0</v>
      </c>
      <c r="P610" s="49">
        <f t="shared" si="285"/>
        <v>0</v>
      </c>
      <c r="Q610" s="49">
        <f t="shared" si="285"/>
        <v>0</v>
      </c>
      <c r="R610" s="50" t="e">
        <f>Q610/$P610</f>
        <v>#DIV/0!</v>
      </c>
      <c r="S610" s="49">
        <f>SUM(S609:S609)</f>
        <v>0</v>
      </c>
      <c r="T610" s="50" t="e">
        <f>S610/$P610</f>
        <v>#DIV/0!</v>
      </c>
      <c r="U610" s="49">
        <f>SUM(U609:U609)</f>
        <v>0</v>
      </c>
      <c r="V610" s="50" t="e">
        <f>U610/$P610</f>
        <v>#DIV/0!</v>
      </c>
      <c r="W610" s="49">
        <f>SUM(W609:W609)</f>
        <v>0</v>
      </c>
      <c r="X610" s="50" t="e">
        <f>W610/$P610</f>
        <v>#DIV/0!</v>
      </c>
      <c r="Y610" s="49">
        <f>SUM(Y609:Y609)</f>
        <v>0</v>
      </c>
      <c r="Z610" s="49">
        <f>SUM(Z609:Z609)</f>
        <v>0</v>
      </c>
    </row>
    <row r="611" spans="1:26" ht="13.9" customHeight="1" x14ac:dyDescent="0.25">
      <c r="A611" s="15">
        <v>9</v>
      </c>
      <c r="B611" s="15">
        <v>1</v>
      </c>
      <c r="D611" s="86"/>
      <c r="E611" s="87"/>
      <c r="F611" s="26" t="s">
        <v>116</v>
      </c>
      <c r="G611" s="27">
        <f t="shared" si="285"/>
        <v>0</v>
      </c>
      <c r="H611" s="27">
        <f t="shared" si="285"/>
        <v>300</v>
      </c>
      <c r="I611" s="27">
        <f t="shared" si="285"/>
        <v>3000</v>
      </c>
      <c r="J611" s="27">
        <f t="shared" si="285"/>
        <v>29770</v>
      </c>
      <c r="K611" s="27">
        <f t="shared" si="285"/>
        <v>0</v>
      </c>
      <c r="L611" s="27">
        <f t="shared" si="285"/>
        <v>0</v>
      </c>
      <c r="M611" s="27">
        <f t="shared" si="285"/>
        <v>0</v>
      </c>
      <c r="N611" s="27">
        <f t="shared" si="285"/>
        <v>0</v>
      </c>
      <c r="O611" s="27">
        <f t="shared" si="285"/>
        <v>0</v>
      </c>
      <c r="P611" s="27">
        <f t="shared" si="285"/>
        <v>0</v>
      </c>
      <c r="Q611" s="27">
        <f t="shared" si="285"/>
        <v>0</v>
      </c>
      <c r="R611" s="28" t="e">
        <f>Q611/$P611</f>
        <v>#DIV/0!</v>
      </c>
      <c r="S611" s="27">
        <f>SUM(S610:S610)</f>
        <v>0</v>
      </c>
      <c r="T611" s="28" t="e">
        <f>S611/$P611</f>
        <v>#DIV/0!</v>
      </c>
      <c r="U611" s="27">
        <f>SUM(U610:U610)</f>
        <v>0</v>
      </c>
      <c r="V611" s="28" t="e">
        <f>U611/$P611</f>
        <v>#DIV/0!</v>
      </c>
      <c r="W611" s="27">
        <f>SUM(W610:W610)</f>
        <v>0</v>
      </c>
      <c r="X611" s="28" t="e">
        <f>W611/$P611</f>
        <v>#DIV/0!</v>
      </c>
      <c r="Y611" s="27">
        <f>SUM(Y610:Y610)</f>
        <v>0</v>
      </c>
      <c r="Z611" s="27">
        <f>SUM(Z610:Z610)</f>
        <v>0</v>
      </c>
    </row>
    <row r="1048525" ht="12.75" customHeight="1" x14ac:dyDescent="0.25"/>
    <row r="1048526" ht="12.75" customHeight="1" x14ac:dyDescent="0.25"/>
    <row r="1048527" ht="12.75" customHeight="1" x14ac:dyDescent="0.25"/>
    <row r="1048528" ht="12.75" customHeight="1" x14ac:dyDescent="0.25"/>
    <row r="1048529" ht="12.75" customHeight="1" x14ac:dyDescent="0.25"/>
    <row r="1048530" ht="12.75" customHeight="1" x14ac:dyDescent="0.25"/>
    <row r="1048531" ht="12.75" customHeight="1" x14ac:dyDescent="0.25"/>
    <row r="1048532" ht="12.75" customHeight="1" x14ac:dyDescent="0.25"/>
    <row r="1048533" ht="12.75" customHeight="1" x14ac:dyDescent="0.25"/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65">
    <mergeCell ref="D576:D578"/>
    <mergeCell ref="D580:D581"/>
    <mergeCell ref="D585:D586"/>
    <mergeCell ref="D590:D591"/>
    <mergeCell ref="D599:D600"/>
    <mergeCell ref="D538:D542"/>
    <mergeCell ref="D546:D547"/>
    <mergeCell ref="D551:D552"/>
    <mergeCell ref="D557:D558"/>
    <mergeCell ref="D563:D565"/>
    <mergeCell ref="D488:D489"/>
    <mergeCell ref="D502:D503"/>
    <mergeCell ref="D512:D513"/>
    <mergeCell ref="D518:D519"/>
    <mergeCell ref="D523:D530"/>
    <mergeCell ref="D416:D417"/>
    <mergeCell ref="D446:D448"/>
    <mergeCell ref="D453:D455"/>
    <mergeCell ref="D460:D462"/>
    <mergeCell ref="D464:D467"/>
    <mergeCell ref="D354:D355"/>
    <mergeCell ref="D362:D364"/>
    <mergeCell ref="D381:D382"/>
    <mergeCell ref="D398:D399"/>
    <mergeCell ref="D410:D411"/>
    <mergeCell ref="D290:D291"/>
    <mergeCell ref="D306:D308"/>
    <mergeCell ref="D335:D336"/>
    <mergeCell ref="D338:D340"/>
    <mergeCell ref="D348:D349"/>
    <mergeCell ref="D231:D234"/>
    <mergeCell ref="D248:D251"/>
    <mergeCell ref="D256:D258"/>
    <mergeCell ref="D265:D266"/>
    <mergeCell ref="D276:D278"/>
    <mergeCell ref="D154:D156"/>
    <mergeCell ref="D166:D167"/>
    <mergeCell ref="D184:D186"/>
    <mergeCell ref="D193:D196"/>
    <mergeCell ref="D210:D212"/>
    <mergeCell ref="D122:Z122"/>
    <mergeCell ref="D131:Z131"/>
    <mergeCell ref="D144:Z144"/>
    <mergeCell ref="D146:D148"/>
    <mergeCell ref="D152:Z152"/>
    <mergeCell ref="D86:D88"/>
    <mergeCell ref="D101:Z101"/>
    <mergeCell ref="D107:Z107"/>
    <mergeCell ref="D109:D111"/>
    <mergeCell ref="D113:D116"/>
    <mergeCell ref="D58:Z58"/>
    <mergeCell ref="D60:D62"/>
    <mergeCell ref="D68:Z68"/>
    <mergeCell ref="D70:D71"/>
    <mergeCell ref="D82:Z82"/>
    <mergeCell ref="D33:Z33"/>
    <mergeCell ref="D35:D38"/>
    <mergeCell ref="D44:Z44"/>
    <mergeCell ref="D46:D47"/>
    <mergeCell ref="D49:D52"/>
    <mergeCell ref="D3:D16"/>
    <mergeCell ref="D19:Z19"/>
    <mergeCell ref="D21:D23"/>
    <mergeCell ref="D26:Z26"/>
    <mergeCell ref="D28:D30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14" manualBreakCount="14">
    <brk id="18" max="16383" man="1"/>
    <brk id="81" max="16383" man="1"/>
    <brk id="143" max="16383" man="1"/>
    <brk id="151" max="16383" man="1"/>
    <brk id="181" max="16383" man="1"/>
    <brk id="207" max="16383" man="1"/>
    <brk id="245" max="16383" man="1"/>
    <brk id="310" max="16383" man="1"/>
    <brk id="345" max="16383" man="1"/>
    <brk id="407" max="16383" man="1"/>
    <brk id="443" max="16383" man="1"/>
    <brk id="499" max="16383" man="1"/>
    <brk id="554" max="16383" man="1"/>
    <brk id="6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2"/>
  <sheetViews>
    <sheetView zoomScale="90" zoomScaleNormal="90" workbookViewId="0"/>
  </sheetViews>
  <sheetFormatPr defaultColWidth="11.5703125" defaultRowHeight="15" x14ac:dyDescent="0.25"/>
  <cols>
    <col min="1" max="1" width="16.42578125" style="155" customWidth="1"/>
    <col min="2" max="2" width="17.5703125" style="155" customWidth="1"/>
    <col min="3" max="64" width="8.7109375" style="156" customWidth="1"/>
  </cols>
  <sheetData>
    <row r="1" spans="1:2" x14ac:dyDescent="0.25">
      <c r="A1" s="155" t="s">
        <v>318</v>
      </c>
      <c r="B1" s="155" t="s">
        <v>319</v>
      </c>
    </row>
    <row r="2" spans="1:2" x14ac:dyDescent="0.25">
      <c r="A2" s="155" t="s">
        <v>1</v>
      </c>
      <c r="B2" s="155" t="s">
        <v>320</v>
      </c>
    </row>
    <row r="3" spans="1:2" x14ac:dyDescent="0.25">
      <c r="A3" s="155" t="s">
        <v>2</v>
      </c>
      <c r="B3" s="155" t="s">
        <v>321</v>
      </c>
    </row>
    <row r="4" spans="1:2" x14ac:dyDescent="0.25">
      <c r="A4" s="155" t="s">
        <v>3</v>
      </c>
      <c r="B4" s="155" t="s">
        <v>322</v>
      </c>
    </row>
    <row r="5" spans="1:2" x14ac:dyDescent="0.25">
      <c r="A5" s="155" t="s">
        <v>4</v>
      </c>
      <c r="B5" s="155" t="s">
        <v>323</v>
      </c>
    </row>
    <row r="6" spans="1:2" x14ac:dyDescent="0.25">
      <c r="A6" s="155" t="s">
        <v>5</v>
      </c>
      <c r="B6" s="155" t="s">
        <v>324</v>
      </c>
    </row>
    <row r="7" spans="1:2" x14ac:dyDescent="0.25">
      <c r="A7" s="155" t="s">
        <v>19</v>
      </c>
      <c r="B7" s="155" t="s">
        <v>325</v>
      </c>
    </row>
    <row r="8" spans="1:2" x14ac:dyDescent="0.25">
      <c r="A8" s="155" t="s">
        <v>20</v>
      </c>
      <c r="B8" s="155" t="s">
        <v>326</v>
      </c>
    </row>
    <row r="9" spans="1:2" x14ac:dyDescent="0.25">
      <c r="A9" s="155" t="s">
        <v>327</v>
      </c>
      <c r="B9" s="155" t="s">
        <v>328</v>
      </c>
    </row>
    <row r="10" spans="1:2" x14ac:dyDescent="0.25">
      <c r="A10" s="155" t="s">
        <v>329</v>
      </c>
      <c r="B10" s="155" t="s">
        <v>330</v>
      </c>
    </row>
    <row r="11" spans="1:2" x14ac:dyDescent="0.25">
      <c r="A11" s="155" t="s">
        <v>331</v>
      </c>
      <c r="B11" s="155" t="s">
        <v>332</v>
      </c>
    </row>
    <row r="12" spans="1:2" x14ac:dyDescent="0.25">
      <c r="A12" s="155" t="s">
        <v>333</v>
      </c>
      <c r="B12" s="155" t="s">
        <v>334</v>
      </c>
    </row>
    <row r="13" spans="1:2" x14ac:dyDescent="0.25">
      <c r="A13" s="155" t="s">
        <v>81</v>
      </c>
      <c r="B13" s="155" t="s">
        <v>335</v>
      </c>
    </row>
    <row r="14" spans="1:2" x14ac:dyDescent="0.25">
      <c r="A14" s="155" t="s">
        <v>33</v>
      </c>
      <c r="B14" s="155" t="s">
        <v>336</v>
      </c>
    </row>
    <row r="15" spans="1:2" x14ac:dyDescent="0.25">
      <c r="A15" s="155" t="s">
        <v>337</v>
      </c>
      <c r="B15" s="155" t="s">
        <v>214</v>
      </c>
    </row>
    <row r="16" spans="1:2" x14ac:dyDescent="0.25">
      <c r="A16" s="155" t="s">
        <v>32</v>
      </c>
      <c r="B16" s="155" t="s">
        <v>338</v>
      </c>
    </row>
    <row r="17" spans="1:2" x14ac:dyDescent="0.25">
      <c r="A17" s="155" t="s">
        <v>339</v>
      </c>
      <c r="B17" s="155" t="s">
        <v>340</v>
      </c>
    </row>
    <row r="18" spans="1:2" x14ac:dyDescent="0.25">
      <c r="A18" s="155" t="s">
        <v>341</v>
      </c>
      <c r="B18" s="155" t="s">
        <v>342</v>
      </c>
    </row>
    <row r="19" spans="1:2" x14ac:dyDescent="0.25">
      <c r="A19" s="155" t="s">
        <v>343</v>
      </c>
      <c r="B19" s="155" t="s">
        <v>344</v>
      </c>
    </row>
    <row r="20" spans="1:2" x14ac:dyDescent="0.25">
      <c r="A20" s="155" t="s">
        <v>345</v>
      </c>
      <c r="B20" s="155" t="s">
        <v>346</v>
      </c>
    </row>
    <row r="21" spans="1:2" x14ac:dyDescent="0.25">
      <c r="A21" s="155" t="s">
        <v>110</v>
      </c>
      <c r="B21" s="155" t="s">
        <v>347</v>
      </c>
    </row>
    <row r="22" spans="1:2" x14ac:dyDescent="0.25">
      <c r="A22" s="155" t="s">
        <v>111</v>
      </c>
      <c r="B22" s="155" t="s">
        <v>348</v>
      </c>
    </row>
    <row r="23" spans="1:2" x14ac:dyDescent="0.25">
      <c r="A23" s="155" t="s">
        <v>112</v>
      </c>
      <c r="B23" s="155" t="s">
        <v>349</v>
      </c>
    </row>
    <row r="24" spans="1:2" x14ac:dyDescent="0.25">
      <c r="A24" s="155" t="s">
        <v>48</v>
      </c>
      <c r="B24" s="155" t="s">
        <v>350</v>
      </c>
    </row>
    <row r="25" spans="1:2" x14ac:dyDescent="0.25">
      <c r="A25" s="155" t="s">
        <v>237</v>
      </c>
      <c r="B25" s="155" t="s">
        <v>351</v>
      </c>
    </row>
    <row r="26" spans="1:2" x14ac:dyDescent="0.25">
      <c r="A26" s="155" t="s">
        <v>352</v>
      </c>
      <c r="B26" s="155" t="s">
        <v>353</v>
      </c>
    </row>
    <row r="27" spans="1:2" x14ac:dyDescent="0.25">
      <c r="A27" s="155" t="s">
        <v>354</v>
      </c>
      <c r="B27" s="155" t="s">
        <v>355</v>
      </c>
    </row>
    <row r="28" spans="1:2" x14ac:dyDescent="0.25">
      <c r="A28" s="155" t="s">
        <v>356</v>
      </c>
      <c r="B28" s="155" t="s">
        <v>357</v>
      </c>
    </row>
    <row r="29" spans="1:2" x14ac:dyDescent="0.25">
      <c r="A29" s="155" t="s">
        <v>358</v>
      </c>
      <c r="B29" s="155" t="s">
        <v>359</v>
      </c>
    </row>
    <row r="30" spans="1:2" x14ac:dyDescent="0.25">
      <c r="A30" s="155" t="s">
        <v>360</v>
      </c>
      <c r="B30" s="155" t="s">
        <v>361</v>
      </c>
    </row>
    <row r="31" spans="1:2" x14ac:dyDescent="0.25">
      <c r="A31" s="155" t="s">
        <v>362</v>
      </c>
      <c r="B31" s="155" t="s">
        <v>363</v>
      </c>
    </row>
    <row r="32" spans="1:2" x14ac:dyDescent="0.25">
      <c r="A32" s="155" t="s">
        <v>364</v>
      </c>
      <c r="B32" s="155" t="s">
        <v>365</v>
      </c>
    </row>
  </sheetData>
  <pageMargins left="0.196527777777778" right="0" top="0" bottom="0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6248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2024 - 2026 Obec Nesluša</dc:title>
  <dc:subject>Rozpočet na rok 2024</dc:subject>
  <dc:creator>Matej Tabaček</dc:creator>
  <cp:keywords>rozpočet 2024 2025 2026 obec Nesluša schválený</cp:keywords>
  <dc:description>Schválený 08. 12. 2023 uznesením č. VI-4/2023
Podľa návrhu č. 1 z 22. 11. 2023</dc:description>
  <cp:lastModifiedBy>Matej Tabaček</cp:lastModifiedBy>
  <cp:revision>376</cp:revision>
  <cp:lastPrinted>2024-04-22T12:57:25Z</cp:lastPrinted>
  <dcterms:created xsi:type="dcterms:W3CDTF">2016-11-16T13:19:48Z</dcterms:created>
  <dcterms:modified xsi:type="dcterms:W3CDTF">2024-04-22T10:58:55Z</dcterms:modified>
  <dc:language>sk-SK</dc:language>
</cp:coreProperties>
</file>