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a72959\Documents\Účtovníctvo\rozpocet\2023\schvaleny\"/>
    </mc:Choice>
  </mc:AlternateContent>
  <xr:revisionPtr revIDLastSave="0" documentId="13_ncr:1_{B17F6948-A9E5-4F3F-A92E-601F8617EDBA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príjmy" sheetId="1" r:id="rId1"/>
    <sheet name="výdaje" sheetId="2" r:id="rId2"/>
    <sheet name="skratky" sheetId="3" r:id="rId3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Z575" i="2" l="1"/>
  <c r="Z576" i="2" s="1"/>
  <c r="Y575" i="2"/>
  <c r="Y576" i="2" s="1"/>
  <c r="W575" i="2"/>
  <c r="W576" i="2" s="1"/>
  <c r="U575" i="2"/>
  <c r="S575" i="2"/>
  <c r="S569" i="2" s="1"/>
  <c r="Q575" i="2"/>
  <c r="Q576" i="2" s="1"/>
  <c r="O575" i="2"/>
  <c r="O576" i="2" s="1"/>
  <c r="N575" i="2"/>
  <c r="N576" i="2" s="1"/>
  <c r="M575" i="2"/>
  <c r="M576" i="2" s="1"/>
  <c r="L575" i="2"/>
  <c r="L576" i="2" s="1"/>
  <c r="K575" i="2"/>
  <c r="K569" i="2" s="1"/>
  <c r="K570" i="2" s="1"/>
  <c r="J575" i="2"/>
  <c r="J576" i="2" s="1"/>
  <c r="I575" i="2"/>
  <c r="I576" i="2" s="1"/>
  <c r="H575" i="2"/>
  <c r="H576" i="2" s="1"/>
  <c r="G575" i="2"/>
  <c r="G576" i="2" s="1"/>
  <c r="P574" i="2"/>
  <c r="X574" i="2" s="1"/>
  <c r="Z570" i="2"/>
  <c r="J570" i="2"/>
  <c r="Z569" i="2"/>
  <c r="W569" i="2"/>
  <c r="W570" i="2" s="1"/>
  <c r="U569" i="2"/>
  <c r="U570" i="2" s="1"/>
  <c r="O569" i="2"/>
  <c r="O570" i="2" s="1"/>
  <c r="N569" i="2"/>
  <c r="N570" i="2" s="1"/>
  <c r="M569" i="2"/>
  <c r="M570" i="2" s="1"/>
  <c r="L569" i="2"/>
  <c r="L570" i="2" s="1"/>
  <c r="J569" i="2"/>
  <c r="H569" i="2"/>
  <c r="H570" i="2" s="1"/>
  <c r="G569" i="2"/>
  <c r="G570" i="2" s="1"/>
  <c r="P565" i="2"/>
  <c r="R565" i="2" s="1"/>
  <c r="S562" i="2"/>
  <c r="N562" i="2"/>
  <c r="K562" i="2"/>
  <c r="H562" i="2"/>
  <c r="G562" i="2"/>
  <c r="Z561" i="2"/>
  <c r="Z562" i="2" s="1"/>
  <c r="Y561" i="2"/>
  <c r="Y562" i="2" s="1"/>
  <c r="W561" i="2"/>
  <c r="U561" i="2"/>
  <c r="S561" i="2"/>
  <c r="Q561" i="2"/>
  <c r="Q562" i="2" s="1"/>
  <c r="O561" i="2"/>
  <c r="O562" i="2" s="1"/>
  <c r="N561" i="2"/>
  <c r="M561" i="2"/>
  <c r="M562" i="2" s="1"/>
  <c r="L561" i="2"/>
  <c r="L562" i="2" s="1"/>
  <c r="K561" i="2"/>
  <c r="J561" i="2"/>
  <c r="J562" i="2" s="1"/>
  <c r="I561" i="2"/>
  <c r="I562" i="2" s="1"/>
  <c r="G561" i="2"/>
  <c r="X557" i="2"/>
  <c r="R557" i="2"/>
  <c r="P557" i="2"/>
  <c r="V557" i="2" s="1"/>
  <c r="P556" i="2"/>
  <c r="T556" i="2" s="1"/>
  <c r="V555" i="2"/>
  <c r="P555" i="2"/>
  <c r="X555" i="2" s="1"/>
  <c r="Y552" i="2"/>
  <c r="S552" i="2"/>
  <c r="Q552" i="2"/>
  <c r="N552" i="2"/>
  <c r="K552" i="2"/>
  <c r="I552" i="2"/>
  <c r="H552" i="2"/>
  <c r="G552" i="2"/>
  <c r="Z551" i="2"/>
  <c r="Z552" i="2" s="1"/>
  <c r="Y551" i="2"/>
  <c r="W551" i="2"/>
  <c r="W552" i="2" s="1"/>
  <c r="U551" i="2"/>
  <c r="S551" i="2"/>
  <c r="Q551" i="2"/>
  <c r="O551" i="2"/>
  <c r="O552" i="2" s="1"/>
  <c r="N551" i="2"/>
  <c r="M551" i="2"/>
  <c r="M552" i="2" s="1"/>
  <c r="L551" i="2"/>
  <c r="L552" i="2" s="1"/>
  <c r="K551" i="2"/>
  <c r="J551" i="2"/>
  <c r="J552" i="2" s="1"/>
  <c r="I551" i="2"/>
  <c r="G551" i="2"/>
  <c r="X550" i="2"/>
  <c r="V550" i="2"/>
  <c r="T550" i="2"/>
  <c r="R550" i="2"/>
  <c r="V546" i="2"/>
  <c r="P546" i="2"/>
  <c r="X546" i="2" s="1"/>
  <c r="T545" i="2"/>
  <c r="P545" i="2"/>
  <c r="T544" i="2"/>
  <c r="P544" i="2"/>
  <c r="R544" i="2" s="1"/>
  <c r="X542" i="2"/>
  <c r="T542" i="2"/>
  <c r="R542" i="2"/>
  <c r="P542" i="2"/>
  <c r="V542" i="2" s="1"/>
  <c r="G542" i="2"/>
  <c r="G538" i="2" s="1"/>
  <c r="S539" i="2"/>
  <c r="N539" i="2"/>
  <c r="K539" i="2"/>
  <c r="H539" i="2"/>
  <c r="Z538" i="2"/>
  <c r="Z483" i="2" s="1"/>
  <c r="W538" i="2"/>
  <c r="W539" i="2" s="1"/>
  <c r="U538" i="2"/>
  <c r="S538" i="2"/>
  <c r="Q538" i="2"/>
  <c r="Q539" i="2" s="1"/>
  <c r="O538" i="2"/>
  <c r="O539" i="2" s="1"/>
  <c r="N538" i="2"/>
  <c r="M538" i="2"/>
  <c r="M539" i="2" s="1"/>
  <c r="L538" i="2"/>
  <c r="K538" i="2"/>
  <c r="J538" i="2"/>
  <c r="J539" i="2" s="1"/>
  <c r="I538" i="2"/>
  <c r="I539" i="2" s="1"/>
  <c r="Z537" i="2"/>
  <c r="Z539" i="2" s="1"/>
  <c r="Y537" i="2"/>
  <c r="X537" i="2"/>
  <c r="V537" i="2"/>
  <c r="T537" i="2"/>
  <c r="R537" i="2"/>
  <c r="K533" i="2"/>
  <c r="P533" i="2" s="1"/>
  <c r="V532" i="2"/>
  <c r="P532" i="2"/>
  <c r="X532" i="2" s="1"/>
  <c r="P531" i="2"/>
  <c r="T530" i="2"/>
  <c r="P530" i="2"/>
  <c r="R530" i="2" s="1"/>
  <c r="X529" i="2"/>
  <c r="V529" i="2"/>
  <c r="T529" i="2"/>
  <c r="R529" i="2"/>
  <c r="P529" i="2"/>
  <c r="X528" i="2"/>
  <c r="V528" i="2"/>
  <c r="T528" i="2"/>
  <c r="R528" i="2"/>
  <c r="P528" i="2"/>
  <c r="X527" i="2"/>
  <c r="R527" i="2"/>
  <c r="P527" i="2"/>
  <c r="V527" i="2" s="1"/>
  <c r="Y524" i="2"/>
  <c r="W524" i="2"/>
  <c r="Q524" i="2"/>
  <c r="O524" i="2"/>
  <c r="L524" i="2"/>
  <c r="I524" i="2"/>
  <c r="G524" i="2"/>
  <c r="Z523" i="2"/>
  <c r="Z524" i="2" s="1"/>
  <c r="Y523" i="2"/>
  <c r="W523" i="2"/>
  <c r="U523" i="2"/>
  <c r="S523" i="2"/>
  <c r="Q523" i="2"/>
  <c r="O523" i="2"/>
  <c r="N523" i="2"/>
  <c r="N524" i="2" s="1"/>
  <c r="M523" i="2"/>
  <c r="M524" i="2" s="1"/>
  <c r="L523" i="2"/>
  <c r="J523" i="2"/>
  <c r="J524" i="2" s="1"/>
  <c r="I523" i="2"/>
  <c r="H523" i="2"/>
  <c r="H524" i="2" s="1"/>
  <c r="G523" i="2"/>
  <c r="X522" i="2"/>
  <c r="V522" i="2"/>
  <c r="T522" i="2"/>
  <c r="R522" i="2"/>
  <c r="T518" i="2"/>
  <c r="R518" i="2"/>
  <c r="P518" i="2"/>
  <c r="X518" i="2" s="1"/>
  <c r="X517" i="2"/>
  <c r="T517" i="2"/>
  <c r="R517" i="2"/>
  <c r="P517" i="2"/>
  <c r="V517" i="2" s="1"/>
  <c r="X515" i="2"/>
  <c r="V515" i="2"/>
  <c r="T515" i="2"/>
  <c r="R515" i="2"/>
  <c r="P515" i="2"/>
  <c r="X514" i="2"/>
  <c r="R514" i="2"/>
  <c r="P514" i="2"/>
  <c r="V514" i="2" s="1"/>
  <c r="Y511" i="2"/>
  <c r="W511" i="2"/>
  <c r="Q511" i="2"/>
  <c r="O511" i="2"/>
  <c r="L511" i="2"/>
  <c r="I511" i="2"/>
  <c r="G511" i="2"/>
  <c r="Z510" i="2"/>
  <c r="Z511" i="2" s="1"/>
  <c r="Y510" i="2"/>
  <c r="W510" i="2"/>
  <c r="U510" i="2"/>
  <c r="S510" i="2"/>
  <c r="Q510" i="2"/>
  <c r="P510" i="2"/>
  <c r="P511" i="2" s="1"/>
  <c r="O510" i="2"/>
  <c r="N510" i="2"/>
  <c r="N511" i="2" s="1"/>
  <c r="M510" i="2"/>
  <c r="L510" i="2"/>
  <c r="K510" i="2"/>
  <c r="J510" i="2"/>
  <c r="J511" i="2" s="1"/>
  <c r="I510" i="2"/>
  <c r="H510" i="2"/>
  <c r="H511" i="2" s="1"/>
  <c r="G510" i="2"/>
  <c r="V506" i="2"/>
  <c r="R506" i="2"/>
  <c r="P506" i="2"/>
  <c r="X506" i="2" s="1"/>
  <c r="P505" i="2"/>
  <c r="V504" i="2"/>
  <c r="P504" i="2"/>
  <c r="X504" i="2" s="1"/>
  <c r="T503" i="2"/>
  <c r="P503" i="2"/>
  <c r="Y500" i="2"/>
  <c r="U500" i="2"/>
  <c r="S500" i="2"/>
  <c r="M500" i="2"/>
  <c r="K500" i="2"/>
  <c r="Z499" i="2"/>
  <c r="Z500" i="2" s="1"/>
  <c r="X499" i="2"/>
  <c r="W499" i="2"/>
  <c r="W500" i="2" s="1"/>
  <c r="V499" i="2"/>
  <c r="U499" i="2"/>
  <c r="S499" i="2"/>
  <c r="Q499" i="2"/>
  <c r="P499" i="2"/>
  <c r="P500" i="2" s="1"/>
  <c r="O499" i="2"/>
  <c r="O500" i="2" s="1"/>
  <c r="N499" i="2"/>
  <c r="M499" i="2"/>
  <c r="L499" i="2"/>
  <c r="L500" i="2" s="1"/>
  <c r="K499" i="2"/>
  <c r="H499" i="2"/>
  <c r="H500" i="2" s="1"/>
  <c r="G499" i="2"/>
  <c r="G500" i="2" s="1"/>
  <c r="X498" i="2"/>
  <c r="R498" i="2"/>
  <c r="P498" i="2"/>
  <c r="V498" i="2" s="1"/>
  <c r="J498" i="2"/>
  <c r="J499" i="2" s="1"/>
  <c r="I498" i="2"/>
  <c r="H498" i="2"/>
  <c r="X494" i="2"/>
  <c r="R494" i="2"/>
  <c r="P494" i="2"/>
  <c r="V494" i="2" s="1"/>
  <c r="V492" i="2"/>
  <c r="R492" i="2"/>
  <c r="P492" i="2"/>
  <c r="X492" i="2" s="1"/>
  <c r="Y489" i="2"/>
  <c r="Q489" i="2"/>
  <c r="N489" i="2"/>
  <c r="L489" i="2"/>
  <c r="I489" i="2"/>
  <c r="Z488" i="2"/>
  <c r="Z489" i="2" s="1"/>
  <c r="Y488" i="2"/>
  <c r="W488" i="2"/>
  <c r="W489" i="2" s="1"/>
  <c r="U488" i="2"/>
  <c r="U489" i="2" s="1"/>
  <c r="V489" i="2" s="1"/>
  <c r="S488" i="2"/>
  <c r="Q488" i="2"/>
  <c r="P488" i="2"/>
  <c r="P489" i="2" s="1"/>
  <c r="O488" i="2"/>
  <c r="O489" i="2" s="1"/>
  <c r="N488" i="2"/>
  <c r="M488" i="2"/>
  <c r="M489" i="2" s="1"/>
  <c r="L488" i="2"/>
  <c r="K488" i="2"/>
  <c r="K489" i="2" s="1"/>
  <c r="J488" i="2"/>
  <c r="J489" i="2" s="1"/>
  <c r="I488" i="2"/>
  <c r="H488" i="2"/>
  <c r="H489" i="2" s="1"/>
  <c r="G488" i="2"/>
  <c r="G489" i="2" s="1"/>
  <c r="W483" i="2"/>
  <c r="Q483" i="2"/>
  <c r="O483" i="2"/>
  <c r="J483" i="2"/>
  <c r="H483" i="2"/>
  <c r="Z482" i="2"/>
  <c r="Z484" i="2" s="1"/>
  <c r="Y482" i="2"/>
  <c r="W482" i="2"/>
  <c r="X482" i="2" s="1"/>
  <c r="V482" i="2"/>
  <c r="U482" i="2"/>
  <c r="T482" i="2"/>
  <c r="S482" i="2"/>
  <c r="Q482" i="2"/>
  <c r="R482" i="2" s="1"/>
  <c r="P482" i="2"/>
  <c r="O482" i="2"/>
  <c r="O484" i="2" s="1"/>
  <c r="N482" i="2"/>
  <c r="M482" i="2"/>
  <c r="L482" i="2"/>
  <c r="K482" i="2"/>
  <c r="J482" i="2"/>
  <c r="J484" i="2" s="1"/>
  <c r="H482" i="2"/>
  <c r="H484" i="2" s="1"/>
  <c r="G482" i="2"/>
  <c r="Z476" i="2"/>
  <c r="Y476" i="2"/>
  <c r="Z475" i="2"/>
  <c r="Y475" i="2"/>
  <c r="P475" i="2"/>
  <c r="S473" i="2"/>
  <c r="Q473" i="2"/>
  <c r="K473" i="2"/>
  <c r="I473" i="2"/>
  <c r="W472" i="2"/>
  <c r="U472" i="2"/>
  <c r="S472" i="2"/>
  <c r="Q472" i="2"/>
  <c r="O472" i="2"/>
  <c r="N472" i="2"/>
  <c r="M472" i="2"/>
  <c r="L472" i="2"/>
  <c r="K472" i="2"/>
  <c r="J472" i="2"/>
  <c r="I472" i="2"/>
  <c r="H472" i="2"/>
  <c r="G472" i="2"/>
  <c r="Y471" i="2"/>
  <c r="P471" i="2"/>
  <c r="R471" i="2" s="1"/>
  <c r="W470" i="2"/>
  <c r="W473" i="2" s="1"/>
  <c r="U470" i="2"/>
  <c r="U473" i="2" s="1"/>
  <c r="S470" i="2"/>
  <c r="Q470" i="2"/>
  <c r="P470" i="2"/>
  <c r="O470" i="2"/>
  <c r="O473" i="2" s="1"/>
  <c r="N470" i="2"/>
  <c r="N473" i="2" s="1"/>
  <c r="M470" i="2"/>
  <c r="M473" i="2" s="1"/>
  <c r="L470" i="2"/>
  <c r="L473" i="2" s="1"/>
  <c r="K470" i="2"/>
  <c r="J470" i="2"/>
  <c r="J473" i="2" s="1"/>
  <c r="I470" i="2"/>
  <c r="H470" i="2"/>
  <c r="H473" i="2" s="1"/>
  <c r="G470" i="2"/>
  <c r="G473" i="2" s="1"/>
  <c r="Z469" i="2"/>
  <c r="R469" i="2"/>
  <c r="P469" i="2"/>
  <c r="V469" i="2" s="1"/>
  <c r="Z468" i="2"/>
  <c r="P468" i="2"/>
  <c r="R468" i="2" s="1"/>
  <c r="Z467" i="2"/>
  <c r="Z470" i="2" s="1"/>
  <c r="Y467" i="2"/>
  <c r="Y470" i="2" s="1"/>
  <c r="X467" i="2"/>
  <c r="P467" i="2"/>
  <c r="V467" i="2" s="1"/>
  <c r="W463" i="2"/>
  <c r="Q463" i="2"/>
  <c r="O463" i="2"/>
  <c r="I463" i="2"/>
  <c r="G463" i="2"/>
  <c r="W462" i="2"/>
  <c r="U462" i="2"/>
  <c r="S462" i="2"/>
  <c r="Q462" i="2"/>
  <c r="O462" i="2"/>
  <c r="N462" i="2"/>
  <c r="N463" i="2" s="1"/>
  <c r="M462" i="2"/>
  <c r="L462" i="2"/>
  <c r="L463" i="2" s="1"/>
  <c r="K462" i="2"/>
  <c r="J462" i="2"/>
  <c r="J463" i="2" s="1"/>
  <c r="I462" i="2"/>
  <c r="H462" i="2"/>
  <c r="H463" i="2" s="1"/>
  <c r="G462" i="2"/>
  <c r="Y461" i="2"/>
  <c r="V461" i="2"/>
  <c r="T461" i="2"/>
  <c r="P461" i="2"/>
  <c r="X461" i="2" s="1"/>
  <c r="P457" i="2"/>
  <c r="Z456" i="2"/>
  <c r="Y456" i="2"/>
  <c r="V456" i="2"/>
  <c r="T456" i="2"/>
  <c r="R456" i="2"/>
  <c r="P456" i="2"/>
  <c r="X456" i="2" s="1"/>
  <c r="Z454" i="2"/>
  <c r="Y454" i="2"/>
  <c r="P454" i="2"/>
  <c r="Y453" i="2"/>
  <c r="Z453" i="2" s="1"/>
  <c r="P453" i="2"/>
  <c r="R453" i="2" s="1"/>
  <c r="J451" i="2"/>
  <c r="H451" i="2"/>
  <c r="W450" i="2"/>
  <c r="U450" i="2"/>
  <c r="S450" i="2"/>
  <c r="Q450" i="2"/>
  <c r="O450" i="2"/>
  <c r="N450" i="2"/>
  <c r="M450" i="2"/>
  <c r="L450" i="2"/>
  <c r="K450" i="2"/>
  <c r="J450" i="2"/>
  <c r="I450" i="2"/>
  <c r="H450" i="2"/>
  <c r="G450" i="2"/>
  <c r="Z449" i="2"/>
  <c r="Z450" i="2" s="1"/>
  <c r="Z435" i="2" s="1"/>
  <c r="Z428" i="2" s="1"/>
  <c r="Y449" i="2"/>
  <c r="Y450" i="2" s="1"/>
  <c r="Y435" i="2" s="1"/>
  <c r="Y428" i="2" s="1"/>
  <c r="X449" i="2"/>
  <c r="P449" i="2"/>
  <c r="P450" i="2" s="1"/>
  <c r="Z448" i="2"/>
  <c r="Y448" i="2"/>
  <c r="W448" i="2"/>
  <c r="U448" i="2"/>
  <c r="S448" i="2"/>
  <c r="Q448" i="2"/>
  <c r="O448" i="2"/>
  <c r="O434" i="2" s="1"/>
  <c r="O427" i="2" s="1"/>
  <c r="N448" i="2"/>
  <c r="M448" i="2"/>
  <c r="L448" i="2"/>
  <c r="K448" i="2"/>
  <c r="J448" i="2"/>
  <c r="I448" i="2"/>
  <c r="I434" i="2" s="1"/>
  <c r="I427" i="2" s="1"/>
  <c r="H448" i="2"/>
  <c r="G448" i="2"/>
  <c r="G434" i="2" s="1"/>
  <c r="G427" i="2" s="1"/>
  <c r="P447" i="2"/>
  <c r="R447" i="2" s="1"/>
  <c r="X446" i="2"/>
  <c r="T446" i="2"/>
  <c r="P446" i="2"/>
  <c r="V446" i="2" s="1"/>
  <c r="R445" i="2"/>
  <c r="P445" i="2"/>
  <c r="V445" i="2" s="1"/>
  <c r="X444" i="2"/>
  <c r="T444" i="2"/>
  <c r="P444" i="2"/>
  <c r="P448" i="2" s="1"/>
  <c r="W443" i="2"/>
  <c r="U443" i="2"/>
  <c r="S443" i="2"/>
  <c r="S451" i="2" s="1"/>
  <c r="Q443" i="2"/>
  <c r="O443" i="2"/>
  <c r="N443" i="2"/>
  <c r="N451" i="2" s="1"/>
  <c r="M443" i="2"/>
  <c r="M451" i="2" s="1"/>
  <c r="L443" i="2"/>
  <c r="L451" i="2" s="1"/>
  <c r="K443" i="2"/>
  <c r="K451" i="2" s="1"/>
  <c r="J443" i="2"/>
  <c r="I443" i="2"/>
  <c r="H443" i="2"/>
  <c r="G443" i="2"/>
  <c r="Y442" i="2"/>
  <c r="Z442" i="2" s="1"/>
  <c r="R442" i="2"/>
  <c r="P442" i="2"/>
  <c r="V442" i="2" s="1"/>
  <c r="Z441" i="2"/>
  <c r="Y441" i="2"/>
  <c r="P441" i="2"/>
  <c r="Y440" i="2"/>
  <c r="Z440" i="2" s="1"/>
  <c r="P440" i="2"/>
  <c r="R440" i="2" s="1"/>
  <c r="W435" i="2"/>
  <c r="U435" i="2"/>
  <c r="S435" i="2"/>
  <c r="Q435" i="2"/>
  <c r="O435" i="2"/>
  <c r="N435" i="2"/>
  <c r="M435" i="2"/>
  <c r="L435" i="2"/>
  <c r="K435" i="2"/>
  <c r="J435" i="2"/>
  <c r="I435" i="2"/>
  <c r="H435" i="2"/>
  <c r="G435" i="2"/>
  <c r="N434" i="2"/>
  <c r="L434" i="2"/>
  <c r="J434" i="2"/>
  <c r="H434" i="2"/>
  <c r="H436" i="2" s="1"/>
  <c r="U433" i="2"/>
  <c r="S433" i="2"/>
  <c r="N433" i="2"/>
  <c r="M433" i="2"/>
  <c r="L433" i="2"/>
  <c r="K433" i="2"/>
  <c r="J433" i="2"/>
  <c r="H433" i="2"/>
  <c r="W428" i="2"/>
  <c r="U428" i="2"/>
  <c r="S428" i="2"/>
  <c r="Q428" i="2"/>
  <c r="O428" i="2"/>
  <c r="N428" i="2"/>
  <c r="M428" i="2"/>
  <c r="L428" i="2"/>
  <c r="K428" i="2"/>
  <c r="J428" i="2"/>
  <c r="I428" i="2"/>
  <c r="H428" i="2"/>
  <c r="G428" i="2"/>
  <c r="N427" i="2"/>
  <c r="L427" i="2"/>
  <c r="H427" i="2"/>
  <c r="U426" i="2"/>
  <c r="S426" i="2"/>
  <c r="M426" i="2"/>
  <c r="K426" i="2"/>
  <c r="J426" i="2"/>
  <c r="H426" i="2"/>
  <c r="H429" i="2" s="1"/>
  <c r="Z422" i="2"/>
  <c r="P422" i="2"/>
  <c r="Y421" i="2"/>
  <c r="Z421" i="2" s="1"/>
  <c r="T421" i="2"/>
  <c r="P421" i="2"/>
  <c r="X421" i="2" s="1"/>
  <c r="Z420" i="2"/>
  <c r="Y420" i="2"/>
  <c r="X420" i="2"/>
  <c r="R420" i="2"/>
  <c r="P420" i="2"/>
  <c r="V420" i="2" s="1"/>
  <c r="Y419" i="2"/>
  <c r="V419" i="2"/>
  <c r="P419" i="2"/>
  <c r="T419" i="2" s="1"/>
  <c r="Y418" i="2"/>
  <c r="Z418" i="2" s="1"/>
  <c r="X418" i="2"/>
  <c r="T418" i="2"/>
  <c r="P418" i="2"/>
  <c r="R418" i="2" s="1"/>
  <c r="Z417" i="2"/>
  <c r="Y417" i="2"/>
  <c r="X417" i="2"/>
  <c r="V417" i="2"/>
  <c r="R417" i="2"/>
  <c r="P417" i="2"/>
  <c r="T417" i="2" s="1"/>
  <c r="N415" i="2"/>
  <c r="L415" i="2"/>
  <c r="W414" i="2"/>
  <c r="W415" i="2" s="1"/>
  <c r="U414" i="2"/>
  <c r="S414" i="2"/>
  <c r="S415" i="2" s="1"/>
  <c r="Q414" i="2"/>
  <c r="Q415" i="2" s="1"/>
  <c r="O414" i="2"/>
  <c r="O415" i="2" s="1"/>
  <c r="N414" i="2"/>
  <c r="M414" i="2"/>
  <c r="M415" i="2" s="1"/>
  <c r="L414" i="2"/>
  <c r="J414" i="2"/>
  <c r="I414" i="2"/>
  <c r="I415" i="2" s="1"/>
  <c r="H414" i="2"/>
  <c r="H415" i="2" s="1"/>
  <c r="G414" i="2"/>
  <c r="G415" i="2" s="1"/>
  <c r="P413" i="2"/>
  <c r="K413" i="2"/>
  <c r="K414" i="2" s="1"/>
  <c r="J413" i="2"/>
  <c r="Z409" i="2"/>
  <c r="Y409" i="2"/>
  <c r="V409" i="2"/>
  <c r="R409" i="2"/>
  <c r="P409" i="2"/>
  <c r="X409" i="2" s="1"/>
  <c r="Y408" i="2"/>
  <c r="Z408" i="2" s="1"/>
  <c r="T408" i="2"/>
  <c r="P408" i="2"/>
  <c r="Z407" i="2"/>
  <c r="Y407" i="2"/>
  <c r="X407" i="2"/>
  <c r="R407" i="2"/>
  <c r="P407" i="2"/>
  <c r="V407" i="2" s="1"/>
  <c r="L405" i="2"/>
  <c r="J405" i="2"/>
  <c r="W404" i="2"/>
  <c r="W405" i="2" s="1"/>
  <c r="U404" i="2"/>
  <c r="U405" i="2" s="1"/>
  <c r="S404" i="2"/>
  <c r="Q404" i="2"/>
  <c r="Q405" i="2" s="1"/>
  <c r="P404" i="2"/>
  <c r="O404" i="2"/>
  <c r="O405" i="2" s="1"/>
  <c r="N404" i="2"/>
  <c r="M404" i="2"/>
  <c r="M405" i="2" s="1"/>
  <c r="L404" i="2"/>
  <c r="K404" i="2"/>
  <c r="K405" i="2" s="1"/>
  <c r="J404" i="2"/>
  <c r="I404" i="2"/>
  <c r="I405" i="2" s="1"/>
  <c r="H404" i="2"/>
  <c r="G404" i="2"/>
  <c r="G405" i="2" s="1"/>
  <c r="Z403" i="2"/>
  <c r="Z404" i="2" s="1"/>
  <c r="Z405" i="2" s="1"/>
  <c r="Y403" i="2"/>
  <c r="Y404" i="2" s="1"/>
  <c r="P403" i="2"/>
  <c r="S399" i="2"/>
  <c r="Q399" i="2"/>
  <c r="I399" i="2"/>
  <c r="W398" i="2"/>
  <c r="U398" i="2"/>
  <c r="S398" i="2"/>
  <c r="Q398" i="2"/>
  <c r="O398" i="2"/>
  <c r="O399" i="2" s="1"/>
  <c r="M398" i="2"/>
  <c r="M399" i="2" s="1"/>
  <c r="L398" i="2"/>
  <c r="L399" i="2" s="1"/>
  <c r="I398" i="2"/>
  <c r="G398" i="2"/>
  <c r="G399" i="2" s="1"/>
  <c r="S394" i="2"/>
  <c r="Q394" i="2"/>
  <c r="K394" i="2"/>
  <c r="I394" i="2"/>
  <c r="W393" i="2"/>
  <c r="U393" i="2"/>
  <c r="S393" i="2"/>
  <c r="Q393" i="2"/>
  <c r="O393" i="2"/>
  <c r="O394" i="2" s="1"/>
  <c r="N393" i="2"/>
  <c r="N394" i="2" s="1"/>
  <c r="M393" i="2"/>
  <c r="L393" i="2"/>
  <c r="L394" i="2" s="1"/>
  <c r="K393" i="2"/>
  <c r="J393" i="2"/>
  <c r="J394" i="2" s="1"/>
  <c r="I393" i="2"/>
  <c r="H393" i="2"/>
  <c r="H394" i="2" s="1"/>
  <c r="G393" i="2"/>
  <c r="G394" i="2" s="1"/>
  <c r="Y392" i="2"/>
  <c r="Z392" i="2" s="1"/>
  <c r="V392" i="2"/>
  <c r="R392" i="2"/>
  <c r="P392" i="2"/>
  <c r="X392" i="2" s="1"/>
  <c r="Z391" i="2"/>
  <c r="Z393" i="2" s="1"/>
  <c r="Z394" i="2" s="1"/>
  <c r="Y391" i="2"/>
  <c r="Y393" i="2" s="1"/>
  <c r="Y394" i="2" s="1"/>
  <c r="X391" i="2"/>
  <c r="P391" i="2"/>
  <c r="V391" i="2" s="1"/>
  <c r="Y387" i="2"/>
  <c r="Z387" i="2" s="1"/>
  <c r="V387" i="2"/>
  <c r="P387" i="2"/>
  <c r="T387" i="2" s="1"/>
  <c r="Z386" i="2"/>
  <c r="Y386" i="2"/>
  <c r="X386" i="2"/>
  <c r="T386" i="2"/>
  <c r="P386" i="2"/>
  <c r="R386" i="2" s="1"/>
  <c r="Y385" i="2"/>
  <c r="Z385" i="2" s="1"/>
  <c r="V385" i="2"/>
  <c r="R385" i="2"/>
  <c r="P385" i="2"/>
  <c r="X385" i="2" s="1"/>
  <c r="Y384" i="2"/>
  <c r="Z384" i="2" s="1"/>
  <c r="P384" i="2"/>
  <c r="U382" i="2"/>
  <c r="S382" i="2"/>
  <c r="M382" i="2"/>
  <c r="K382" i="2"/>
  <c r="Y381" i="2"/>
  <c r="W381" i="2"/>
  <c r="U381" i="2"/>
  <c r="S381" i="2"/>
  <c r="Q381" i="2"/>
  <c r="O381" i="2"/>
  <c r="N381" i="2"/>
  <c r="N382" i="2" s="1"/>
  <c r="M381" i="2"/>
  <c r="L381" i="2"/>
  <c r="L382" i="2" s="1"/>
  <c r="K381" i="2"/>
  <c r="J381" i="2"/>
  <c r="J382" i="2" s="1"/>
  <c r="I381" i="2"/>
  <c r="H381" i="2"/>
  <c r="H382" i="2" s="1"/>
  <c r="G381" i="2"/>
  <c r="Y380" i="2"/>
  <c r="Z380" i="2" s="1"/>
  <c r="X380" i="2"/>
  <c r="V380" i="2"/>
  <c r="T380" i="2"/>
  <c r="R380" i="2"/>
  <c r="P380" i="2"/>
  <c r="Z379" i="2"/>
  <c r="Y379" i="2"/>
  <c r="P379" i="2"/>
  <c r="Y378" i="2"/>
  <c r="Z378" i="2" s="1"/>
  <c r="P378" i="2"/>
  <c r="X378" i="2" s="1"/>
  <c r="Z374" i="2"/>
  <c r="V374" i="2"/>
  <c r="P374" i="2"/>
  <c r="T374" i="2" s="1"/>
  <c r="Z373" i="2"/>
  <c r="V373" i="2"/>
  <c r="R373" i="2"/>
  <c r="P373" i="2"/>
  <c r="X373" i="2" s="1"/>
  <c r="N371" i="2"/>
  <c r="L371" i="2"/>
  <c r="Z370" i="2"/>
  <c r="Y370" i="2"/>
  <c r="Y371" i="2" s="1"/>
  <c r="X370" i="2"/>
  <c r="W370" i="2"/>
  <c r="W371" i="2" s="1"/>
  <c r="X371" i="2" s="1"/>
  <c r="U370" i="2"/>
  <c r="V370" i="2" s="1"/>
  <c r="S370" i="2"/>
  <c r="S371" i="2" s="1"/>
  <c r="T371" i="2" s="1"/>
  <c r="R370" i="2"/>
  <c r="Q370" i="2"/>
  <c r="Q371" i="2" s="1"/>
  <c r="R371" i="2" s="1"/>
  <c r="P370" i="2"/>
  <c r="P371" i="2" s="1"/>
  <c r="O370" i="2"/>
  <c r="O371" i="2" s="1"/>
  <c r="N370" i="2"/>
  <c r="M370" i="2"/>
  <c r="M371" i="2" s="1"/>
  <c r="L370" i="2"/>
  <c r="K370" i="2"/>
  <c r="K371" i="2" s="1"/>
  <c r="J370" i="2"/>
  <c r="I370" i="2"/>
  <c r="I371" i="2" s="1"/>
  <c r="H370" i="2"/>
  <c r="H371" i="2" s="1"/>
  <c r="G370" i="2"/>
  <c r="G371" i="2" s="1"/>
  <c r="Z369" i="2"/>
  <c r="X369" i="2"/>
  <c r="T369" i="2"/>
  <c r="R369" i="2"/>
  <c r="P369" i="2"/>
  <c r="V369" i="2" s="1"/>
  <c r="L365" i="2"/>
  <c r="S364" i="2"/>
  <c r="N364" i="2"/>
  <c r="N365" i="2" s="1"/>
  <c r="L364" i="2"/>
  <c r="K364" i="2"/>
  <c r="K365" i="2" s="1"/>
  <c r="H364" i="2"/>
  <c r="H365" i="2" s="1"/>
  <c r="X360" i="2"/>
  <c r="R360" i="2"/>
  <c r="P360" i="2"/>
  <c r="V360" i="2" s="1"/>
  <c r="Y359" i="2"/>
  <c r="V359" i="2"/>
  <c r="P359" i="2"/>
  <c r="T359" i="2" s="1"/>
  <c r="Y358" i="2"/>
  <c r="Z358" i="2" s="1"/>
  <c r="X358" i="2"/>
  <c r="T358" i="2"/>
  <c r="P358" i="2"/>
  <c r="R358" i="2" s="1"/>
  <c r="W356" i="2"/>
  <c r="U356" i="2"/>
  <c r="O356" i="2"/>
  <c r="M356" i="2"/>
  <c r="G356" i="2"/>
  <c r="W355" i="2"/>
  <c r="U355" i="2"/>
  <c r="S355" i="2"/>
  <c r="Q355" i="2"/>
  <c r="O355" i="2"/>
  <c r="N355" i="2"/>
  <c r="N356" i="2" s="1"/>
  <c r="M355" i="2"/>
  <c r="L355" i="2"/>
  <c r="L356" i="2" s="1"/>
  <c r="K355" i="2"/>
  <c r="J355" i="2"/>
  <c r="J356" i="2" s="1"/>
  <c r="I355" i="2"/>
  <c r="I356" i="2" s="1"/>
  <c r="H355" i="2"/>
  <c r="H356" i="2" s="1"/>
  <c r="G355" i="2"/>
  <c r="K354" i="2"/>
  <c r="P354" i="2" s="1"/>
  <c r="Y350" i="2"/>
  <c r="Z350" i="2" s="1"/>
  <c r="V350" i="2"/>
  <c r="R350" i="2"/>
  <c r="P350" i="2"/>
  <c r="X350" i="2" s="1"/>
  <c r="N348" i="2"/>
  <c r="L348" i="2"/>
  <c r="Z347" i="2"/>
  <c r="W347" i="2"/>
  <c r="U347" i="2"/>
  <c r="S347" i="2"/>
  <c r="Q347" i="2"/>
  <c r="O347" i="2"/>
  <c r="N347" i="2"/>
  <c r="M347" i="2"/>
  <c r="L347" i="2"/>
  <c r="K347" i="2"/>
  <c r="J347" i="2"/>
  <c r="J337" i="2" s="1"/>
  <c r="I347" i="2"/>
  <c r="H347" i="2"/>
  <c r="G347" i="2"/>
  <c r="Y346" i="2"/>
  <c r="Z346" i="2" s="1"/>
  <c r="P346" i="2"/>
  <c r="Y345" i="2"/>
  <c r="Z345" i="2" s="1"/>
  <c r="R345" i="2"/>
  <c r="P345" i="2"/>
  <c r="X345" i="2" s="1"/>
  <c r="Z344" i="2"/>
  <c r="Y344" i="2"/>
  <c r="Y347" i="2" s="1"/>
  <c r="P344" i="2"/>
  <c r="Y343" i="2"/>
  <c r="W343" i="2"/>
  <c r="U343" i="2"/>
  <c r="S343" i="2"/>
  <c r="Q343" i="2"/>
  <c r="O343" i="2"/>
  <c r="O348" i="2" s="1"/>
  <c r="N343" i="2"/>
  <c r="M343" i="2"/>
  <c r="M348" i="2" s="1"/>
  <c r="L343" i="2"/>
  <c r="K343" i="2"/>
  <c r="J343" i="2"/>
  <c r="J348" i="2" s="1"/>
  <c r="I343" i="2"/>
  <c r="H343" i="2"/>
  <c r="G343" i="2"/>
  <c r="G348" i="2" s="1"/>
  <c r="Z342" i="2"/>
  <c r="Z343" i="2" s="1"/>
  <c r="T342" i="2"/>
  <c r="P342" i="2"/>
  <c r="U338" i="2"/>
  <c r="M338" i="2"/>
  <c r="H338" i="2"/>
  <c r="W337" i="2"/>
  <c r="U337" i="2"/>
  <c r="Q337" i="2"/>
  <c r="O337" i="2"/>
  <c r="N337" i="2"/>
  <c r="M337" i="2"/>
  <c r="L337" i="2"/>
  <c r="I337" i="2"/>
  <c r="G337" i="2"/>
  <c r="W336" i="2"/>
  <c r="U336" i="2"/>
  <c r="O336" i="2"/>
  <c r="O338" i="2" s="1"/>
  <c r="N336" i="2"/>
  <c r="N338" i="2" s="1"/>
  <c r="M336" i="2"/>
  <c r="L336" i="2"/>
  <c r="L338" i="2" s="1"/>
  <c r="J336" i="2"/>
  <c r="J338" i="2" s="1"/>
  <c r="G336" i="2"/>
  <c r="G338" i="2" s="1"/>
  <c r="W330" i="2"/>
  <c r="U330" i="2"/>
  <c r="O330" i="2"/>
  <c r="N330" i="2"/>
  <c r="M330" i="2"/>
  <c r="L330" i="2"/>
  <c r="J330" i="2"/>
  <c r="H330" i="2"/>
  <c r="G330" i="2"/>
  <c r="U326" i="2"/>
  <c r="S326" i="2"/>
  <c r="Q326" i="2"/>
  <c r="K326" i="2"/>
  <c r="J326" i="2"/>
  <c r="Z325" i="2"/>
  <c r="Y325" i="2"/>
  <c r="W325" i="2"/>
  <c r="V325" i="2"/>
  <c r="U325" i="2"/>
  <c r="T325" i="2"/>
  <c r="S325" i="2"/>
  <c r="Q325" i="2"/>
  <c r="R325" i="2" s="1"/>
  <c r="P325" i="2"/>
  <c r="O325" i="2"/>
  <c r="O292" i="2" s="1"/>
  <c r="N325" i="2"/>
  <c r="N292" i="2" s="1"/>
  <c r="M325" i="2"/>
  <c r="L325" i="2"/>
  <c r="K325" i="2"/>
  <c r="J325" i="2"/>
  <c r="I325" i="2"/>
  <c r="H325" i="2"/>
  <c r="G325" i="2"/>
  <c r="G292" i="2" s="1"/>
  <c r="X324" i="2"/>
  <c r="V324" i="2"/>
  <c r="T324" i="2"/>
  <c r="P324" i="2"/>
  <c r="R324" i="2" s="1"/>
  <c r="W323" i="2"/>
  <c r="W291" i="2" s="1"/>
  <c r="U323" i="2"/>
  <c r="S323" i="2"/>
  <c r="Q323" i="2"/>
  <c r="P323" i="2"/>
  <c r="X323" i="2" s="1"/>
  <c r="O323" i="2"/>
  <c r="O291" i="2" s="1"/>
  <c r="O237" i="2" s="1"/>
  <c r="N323" i="2"/>
  <c r="M323" i="2"/>
  <c r="L323" i="2"/>
  <c r="K323" i="2"/>
  <c r="J323" i="2"/>
  <c r="I323" i="2"/>
  <c r="H323" i="2"/>
  <c r="G323" i="2"/>
  <c r="G291" i="2" s="1"/>
  <c r="G237" i="2" s="1"/>
  <c r="V322" i="2"/>
  <c r="P322" i="2"/>
  <c r="X322" i="2" s="1"/>
  <c r="Y321" i="2"/>
  <c r="Z321" i="2" s="1"/>
  <c r="X321" i="2"/>
  <c r="V321" i="2"/>
  <c r="T321" i="2"/>
  <c r="P321" i="2"/>
  <c r="R321" i="2" s="1"/>
  <c r="Y320" i="2"/>
  <c r="Z320" i="2" s="1"/>
  <c r="Z323" i="2" s="1"/>
  <c r="X320" i="2"/>
  <c r="V320" i="2"/>
  <c r="T320" i="2"/>
  <c r="R320" i="2"/>
  <c r="P320" i="2"/>
  <c r="Y319" i="2"/>
  <c r="W319" i="2"/>
  <c r="V319" i="2"/>
  <c r="U319" i="2"/>
  <c r="T319" i="2"/>
  <c r="S319" i="2"/>
  <c r="Q319" i="2"/>
  <c r="R319" i="2" s="1"/>
  <c r="P319" i="2"/>
  <c r="O319" i="2"/>
  <c r="N319" i="2"/>
  <c r="M319" i="2"/>
  <c r="M326" i="2" s="1"/>
  <c r="L319" i="2"/>
  <c r="L326" i="2" s="1"/>
  <c r="K319" i="2"/>
  <c r="J319" i="2"/>
  <c r="I319" i="2"/>
  <c r="I326" i="2" s="1"/>
  <c r="H319" i="2"/>
  <c r="G319" i="2"/>
  <c r="Z318" i="2"/>
  <c r="V318" i="2"/>
  <c r="P318" i="2"/>
  <c r="X318" i="2" s="1"/>
  <c r="Z317" i="2"/>
  <c r="X317" i="2"/>
  <c r="V317" i="2"/>
  <c r="T317" i="2"/>
  <c r="R317" i="2"/>
  <c r="P317" i="2"/>
  <c r="Y312" i="2"/>
  <c r="Z312" i="2" s="1"/>
  <c r="V312" i="2"/>
  <c r="T312" i="2"/>
  <c r="P312" i="2"/>
  <c r="R312" i="2" s="1"/>
  <c r="U310" i="2"/>
  <c r="V310" i="2" s="1"/>
  <c r="S310" i="2"/>
  <c r="N310" i="2"/>
  <c r="M310" i="2"/>
  <c r="K310" i="2"/>
  <c r="Y309" i="2"/>
  <c r="Y310" i="2" s="1"/>
  <c r="W309" i="2"/>
  <c r="U309" i="2"/>
  <c r="V309" i="2" s="1"/>
  <c r="S309" i="2"/>
  <c r="Q309" i="2"/>
  <c r="Q310" i="2" s="1"/>
  <c r="R310" i="2" s="1"/>
  <c r="O309" i="2"/>
  <c r="O310" i="2" s="1"/>
  <c r="N309" i="2"/>
  <c r="M309" i="2"/>
  <c r="L309" i="2"/>
  <c r="L310" i="2" s="1"/>
  <c r="K309" i="2"/>
  <c r="J309" i="2"/>
  <c r="J310" i="2" s="1"/>
  <c r="I309" i="2"/>
  <c r="I310" i="2" s="1"/>
  <c r="H309" i="2"/>
  <c r="H310" i="2" s="1"/>
  <c r="G309" i="2"/>
  <c r="G310" i="2" s="1"/>
  <c r="Y308" i="2"/>
  <c r="Z308" i="2" s="1"/>
  <c r="Z309" i="2" s="1"/>
  <c r="Z310" i="2" s="1"/>
  <c r="V308" i="2"/>
  <c r="T308" i="2"/>
  <c r="R308" i="2"/>
  <c r="P308" i="2"/>
  <c r="P309" i="2" s="1"/>
  <c r="P310" i="2" s="1"/>
  <c r="Z304" i="2"/>
  <c r="P304" i="2"/>
  <c r="K304" i="2"/>
  <c r="Z303" i="2"/>
  <c r="X303" i="2"/>
  <c r="P303" i="2"/>
  <c r="V303" i="2" s="1"/>
  <c r="Z302" i="2"/>
  <c r="Y302" i="2"/>
  <c r="V302" i="2"/>
  <c r="P302" i="2"/>
  <c r="X302" i="2" s="1"/>
  <c r="Y301" i="2"/>
  <c r="Z301" i="2" s="1"/>
  <c r="X301" i="2"/>
  <c r="V301" i="2"/>
  <c r="T301" i="2"/>
  <c r="P301" i="2"/>
  <c r="R301" i="2" s="1"/>
  <c r="W299" i="2"/>
  <c r="U299" i="2"/>
  <c r="O299" i="2"/>
  <c r="M299" i="2"/>
  <c r="H299" i="2"/>
  <c r="G299" i="2"/>
  <c r="Y298" i="2"/>
  <c r="W298" i="2"/>
  <c r="U298" i="2"/>
  <c r="S298" i="2"/>
  <c r="Q298" i="2"/>
  <c r="O298" i="2"/>
  <c r="N298" i="2"/>
  <c r="N299" i="2" s="1"/>
  <c r="M298" i="2"/>
  <c r="L298" i="2"/>
  <c r="K298" i="2"/>
  <c r="J298" i="2"/>
  <c r="J291" i="2" s="1"/>
  <c r="I298" i="2"/>
  <c r="H298" i="2"/>
  <c r="G298" i="2"/>
  <c r="Z297" i="2"/>
  <c r="Z298" i="2" s="1"/>
  <c r="V297" i="2"/>
  <c r="T297" i="2"/>
  <c r="P297" i="2"/>
  <c r="R297" i="2" s="1"/>
  <c r="U293" i="2"/>
  <c r="Z292" i="2"/>
  <c r="Z239" i="2" s="1"/>
  <c r="Y292" i="2"/>
  <c r="Y239" i="2" s="1"/>
  <c r="U292" i="2"/>
  <c r="V292" i="2" s="1"/>
  <c r="S292" i="2"/>
  <c r="T292" i="2" s="1"/>
  <c r="Q292" i="2"/>
  <c r="Q239" i="2" s="1"/>
  <c r="R239" i="2" s="1"/>
  <c r="P292" i="2"/>
  <c r="M292" i="2"/>
  <c r="L292" i="2"/>
  <c r="K292" i="2"/>
  <c r="J292" i="2"/>
  <c r="J239" i="2" s="1"/>
  <c r="I292" i="2"/>
  <c r="I239" i="2" s="1"/>
  <c r="H292" i="2"/>
  <c r="U291" i="2"/>
  <c r="N291" i="2"/>
  <c r="M291" i="2"/>
  <c r="M293" i="2" s="1"/>
  <c r="Y290" i="2"/>
  <c r="U290" i="2"/>
  <c r="S290" i="2"/>
  <c r="T290" i="2" s="1"/>
  <c r="Q290" i="2"/>
  <c r="P290" i="2"/>
  <c r="M290" i="2"/>
  <c r="L290" i="2"/>
  <c r="K290" i="2"/>
  <c r="J290" i="2"/>
  <c r="I290" i="2"/>
  <c r="H290" i="2"/>
  <c r="H293" i="2" s="1"/>
  <c r="U286" i="2"/>
  <c r="M286" i="2"/>
  <c r="L286" i="2"/>
  <c r="J286" i="2"/>
  <c r="Y285" i="2"/>
  <c r="Y286" i="2" s="1"/>
  <c r="X285" i="2"/>
  <c r="W285" i="2"/>
  <c r="W286" i="2" s="1"/>
  <c r="U285" i="2"/>
  <c r="S285" i="2"/>
  <c r="S286" i="2" s="1"/>
  <c r="Q285" i="2"/>
  <c r="P285" i="2"/>
  <c r="O285" i="2"/>
  <c r="O286" i="2" s="1"/>
  <c r="N285" i="2"/>
  <c r="N286" i="2" s="1"/>
  <c r="M285" i="2"/>
  <c r="L285" i="2"/>
  <c r="K285" i="2"/>
  <c r="K286" i="2" s="1"/>
  <c r="J285" i="2"/>
  <c r="I285" i="2"/>
  <c r="I286" i="2" s="1"/>
  <c r="H285" i="2"/>
  <c r="H286" i="2" s="1"/>
  <c r="G285" i="2"/>
  <c r="G286" i="2" s="1"/>
  <c r="Z284" i="2"/>
  <c r="Z285" i="2" s="1"/>
  <c r="Z286" i="2" s="1"/>
  <c r="Y284" i="2"/>
  <c r="P284" i="2"/>
  <c r="Y280" i="2"/>
  <c r="Z280" i="2" s="1"/>
  <c r="P280" i="2"/>
  <c r="Z279" i="2"/>
  <c r="Y279" i="2"/>
  <c r="X279" i="2"/>
  <c r="R279" i="2"/>
  <c r="P279" i="2"/>
  <c r="V279" i="2" s="1"/>
  <c r="W277" i="2"/>
  <c r="Q277" i="2"/>
  <c r="O277" i="2"/>
  <c r="J277" i="2"/>
  <c r="I277" i="2"/>
  <c r="G277" i="2"/>
  <c r="W276" i="2"/>
  <c r="U276" i="2"/>
  <c r="S276" i="2"/>
  <c r="Q276" i="2"/>
  <c r="O276" i="2"/>
  <c r="N276" i="2"/>
  <c r="M276" i="2"/>
  <c r="L276" i="2"/>
  <c r="L277" i="2" s="1"/>
  <c r="K276" i="2"/>
  <c r="K277" i="2" s="1"/>
  <c r="J276" i="2"/>
  <c r="I276" i="2"/>
  <c r="H276" i="2"/>
  <c r="H277" i="2" s="1"/>
  <c r="G276" i="2"/>
  <c r="Y275" i="2"/>
  <c r="Z275" i="2" s="1"/>
  <c r="V275" i="2"/>
  <c r="P275" i="2"/>
  <c r="X275" i="2" s="1"/>
  <c r="Y274" i="2"/>
  <c r="X274" i="2"/>
  <c r="V274" i="2"/>
  <c r="T274" i="2"/>
  <c r="P274" i="2"/>
  <c r="R274" i="2" s="1"/>
  <c r="X270" i="2"/>
  <c r="T270" i="2"/>
  <c r="R270" i="2"/>
  <c r="P270" i="2"/>
  <c r="V270" i="2" s="1"/>
  <c r="U268" i="2"/>
  <c r="O268" i="2"/>
  <c r="M268" i="2"/>
  <c r="L268" i="2"/>
  <c r="G268" i="2"/>
  <c r="Y267" i="2"/>
  <c r="W267" i="2"/>
  <c r="W268" i="2" s="1"/>
  <c r="U267" i="2"/>
  <c r="S267" i="2"/>
  <c r="Q267" i="2"/>
  <c r="O267" i="2"/>
  <c r="N267" i="2"/>
  <c r="M267" i="2"/>
  <c r="L267" i="2"/>
  <c r="K267" i="2"/>
  <c r="J267" i="2"/>
  <c r="I267" i="2"/>
  <c r="H267" i="2"/>
  <c r="H245" i="2" s="1"/>
  <c r="H237" i="2" s="1"/>
  <c r="G267" i="2"/>
  <c r="Z266" i="2"/>
  <c r="Z267" i="2" s="1"/>
  <c r="P266" i="2"/>
  <c r="W265" i="2"/>
  <c r="U265" i="2"/>
  <c r="S265" i="2"/>
  <c r="Q265" i="2"/>
  <c r="O265" i="2"/>
  <c r="N265" i="2"/>
  <c r="N268" i="2" s="1"/>
  <c r="M265" i="2"/>
  <c r="L265" i="2"/>
  <c r="K265" i="2"/>
  <c r="J265" i="2"/>
  <c r="I265" i="2"/>
  <c r="I268" i="2" s="1"/>
  <c r="H265" i="2"/>
  <c r="G265" i="2"/>
  <c r="Y264" i="2"/>
  <c r="Z264" i="2" s="1"/>
  <c r="V264" i="2"/>
  <c r="T264" i="2"/>
  <c r="P264" i="2"/>
  <c r="R264" i="2" s="1"/>
  <c r="Y263" i="2"/>
  <c r="Z263" i="2" s="1"/>
  <c r="Z265" i="2" s="1"/>
  <c r="Z268" i="2" s="1"/>
  <c r="X263" i="2"/>
  <c r="T263" i="2"/>
  <c r="R263" i="2"/>
  <c r="P263" i="2"/>
  <c r="V263" i="2" s="1"/>
  <c r="Z262" i="2"/>
  <c r="Y262" i="2"/>
  <c r="Y265" i="2" s="1"/>
  <c r="R262" i="2"/>
  <c r="P262" i="2"/>
  <c r="Y258" i="2"/>
  <c r="Z258" i="2" s="1"/>
  <c r="P258" i="2"/>
  <c r="S256" i="2"/>
  <c r="K256" i="2"/>
  <c r="W255" i="2"/>
  <c r="U255" i="2"/>
  <c r="S255" i="2"/>
  <c r="Q255" i="2"/>
  <c r="O255" i="2"/>
  <c r="O246" i="2" s="1"/>
  <c r="O238" i="2" s="1"/>
  <c r="N255" i="2"/>
  <c r="N246" i="2" s="1"/>
  <c r="N238" i="2" s="1"/>
  <c r="M255" i="2"/>
  <c r="L255" i="2"/>
  <c r="K255" i="2"/>
  <c r="J255" i="2"/>
  <c r="I255" i="2"/>
  <c r="H255" i="2"/>
  <c r="G255" i="2"/>
  <c r="G246" i="2" s="1"/>
  <c r="G238" i="2" s="1"/>
  <c r="X254" i="2"/>
  <c r="R254" i="2"/>
  <c r="P254" i="2"/>
  <c r="V254" i="2" s="1"/>
  <c r="Y253" i="2"/>
  <c r="W253" i="2"/>
  <c r="U253" i="2"/>
  <c r="S253" i="2"/>
  <c r="Q253" i="2"/>
  <c r="O253" i="2"/>
  <c r="O256" i="2" s="1"/>
  <c r="N253" i="2"/>
  <c r="M253" i="2"/>
  <c r="M256" i="2" s="1"/>
  <c r="L253" i="2"/>
  <c r="L256" i="2" s="1"/>
  <c r="K253" i="2"/>
  <c r="J253" i="2"/>
  <c r="J245" i="2" s="1"/>
  <c r="J237" i="2" s="1"/>
  <c r="I253" i="2"/>
  <c r="H253" i="2"/>
  <c r="H256" i="2" s="1"/>
  <c r="G253" i="2"/>
  <c r="G256" i="2" s="1"/>
  <c r="Y252" i="2"/>
  <c r="Z252" i="2" s="1"/>
  <c r="Z253" i="2" s="1"/>
  <c r="T252" i="2"/>
  <c r="R252" i="2"/>
  <c r="P252" i="2"/>
  <c r="X252" i="2" s="1"/>
  <c r="Z251" i="2"/>
  <c r="P251" i="2"/>
  <c r="W246" i="2"/>
  <c r="U246" i="2"/>
  <c r="S246" i="2"/>
  <c r="Q246" i="2"/>
  <c r="M246" i="2"/>
  <c r="L246" i="2"/>
  <c r="K246" i="2"/>
  <c r="J246" i="2"/>
  <c r="I246" i="2"/>
  <c r="H246" i="2"/>
  <c r="W245" i="2"/>
  <c r="S245" i="2"/>
  <c r="O245" i="2"/>
  <c r="L245" i="2"/>
  <c r="K245" i="2"/>
  <c r="G245" i="2"/>
  <c r="W244" i="2"/>
  <c r="U244" i="2"/>
  <c r="Q244" i="2"/>
  <c r="O244" i="2"/>
  <c r="N244" i="2"/>
  <c r="M244" i="2"/>
  <c r="L244" i="2"/>
  <c r="L247" i="2" s="1"/>
  <c r="I244" i="2"/>
  <c r="H244" i="2"/>
  <c r="H247" i="2" s="1"/>
  <c r="G244" i="2"/>
  <c r="V239" i="2"/>
  <c r="U239" i="2"/>
  <c r="S239" i="2"/>
  <c r="T239" i="2" s="1"/>
  <c r="P239" i="2"/>
  <c r="O239" i="2"/>
  <c r="N239" i="2"/>
  <c r="M239" i="2"/>
  <c r="L239" i="2"/>
  <c r="K239" i="2"/>
  <c r="H239" i="2"/>
  <c r="G239" i="2"/>
  <c r="U238" i="2"/>
  <c r="S238" i="2"/>
  <c r="Q238" i="2"/>
  <c r="M238" i="2"/>
  <c r="L238" i="2"/>
  <c r="K238" i="2"/>
  <c r="J238" i="2"/>
  <c r="I238" i="2"/>
  <c r="H238" i="2"/>
  <c r="W237" i="2"/>
  <c r="U236" i="2"/>
  <c r="M236" i="2"/>
  <c r="L236" i="2"/>
  <c r="H236" i="2"/>
  <c r="H240" i="2" s="1"/>
  <c r="R232" i="2"/>
  <c r="P232" i="2"/>
  <c r="X232" i="2" s="1"/>
  <c r="Z231" i="2"/>
  <c r="Y231" i="2"/>
  <c r="P231" i="2"/>
  <c r="X231" i="2" s="1"/>
  <c r="Y230" i="2"/>
  <c r="Z230" i="2" s="1"/>
  <c r="X230" i="2"/>
  <c r="V230" i="2"/>
  <c r="T230" i="2"/>
  <c r="P230" i="2"/>
  <c r="R230" i="2" s="1"/>
  <c r="Z229" i="2"/>
  <c r="Y229" i="2"/>
  <c r="X229" i="2"/>
  <c r="V229" i="2"/>
  <c r="T229" i="2"/>
  <c r="R229" i="2"/>
  <c r="P229" i="2"/>
  <c r="Y228" i="2"/>
  <c r="Z228" i="2" s="1"/>
  <c r="V228" i="2"/>
  <c r="T228" i="2"/>
  <c r="P228" i="2"/>
  <c r="R228" i="2" s="1"/>
  <c r="U226" i="2"/>
  <c r="N226" i="2"/>
  <c r="H226" i="2"/>
  <c r="Z225" i="2"/>
  <c r="Z202" i="2" s="1"/>
  <c r="Y225" i="2"/>
  <c r="Y202" i="2" s="1"/>
  <c r="W225" i="2"/>
  <c r="U225" i="2"/>
  <c r="S225" i="2"/>
  <c r="Q225" i="2"/>
  <c r="Q202" i="2" s="1"/>
  <c r="O225" i="2"/>
  <c r="N225" i="2"/>
  <c r="M225" i="2"/>
  <c r="L225" i="2"/>
  <c r="K225" i="2"/>
  <c r="J225" i="2"/>
  <c r="J202" i="2" s="1"/>
  <c r="I225" i="2"/>
  <c r="I202" i="2" s="1"/>
  <c r="H225" i="2"/>
  <c r="G225" i="2"/>
  <c r="Y224" i="2"/>
  <c r="Z224" i="2" s="1"/>
  <c r="X224" i="2"/>
  <c r="T224" i="2"/>
  <c r="R224" i="2"/>
  <c r="P224" i="2"/>
  <c r="P225" i="2" s="1"/>
  <c r="W223" i="2"/>
  <c r="U223" i="2"/>
  <c r="S223" i="2"/>
  <c r="S226" i="2" s="1"/>
  <c r="Q223" i="2"/>
  <c r="Q226" i="2" s="1"/>
  <c r="O223" i="2"/>
  <c r="O226" i="2" s="1"/>
  <c r="N223" i="2"/>
  <c r="M223" i="2"/>
  <c r="M226" i="2" s="1"/>
  <c r="L223" i="2"/>
  <c r="K223" i="2"/>
  <c r="K226" i="2" s="1"/>
  <c r="J223" i="2"/>
  <c r="H223" i="2"/>
  <c r="G223" i="2"/>
  <c r="G226" i="2" s="1"/>
  <c r="V222" i="2"/>
  <c r="T222" i="2"/>
  <c r="P222" i="2"/>
  <c r="R222" i="2" s="1"/>
  <c r="Y221" i="2"/>
  <c r="Z221" i="2" s="1"/>
  <c r="X221" i="2"/>
  <c r="T221" i="2"/>
  <c r="R221" i="2"/>
  <c r="P221" i="2"/>
  <c r="V221" i="2" s="1"/>
  <c r="I221" i="2"/>
  <c r="I223" i="2" s="1"/>
  <c r="I226" i="2" s="1"/>
  <c r="Y220" i="2"/>
  <c r="Z220" i="2" s="1"/>
  <c r="X220" i="2"/>
  <c r="T220" i="2"/>
  <c r="R220" i="2"/>
  <c r="P220" i="2"/>
  <c r="V220" i="2" s="1"/>
  <c r="Z219" i="2"/>
  <c r="Z223" i="2" s="1"/>
  <c r="Z226" i="2" s="1"/>
  <c r="Y219" i="2"/>
  <c r="Y223" i="2" s="1"/>
  <c r="Y226" i="2" s="1"/>
  <c r="P219" i="2"/>
  <c r="S215" i="2"/>
  <c r="Q215" i="2"/>
  <c r="N215" i="2"/>
  <c r="L215" i="2"/>
  <c r="K215" i="2"/>
  <c r="I215" i="2"/>
  <c r="W214" i="2"/>
  <c r="W215" i="2" s="1"/>
  <c r="U214" i="2"/>
  <c r="S214" i="2"/>
  <c r="Q214" i="2"/>
  <c r="P214" i="2"/>
  <c r="O214" i="2"/>
  <c r="O215" i="2" s="1"/>
  <c r="N214" i="2"/>
  <c r="M214" i="2"/>
  <c r="M215" i="2" s="1"/>
  <c r="L214" i="2"/>
  <c r="K214" i="2"/>
  <c r="J214" i="2"/>
  <c r="J215" i="2" s="1"/>
  <c r="I214" i="2"/>
  <c r="H214" i="2"/>
  <c r="G214" i="2"/>
  <c r="G215" i="2" s="1"/>
  <c r="Y213" i="2"/>
  <c r="Z213" i="2" s="1"/>
  <c r="Z214" i="2" s="1"/>
  <c r="Z215" i="2" s="1"/>
  <c r="P213" i="2"/>
  <c r="U209" i="2"/>
  <c r="S209" i="2"/>
  <c r="M209" i="2"/>
  <c r="K209" i="2"/>
  <c r="J209" i="2"/>
  <c r="H209" i="2"/>
  <c r="Y208" i="2"/>
  <c r="Y209" i="2" s="1"/>
  <c r="W208" i="2"/>
  <c r="U208" i="2"/>
  <c r="U201" i="2" s="1"/>
  <c r="S208" i="2"/>
  <c r="Q208" i="2"/>
  <c r="Q209" i="2" s="1"/>
  <c r="O208" i="2"/>
  <c r="N208" i="2"/>
  <c r="M208" i="2"/>
  <c r="L208" i="2"/>
  <c r="L209" i="2" s="1"/>
  <c r="K208" i="2"/>
  <c r="J208" i="2"/>
  <c r="I208" i="2"/>
  <c r="I209" i="2" s="1"/>
  <c r="H208" i="2"/>
  <c r="G208" i="2"/>
  <c r="Z207" i="2"/>
  <c r="Z208" i="2" s="1"/>
  <c r="Y207" i="2"/>
  <c r="X207" i="2"/>
  <c r="R207" i="2"/>
  <c r="P207" i="2"/>
  <c r="V207" i="2" s="1"/>
  <c r="Q203" i="2"/>
  <c r="J203" i="2"/>
  <c r="W202" i="2"/>
  <c r="U202" i="2"/>
  <c r="S202" i="2"/>
  <c r="O202" i="2"/>
  <c r="N202" i="2"/>
  <c r="M202" i="2"/>
  <c r="L202" i="2"/>
  <c r="K202" i="2"/>
  <c r="H202" i="2"/>
  <c r="G202" i="2"/>
  <c r="S201" i="2"/>
  <c r="S203" i="2" s="1"/>
  <c r="Q201" i="2"/>
  <c r="K201" i="2"/>
  <c r="K203" i="2" s="1"/>
  <c r="J201" i="2"/>
  <c r="I201" i="2"/>
  <c r="I203" i="2" s="1"/>
  <c r="Z197" i="2"/>
  <c r="Y197" i="2"/>
  <c r="X197" i="2"/>
  <c r="V197" i="2"/>
  <c r="T197" i="2"/>
  <c r="R197" i="2"/>
  <c r="P197" i="2"/>
  <c r="Z196" i="2"/>
  <c r="Y196" i="2"/>
  <c r="P196" i="2"/>
  <c r="Z195" i="2"/>
  <c r="X195" i="2"/>
  <c r="R195" i="2"/>
  <c r="P195" i="2"/>
  <c r="V195" i="2" s="1"/>
  <c r="Z194" i="2"/>
  <c r="Y194" i="2"/>
  <c r="P194" i="2"/>
  <c r="X194" i="2" s="1"/>
  <c r="Y193" i="2"/>
  <c r="Z193" i="2" s="1"/>
  <c r="X193" i="2"/>
  <c r="V193" i="2"/>
  <c r="T193" i="2"/>
  <c r="P193" i="2"/>
  <c r="R193" i="2" s="1"/>
  <c r="W191" i="2"/>
  <c r="O191" i="2"/>
  <c r="J191" i="2"/>
  <c r="H191" i="2"/>
  <c r="Y190" i="2"/>
  <c r="W190" i="2"/>
  <c r="U190" i="2"/>
  <c r="S190" i="2"/>
  <c r="Q190" i="2"/>
  <c r="O190" i="2"/>
  <c r="N190" i="2"/>
  <c r="M190" i="2"/>
  <c r="L190" i="2"/>
  <c r="L179" i="2" s="1"/>
  <c r="K190" i="2"/>
  <c r="J190" i="2"/>
  <c r="I190" i="2"/>
  <c r="H190" i="2"/>
  <c r="G190" i="2"/>
  <c r="Z189" i="2"/>
  <c r="Z190" i="2" s="1"/>
  <c r="Y189" i="2"/>
  <c r="X189" i="2"/>
  <c r="V189" i="2"/>
  <c r="T189" i="2"/>
  <c r="R189" i="2"/>
  <c r="P189" i="2"/>
  <c r="P190" i="2" s="1"/>
  <c r="Z188" i="2"/>
  <c r="Y188" i="2"/>
  <c r="Y191" i="2" s="1"/>
  <c r="W188" i="2"/>
  <c r="U188" i="2"/>
  <c r="U191" i="2" s="1"/>
  <c r="S188" i="2"/>
  <c r="Q188" i="2"/>
  <c r="O188" i="2"/>
  <c r="O178" i="2" s="1"/>
  <c r="O180" i="2" s="1"/>
  <c r="N188" i="2"/>
  <c r="M188" i="2"/>
  <c r="M191" i="2" s="1"/>
  <c r="L188" i="2"/>
  <c r="K188" i="2"/>
  <c r="K191" i="2" s="1"/>
  <c r="J188" i="2"/>
  <c r="H188" i="2"/>
  <c r="G188" i="2"/>
  <c r="X187" i="2"/>
  <c r="V187" i="2"/>
  <c r="T187" i="2"/>
  <c r="P187" i="2"/>
  <c r="R187" i="2" s="1"/>
  <c r="X186" i="2"/>
  <c r="T186" i="2"/>
  <c r="R186" i="2"/>
  <c r="P186" i="2"/>
  <c r="V186" i="2" s="1"/>
  <c r="I186" i="2"/>
  <c r="I188" i="2" s="1"/>
  <c r="P185" i="2"/>
  <c r="X184" i="2"/>
  <c r="V184" i="2"/>
  <c r="T184" i="2"/>
  <c r="P184" i="2"/>
  <c r="R184" i="2" s="1"/>
  <c r="W180" i="2"/>
  <c r="Y179" i="2"/>
  <c r="W179" i="2"/>
  <c r="U179" i="2"/>
  <c r="Q179" i="2"/>
  <c r="O179" i="2"/>
  <c r="N179" i="2"/>
  <c r="M179" i="2"/>
  <c r="K179" i="2"/>
  <c r="J179" i="2"/>
  <c r="I179" i="2"/>
  <c r="H179" i="2"/>
  <c r="G179" i="2"/>
  <c r="Z178" i="2"/>
  <c r="Y178" i="2"/>
  <c r="Y180" i="2" s="1"/>
  <c r="W178" i="2"/>
  <c r="U178" i="2"/>
  <c r="S178" i="2"/>
  <c r="Q178" i="2"/>
  <c r="Q180" i="2" s="1"/>
  <c r="M178" i="2"/>
  <c r="M180" i="2" s="1"/>
  <c r="K178" i="2"/>
  <c r="J178" i="2"/>
  <c r="J180" i="2" s="1"/>
  <c r="H178" i="2"/>
  <c r="Y174" i="2"/>
  <c r="Z174" i="2" s="1"/>
  <c r="P174" i="2"/>
  <c r="Z172" i="2"/>
  <c r="Y172" i="2"/>
  <c r="X172" i="2"/>
  <c r="R172" i="2"/>
  <c r="P172" i="2"/>
  <c r="V172" i="2" s="1"/>
  <c r="Z171" i="2"/>
  <c r="Y171" i="2"/>
  <c r="P171" i="2"/>
  <c r="X171" i="2" s="1"/>
  <c r="Y170" i="2"/>
  <c r="Z170" i="2" s="1"/>
  <c r="X170" i="2"/>
  <c r="V170" i="2"/>
  <c r="T170" i="2"/>
  <c r="P170" i="2"/>
  <c r="R170" i="2" s="1"/>
  <c r="Z169" i="2"/>
  <c r="Y169" i="2"/>
  <c r="X169" i="2"/>
  <c r="V169" i="2"/>
  <c r="T169" i="2"/>
  <c r="R169" i="2"/>
  <c r="P169" i="2"/>
  <c r="W167" i="2"/>
  <c r="N167" i="2"/>
  <c r="W166" i="2"/>
  <c r="U166" i="2"/>
  <c r="S166" i="2"/>
  <c r="Q166" i="2"/>
  <c r="O166" i="2"/>
  <c r="N166" i="2"/>
  <c r="M166" i="2"/>
  <c r="L166" i="2"/>
  <c r="K166" i="2"/>
  <c r="K150" i="2" s="1"/>
  <c r="J166" i="2"/>
  <c r="J150" i="2" s="1"/>
  <c r="I166" i="2"/>
  <c r="H166" i="2"/>
  <c r="Y165" i="2"/>
  <c r="Y166" i="2" s="1"/>
  <c r="Y150" i="2" s="1"/>
  <c r="V165" i="2"/>
  <c r="T165" i="2"/>
  <c r="P165" i="2"/>
  <c r="R165" i="2" s="1"/>
  <c r="H165" i="2"/>
  <c r="G165" i="2"/>
  <c r="G166" i="2" s="1"/>
  <c r="G150" i="2" s="1"/>
  <c r="W164" i="2"/>
  <c r="W149" i="2" s="1"/>
  <c r="U164" i="2"/>
  <c r="S164" i="2"/>
  <c r="Q164" i="2"/>
  <c r="O164" i="2"/>
  <c r="O149" i="2" s="1"/>
  <c r="N164" i="2"/>
  <c r="M164" i="2"/>
  <c r="L164" i="2"/>
  <c r="K164" i="2"/>
  <c r="J164" i="2"/>
  <c r="I164" i="2"/>
  <c r="H164" i="2"/>
  <c r="H149" i="2" s="1"/>
  <c r="G164" i="2"/>
  <c r="G149" i="2" s="1"/>
  <c r="Y163" i="2"/>
  <c r="Z163" i="2" s="1"/>
  <c r="P163" i="2"/>
  <c r="H163" i="2"/>
  <c r="G163" i="2"/>
  <c r="Z162" i="2"/>
  <c r="Y162" i="2"/>
  <c r="P162" i="2"/>
  <c r="Y161" i="2"/>
  <c r="Z161" i="2" s="1"/>
  <c r="P161" i="2"/>
  <c r="Z160" i="2"/>
  <c r="Y160" i="2"/>
  <c r="X160" i="2"/>
  <c r="R160" i="2"/>
  <c r="P160" i="2"/>
  <c r="V160" i="2" s="1"/>
  <c r="Y159" i="2"/>
  <c r="Z159" i="2" s="1"/>
  <c r="P159" i="2"/>
  <c r="X159" i="2" s="1"/>
  <c r="Y158" i="2"/>
  <c r="X158" i="2"/>
  <c r="T158" i="2"/>
  <c r="P158" i="2"/>
  <c r="V158" i="2" s="1"/>
  <c r="W157" i="2"/>
  <c r="U157" i="2"/>
  <c r="U167" i="2" s="1"/>
  <c r="S157" i="2"/>
  <c r="S167" i="2" s="1"/>
  <c r="Q157" i="2"/>
  <c r="Q167" i="2" s="1"/>
  <c r="O157" i="2"/>
  <c r="O167" i="2" s="1"/>
  <c r="N157" i="2"/>
  <c r="M157" i="2"/>
  <c r="M167" i="2" s="1"/>
  <c r="L157" i="2"/>
  <c r="L167" i="2" s="1"/>
  <c r="K157" i="2"/>
  <c r="K167" i="2" s="1"/>
  <c r="J157" i="2"/>
  <c r="J167" i="2" s="1"/>
  <c r="I157" i="2"/>
  <c r="I167" i="2" s="1"/>
  <c r="G157" i="2"/>
  <c r="Y156" i="2"/>
  <c r="Z156" i="2" s="1"/>
  <c r="P156" i="2"/>
  <c r="H156" i="2"/>
  <c r="H157" i="2" s="1"/>
  <c r="G156" i="2"/>
  <c r="Z155" i="2"/>
  <c r="Z157" i="2" s="1"/>
  <c r="Y155" i="2"/>
  <c r="Y157" i="2" s="1"/>
  <c r="R155" i="2"/>
  <c r="P155" i="2"/>
  <c r="L151" i="2"/>
  <c r="K151" i="2"/>
  <c r="W150" i="2"/>
  <c r="U150" i="2"/>
  <c r="Q150" i="2"/>
  <c r="O150" i="2"/>
  <c r="N150" i="2"/>
  <c r="M150" i="2"/>
  <c r="L150" i="2"/>
  <c r="I150" i="2"/>
  <c r="H150" i="2"/>
  <c r="U149" i="2"/>
  <c r="S149" i="2"/>
  <c r="Q149" i="2"/>
  <c r="N149" i="2"/>
  <c r="M149" i="2"/>
  <c r="L149" i="2"/>
  <c r="K149" i="2"/>
  <c r="J149" i="2"/>
  <c r="I149" i="2"/>
  <c r="W148" i="2"/>
  <c r="U148" i="2"/>
  <c r="S148" i="2"/>
  <c r="Q148" i="2"/>
  <c r="Q151" i="2" s="1"/>
  <c r="O148" i="2"/>
  <c r="O151" i="2" s="1"/>
  <c r="N148" i="2"/>
  <c r="N151" i="2" s="1"/>
  <c r="M148" i="2"/>
  <c r="M151" i="2" s="1"/>
  <c r="L148" i="2"/>
  <c r="K148" i="2"/>
  <c r="J148" i="2"/>
  <c r="I148" i="2"/>
  <c r="I151" i="2" s="1"/>
  <c r="G148" i="2"/>
  <c r="G151" i="2" s="1"/>
  <c r="S144" i="2"/>
  <c r="L144" i="2"/>
  <c r="K144" i="2"/>
  <c r="Z143" i="2"/>
  <c r="Z144" i="2" s="1"/>
  <c r="W143" i="2"/>
  <c r="W144" i="2" s="1"/>
  <c r="U143" i="2"/>
  <c r="S143" i="2"/>
  <c r="Q143" i="2"/>
  <c r="Q144" i="2" s="1"/>
  <c r="P143" i="2"/>
  <c r="O143" i="2"/>
  <c r="O144" i="2" s="1"/>
  <c r="N143" i="2"/>
  <c r="N144" i="2" s="1"/>
  <c r="M143" i="2"/>
  <c r="M144" i="2" s="1"/>
  <c r="L143" i="2"/>
  <c r="K143" i="2"/>
  <c r="J143" i="2"/>
  <c r="J144" i="2" s="1"/>
  <c r="I143" i="2"/>
  <c r="I144" i="2" s="1"/>
  <c r="H143" i="2"/>
  <c r="G143" i="2"/>
  <c r="G144" i="2" s="1"/>
  <c r="X142" i="2"/>
  <c r="R142" i="2"/>
  <c r="P142" i="2"/>
  <c r="V142" i="2" s="1"/>
  <c r="G142" i="2"/>
  <c r="X141" i="2"/>
  <c r="V141" i="2"/>
  <c r="T141" i="2"/>
  <c r="R141" i="2"/>
  <c r="P141" i="2"/>
  <c r="Y140" i="2"/>
  <c r="V140" i="2"/>
  <c r="T140" i="2"/>
  <c r="P140" i="2"/>
  <c r="R140" i="2" s="1"/>
  <c r="Z136" i="2"/>
  <c r="R136" i="2"/>
  <c r="P136" i="2"/>
  <c r="Y135" i="2"/>
  <c r="Z135" i="2" s="1"/>
  <c r="P135" i="2"/>
  <c r="Z134" i="2"/>
  <c r="Y134" i="2"/>
  <c r="X134" i="2"/>
  <c r="P134" i="2"/>
  <c r="V134" i="2" s="1"/>
  <c r="Y132" i="2"/>
  <c r="Q132" i="2"/>
  <c r="J132" i="2"/>
  <c r="I132" i="2"/>
  <c r="W131" i="2"/>
  <c r="W132" i="2" s="1"/>
  <c r="U131" i="2"/>
  <c r="S131" i="2"/>
  <c r="T131" i="2" s="1"/>
  <c r="Q131" i="2"/>
  <c r="O131" i="2"/>
  <c r="O132" i="2" s="1"/>
  <c r="N131" i="2"/>
  <c r="N132" i="2" s="1"/>
  <c r="M131" i="2"/>
  <c r="M132" i="2" s="1"/>
  <c r="L131" i="2"/>
  <c r="L132" i="2" s="1"/>
  <c r="K131" i="2"/>
  <c r="K132" i="2" s="1"/>
  <c r="J131" i="2"/>
  <c r="I131" i="2"/>
  <c r="H131" i="2"/>
  <c r="H132" i="2" s="1"/>
  <c r="G131" i="2"/>
  <c r="G132" i="2" s="1"/>
  <c r="Z130" i="2"/>
  <c r="X130" i="2"/>
  <c r="V130" i="2"/>
  <c r="T130" i="2"/>
  <c r="P130" i="2"/>
  <c r="R130" i="2" s="1"/>
  <c r="Y129" i="2"/>
  <c r="Y131" i="2" s="1"/>
  <c r="X129" i="2"/>
  <c r="V129" i="2"/>
  <c r="T129" i="2"/>
  <c r="R129" i="2"/>
  <c r="P129" i="2"/>
  <c r="P131" i="2" s="1"/>
  <c r="O125" i="2"/>
  <c r="W124" i="2"/>
  <c r="U124" i="2"/>
  <c r="S124" i="2"/>
  <c r="Q124" i="2"/>
  <c r="O124" i="2"/>
  <c r="N124" i="2"/>
  <c r="M124" i="2"/>
  <c r="L124" i="2"/>
  <c r="K124" i="2"/>
  <c r="J124" i="2"/>
  <c r="I124" i="2"/>
  <c r="H124" i="2"/>
  <c r="G124" i="2"/>
  <c r="Y123" i="2"/>
  <c r="Z123" i="2" s="1"/>
  <c r="X123" i="2"/>
  <c r="V123" i="2"/>
  <c r="R123" i="2"/>
  <c r="P123" i="2"/>
  <c r="T123" i="2" s="1"/>
  <c r="Z122" i="2"/>
  <c r="Y122" i="2"/>
  <c r="X122" i="2"/>
  <c r="V122" i="2"/>
  <c r="T122" i="2"/>
  <c r="P122" i="2"/>
  <c r="R122" i="2" s="1"/>
  <c r="W121" i="2"/>
  <c r="U121" i="2"/>
  <c r="U125" i="2" s="1"/>
  <c r="S121" i="2"/>
  <c r="Q121" i="2"/>
  <c r="O121" i="2"/>
  <c r="N121" i="2"/>
  <c r="M121" i="2"/>
  <c r="M125" i="2" s="1"/>
  <c r="L121" i="2"/>
  <c r="K121" i="2"/>
  <c r="J121" i="2"/>
  <c r="J125" i="2" s="1"/>
  <c r="I121" i="2"/>
  <c r="I125" i="2" s="1"/>
  <c r="H121" i="2"/>
  <c r="H125" i="2" s="1"/>
  <c r="G121" i="2"/>
  <c r="G125" i="2" s="1"/>
  <c r="R120" i="2"/>
  <c r="P120" i="2"/>
  <c r="X120" i="2" s="1"/>
  <c r="Q116" i="2"/>
  <c r="L116" i="2"/>
  <c r="I116" i="2"/>
  <c r="W115" i="2"/>
  <c r="U115" i="2"/>
  <c r="S115" i="2"/>
  <c r="Q115" i="2"/>
  <c r="P115" i="2"/>
  <c r="O115" i="2"/>
  <c r="N115" i="2"/>
  <c r="M115" i="2"/>
  <c r="L115" i="2"/>
  <c r="L30" i="2" s="1"/>
  <c r="K115" i="2"/>
  <c r="J115" i="2"/>
  <c r="I115" i="2"/>
  <c r="H115" i="2"/>
  <c r="G115" i="2"/>
  <c r="Y114" i="2"/>
  <c r="X114" i="2"/>
  <c r="P114" i="2"/>
  <c r="Y113" i="2"/>
  <c r="W113" i="2"/>
  <c r="U113" i="2"/>
  <c r="S113" i="2"/>
  <c r="Q113" i="2"/>
  <c r="O113" i="2"/>
  <c r="N113" i="2"/>
  <c r="M113" i="2"/>
  <c r="L113" i="2"/>
  <c r="K113" i="2"/>
  <c r="K29" i="2" s="1"/>
  <c r="J113" i="2"/>
  <c r="I113" i="2"/>
  <c r="H113" i="2"/>
  <c r="H116" i="2" s="1"/>
  <c r="G113" i="2"/>
  <c r="Y112" i="2"/>
  <c r="Z112" i="2" s="1"/>
  <c r="Z113" i="2" s="1"/>
  <c r="V112" i="2"/>
  <c r="P112" i="2"/>
  <c r="X111" i="2"/>
  <c r="P111" i="2"/>
  <c r="I111" i="2"/>
  <c r="X110" i="2"/>
  <c r="V110" i="2"/>
  <c r="T110" i="2"/>
  <c r="P110" i="2"/>
  <c r="R110" i="2" s="1"/>
  <c r="P109" i="2"/>
  <c r="W108" i="2"/>
  <c r="U108" i="2"/>
  <c r="U116" i="2" s="1"/>
  <c r="S108" i="2"/>
  <c r="Q108" i="2"/>
  <c r="O108" i="2"/>
  <c r="O116" i="2" s="1"/>
  <c r="N108" i="2"/>
  <c r="N116" i="2" s="1"/>
  <c r="M108" i="2"/>
  <c r="L108" i="2"/>
  <c r="K108" i="2"/>
  <c r="J108" i="2"/>
  <c r="J116" i="2" s="1"/>
  <c r="I108" i="2"/>
  <c r="H108" i="2"/>
  <c r="G108" i="2"/>
  <c r="G116" i="2" s="1"/>
  <c r="Z107" i="2"/>
  <c r="Y107" i="2"/>
  <c r="X107" i="2"/>
  <c r="V107" i="2"/>
  <c r="T107" i="2"/>
  <c r="P107" i="2"/>
  <c r="R107" i="2" s="1"/>
  <c r="Y106" i="2"/>
  <c r="Z106" i="2" s="1"/>
  <c r="Z108" i="2" s="1"/>
  <c r="X106" i="2"/>
  <c r="V106" i="2"/>
  <c r="T106" i="2"/>
  <c r="R106" i="2"/>
  <c r="P106" i="2"/>
  <c r="Z105" i="2"/>
  <c r="Y105" i="2"/>
  <c r="Y108" i="2" s="1"/>
  <c r="X105" i="2"/>
  <c r="R105" i="2"/>
  <c r="P105" i="2"/>
  <c r="U101" i="2"/>
  <c r="O101" i="2"/>
  <c r="N101" i="2"/>
  <c r="M101" i="2"/>
  <c r="L101" i="2"/>
  <c r="Y100" i="2"/>
  <c r="Y101" i="2" s="1"/>
  <c r="W100" i="2"/>
  <c r="U100" i="2"/>
  <c r="S100" i="2"/>
  <c r="Q100" i="2"/>
  <c r="Q101" i="2" s="1"/>
  <c r="O100" i="2"/>
  <c r="N100" i="2"/>
  <c r="M100" i="2"/>
  <c r="L100" i="2"/>
  <c r="K100" i="2"/>
  <c r="K101" i="2" s="1"/>
  <c r="J100" i="2"/>
  <c r="J101" i="2" s="1"/>
  <c r="I100" i="2"/>
  <c r="I101" i="2" s="1"/>
  <c r="H100" i="2"/>
  <c r="H101" i="2" s="1"/>
  <c r="G100" i="2"/>
  <c r="G101" i="2" s="1"/>
  <c r="Y99" i="2"/>
  <c r="Z99" i="2" s="1"/>
  <c r="Z100" i="2" s="1"/>
  <c r="Z101" i="2" s="1"/>
  <c r="P99" i="2"/>
  <c r="Z95" i="2"/>
  <c r="R95" i="2"/>
  <c r="P95" i="2"/>
  <c r="X95" i="2" s="1"/>
  <c r="Y94" i="2"/>
  <c r="Z94" i="2" s="1"/>
  <c r="P94" i="2"/>
  <c r="Y93" i="2"/>
  <c r="Z93" i="2" s="1"/>
  <c r="X93" i="2"/>
  <c r="V93" i="2"/>
  <c r="P93" i="2"/>
  <c r="T93" i="2" s="1"/>
  <c r="Z92" i="2"/>
  <c r="Y92" i="2"/>
  <c r="X92" i="2"/>
  <c r="V92" i="2"/>
  <c r="T92" i="2"/>
  <c r="P92" i="2"/>
  <c r="R92" i="2" s="1"/>
  <c r="Y91" i="2"/>
  <c r="Z91" i="2" s="1"/>
  <c r="X91" i="2"/>
  <c r="V91" i="2"/>
  <c r="T91" i="2"/>
  <c r="R91" i="2"/>
  <c r="P91" i="2"/>
  <c r="Z90" i="2"/>
  <c r="Y90" i="2"/>
  <c r="X90" i="2"/>
  <c r="R90" i="2"/>
  <c r="P90" i="2"/>
  <c r="U88" i="2"/>
  <c r="O88" i="2"/>
  <c r="M88" i="2"/>
  <c r="L88" i="2"/>
  <c r="Y87" i="2"/>
  <c r="W87" i="2"/>
  <c r="W88" i="2" s="1"/>
  <c r="U87" i="2"/>
  <c r="S87" i="2"/>
  <c r="Q87" i="2"/>
  <c r="O87" i="2"/>
  <c r="N87" i="2"/>
  <c r="M87" i="2"/>
  <c r="L87" i="2"/>
  <c r="K87" i="2"/>
  <c r="J87" i="2"/>
  <c r="I87" i="2"/>
  <c r="H87" i="2"/>
  <c r="G87" i="2"/>
  <c r="G88" i="2" s="1"/>
  <c r="Y86" i="2"/>
  <c r="Z86" i="2" s="1"/>
  <c r="Z87" i="2" s="1"/>
  <c r="P86" i="2"/>
  <c r="Z85" i="2"/>
  <c r="Z88" i="2" s="1"/>
  <c r="Y85" i="2"/>
  <c r="Y88" i="2" s="1"/>
  <c r="W85" i="2"/>
  <c r="U85" i="2"/>
  <c r="S85" i="2"/>
  <c r="S88" i="2" s="1"/>
  <c r="Q85" i="2"/>
  <c r="Q88" i="2" s="1"/>
  <c r="O85" i="2"/>
  <c r="N85" i="2"/>
  <c r="N88" i="2" s="1"/>
  <c r="M85" i="2"/>
  <c r="L85" i="2"/>
  <c r="K85" i="2"/>
  <c r="K88" i="2" s="1"/>
  <c r="J85" i="2"/>
  <c r="J88" i="2" s="1"/>
  <c r="H85" i="2"/>
  <c r="H88" i="2" s="1"/>
  <c r="G85" i="2"/>
  <c r="X84" i="2"/>
  <c r="P84" i="2"/>
  <c r="I84" i="2"/>
  <c r="I85" i="2" s="1"/>
  <c r="I88" i="2" s="1"/>
  <c r="T83" i="2"/>
  <c r="P83" i="2"/>
  <c r="X83" i="2" s="1"/>
  <c r="X82" i="2"/>
  <c r="V82" i="2"/>
  <c r="P82" i="2"/>
  <c r="T82" i="2" s="1"/>
  <c r="Z78" i="2"/>
  <c r="Y78" i="2"/>
  <c r="X78" i="2"/>
  <c r="V78" i="2"/>
  <c r="T78" i="2"/>
  <c r="P78" i="2"/>
  <c r="R78" i="2" s="1"/>
  <c r="Y77" i="2"/>
  <c r="Z77" i="2" s="1"/>
  <c r="V77" i="2"/>
  <c r="T77" i="2"/>
  <c r="R77" i="2"/>
  <c r="P77" i="2"/>
  <c r="X77" i="2" s="1"/>
  <c r="Z76" i="2"/>
  <c r="P76" i="2"/>
  <c r="Z75" i="2"/>
  <c r="Y75" i="2"/>
  <c r="T75" i="2"/>
  <c r="P75" i="2"/>
  <c r="X75" i="2" s="1"/>
  <c r="S73" i="2"/>
  <c r="M73" i="2"/>
  <c r="K73" i="2"/>
  <c r="J73" i="2"/>
  <c r="W72" i="2"/>
  <c r="W73" i="2" s="1"/>
  <c r="U72" i="2"/>
  <c r="S72" i="2"/>
  <c r="Q72" i="2"/>
  <c r="Q73" i="2" s="1"/>
  <c r="O72" i="2"/>
  <c r="O73" i="2" s="1"/>
  <c r="N72" i="2"/>
  <c r="N73" i="2" s="1"/>
  <c r="M72" i="2"/>
  <c r="L72" i="2"/>
  <c r="L73" i="2" s="1"/>
  <c r="K72" i="2"/>
  <c r="J72" i="2"/>
  <c r="I72" i="2"/>
  <c r="I73" i="2" s="1"/>
  <c r="H72" i="2"/>
  <c r="H73" i="2" s="1"/>
  <c r="G72" i="2"/>
  <c r="G73" i="2" s="1"/>
  <c r="Y71" i="2"/>
  <c r="Z71" i="2" s="1"/>
  <c r="V71" i="2"/>
  <c r="R71" i="2"/>
  <c r="P71" i="2"/>
  <c r="X71" i="2" s="1"/>
  <c r="Y70" i="2"/>
  <c r="Z70" i="2" s="1"/>
  <c r="X70" i="2"/>
  <c r="P70" i="2"/>
  <c r="Y69" i="2"/>
  <c r="Z69" i="2" s="1"/>
  <c r="X69" i="2"/>
  <c r="V69" i="2"/>
  <c r="R69" i="2"/>
  <c r="P69" i="2"/>
  <c r="T69" i="2" s="1"/>
  <c r="W65" i="2"/>
  <c r="O65" i="2"/>
  <c r="H65" i="2"/>
  <c r="G65" i="2"/>
  <c r="Z64" i="2"/>
  <c r="Z65" i="2" s="1"/>
  <c r="W64" i="2"/>
  <c r="U64" i="2"/>
  <c r="S64" i="2"/>
  <c r="Q64" i="2"/>
  <c r="O64" i="2"/>
  <c r="N64" i="2"/>
  <c r="M64" i="2"/>
  <c r="L64" i="2"/>
  <c r="K64" i="2"/>
  <c r="J64" i="2"/>
  <c r="J65" i="2" s="1"/>
  <c r="I64" i="2"/>
  <c r="H64" i="2"/>
  <c r="G64" i="2"/>
  <c r="Z63" i="2"/>
  <c r="Y63" i="2"/>
  <c r="Y64" i="2" s="1"/>
  <c r="X63" i="2"/>
  <c r="V63" i="2"/>
  <c r="T63" i="2"/>
  <c r="P63" i="2"/>
  <c r="R63" i="2" s="1"/>
  <c r="Z62" i="2"/>
  <c r="Y62" i="2"/>
  <c r="Y65" i="2" s="1"/>
  <c r="W62" i="2"/>
  <c r="U62" i="2"/>
  <c r="U65" i="2" s="1"/>
  <c r="S62" i="2"/>
  <c r="Q62" i="2"/>
  <c r="O62" i="2"/>
  <c r="N62" i="2"/>
  <c r="M62" i="2"/>
  <c r="M65" i="2" s="1"/>
  <c r="L62" i="2"/>
  <c r="L65" i="2" s="1"/>
  <c r="K62" i="2"/>
  <c r="J62" i="2"/>
  <c r="I62" i="2"/>
  <c r="I65" i="2" s="1"/>
  <c r="H62" i="2"/>
  <c r="G62" i="2"/>
  <c r="X61" i="2"/>
  <c r="V61" i="2"/>
  <c r="R61" i="2"/>
  <c r="P61" i="2"/>
  <c r="T61" i="2" s="1"/>
  <c r="I61" i="2"/>
  <c r="V60" i="2"/>
  <c r="T60" i="2"/>
  <c r="R60" i="2"/>
  <c r="P60" i="2"/>
  <c r="X60" i="2" s="1"/>
  <c r="T59" i="2"/>
  <c r="P59" i="2"/>
  <c r="X59" i="2" s="1"/>
  <c r="M55" i="2"/>
  <c r="W54" i="2"/>
  <c r="U54" i="2"/>
  <c r="S54" i="2"/>
  <c r="Q54" i="2"/>
  <c r="O54" i="2"/>
  <c r="N54" i="2"/>
  <c r="M54" i="2"/>
  <c r="L54" i="2"/>
  <c r="K54" i="2"/>
  <c r="J54" i="2"/>
  <c r="I54" i="2"/>
  <c r="H54" i="2"/>
  <c r="G54" i="2"/>
  <c r="Z53" i="2"/>
  <c r="Z54" i="2" s="1"/>
  <c r="Y53" i="2"/>
  <c r="Y54" i="2" s="1"/>
  <c r="R53" i="2"/>
  <c r="P53" i="2"/>
  <c r="X53" i="2" s="1"/>
  <c r="Z52" i="2"/>
  <c r="Y52" i="2"/>
  <c r="X52" i="2"/>
  <c r="W52" i="2"/>
  <c r="U52" i="2"/>
  <c r="V52" i="2" s="1"/>
  <c r="S52" i="2"/>
  <c r="Q52" i="2"/>
  <c r="R52" i="2" s="1"/>
  <c r="P52" i="2"/>
  <c r="T52" i="2" s="1"/>
  <c r="O52" i="2"/>
  <c r="N52" i="2"/>
  <c r="M52" i="2"/>
  <c r="L52" i="2"/>
  <c r="L29" i="2" s="1"/>
  <c r="K52" i="2"/>
  <c r="J52" i="2"/>
  <c r="H52" i="2"/>
  <c r="G52" i="2"/>
  <c r="T51" i="2"/>
  <c r="P51" i="2"/>
  <c r="X51" i="2" s="1"/>
  <c r="X50" i="2"/>
  <c r="V50" i="2"/>
  <c r="P50" i="2"/>
  <c r="T50" i="2" s="1"/>
  <c r="I50" i="2"/>
  <c r="I52" i="2" s="1"/>
  <c r="I55" i="2" s="1"/>
  <c r="X49" i="2"/>
  <c r="V49" i="2"/>
  <c r="T49" i="2"/>
  <c r="R49" i="2"/>
  <c r="P49" i="2"/>
  <c r="T48" i="2"/>
  <c r="P48" i="2"/>
  <c r="X48" i="2" s="1"/>
  <c r="W47" i="2"/>
  <c r="U47" i="2"/>
  <c r="S47" i="2"/>
  <c r="Q47" i="2"/>
  <c r="O47" i="2"/>
  <c r="O55" i="2" s="1"/>
  <c r="N47" i="2"/>
  <c r="M47" i="2"/>
  <c r="M28" i="2" s="1"/>
  <c r="L47" i="2"/>
  <c r="J47" i="2"/>
  <c r="I47" i="2"/>
  <c r="H47" i="2"/>
  <c r="H55" i="2" s="1"/>
  <c r="G47" i="2"/>
  <c r="G55" i="2" s="1"/>
  <c r="P46" i="2"/>
  <c r="K45" i="2"/>
  <c r="S41" i="2"/>
  <c r="K41" i="2"/>
  <c r="W40" i="2"/>
  <c r="U40" i="2"/>
  <c r="S40" i="2"/>
  <c r="Q40" i="2"/>
  <c r="O40" i="2"/>
  <c r="O30" i="2" s="1"/>
  <c r="N40" i="2"/>
  <c r="M40" i="2"/>
  <c r="L40" i="2"/>
  <c r="K40" i="2"/>
  <c r="J40" i="2"/>
  <c r="I40" i="2"/>
  <c r="H40" i="2"/>
  <c r="G40" i="2"/>
  <c r="G30" i="2" s="1"/>
  <c r="Z39" i="2"/>
  <c r="Z40" i="2" s="1"/>
  <c r="Y39" i="2"/>
  <c r="Y40" i="2" s="1"/>
  <c r="T39" i="2"/>
  <c r="P39" i="2"/>
  <c r="X39" i="2" s="1"/>
  <c r="Z38" i="2"/>
  <c r="Y38" i="2"/>
  <c r="W38" i="2"/>
  <c r="U38" i="2"/>
  <c r="S38" i="2"/>
  <c r="Q38" i="2"/>
  <c r="O38" i="2"/>
  <c r="N38" i="2"/>
  <c r="M38" i="2"/>
  <c r="M41" i="2" s="1"/>
  <c r="L38" i="2"/>
  <c r="L41" i="2" s="1"/>
  <c r="K38" i="2"/>
  <c r="J38" i="2"/>
  <c r="I38" i="2"/>
  <c r="I41" i="2" s="1"/>
  <c r="H38" i="2"/>
  <c r="H41" i="2" s="1"/>
  <c r="G38" i="2"/>
  <c r="P37" i="2"/>
  <c r="I37" i="2"/>
  <c r="R36" i="2"/>
  <c r="P36" i="2"/>
  <c r="X36" i="2" s="1"/>
  <c r="V35" i="2"/>
  <c r="T35" i="2"/>
  <c r="P35" i="2"/>
  <c r="U30" i="2"/>
  <c r="M30" i="2"/>
  <c r="M23" i="2" s="1"/>
  <c r="M6" i="2" s="1"/>
  <c r="M16" i="2" s="1"/>
  <c r="J30" i="2"/>
  <c r="J23" i="2" s="1"/>
  <c r="J6" i="2" s="1"/>
  <c r="J16" i="2" s="1"/>
  <c r="I30" i="2"/>
  <c r="O29" i="2"/>
  <c r="O22" i="2" s="1"/>
  <c r="M29" i="2"/>
  <c r="M22" i="2" s="1"/>
  <c r="H29" i="2"/>
  <c r="G29" i="2"/>
  <c r="Y28" i="2"/>
  <c r="W28" i="2"/>
  <c r="S28" i="2"/>
  <c r="Q28" i="2"/>
  <c r="O28" i="2"/>
  <c r="O31" i="2" s="1"/>
  <c r="N28" i="2"/>
  <c r="L28" i="2"/>
  <c r="I28" i="2"/>
  <c r="H28" i="2"/>
  <c r="G28" i="2"/>
  <c r="G31" i="2" s="1"/>
  <c r="O23" i="2"/>
  <c r="L23" i="2"/>
  <c r="I23" i="2"/>
  <c r="G23" i="2"/>
  <c r="G6" i="2" s="1"/>
  <c r="G16" i="2" s="1"/>
  <c r="K22" i="2"/>
  <c r="H22" i="2"/>
  <c r="G22" i="2"/>
  <c r="W21" i="2"/>
  <c r="S21" i="2"/>
  <c r="Q21" i="2"/>
  <c r="O21" i="2"/>
  <c r="O24" i="2" s="1"/>
  <c r="L21" i="2"/>
  <c r="G21" i="2"/>
  <c r="O16" i="2"/>
  <c r="W12" i="2"/>
  <c r="O12" i="2"/>
  <c r="L12" i="2"/>
  <c r="G12" i="2"/>
  <c r="Z11" i="2"/>
  <c r="Z12" i="2" s="1"/>
  <c r="W11" i="2"/>
  <c r="U11" i="2"/>
  <c r="S11" i="2"/>
  <c r="O11" i="2"/>
  <c r="N11" i="2"/>
  <c r="N12" i="2" s="1"/>
  <c r="M11" i="2"/>
  <c r="L11" i="2"/>
  <c r="K11" i="2"/>
  <c r="K12" i="2" s="1"/>
  <c r="J11" i="2"/>
  <c r="J12" i="2" s="1"/>
  <c r="H11" i="2"/>
  <c r="H12" i="2" s="1"/>
  <c r="G11" i="2"/>
  <c r="Q10" i="2"/>
  <c r="Z9" i="2"/>
  <c r="W9" i="2"/>
  <c r="Q9" i="2"/>
  <c r="O9" i="2"/>
  <c r="J9" i="2"/>
  <c r="H9" i="2"/>
  <c r="Z8" i="2"/>
  <c r="Z10" i="2" s="1"/>
  <c r="Y8" i="2"/>
  <c r="W8" i="2"/>
  <c r="U8" i="2"/>
  <c r="V8" i="2" s="1"/>
  <c r="T8" i="2"/>
  <c r="S8" i="2"/>
  <c r="Q8" i="2"/>
  <c r="R8" i="2" s="1"/>
  <c r="P8" i="2"/>
  <c r="O8" i="2"/>
  <c r="O10" i="2" s="1"/>
  <c r="N8" i="2"/>
  <c r="M8" i="2"/>
  <c r="L8" i="2"/>
  <c r="K8" i="2"/>
  <c r="J8" i="2"/>
  <c r="J10" i="2" s="1"/>
  <c r="H8" i="2"/>
  <c r="H10" i="2" s="1"/>
  <c r="G8" i="2"/>
  <c r="O6" i="2"/>
  <c r="L6" i="2"/>
  <c r="L16" i="2" s="1"/>
  <c r="I6" i="2"/>
  <c r="I16" i="2" s="1"/>
  <c r="U5" i="2"/>
  <c r="U15" i="2" s="1"/>
  <c r="S5" i="2"/>
  <c r="S15" i="2" s="1"/>
  <c r="Q5" i="2"/>
  <c r="O5" i="2"/>
  <c r="O15" i="2" s="1"/>
  <c r="N5" i="2"/>
  <c r="N15" i="2" s="1"/>
  <c r="M5" i="2"/>
  <c r="L5" i="2"/>
  <c r="L15" i="2" s="1"/>
  <c r="K5" i="2"/>
  <c r="J5" i="2"/>
  <c r="J15" i="2" s="1"/>
  <c r="I5" i="2"/>
  <c r="H5" i="2"/>
  <c r="H15" i="2" s="1"/>
  <c r="G5" i="2"/>
  <c r="G15" i="2" s="1"/>
  <c r="S127" i="1"/>
  <c r="Q127" i="1"/>
  <c r="O127" i="1"/>
  <c r="M127" i="1"/>
  <c r="U127" i="1" s="1"/>
  <c r="M126" i="1"/>
  <c r="Q126" i="1" s="1"/>
  <c r="U125" i="1"/>
  <c r="M125" i="1"/>
  <c r="S125" i="1" s="1"/>
  <c r="U124" i="1"/>
  <c r="Q124" i="1"/>
  <c r="O124" i="1"/>
  <c r="M124" i="1"/>
  <c r="S124" i="1" s="1"/>
  <c r="U123" i="1"/>
  <c r="S123" i="1"/>
  <c r="Q123" i="1"/>
  <c r="O123" i="1"/>
  <c r="M123" i="1"/>
  <c r="U122" i="1"/>
  <c r="M122" i="1"/>
  <c r="S122" i="1" s="1"/>
  <c r="S121" i="1"/>
  <c r="O121" i="1"/>
  <c r="M121" i="1"/>
  <c r="U121" i="1" s="1"/>
  <c r="W118" i="1"/>
  <c r="W14" i="1" s="1"/>
  <c r="V118" i="1"/>
  <c r="T118" i="1"/>
  <c r="R118" i="1"/>
  <c r="P118" i="1"/>
  <c r="N118" i="1"/>
  <c r="M118" i="1"/>
  <c r="M14" i="1" s="1"/>
  <c r="L118" i="1"/>
  <c r="K118" i="1"/>
  <c r="J118" i="1"/>
  <c r="I118" i="1"/>
  <c r="H118" i="1"/>
  <c r="G118" i="1"/>
  <c r="F118" i="1"/>
  <c r="E118" i="1"/>
  <c r="E14" i="1" s="1"/>
  <c r="D118" i="1"/>
  <c r="W117" i="1"/>
  <c r="V117" i="1"/>
  <c r="T117" i="1"/>
  <c r="R117" i="1"/>
  <c r="P117" i="1"/>
  <c r="N117" i="1"/>
  <c r="L117" i="1"/>
  <c r="K117" i="1"/>
  <c r="K13" i="1" s="1"/>
  <c r="K18" i="1" s="1"/>
  <c r="J117" i="1"/>
  <c r="I117" i="1"/>
  <c r="H117" i="1"/>
  <c r="G117" i="1"/>
  <c r="F117" i="1"/>
  <c r="E117" i="1"/>
  <c r="D117" i="1"/>
  <c r="W116" i="1"/>
  <c r="W12" i="1" s="1"/>
  <c r="V116" i="1"/>
  <c r="T116" i="1"/>
  <c r="R116" i="1"/>
  <c r="P116" i="1"/>
  <c r="N116" i="1"/>
  <c r="M116" i="1"/>
  <c r="L116" i="1"/>
  <c r="K116" i="1"/>
  <c r="J116" i="1"/>
  <c r="I116" i="1"/>
  <c r="H116" i="1"/>
  <c r="G116" i="1"/>
  <c r="F116" i="1"/>
  <c r="E116" i="1"/>
  <c r="E12" i="1" s="1"/>
  <c r="D116" i="1"/>
  <c r="W115" i="1"/>
  <c r="V115" i="1"/>
  <c r="V119" i="1" s="1"/>
  <c r="T115" i="1"/>
  <c r="T119" i="1" s="1"/>
  <c r="S115" i="1"/>
  <c r="R115" i="1"/>
  <c r="R119" i="1" s="1"/>
  <c r="Q115" i="1"/>
  <c r="P115" i="1"/>
  <c r="P119" i="1" s="1"/>
  <c r="N115" i="1"/>
  <c r="N119" i="1" s="1"/>
  <c r="M115" i="1"/>
  <c r="O115" i="1" s="1"/>
  <c r="L115" i="1"/>
  <c r="L119" i="1" s="1"/>
  <c r="K115" i="1"/>
  <c r="K119" i="1" s="1"/>
  <c r="J115" i="1"/>
  <c r="J119" i="1" s="1"/>
  <c r="I115" i="1"/>
  <c r="I119" i="1" s="1"/>
  <c r="H115" i="1"/>
  <c r="H119" i="1" s="1"/>
  <c r="G115" i="1"/>
  <c r="G119" i="1" s="1"/>
  <c r="F115" i="1"/>
  <c r="F119" i="1" s="1"/>
  <c r="E115" i="1"/>
  <c r="D115" i="1"/>
  <c r="D119" i="1" s="1"/>
  <c r="W111" i="1"/>
  <c r="W76" i="1" s="1"/>
  <c r="T111" i="1"/>
  <c r="R111" i="1"/>
  <c r="P111" i="1"/>
  <c r="N111" i="1"/>
  <c r="L111" i="1"/>
  <c r="K111" i="1"/>
  <c r="J111" i="1"/>
  <c r="I111" i="1"/>
  <c r="H111" i="1"/>
  <c r="G111" i="1"/>
  <c r="G76" i="1" s="1"/>
  <c r="G6" i="1" s="1"/>
  <c r="G19" i="1" s="1"/>
  <c r="F111" i="1"/>
  <c r="E111" i="1"/>
  <c r="E76" i="1" s="1"/>
  <c r="D111" i="1"/>
  <c r="W110" i="1"/>
  <c r="V110" i="1"/>
  <c r="M110" i="1"/>
  <c r="W109" i="1"/>
  <c r="V109" i="1"/>
  <c r="V111" i="1" s="1"/>
  <c r="S109" i="1"/>
  <c r="Q109" i="1"/>
  <c r="O109" i="1"/>
  <c r="M109" i="1"/>
  <c r="U109" i="1" s="1"/>
  <c r="W108" i="1"/>
  <c r="W75" i="1" s="1"/>
  <c r="T108" i="1"/>
  <c r="R108" i="1"/>
  <c r="Q108" i="1"/>
  <c r="P108" i="1"/>
  <c r="N108" i="1"/>
  <c r="L108" i="1"/>
  <c r="K108" i="1"/>
  <c r="J108" i="1"/>
  <c r="I108" i="1"/>
  <c r="I75" i="1" s="1"/>
  <c r="I5" i="1" s="1"/>
  <c r="I18" i="1" s="1"/>
  <c r="H108" i="1"/>
  <c r="G108" i="1"/>
  <c r="G75" i="1" s="1"/>
  <c r="F108" i="1"/>
  <c r="E108" i="1"/>
  <c r="D108" i="1"/>
  <c r="W107" i="1"/>
  <c r="Z254" i="2" s="1"/>
  <c r="Z255" i="2" s="1"/>
  <c r="Z246" i="2" s="1"/>
  <c r="Z238" i="2" s="1"/>
  <c r="Z5" i="2" s="1"/>
  <c r="Z15" i="2" s="1"/>
  <c r="V107" i="1"/>
  <c r="Y254" i="2" s="1"/>
  <c r="Y255" i="2" s="1"/>
  <c r="Y246" i="2" s="1"/>
  <c r="Y238" i="2" s="1"/>
  <c r="Y5" i="2" s="1"/>
  <c r="U107" i="1"/>
  <c r="Q107" i="1"/>
  <c r="O107" i="1"/>
  <c r="M107" i="1"/>
  <c r="M108" i="1" s="1"/>
  <c r="T106" i="1"/>
  <c r="R106" i="1"/>
  <c r="P106" i="1"/>
  <c r="N106" i="1"/>
  <c r="L106" i="1"/>
  <c r="L74" i="1" s="1"/>
  <c r="K106" i="1"/>
  <c r="J106" i="1"/>
  <c r="J74" i="1" s="1"/>
  <c r="I106" i="1"/>
  <c r="H106" i="1"/>
  <c r="D106" i="1"/>
  <c r="S105" i="1"/>
  <c r="Q105" i="1"/>
  <c r="O105" i="1"/>
  <c r="M105" i="1"/>
  <c r="U105" i="1" s="1"/>
  <c r="Q104" i="1"/>
  <c r="M104" i="1"/>
  <c r="O103" i="1"/>
  <c r="M103" i="1"/>
  <c r="U103" i="1" s="1"/>
  <c r="W102" i="1"/>
  <c r="V102" i="1"/>
  <c r="U102" i="1"/>
  <c r="M102" i="1"/>
  <c r="S102" i="1" s="1"/>
  <c r="V101" i="1"/>
  <c r="W101" i="1" s="1"/>
  <c r="S101" i="1"/>
  <c r="Q101" i="1"/>
  <c r="O101" i="1"/>
  <c r="M101" i="1"/>
  <c r="U101" i="1" s="1"/>
  <c r="W100" i="1"/>
  <c r="V100" i="1"/>
  <c r="U100" i="1"/>
  <c r="Q100" i="1"/>
  <c r="M100" i="1"/>
  <c r="O100" i="1" s="1"/>
  <c r="V99" i="1"/>
  <c r="Y45" i="2" s="1"/>
  <c r="Y47" i="2" s="1"/>
  <c r="Y55" i="2" s="1"/>
  <c r="U99" i="1"/>
  <c r="S99" i="1"/>
  <c r="O99" i="1"/>
  <c r="M99" i="1"/>
  <c r="Q99" i="1" s="1"/>
  <c r="W98" i="1"/>
  <c r="V98" i="1"/>
  <c r="M98" i="1"/>
  <c r="Q98" i="1" s="1"/>
  <c r="V97" i="1"/>
  <c r="Y120" i="2" s="1"/>
  <c r="Y121" i="2" s="1"/>
  <c r="U97" i="1"/>
  <c r="S97" i="1"/>
  <c r="Q97" i="1"/>
  <c r="O97" i="1"/>
  <c r="M97" i="1"/>
  <c r="W96" i="1"/>
  <c r="V96" i="1"/>
  <c r="M96" i="1"/>
  <c r="W95" i="1"/>
  <c r="U95" i="1"/>
  <c r="M95" i="1"/>
  <c r="S95" i="1" s="1"/>
  <c r="V94" i="1"/>
  <c r="W94" i="1" s="1"/>
  <c r="S94" i="1"/>
  <c r="Q94" i="1"/>
  <c r="O94" i="1"/>
  <c r="M94" i="1"/>
  <c r="U94" i="1" s="1"/>
  <c r="W93" i="1"/>
  <c r="V93" i="1"/>
  <c r="U93" i="1"/>
  <c r="Q93" i="1"/>
  <c r="M93" i="1"/>
  <c r="O93" i="1" s="1"/>
  <c r="V92" i="1"/>
  <c r="W92" i="1" s="1"/>
  <c r="U92" i="1"/>
  <c r="S92" i="1"/>
  <c r="O92" i="1"/>
  <c r="M92" i="1"/>
  <c r="Q92" i="1" s="1"/>
  <c r="G92" i="1"/>
  <c r="V91" i="1"/>
  <c r="Y142" i="2" s="1"/>
  <c r="Q91" i="1"/>
  <c r="M91" i="1"/>
  <c r="S90" i="1"/>
  <c r="O90" i="1"/>
  <c r="M90" i="1"/>
  <c r="U90" i="1" s="1"/>
  <c r="W89" i="1"/>
  <c r="V89" i="1"/>
  <c r="U89" i="1"/>
  <c r="M89" i="1"/>
  <c r="S89" i="1" s="1"/>
  <c r="V88" i="1"/>
  <c r="W88" i="1" s="1"/>
  <c r="S88" i="1"/>
  <c r="Q88" i="1"/>
  <c r="O88" i="1"/>
  <c r="M88" i="1"/>
  <c r="U88" i="1" s="1"/>
  <c r="W87" i="1"/>
  <c r="V87" i="1"/>
  <c r="U87" i="1"/>
  <c r="Q87" i="1"/>
  <c r="M87" i="1"/>
  <c r="O87" i="1" s="1"/>
  <c r="G87" i="1"/>
  <c r="G106" i="1" s="1"/>
  <c r="G74" i="1" s="1"/>
  <c r="W86" i="1"/>
  <c r="V86" i="1"/>
  <c r="U86" i="1"/>
  <c r="Q86" i="1"/>
  <c r="M86" i="1"/>
  <c r="O86" i="1" s="1"/>
  <c r="V85" i="1"/>
  <c r="W85" i="1" s="1"/>
  <c r="U85" i="1"/>
  <c r="S85" i="1"/>
  <c r="O85" i="1"/>
  <c r="M85" i="1"/>
  <c r="Q85" i="1" s="1"/>
  <c r="W84" i="1"/>
  <c r="V84" i="1"/>
  <c r="Q84" i="1"/>
  <c r="M84" i="1"/>
  <c r="F84" i="1"/>
  <c r="F106" i="1" s="1"/>
  <c r="E84" i="1"/>
  <c r="E106" i="1" s="1"/>
  <c r="E74" i="1" s="1"/>
  <c r="E77" i="1" s="1"/>
  <c r="D84" i="1"/>
  <c r="W83" i="1"/>
  <c r="V83" i="1"/>
  <c r="U83" i="1"/>
  <c r="Q83" i="1"/>
  <c r="M83" i="1"/>
  <c r="O83" i="1" s="1"/>
  <c r="V82" i="1"/>
  <c r="W82" i="1" s="1"/>
  <c r="U82" i="1"/>
  <c r="S82" i="1"/>
  <c r="O82" i="1"/>
  <c r="M82" i="1"/>
  <c r="Q82" i="1" s="1"/>
  <c r="W81" i="1"/>
  <c r="V81" i="1"/>
  <c r="M81" i="1"/>
  <c r="Q81" i="1" s="1"/>
  <c r="J77" i="1"/>
  <c r="H77" i="1"/>
  <c r="V76" i="1"/>
  <c r="T76" i="1"/>
  <c r="R76" i="1"/>
  <c r="P76" i="1"/>
  <c r="N76" i="1"/>
  <c r="L76" i="1"/>
  <c r="K76" i="1"/>
  <c r="J76" i="1"/>
  <c r="I76" i="1"/>
  <c r="H76" i="1"/>
  <c r="F76" i="1"/>
  <c r="D76" i="1"/>
  <c r="D6" i="1" s="1"/>
  <c r="D19" i="1" s="1"/>
  <c r="T75" i="1"/>
  <c r="R75" i="1"/>
  <c r="P75" i="1"/>
  <c r="N75" i="1"/>
  <c r="L75" i="1"/>
  <c r="K75" i="1"/>
  <c r="J75" i="1"/>
  <c r="H75" i="1"/>
  <c r="H5" i="1" s="1"/>
  <c r="H18" i="1" s="1"/>
  <c r="F75" i="1"/>
  <c r="E75" i="1"/>
  <c r="D75" i="1"/>
  <c r="P74" i="1"/>
  <c r="N74" i="1"/>
  <c r="K74" i="1"/>
  <c r="K77" i="1" s="1"/>
  <c r="I74" i="1"/>
  <c r="H74" i="1"/>
  <c r="F74" i="1"/>
  <c r="F77" i="1" s="1"/>
  <c r="D74" i="1"/>
  <c r="V70" i="1"/>
  <c r="W70" i="1" s="1"/>
  <c r="S70" i="1"/>
  <c r="Q70" i="1"/>
  <c r="O70" i="1"/>
  <c r="M70" i="1"/>
  <c r="U70" i="1" s="1"/>
  <c r="W69" i="1"/>
  <c r="O69" i="1"/>
  <c r="M69" i="1"/>
  <c r="U69" i="1" s="1"/>
  <c r="U68" i="1"/>
  <c r="Q68" i="1"/>
  <c r="M68" i="1"/>
  <c r="O68" i="1" s="1"/>
  <c r="V67" i="1"/>
  <c r="W67" i="1" s="1"/>
  <c r="S67" i="1"/>
  <c r="O67" i="1"/>
  <c r="M67" i="1"/>
  <c r="U67" i="1" s="1"/>
  <c r="W66" i="1"/>
  <c r="V66" i="1"/>
  <c r="M66" i="1"/>
  <c r="Q66" i="1" s="1"/>
  <c r="V65" i="1"/>
  <c r="W65" i="1" s="1"/>
  <c r="S65" i="1"/>
  <c r="Q65" i="1"/>
  <c r="O65" i="1"/>
  <c r="M65" i="1"/>
  <c r="U65" i="1" s="1"/>
  <c r="W64" i="1"/>
  <c r="O64" i="1"/>
  <c r="M64" i="1"/>
  <c r="U64" i="1" s="1"/>
  <c r="W63" i="1"/>
  <c r="V63" i="1"/>
  <c r="U63" i="1"/>
  <c r="M63" i="1"/>
  <c r="S63" i="1" s="1"/>
  <c r="V62" i="1"/>
  <c r="W62" i="1" s="1"/>
  <c r="S62" i="1"/>
  <c r="Q62" i="1"/>
  <c r="O62" i="1"/>
  <c r="M62" i="1"/>
  <c r="U62" i="1" s="1"/>
  <c r="W61" i="1"/>
  <c r="V61" i="1"/>
  <c r="U61" i="1"/>
  <c r="Q61" i="1"/>
  <c r="M61" i="1"/>
  <c r="O61" i="1" s="1"/>
  <c r="V60" i="1"/>
  <c r="W60" i="1" s="1"/>
  <c r="S60" i="1"/>
  <c r="O60" i="1"/>
  <c r="M60" i="1"/>
  <c r="U60" i="1" s="1"/>
  <c r="T58" i="1"/>
  <c r="R58" i="1"/>
  <c r="P58" i="1"/>
  <c r="N58" i="1"/>
  <c r="L58" i="1"/>
  <c r="K58" i="1"/>
  <c r="K43" i="1" s="1"/>
  <c r="J58" i="1"/>
  <c r="I58" i="1"/>
  <c r="I43" i="1" s="1"/>
  <c r="I6" i="1" s="1"/>
  <c r="I19" i="1" s="1"/>
  <c r="H58" i="1"/>
  <c r="G58" i="1"/>
  <c r="F58" i="1"/>
  <c r="E58" i="1"/>
  <c r="D58" i="1"/>
  <c r="W57" i="1"/>
  <c r="V57" i="1"/>
  <c r="U57" i="1"/>
  <c r="M57" i="1"/>
  <c r="S57" i="1" s="1"/>
  <c r="E57" i="1"/>
  <c r="W56" i="1"/>
  <c r="V56" i="1"/>
  <c r="V58" i="1" s="1"/>
  <c r="V43" i="1" s="1"/>
  <c r="U56" i="1"/>
  <c r="M56" i="1"/>
  <c r="S56" i="1" s="1"/>
  <c r="V55" i="1"/>
  <c r="V42" i="1" s="1"/>
  <c r="V44" i="1" s="1"/>
  <c r="T55" i="1"/>
  <c r="R55" i="1"/>
  <c r="P55" i="1"/>
  <c r="N55" i="1"/>
  <c r="L55" i="1"/>
  <c r="L42" i="1" s="1"/>
  <c r="L44" i="1" s="1"/>
  <c r="K55" i="1"/>
  <c r="J55" i="1"/>
  <c r="I55" i="1"/>
  <c r="G55" i="1"/>
  <c r="F55" i="1"/>
  <c r="F42" i="1" s="1"/>
  <c r="F44" i="1" s="1"/>
  <c r="E55" i="1"/>
  <c r="D55" i="1"/>
  <c r="D42" i="1" s="1"/>
  <c r="V54" i="1"/>
  <c r="W54" i="1" s="1"/>
  <c r="H54" i="1"/>
  <c r="V53" i="1"/>
  <c r="W53" i="1" s="1"/>
  <c r="S53" i="1"/>
  <c r="Q53" i="1"/>
  <c r="O53" i="1"/>
  <c r="M53" i="1"/>
  <c r="U53" i="1" s="1"/>
  <c r="W52" i="1"/>
  <c r="V52" i="1"/>
  <c r="M52" i="1"/>
  <c r="W51" i="1"/>
  <c r="U51" i="1"/>
  <c r="M51" i="1"/>
  <c r="S51" i="1" s="1"/>
  <c r="V50" i="1"/>
  <c r="W50" i="1" s="1"/>
  <c r="S50" i="1"/>
  <c r="Q50" i="1"/>
  <c r="O50" i="1"/>
  <c r="M50" i="1"/>
  <c r="T49" i="1"/>
  <c r="R49" i="1"/>
  <c r="P49" i="1"/>
  <c r="N49" i="1"/>
  <c r="L49" i="1"/>
  <c r="K49" i="1"/>
  <c r="K41" i="1" s="1"/>
  <c r="K3" i="1" s="1"/>
  <c r="J49" i="1"/>
  <c r="I49" i="1"/>
  <c r="H49" i="1"/>
  <c r="G49" i="1"/>
  <c r="F49" i="1"/>
  <c r="E49" i="1"/>
  <c r="E41" i="1" s="1"/>
  <c r="D49" i="1"/>
  <c r="W48" i="1"/>
  <c r="W49" i="1" s="1"/>
  <c r="W41" i="1" s="1"/>
  <c r="V48" i="1"/>
  <c r="V49" i="1" s="1"/>
  <c r="V41" i="1" s="1"/>
  <c r="M48" i="1"/>
  <c r="M49" i="1" s="1"/>
  <c r="N44" i="1"/>
  <c r="T43" i="1"/>
  <c r="R43" i="1"/>
  <c r="P43" i="1"/>
  <c r="N43" i="1"/>
  <c r="L43" i="1"/>
  <c r="J43" i="1"/>
  <c r="H43" i="1"/>
  <c r="G43" i="1"/>
  <c r="F43" i="1"/>
  <c r="E43" i="1"/>
  <c r="D43" i="1"/>
  <c r="R42" i="1"/>
  <c r="P42" i="1"/>
  <c r="P4" i="1" s="1"/>
  <c r="N42" i="1"/>
  <c r="K42" i="1"/>
  <c r="K44" i="1" s="1"/>
  <c r="J42" i="1"/>
  <c r="J44" i="1" s="1"/>
  <c r="I42" i="1"/>
  <c r="I44" i="1" s="1"/>
  <c r="G42" i="1"/>
  <c r="G44" i="1" s="1"/>
  <c r="E42" i="1"/>
  <c r="E44" i="1" s="1"/>
  <c r="T41" i="1"/>
  <c r="R41" i="1"/>
  <c r="P41" i="1"/>
  <c r="N41" i="1"/>
  <c r="L41" i="1"/>
  <c r="J41" i="1"/>
  <c r="I41" i="1"/>
  <c r="H41" i="1"/>
  <c r="G41" i="1"/>
  <c r="F41" i="1"/>
  <c r="D41" i="1"/>
  <c r="D3" i="1" s="1"/>
  <c r="V37" i="1"/>
  <c r="T37" i="1"/>
  <c r="R37" i="1"/>
  <c r="P37" i="1"/>
  <c r="N37" i="1"/>
  <c r="L37" i="1"/>
  <c r="K37" i="1"/>
  <c r="J37" i="1"/>
  <c r="I37" i="1"/>
  <c r="H37" i="1"/>
  <c r="G37" i="1"/>
  <c r="F37" i="1"/>
  <c r="E37" i="1"/>
  <c r="D37" i="1"/>
  <c r="V36" i="1"/>
  <c r="W36" i="1" s="1"/>
  <c r="S36" i="1"/>
  <c r="O36" i="1"/>
  <c r="M36" i="1"/>
  <c r="U36" i="1" s="1"/>
  <c r="W35" i="1"/>
  <c r="V35" i="1"/>
  <c r="Q35" i="1"/>
  <c r="M35" i="1"/>
  <c r="W34" i="1"/>
  <c r="V34" i="1"/>
  <c r="S34" i="1"/>
  <c r="O34" i="1"/>
  <c r="M34" i="1"/>
  <c r="U34" i="1" s="1"/>
  <c r="W33" i="1"/>
  <c r="V33" i="1"/>
  <c r="Q33" i="1"/>
  <c r="M33" i="1"/>
  <c r="V32" i="1"/>
  <c r="W32" i="1" s="1"/>
  <c r="U32" i="1"/>
  <c r="O32" i="1"/>
  <c r="M32" i="1"/>
  <c r="S32" i="1" s="1"/>
  <c r="W31" i="1"/>
  <c r="V31" i="1"/>
  <c r="U31" i="1"/>
  <c r="M31" i="1"/>
  <c r="V30" i="1"/>
  <c r="W30" i="1" s="1"/>
  <c r="S30" i="1"/>
  <c r="Q30" i="1"/>
  <c r="M30" i="1"/>
  <c r="O30" i="1" s="1"/>
  <c r="W29" i="1"/>
  <c r="V29" i="1"/>
  <c r="U29" i="1"/>
  <c r="Q29" i="1"/>
  <c r="O29" i="1"/>
  <c r="M29" i="1"/>
  <c r="M37" i="1" s="1"/>
  <c r="U37" i="1" s="1"/>
  <c r="L25" i="1"/>
  <c r="K25" i="1"/>
  <c r="J25" i="1"/>
  <c r="E25" i="1"/>
  <c r="D25" i="1"/>
  <c r="V24" i="1"/>
  <c r="V25" i="1" s="1"/>
  <c r="T24" i="1"/>
  <c r="T25" i="1" s="1"/>
  <c r="R24" i="1"/>
  <c r="R25" i="1" s="1"/>
  <c r="P24" i="1"/>
  <c r="P25" i="1" s="1"/>
  <c r="N24" i="1"/>
  <c r="N4" i="1" s="1"/>
  <c r="L24" i="1"/>
  <c r="K24" i="1"/>
  <c r="J24" i="1"/>
  <c r="I24" i="1"/>
  <c r="I25" i="1" s="1"/>
  <c r="H24" i="1"/>
  <c r="H25" i="1" s="1"/>
  <c r="G24" i="1"/>
  <c r="G25" i="1" s="1"/>
  <c r="F24" i="1"/>
  <c r="F25" i="1" s="1"/>
  <c r="E24" i="1"/>
  <c r="D24" i="1"/>
  <c r="V19" i="1"/>
  <c r="N19" i="1"/>
  <c r="F19" i="1"/>
  <c r="R18" i="1"/>
  <c r="J18" i="1"/>
  <c r="V14" i="1"/>
  <c r="T14" i="1"/>
  <c r="R14" i="1"/>
  <c r="S14" i="1" s="1"/>
  <c r="P14" i="1"/>
  <c r="N14" i="1"/>
  <c r="O14" i="1" s="1"/>
  <c r="L14" i="1"/>
  <c r="K14" i="1"/>
  <c r="J14" i="1"/>
  <c r="I14" i="1"/>
  <c r="H14" i="1"/>
  <c r="G14" i="1"/>
  <c r="F14" i="1"/>
  <c r="D14" i="1"/>
  <c r="W13" i="1"/>
  <c r="V13" i="1"/>
  <c r="T13" i="1"/>
  <c r="R13" i="1"/>
  <c r="P13" i="1"/>
  <c r="N13" i="1"/>
  <c r="L13" i="1"/>
  <c r="J13" i="1"/>
  <c r="I13" i="1"/>
  <c r="H13" i="1"/>
  <c r="G13" i="1"/>
  <c r="F13" i="1"/>
  <c r="E13" i="1"/>
  <c r="D13" i="1"/>
  <c r="V12" i="1"/>
  <c r="T12" i="1"/>
  <c r="R12" i="1"/>
  <c r="P12" i="1"/>
  <c r="N12" i="1"/>
  <c r="L12" i="1"/>
  <c r="K12" i="1"/>
  <c r="J12" i="1"/>
  <c r="I12" i="1"/>
  <c r="H12" i="1"/>
  <c r="G12" i="1"/>
  <c r="F12" i="1"/>
  <c r="D12" i="1"/>
  <c r="W11" i="1"/>
  <c r="V11" i="1"/>
  <c r="V15" i="1" s="1"/>
  <c r="T11" i="1"/>
  <c r="T15" i="1" s="1"/>
  <c r="R11" i="1"/>
  <c r="R15" i="1" s="1"/>
  <c r="Q11" i="1"/>
  <c r="P11" i="1"/>
  <c r="P15" i="1" s="1"/>
  <c r="N11" i="1"/>
  <c r="N15" i="1" s="1"/>
  <c r="M11" i="1"/>
  <c r="L11" i="1"/>
  <c r="L15" i="1" s="1"/>
  <c r="K11" i="1"/>
  <c r="K15" i="1" s="1"/>
  <c r="J11" i="1"/>
  <c r="J15" i="1" s="1"/>
  <c r="I11" i="1"/>
  <c r="I15" i="1" s="1"/>
  <c r="H11" i="1"/>
  <c r="H15" i="1" s="1"/>
  <c r="G11" i="1"/>
  <c r="G15" i="1" s="1"/>
  <c r="F11" i="1"/>
  <c r="F15" i="1" s="1"/>
  <c r="E11" i="1"/>
  <c r="E15" i="1" s="1"/>
  <c r="D11" i="1"/>
  <c r="D15" i="1" s="1"/>
  <c r="W9" i="1"/>
  <c r="V9" i="1"/>
  <c r="T9" i="1"/>
  <c r="R9" i="1"/>
  <c r="S9" i="1" s="1"/>
  <c r="Q9" i="1"/>
  <c r="P9" i="1"/>
  <c r="N9" i="1"/>
  <c r="O9" i="1" s="1"/>
  <c r="M9" i="1"/>
  <c r="U9" i="1" s="1"/>
  <c r="L9" i="1"/>
  <c r="K9" i="1"/>
  <c r="J9" i="1"/>
  <c r="I9" i="1"/>
  <c r="H9" i="1"/>
  <c r="G9" i="1"/>
  <c r="F9" i="1"/>
  <c r="E9" i="1"/>
  <c r="D9" i="1"/>
  <c r="W8" i="1"/>
  <c r="W10" i="1" s="1"/>
  <c r="V8" i="1"/>
  <c r="V10" i="1" s="1"/>
  <c r="T8" i="1"/>
  <c r="T10" i="1" s="1"/>
  <c r="R8" i="1"/>
  <c r="S8" i="1" s="1"/>
  <c r="P8" i="1"/>
  <c r="P10" i="1" s="1"/>
  <c r="N8" i="1"/>
  <c r="N10" i="1" s="1"/>
  <c r="M8" i="1"/>
  <c r="Q8" i="1" s="1"/>
  <c r="L8" i="1"/>
  <c r="L10" i="1" s="1"/>
  <c r="K8" i="1"/>
  <c r="K10" i="1" s="1"/>
  <c r="J8" i="1"/>
  <c r="J10" i="1" s="1"/>
  <c r="I8" i="1"/>
  <c r="I10" i="1" s="1"/>
  <c r="H8" i="1"/>
  <c r="H10" i="1" s="1"/>
  <c r="G8" i="1"/>
  <c r="G10" i="1" s="1"/>
  <c r="F8" i="1"/>
  <c r="F10" i="1" s="1"/>
  <c r="E8" i="1"/>
  <c r="E10" i="1" s="1"/>
  <c r="D8" i="1"/>
  <c r="D10" i="1" s="1"/>
  <c r="V6" i="1"/>
  <c r="R6" i="1"/>
  <c r="R19" i="1" s="1"/>
  <c r="P6" i="1"/>
  <c r="P19" i="1" s="1"/>
  <c r="N6" i="1"/>
  <c r="L6" i="1"/>
  <c r="L19" i="1" s="1"/>
  <c r="K6" i="1"/>
  <c r="K19" i="1" s="1"/>
  <c r="J6" i="1"/>
  <c r="J19" i="1" s="1"/>
  <c r="H6" i="1"/>
  <c r="H19" i="1" s="1"/>
  <c r="F6" i="1"/>
  <c r="E6" i="1"/>
  <c r="E19" i="1" s="1"/>
  <c r="W5" i="1"/>
  <c r="W18" i="1" s="1"/>
  <c r="T5" i="1"/>
  <c r="T18" i="1" s="1"/>
  <c r="R5" i="1"/>
  <c r="N5" i="1"/>
  <c r="N18" i="1" s="1"/>
  <c r="L5" i="1"/>
  <c r="L18" i="1" s="1"/>
  <c r="K5" i="1"/>
  <c r="J5" i="1"/>
  <c r="G5" i="1"/>
  <c r="G18" i="1" s="1"/>
  <c r="F5" i="1"/>
  <c r="F18" i="1" s="1"/>
  <c r="E5" i="1"/>
  <c r="E18" i="1" s="1"/>
  <c r="D5" i="1"/>
  <c r="D18" i="1" s="1"/>
  <c r="R4" i="1"/>
  <c r="K4" i="1"/>
  <c r="K17" i="1" s="1"/>
  <c r="J4" i="1"/>
  <c r="J17" i="1" s="1"/>
  <c r="I4" i="1"/>
  <c r="I17" i="1" s="1"/>
  <c r="E4" i="1"/>
  <c r="E17" i="1" s="1"/>
  <c r="D4" i="1"/>
  <c r="D17" i="1" s="1"/>
  <c r="P3" i="1"/>
  <c r="P16" i="1" s="1"/>
  <c r="N3" i="1"/>
  <c r="N16" i="1" s="1"/>
  <c r="I3" i="1"/>
  <c r="I16" i="1" s="1"/>
  <c r="I20" i="1" s="1"/>
  <c r="H3" i="1"/>
  <c r="H16" i="1" s="1"/>
  <c r="G3" i="1"/>
  <c r="G16" i="1" s="1"/>
  <c r="F3" i="1"/>
  <c r="F16" i="1" s="1"/>
  <c r="E3" i="1"/>
  <c r="E7" i="1" s="1"/>
  <c r="S12" i="1" l="1"/>
  <c r="P17" i="1"/>
  <c r="K16" i="1"/>
  <c r="K20" i="1" s="1"/>
  <c r="K7" i="1"/>
  <c r="L77" i="1"/>
  <c r="L3" i="1"/>
  <c r="Q49" i="1"/>
  <c r="O49" i="1"/>
  <c r="M41" i="1"/>
  <c r="S49" i="1"/>
  <c r="U49" i="1"/>
  <c r="N17" i="1"/>
  <c r="Q14" i="1"/>
  <c r="U14" i="1"/>
  <c r="N20" i="1"/>
  <c r="D7" i="1"/>
  <c r="D16" i="1"/>
  <c r="D20" i="1" s="1"/>
  <c r="W15" i="1"/>
  <c r="R10" i="1"/>
  <c r="Q75" i="1"/>
  <c r="U110" i="1"/>
  <c r="S110" i="1"/>
  <c r="O110" i="1"/>
  <c r="S116" i="1"/>
  <c r="Q116" i="1"/>
  <c r="K15" i="2"/>
  <c r="L4" i="1"/>
  <c r="L17" i="1" s="1"/>
  <c r="P5" i="1"/>
  <c r="T6" i="1"/>
  <c r="S31" i="1"/>
  <c r="Q31" i="1"/>
  <c r="O31" i="1"/>
  <c r="U33" i="1"/>
  <c r="S33" i="1"/>
  <c r="O33" i="1"/>
  <c r="U52" i="1"/>
  <c r="S52" i="1"/>
  <c r="Q52" i="1"/>
  <c r="O52" i="1"/>
  <c r="H55" i="1"/>
  <c r="H42" i="1" s="1"/>
  <c r="M54" i="1"/>
  <c r="I77" i="1"/>
  <c r="P77" i="1"/>
  <c r="Q110" i="1"/>
  <c r="U118" i="1"/>
  <c r="Y10" i="2"/>
  <c r="M12" i="2"/>
  <c r="M15" i="2"/>
  <c r="N125" i="2"/>
  <c r="N21" i="2"/>
  <c r="N7" i="1"/>
  <c r="O11" i="1"/>
  <c r="U126" i="1"/>
  <c r="M117" i="1"/>
  <c r="S126" i="1"/>
  <c r="O126" i="1"/>
  <c r="X8" i="2"/>
  <c r="W10" i="2"/>
  <c r="I7" i="1"/>
  <c r="U8" i="1"/>
  <c r="M10" i="1"/>
  <c r="O10" i="1" s="1"/>
  <c r="M12" i="1"/>
  <c r="O12" i="1" s="1"/>
  <c r="E16" i="1"/>
  <c r="E20" i="1" s="1"/>
  <c r="N25" i="1"/>
  <c r="U35" i="1"/>
  <c r="S35" i="1"/>
  <c r="O35" i="1"/>
  <c r="G77" i="1"/>
  <c r="U96" i="1"/>
  <c r="S96" i="1"/>
  <c r="Q96" i="1"/>
  <c r="O96" i="1"/>
  <c r="R74" i="1"/>
  <c r="O116" i="1"/>
  <c r="Z201" i="2"/>
  <c r="Z203" i="2" s="1"/>
  <c r="Z209" i="2"/>
  <c r="N201" i="2"/>
  <c r="N203" i="2" s="1"/>
  <c r="N209" i="2"/>
  <c r="T42" i="1"/>
  <c r="O5" i="1"/>
  <c r="G7" i="1"/>
  <c r="J3" i="1"/>
  <c r="F4" i="1"/>
  <c r="F17" i="1" s="1"/>
  <c r="F20" i="1" s="1"/>
  <c r="O37" i="1"/>
  <c r="G24" i="2"/>
  <c r="G4" i="1"/>
  <c r="G17" i="1" s="1"/>
  <c r="G20" i="1" s="1"/>
  <c r="O8" i="1"/>
  <c r="S11" i="1"/>
  <c r="W37" i="1"/>
  <c r="W24" i="1" s="1"/>
  <c r="Q37" i="1"/>
  <c r="P44" i="1"/>
  <c r="D44" i="1"/>
  <c r="W58" i="1"/>
  <c r="W43" i="1" s="1"/>
  <c r="W6" i="1" s="1"/>
  <c r="W19" i="1" s="1"/>
  <c r="N77" i="1"/>
  <c r="U84" i="1"/>
  <c r="S84" i="1"/>
  <c r="O84" i="1"/>
  <c r="U91" i="1"/>
  <c r="S91" i="1"/>
  <c r="O91" i="1"/>
  <c r="U104" i="1"/>
  <c r="S104" i="1"/>
  <c r="O104" i="1"/>
  <c r="U108" i="1"/>
  <c r="M75" i="1"/>
  <c r="M5" i="1" s="1"/>
  <c r="S5" i="1" s="1"/>
  <c r="S108" i="1"/>
  <c r="O108" i="1"/>
  <c r="I31" i="2"/>
  <c r="O119" i="1"/>
  <c r="W394" i="2"/>
  <c r="X394" i="2" s="1"/>
  <c r="X393" i="2"/>
  <c r="V4" i="1"/>
  <c r="V17" i="1" s="1"/>
  <c r="R17" i="1"/>
  <c r="U66" i="1"/>
  <c r="S66" i="1"/>
  <c r="O66" i="1"/>
  <c r="U81" i="1"/>
  <c r="M106" i="1"/>
  <c r="M74" i="1" s="1"/>
  <c r="S81" i="1"/>
  <c r="O81" i="1"/>
  <c r="U98" i="1"/>
  <c r="S98" i="1"/>
  <c r="O98" i="1"/>
  <c r="S118" i="1"/>
  <c r="Q118" i="1"/>
  <c r="G10" i="2"/>
  <c r="S37" i="1"/>
  <c r="W55" i="1"/>
  <c r="W42" i="1" s="1"/>
  <c r="W44" i="1" s="1"/>
  <c r="V106" i="1"/>
  <c r="V74" i="1" s="1"/>
  <c r="M111" i="1"/>
  <c r="O118" i="1"/>
  <c r="Z41" i="2"/>
  <c r="M21" i="2"/>
  <c r="M31" i="2"/>
  <c r="N65" i="2"/>
  <c r="N29" i="2"/>
  <c r="W382" i="2"/>
  <c r="W364" i="2"/>
  <c r="U11" i="1"/>
  <c r="M24" i="1"/>
  <c r="S24" i="1" s="1"/>
  <c r="U48" i="1"/>
  <c r="S48" i="1"/>
  <c r="Q48" i="1"/>
  <c r="O48" i="1"/>
  <c r="D77" i="1"/>
  <c r="T74" i="1"/>
  <c r="E119" i="1"/>
  <c r="W119" i="1"/>
  <c r="U116" i="1"/>
  <c r="K10" i="2"/>
  <c r="R54" i="2"/>
  <c r="Q30" i="2"/>
  <c r="S29" i="1"/>
  <c r="U30" i="1"/>
  <c r="Q36" i="1"/>
  <c r="U50" i="1"/>
  <c r="Q60" i="1"/>
  <c r="S61" i="1"/>
  <c r="Q67" i="1"/>
  <c r="S68" i="1"/>
  <c r="S83" i="1"/>
  <c r="S86" i="1"/>
  <c r="S87" i="1"/>
  <c r="S93" i="1"/>
  <c r="S100" i="1"/>
  <c r="S107" i="1"/>
  <c r="Q121" i="1"/>
  <c r="I21" i="2"/>
  <c r="K47" i="2"/>
  <c r="P45" i="2"/>
  <c r="L22" i="2"/>
  <c r="U73" i="2"/>
  <c r="U29" i="2"/>
  <c r="T100" i="2"/>
  <c r="S101" i="2"/>
  <c r="T101" i="2" s="1"/>
  <c r="X109" i="2"/>
  <c r="T109" i="2"/>
  <c r="R109" i="2"/>
  <c r="P113" i="2"/>
  <c r="X113" i="2" s="1"/>
  <c r="V109" i="2"/>
  <c r="Q34" i="1"/>
  <c r="W29" i="2"/>
  <c r="W31" i="2" s="1"/>
  <c r="W101" i="2"/>
  <c r="X101" i="2" s="1"/>
  <c r="X100" i="2"/>
  <c r="N290" i="2"/>
  <c r="N293" i="2" s="1"/>
  <c r="N326" i="2"/>
  <c r="W290" i="2"/>
  <c r="W326" i="2"/>
  <c r="X319" i="2"/>
  <c r="R44" i="1"/>
  <c r="M58" i="1"/>
  <c r="U115" i="1"/>
  <c r="M119" i="1"/>
  <c r="S119" i="1" s="1"/>
  <c r="O125" i="1"/>
  <c r="T190" i="2"/>
  <c r="S179" i="2"/>
  <c r="T179" i="2" s="1"/>
  <c r="Q32" i="1"/>
  <c r="O51" i="1"/>
  <c r="O56" i="1"/>
  <c r="O57" i="1"/>
  <c r="O63" i="1"/>
  <c r="Q64" i="1"/>
  <c r="Q69" i="1"/>
  <c r="O89" i="1"/>
  <c r="Q90" i="1"/>
  <c r="O95" i="1"/>
  <c r="W99" i="1"/>
  <c r="Z45" i="2" s="1"/>
  <c r="Z47" i="2" s="1"/>
  <c r="O102" i="1"/>
  <c r="Q103" i="1"/>
  <c r="O122" i="1"/>
  <c r="Q125" i="1"/>
  <c r="S12" i="2"/>
  <c r="Q41" i="2"/>
  <c r="Q29" i="2"/>
  <c r="Y30" i="2"/>
  <c r="Y23" i="2" s="1"/>
  <c r="Y6" i="2" s="1"/>
  <c r="Y16" i="2" s="1"/>
  <c r="X99" i="2"/>
  <c r="T99" i="2"/>
  <c r="R99" i="2"/>
  <c r="P100" i="2"/>
  <c r="P101" i="2" s="1"/>
  <c r="V99" i="2"/>
  <c r="G191" i="2"/>
  <c r="G178" i="2"/>
  <c r="Q51" i="1"/>
  <c r="Q56" i="1"/>
  <c r="Q57" i="1"/>
  <c r="Q63" i="1"/>
  <c r="S64" i="1"/>
  <c r="S69" i="1"/>
  <c r="Q89" i="1"/>
  <c r="Q95" i="1"/>
  <c r="Q102" i="1"/>
  <c r="S103" i="1"/>
  <c r="Q122" i="1"/>
  <c r="U12" i="2"/>
  <c r="T38" i="2"/>
  <c r="N30" i="2"/>
  <c r="N23" i="2" s="1"/>
  <c r="N6" i="2" s="1"/>
  <c r="N16" i="2" s="1"/>
  <c r="N41" i="2"/>
  <c r="J28" i="2"/>
  <c r="J55" i="2"/>
  <c r="U28" i="2"/>
  <c r="U55" i="2"/>
  <c r="H144" i="2"/>
  <c r="H21" i="2"/>
  <c r="P144" i="2"/>
  <c r="T144" i="2" s="1"/>
  <c r="R143" i="2"/>
  <c r="X143" i="2"/>
  <c r="W97" i="1"/>
  <c r="Z120" i="2" s="1"/>
  <c r="Z121" i="2" s="1"/>
  <c r="V108" i="1"/>
  <c r="V75" i="1" s="1"/>
  <c r="V5" i="1" s="1"/>
  <c r="V18" i="1" s="1"/>
  <c r="Q31" i="2"/>
  <c r="J29" i="2"/>
  <c r="J22" i="2" s="1"/>
  <c r="J41" i="2"/>
  <c r="V84" i="2"/>
  <c r="T84" i="2"/>
  <c r="R84" i="2"/>
  <c r="V113" i="2"/>
  <c r="R115" i="2"/>
  <c r="X115" i="2"/>
  <c r="T115" i="2"/>
  <c r="X121" i="2"/>
  <c r="H180" i="2"/>
  <c r="W30" i="2"/>
  <c r="T87" i="2"/>
  <c r="V100" i="2"/>
  <c r="X112" i="2"/>
  <c r="T112" i="2"/>
  <c r="R112" i="2"/>
  <c r="X136" i="2"/>
  <c r="V136" i="2"/>
  <c r="T136" i="2"/>
  <c r="Z167" i="2"/>
  <c r="Z148" i="2"/>
  <c r="Z151" i="2" s="1"/>
  <c r="X157" i="2"/>
  <c r="I191" i="2"/>
  <c r="I178" i="2"/>
  <c r="I180" i="2" s="1"/>
  <c r="X190" i="2"/>
  <c r="P179" i="2"/>
  <c r="V179" i="2" s="1"/>
  <c r="V190" i="2"/>
  <c r="R190" i="2"/>
  <c r="H201" i="2"/>
  <c r="H203" i="2" s="1"/>
  <c r="H215" i="2"/>
  <c r="P215" i="2"/>
  <c r="T215" i="2" s="1"/>
  <c r="R214" i="2"/>
  <c r="Y382" i="2"/>
  <c r="Y364" i="2"/>
  <c r="Y365" i="2" s="1"/>
  <c r="V38" i="2"/>
  <c r="U41" i="2"/>
  <c r="L55" i="2"/>
  <c r="Q55" i="2"/>
  <c r="X86" i="2"/>
  <c r="T86" i="2"/>
  <c r="R86" i="2"/>
  <c r="S116" i="2"/>
  <c r="H167" i="2"/>
  <c r="H148" i="2"/>
  <c r="H151" i="2" s="1"/>
  <c r="T225" i="2"/>
  <c r="P202" i="2"/>
  <c r="X202" i="2" s="1"/>
  <c r="V225" i="2"/>
  <c r="Q65" i="2"/>
  <c r="T64" i="2"/>
  <c r="S30" i="2"/>
  <c r="X76" i="2"/>
  <c r="T76" i="2"/>
  <c r="R76" i="2"/>
  <c r="V86" i="2"/>
  <c r="V94" i="2"/>
  <c r="T94" i="2"/>
  <c r="R94" i="2"/>
  <c r="K116" i="2"/>
  <c r="V114" i="2"/>
  <c r="T114" i="2"/>
  <c r="R114" i="2"/>
  <c r="V115" i="2"/>
  <c r="Q125" i="2"/>
  <c r="U132" i="2"/>
  <c r="V131" i="2"/>
  <c r="X163" i="2"/>
  <c r="V163" i="2"/>
  <c r="T163" i="2"/>
  <c r="R163" i="2"/>
  <c r="S150" i="2"/>
  <c r="L31" i="2"/>
  <c r="X37" i="2"/>
  <c r="T37" i="2"/>
  <c r="R37" i="2"/>
  <c r="Y41" i="2"/>
  <c r="X46" i="2"/>
  <c r="T46" i="2"/>
  <c r="R46" i="2"/>
  <c r="N55" i="2"/>
  <c r="K30" i="2"/>
  <c r="K23" i="2" s="1"/>
  <c r="K6" i="2" s="1"/>
  <c r="K16" i="2" s="1"/>
  <c r="Y72" i="2"/>
  <c r="Y73" i="2" s="1"/>
  <c r="V76" i="2"/>
  <c r="S29" i="2"/>
  <c r="S31" i="2" s="1"/>
  <c r="X94" i="2"/>
  <c r="V101" i="2"/>
  <c r="V143" i="2"/>
  <c r="X161" i="2"/>
  <c r="V161" i="2"/>
  <c r="T161" i="2"/>
  <c r="R161" i="2"/>
  <c r="P164" i="2"/>
  <c r="X215" i="2"/>
  <c r="U23" i="2"/>
  <c r="I29" i="2"/>
  <c r="I22" i="2" s="1"/>
  <c r="V37" i="2"/>
  <c r="Z29" i="2"/>
  <c r="T40" i="2"/>
  <c r="V46" i="2"/>
  <c r="X54" i="2"/>
  <c r="Z72" i="2"/>
  <c r="Z73" i="2" s="1"/>
  <c r="M116" i="2"/>
  <c r="W116" i="2"/>
  <c r="R113" i="2"/>
  <c r="Y115" i="2"/>
  <c r="Y116" i="2" s="1"/>
  <c r="Z114" i="2"/>
  <c r="Z115" i="2" s="1"/>
  <c r="Z30" i="2" s="1"/>
  <c r="Z23" i="2" s="1"/>
  <c r="Z6" i="2" s="1"/>
  <c r="Z16" i="2" s="1"/>
  <c r="R124" i="2"/>
  <c r="W151" i="2"/>
  <c r="S151" i="2"/>
  <c r="G167" i="2"/>
  <c r="X213" i="2"/>
  <c r="V213" i="2"/>
  <c r="T213" i="2"/>
  <c r="R213" i="2"/>
  <c r="X214" i="2"/>
  <c r="P223" i="2"/>
  <c r="X219" i="2"/>
  <c r="V219" i="2"/>
  <c r="T219" i="2"/>
  <c r="R219" i="2"/>
  <c r="P253" i="2"/>
  <c r="X251" i="2"/>
  <c r="V251" i="2"/>
  <c r="T251" i="2"/>
  <c r="R251" i="2"/>
  <c r="I256" i="2"/>
  <c r="I245" i="2"/>
  <c r="V298" i="2"/>
  <c r="P38" i="2"/>
  <c r="R38" i="2" s="1"/>
  <c r="G41" i="2"/>
  <c r="O41" i="2"/>
  <c r="K65" i="2"/>
  <c r="V62" i="2"/>
  <c r="V70" i="2"/>
  <c r="T70" i="2"/>
  <c r="R70" i="2"/>
  <c r="H30" i="2"/>
  <c r="H23" i="2" s="1"/>
  <c r="H6" i="2" s="1"/>
  <c r="H16" i="2" s="1"/>
  <c r="P87" i="2"/>
  <c r="X87" i="2" s="1"/>
  <c r="V90" i="2"/>
  <c r="T90" i="2"/>
  <c r="R101" i="2"/>
  <c r="P108" i="2"/>
  <c r="V105" i="2"/>
  <c r="T105" i="2"/>
  <c r="V111" i="2"/>
  <c r="T111" i="2"/>
  <c r="R111" i="2"/>
  <c r="T113" i="2"/>
  <c r="Z124" i="2"/>
  <c r="X196" i="2"/>
  <c r="V196" i="2"/>
  <c r="T196" i="2"/>
  <c r="R196" i="2"/>
  <c r="M201" i="2"/>
  <c r="M203" i="2" s="1"/>
  <c r="X35" i="2"/>
  <c r="P40" i="2"/>
  <c r="X40" i="2" s="1"/>
  <c r="S55" i="2"/>
  <c r="W125" i="2"/>
  <c r="R144" i="2"/>
  <c r="X162" i="2"/>
  <c r="V162" i="2"/>
  <c r="T162" i="2"/>
  <c r="S191" i="2"/>
  <c r="G201" i="2"/>
  <c r="G203" i="2" s="1"/>
  <c r="G209" i="2"/>
  <c r="O201" i="2"/>
  <c r="O209" i="2"/>
  <c r="X225" i="2"/>
  <c r="T267" i="2"/>
  <c r="I236" i="2"/>
  <c r="X304" i="2"/>
  <c r="V304" i="2"/>
  <c r="T304" i="2"/>
  <c r="R304" i="2"/>
  <c r="L436" i="2"/>
  <c r="L426" i="2"/>
  <c r="R39" i="2"/>
  <c r="R48" i="2"/>
  <c r="R51" i="2"/>
  <c r="P54" i="2"/>
  <c r="V54" i="2" s="1"/>
  <c r="R59" i="2"/>
  <c r="P62" i="2"/>
  <c r="X62" i="2" s="1"/>
  <c r="P72" i="2"/>
  <c r="P73" i="2" s="1"/>
  <c r="X73" i="2" s="1"/>
  <c r="X72" i="2"/>
  <c r="R75" i="2"/>
  <c r="R83" i="2"/>
  <c r="R100" i="2"/>
  <c r="P121" i="2"/>
  <c r="Y124" i="2"/>
  <c r="Y125" i="2" s="1"/>
  <c r="P132" i="2"/>
  <c r="R132" i="2" s="1"/>
  <c r="R131" i="2"/>
  <c r="X132" i="2"/>
  <c r="T143" i="2"/>
  <c r="X156" i="2"/>
  <c r="V156" i="2"/>
  <c r="T156" i="2"/>
  <c r="R156" i="2"/>
  <c r="R162" i="2"/>
  <c r="K180" i="2"/>
  <c r="X179" i="2"/>
  <c r="J293" i="2"/>
  <c r="R309" i="2"/>
  <c r="I331" i="2"/>
  <c r="T36" i="2"/>
  <c r="V39" i="2"/>
  <c r="W41" i="2"/>
  <c r="V48" i="2"/>
  <c r="V51" i="2"/>
  <c r="T53" i="2"/>
  <c r="V59" i="2"/>
  <c r="S65" i="2"/>
  <c r="T71" i="2"/>
  <c r="V75" i="2"/>
  <c r="V83" i="2"/>
  <c r="T95" i="2"/>
  <c r="T120" i="2"/>
  <c r="P124" i="2"/>
  <c r="X144" i="2"/>
  <c r="X155" i="2"/>
  <c r="V155" i="2"/>
  <c r="T155" i="2"/>
  <c r="L191" i="2"/>
  <c r="U203" i="2"/>
  <c r="J226" i="2"/>
  <c r="G247" i="2"/>
  <c r="K268" i="2"/>
  <c r="K244" i="2"/>
  <c r="K291" i="2"/>
  <c r="K293" i="2" s="1"/>
  <c r="K299" i="2"/>
  <c r="V36" i="2"/>
  <c r="R50" i="2"/>
  <c r="V53" i="2"/>
  <c r="W55" i="2"/>
  <c r="P64" i="2"/>
  <c r="R82" i="2"/>
  <c r="P85" i="2"/>
  <c r="R93" i="2"/>
  <c r="V95" i="2"/>
  <c r="V120" i="2"/>
  <c r="K125" i="2"/>
  <c r="S125" i="2"/>
  <c r="X135" i="2"/>
  <c r="V135" i="2"/>
  <c r="T135" i="2"/>
  <c r="R135" i="2"/>
  <c r="Y143" i="2"/>
  <c r="Y144" i="2" s="1"/>
  <c r="P157" i="2"/>
  <c r="V164" i="2"/>
  <c r="X174" i="2"/>
  <c r="V174" i="2"/>
  <c r="T174" i="2"/>
  <c r="R174" i="2"/>
  <c r="Z179" i="2"/>
  <c r="Z180" i="2" s="1"/>
  <c r="Z191" i="2"/>
  <c r="T214" i="2"/>
  <c r="R215" i="2"/>
  <c r="V223" i="2"/>
  <c r="Z256" i="2"/>
  <c r="Y268" i="2"/>
  <c r="Y244" i="2"/>
  <c r="L291" i="2"/>
  <c r="L299" i="2"/>
  <c r="R35" i="2"/>
  <c r="L125" i="2"/>
  <c r="T121" i="2"/>
  <c r="J151" i="2"/>
  <c r="Y148" i="2"/>
  <c r="Y164" i="2"/>
  <c r="Y149" i="2" s="1"/>
  <c r="Z158" i="2"/>
  <c r="Z164" i="2" s="1"/>
  <c r="Z149" i="2" s="1"/>
  <c r="R179" i="2"/>
  <c r="X185" i="2"/>
  <c r="V185" i="2"/>
  <c r="T185" i="2"/>
  <c r="P188" i="2"/>
  <c r="R185" i="2"/>
  <c r="N191" i="2"/>
  <c r="N178" i="2"/>
  <c r="N180" i="2" s="1"/>
  <c r="W201" i="2"/>
  <c r="W209" i="2"/>
  <c r="V214" i="2"/>
  <c r="L226" i="2"/>
  <c r="L201" i="2"/>
  <c r="L203" i="2" s="1"/>
  <c r="X223" i="2"/>
  <c r="R225" i="2"/>
  <c r="J256" i="2"/>
  <c r="J415" i="2"/>
  <c r="J398" i="2"/>
  <c r="J399" i="2" s="1"/>
  <c r="S132" i="2"/>
  <c r="X140" i="2"/>
  <c r="U144" i="2"/>
  <c r="V144" i="2" s="1"/>
  <c r="U151" i="2"/>
  <c r="X165" i="2"/>
  <c r="Q191" i="2"/>
  <c r="P208" i="2"/>
  <c r="Y214" i="2"/>
  <c r="U215" i="2"/>
  <c r="V215" i="2" s="1"/>
  <c r="X222" i="2"/>
  <c r="V224" i="2"/>
  <c r="W226" i="2"/>
  <c r="X228" i="2"/>
  <c r="S237" i="2"/>
  <c r="W238" i="2"/>
  <c r="T309" i="2"/>
  <c r="T310" i="2"/>
  <c r="G290" i="2"/>
  <c r="G293" i="2" s="1"/>
  <c r="G326" i="2"/>
  <c r="O290" i="2"/>
  <c r="O293" i="2" s="1"/>
  <c r="O326" i="2"/>
  <c r="R323" i="2"/>
  <c r="W292" i="2"/>
  <c r="X325" i="2"/>
  <c r="X531" i="2"/>
  <c r="V531" i="2"/>
  <c r="R531" i="2"/>
  <c r="P523" i="2"/>
  <c r="V523" i="2" s="1"/>
  <c r="T531" i="2"/>
  <c r="Z129" i="2"/>
  <c r="Z131" i="2" s="1"/>
  <c r="Z132" i="2" s="1"/>
  <c r="X131" i="2"/>
  <c r="R134" i="2"/>
  <c r="I247" i="2"/>
  <c r="W247" i="2"/>
  <c r="W236" i="2"/>
  <c r="X253" i="2"/>
  <c r="X266" i="2"/>
  <c r="V266" i="2"/>
  <c r="T266" i="2"/>
  <c r="R266" i="2"/>
  <c r="Y276" i="2"/>
  <c r="Y277" i="2" s="1"/>
  <c r="Z274" i="2"/>
  <c r="Z276" i="2" s="1"/>
  <c r="Z277" i="2" s="1"/>
  <c r="U277" i="2"/>
  <c r="U245" i="2"/>
  <c r="U247" i="2" s="1"/>
  <c r="V285" i="2"/>
  <c r="P286" i="2"/>
  <c r="T286" i="2" s="1"/>
  <c r="Z291" i="2"/>
  <c r="Z299" i="2"/>
  <c r="H326" i="2"/>
  <c r="P326" i="2"/>
  <c r="T326" i="2" s="1"/>
  <c r="T323" i="2"/>
  <c r="I499" i="2"/>
  <c r="I483" i="2" s="1"/>
  <c r="I9" i="2" s="1"/>
  <c r="I500" i="2"/>
  <c r="I482" i="2"/>
  <c r="T134" i="2"/>
  <c r="T142" i="2"/>
  <c r="R159" i="2"/>
  <c r="T160" i="2"/>
  <c r="Z165" i="2"/>
  <c r="Z166" i="2" s="1"/>
  <c r="Z150" i="2" s="1"/>
  <c r="R171" i="2"/>
  <c r="T172" i="2"/>
  <c r="S180" i="2"/>
  <c r="R194" i="2"/>
  <c r="T195" i="2"/>
  <c r="T207" i="2"/>
  <c r="R231" i="2"/>
  <c r="T232" i="2"/>
  <c r="Y256" i="2"/>
  <c r="X280" i="2"/>
  <c r="V280" i="2"/>
  <c r="T280" i="2"/>
  <c r="R280" i="2"/>
  <c r="Q286" i="2"/>
  <c r="R286" i="2" s="1"/>
  <c r="R285" i="2"/>
  <c r="X309" i="2"/>
  <c r="V323" i="2"/>
  <c r="T157" i="2"/>
  <c r="R158" i="2"/>
  <c r="T159" i="2"/>
  <c r="T171" i="2"/>
  <c r="L178" i="2"/>
  <c r="L180" i="2" s="1"/>
  <c r="T194" i="2"/>
  <c r="T231" i="2"/>
  <c r="V232" i="2"/>
  <c r="N256" i="2"/>
  <c r="X258" i="2"/>
  <c r="V258" i="2"/>
  <c r="T258" i="2"/>
  <c r="R258" i="2"/>
  <c r="H268" i="2"/>
  <c r="Q268" i="2"/>
  <c r="V290" i="2"/>
  <c r="R298" i="2"/>
  <c r="X344" i="2"/>
  <c r="V344" i="2"/>
  <c r="T344" i="2"/>
  <c r="R344" i="2"/>
  <c r="P347" i="2"/>
  <c r="Z473" i="2"/>
  <c r="V159" i="2"/>
  <c r="P166" i="2"/>
  <c r="V171" i="2"/>
  <c r="U180" i="2"/>
  <c r="V194" i="2"/>
  <c r="V231" i="2"/>
  <c r="N236" i="2"/>
  <c r="P267" i="2"/>
  <c r="M277" i="2"/>
  <c r="M245" i="2"/>
  <c r="M237" i="2" s="1"/>
  <c r="M240" i="2" s="1"/>
  <c r="X284" i="2"/>
  <c r="V284" i="2"/>
  <c r="T284" i="2"/>
  <c r="V286" i="2"/>
  <c r="Q236" i="2"/>
  <c r="R290" i="2"/>
  <c r="I291" i="2"/>
  <c r="I293" i="2" s="1"/>
  <c r="S291" i="2"/>
  <c r="S299" i="2"/>
  <c r="Z319" i="2"/>
  <c r="Z348" i="2"/>
  <c r="Z336" i="2"/>
  <c r="H405" i="2"/>
  <c r="H398" i="2"/>
  <c r="H399" i="2" s="1"/>
  <c r="H331" i="2" s="1"/>
  <c r="H332" i="2" s="1"/>
  <c r="P405" i="2"/>
  <c r="X405" i="2" s="1"/>
  <c r="X404" i="2"/>
  <c r="V404" i="2"/>
  <c r="M463" i="2"/>
  <c r="M434" i="2"/>
  <c r="M427" i="2" s="1"/>
  <c r="V157" i="2"/>
  <c r="O247" i="2"/>
  <c r="O236" i="2"/>
  <c r="Q256" i="2"/>
  <c r="Q245" i="2"/>
  <c r="P265" i="2"/>
  <c r="X262" i="2"/>
  <c r="V262" i="2"/>
  <c r="T262" i="2"/>
  <c r="J268" i="2"/>
  <c r="J244" i="2"/>
  <c r="S268" i="2"/>
  <c r="S244" i="2"/>
  <c r="T265" i="2"/>
  <c r="N277" i="2"/>
  <c r="N245" i="2"/>
  <c r="N237" i="2" s="1"/>
  <c r="R284" i="2"/>
  <c r="X286" i="2"/>
  <c r="R292" i="2"/>
  <c r="K356" i="2"/>
  <c r="K337" i="2"/>
  <c r="K331" i="2" s="1"/>
  <c r="U364" i="2"/>
  <c r="U394" i="2"/>
  <c r="V252" i="2"/>
  <c r="P255" i="2"/>
  <c r="X255" i="2" s="1"/>
  <c r="X264" i="2"/>
  <c r="S277" i="2"/>
  <c r="X297" i="2"/>
  <c r="I299" i="2"/>
  <c r="Q299" i="2"/>
  <c r="Y299" i="2"/>
  <c r="W310" i="2"/>
  <c r="X310" i="2" s="1"/>
  <c r="X312" i="2"/>
  <c r="Y323" i="2"/>
  <c r="Y291" i="2" s="1"/>
  <c r="Y293" i="2" s="1"/>
  <c r="P355" i="2"/>
  <c r="X354" i="2"/>
  <c r="T354" i="2"/>
  <c r="Z381" i="2"/>
  <c r="Z382" i="2" s="1"/>
  <c r="X408" i="2"/>
  <c r="V408" i="2"/>
  <c r="R408" i="2"/>
  <c r="N436" i="2"/>
  <c r="N426" i="2"/>
  <c r="N429" i="2" s="1"/>
  <c r="R435" i="2"/>
  <c r="G539" i="2"/>
  <c r="G483" i="2"/>
  <c r="G9" i="2" s="1"/>
  <c r="U256" i="2"/>
  <c r="P276" i="2"/>
  <c r="R276" i="2" s="1"/>
  <c r="J299" i="2"/>
  <c r="R303" i="2"/>
  <c r="X308" i="2"/>
  <c r="H348" i="2"/>
  <c r="Q336" i="2"/>
  <c r="Q348" i="2"/>
  <c r="R354" i="2"/>
  <c r="Z354" i="2"/>
  <c r="Z355" i="2" s="1"/>
  <c r="Z356" i="2" s="1"/>
  <c r="L331" i="2"/>
  <c r="L332" i="2" s="1"/>
  <c r="X379" i="2"/>
  <c r="V379" i="2"/>
  <c r="T379" i="2"/>
  <c r="R379" i="2"/>
  <c r="M364" i="2"/>
  <c r="M394" i="2"/>
  <c r="T404" i="2"/>
  <c r="K415" i="2"/>
  <c r="K398" i="2"/>
  <c r="K399" i="2" s="1"/>
  <c r="Z413" i="2"/>
  <c r="Z414" i="2" s="1"/>
  <c r="Z415" i="2" s="1"/>
  <c r="N500" i="2"/>
  <c r="N483" i="2"/>
  <c r="N9" i="2" s="1"/>
  <c r="N10" i="2" s="1"/>
  <c r="T254" i="2"/>
  <c r="R275" i="2"/>
  <c r="T279" i="2"/>
  <c r="T285" i="2"/>
  <c r="Q291" i="2"/>
  <c r="R302" i="2"/>
  <c r="T303" i="2"/>
  <c r="R318" i="2"/>
  <c r="R322" i="2"/>
  <c r="I336" i="2"/>
  <c r="I348" i="2"/>
  <c r="S348" i="2"/>
  <c r="T343" i="2"/>
  <c r="S336" i="2"/>
  <c r="V354" i="2"/>
  <c r="G382" i="2"/>
  <c r="G364" i="2"/>
  <c r="G365" i="2" s="1"/>
  <c r="G331" i="2" s="1"/>
  <c r="G332" i="2" s="1"/>
  <c r="O382" i="2"/>
  <c r="O364" i="2"/>
  <c r="O365" i="2" s="1"/>
  <c r="O331" i="2" s="1"/>
  <c r="O332" i="2" s="1"/>
  <c r="T382" i="2"/>
  <c r="X413" i="2"/>
  <c r="V413" i="2"/>
  <c r="R413" i="2"/>
  <c r="Y434" i="2"/>
  <c r="Y427" i="2" s="1"/>
  <c r="W256" i="2"/>
  <c r="T275" i="2"/>
  <c r="P298" i="2"/>
  <c r="T302" i="2"/>
  <c r="T318" i="2"/>
  <c r="T322" i="2"/>
  <c r="V343" i="2"/>
  <c r="Z371" i="2"/>
  <c r="Q382" i="2"/>
  <c r="R381" i="2"/>
  <c r="Q364" i="2"/>
  <c r="V382" i="2"/>
  <c r="X403" i="2"/>
  <c r="V403" i="2"/>
  <c r="T403" i="2"/>
  <c r="R403" i="2"/>
  <c r="T413" i="2"/>
  <c r="W433" i="2"/>
  <c r="W451" i="2"/>
  <c r="G484" i="2"/>
  <c r="W338" i="2"/>
  <c r="K348" i="2"/>
  <c r="K336" i="2"/>
  <c r="X346" i="2"/>
  <c r="V346" i="2"/>
  <c r="R346" i="2"/>
  <c r="Q356" i="2"/>
  <c r="R355" i="2"/>
  <c r="Y354" i="2"/>
  <c r="Y355" i="2" s="1"/>
  <c r="Z359" i="2"/>
  <c r="I382" i="2"/>
  <c r="I364" i="2"/>
  <c r="I365" i="2" s="1"/>
  <c r="T381" i="2"/>
  <c r="X384" i="2"/>
  <c r="V384" i="2"/>
  <c r="R384" i="2"/>
  <c r="U399" i="2"/>
  <c r="Y405" i="2"/>
  <c r="Y398" i="2"/>
  <c r="Y399" i="2" s="1"/>
  <c r="P414" i="2"/>
  <c r="Y413" i="2"/>
  <c r="Y414" i="2" s="1"/>
  <c r="Y415" i="2" s="1"/>
  <c r="Z419" i="2"/>
  <c r="J436" i="2"/>
  <c r="J427" i="2"/>
  <c r="J429" i="2" s="1"/>
  <c r="P435" i="2"/>
  <c r="V450" i="2"/>
  <c r="T450" i="2"/>
  <c r="Y472" i="2"/>
  <c r="Y473" i="2" s="1"/>
  <c r="Z471" i="2"/>
  <c r="Z472" i="2" s="1"/>
  <c r="P343" i="2"/>
  <c r="X342" i="2"/>
  <c r="V342" i="2"/>
  <c r="R342" i="2"/>
  <c r="Y336" i="2"/>
  <c r="Y348" i="2"/>
  <c r="T346" i="2"/>
  <c r="S356" i="2"/>
  <c r="S337" i="2"/>
  <c r="T355" i="2"/>
  <c r="J371" i="2"/>
  <c r="J364" i="2"/>
  <c r="J365" i="2" s="1"/>
  <c r="J331" i="2" s="1"/>
  <c r="J332" i="2" s="1"/>
  <c r="T384" i="2"/>
  <c r="T393" i="2"/>
  <c r="W399" i="2"/>
  <c r="N405" i="2"/>
  <c r="N398" i="2"/>
  <c r="N399" i="2" s="1"/>
  <c r="N331" i="2" s="1"/>
  <c r="N332" i="2" s="1"/>
  <c r="X422" i="2"/>
  <c r="V422" i="2"/>
  <c r="T422" i="2"/>
  <c r="R422" i="2"/>
  <c r="K463" i="2"/>
  <c r="K434" i="2"/>
  <c r="K427" i="2" s="1"/>
  <c r="U348" i="2"/>
  <c r="T350" i="2"/>
  <c r="V358" i="2"/>
  <c r="X359" i="2"/>
  <c r="S365" i="2"/>
  <c r="U371" i="2"/>
  <c r="V371" i="2" s="1"/>
  <c r="T373" i="2"/>
  <c r="X374" i="2"/>
  <c r="P381" i="2"/>
  <c r="P382" i="2" s="1"/>
  <c r="T385" i="2"/>
  <c r="V386" i="2"/>
  <c r="X387" i="2"/>
  <c r="S405" i="2"/>
  <c r="T409" i="2"/>
  <c r="U415" i="2"/>
  <c r="V418" i="2"/>
  <c r="X419" i="2"/>
  <c r="M436" i="2"/>
  <c r="Y443" i="2"/>
  <c r="X500" i="2"/>
  <c r="X503" i="2"/>
  <c r="V503" i="2"/>
  <c r="R503" i="2"/>
  <c r="Y539" i="2"/>
  <c r="T345" i="2"/>
  <c r="W348" i="2"/>
  <c r="P393" i="2"/>
  <c r="P394" i="2" s="1"/>
  <c r="R394" i="2" s="1"/>
  <c r="T407" i="2"/>
  <c r="Z461" i="2"/>
  <c r="Z462" i="2" s="1"/>
  <c r="Y462" i="2"/>
  <c r="Y463" i="2" s="1"/>
  <c r="R470" i="2"/>
  <c r="R488" i="2"/>
  <c r="S570" i="2"/>
  <c r="V345" i="2"/>
  <c r="T370" i="2"/>
  <c r="R378" i="2"/>
  <c r="R404" i="2"/>
  <c r="R421" i="2"/>
  <c r="K429" i="2"/>
  <c r="G433" i="2"/>
  <c r="G451" i="2"/>
  <c r="O433" i="2"/>
  <c r="O451" i="2"/>
  <c r="R448" i="2"/>
  <c r="Q434" i="2"/>
  <c r="X450" i="2"/>
  <c r="R463" i="2"/>
  <c r="T470" i="2"/>
  <c r="R472" i="2"/>
  <c r="S484" i="2"/>
  <c r="T488" i="2"/>
  <c r="S511" i="2"/>
  <c r="T511" i="2" s="1"/>
  <c r="S483" i="2"/>
  <c r="T510" i="2"/>
  <c r="R533" i="2"/>
  <c r="X533" i="2"/>
  <c r="V533" i="2"/>
  <c r="T533" i="2"/>
  <c r="T378" i="2"/>
  <c r="R391" i="2"/>
  <c r="T392" i="2"/>
  <c r="U436" i="2"/>
  <c r="X435" i="2"/>
  <c r="Z443" i="2"/>
  <c r="Q451" i="2"/>
  <c r="Q433" i="2"/>
  <c r="T448" i="2"/>
  <c r="T454" i="2"/>
  <c r="R454" i="2"/>
  <c r="X454" i="2"/>
  <c r="V454" i="2"/>
  <c r="T475" i="2"/>
  <c r="R475" i="2"/>
  <c r="X475" i="2"/>
  <c r="V475" i="2"/>
  <c r="R489" i="2"/>
  <c r="R499" i="2"/>
  <c r="T505" i="2"/>
  <c r="R505" i="2"/>
  <c r="X505" i="2"/>
  <c r="V505" i="2"/>
  <c r="K511" i="2"/>
  <c r="K483" i="2"/>
  <c r="K9" i="2" s="1"/>
  <c r="V510" i="2"/>
  <c r="U511" i="2"/>
  <c r="V511" i="2" s="1"/>
  <c r="U483" i="2"/>
  <c r="R511" i="2"/>
  <c r="S524" i="2"/>
  <c r="T523" i="2"/>
  <c r="R359" i="2"/>
  <c r="T360" i="2"/>
  <c r="R374" i="2"/>
  <c r="V378" i="2"/>
  <c r="R387" i="2"/>
  <c r="T391" i="2"/>
  <c r="R419" i="2"/>
  <c r="T420" i="2"/>
  <c r="V421" i="2"/>
  <c r="M429" i="2"/>
  <c r="T441" i="2"/>
  <c r="R441" i="2"/>
  <c r="X441" i="2"/>
  <c r="V441" i="2"/>
  <c r="I451" i="2"/>
  <c r="I433" i="2"/>
  <c r="V448" i="2"/>
  <c r="X457" i="2"/>
  <c r="V457" i="2"/>
  <c r="R457" i="2"/>
  <c r="S463" i="2"/>
  <c r="S434" i="2"/>
  <c r="T462" i="2"/>
  <c r="V472" i="2"/>
  <c r="U484" i="2"/>
  <c r="X489" i="2"/>
  <c r="T499" i="2"/>
  <c r="T500" i="2"/>
  <c r="X511" i="2"/>
  <c r="U524" i="2"/>
  <c r="L483" i="2"/>
  <c r="L9" i="2" s="1"/>
  <c r="L10" i="2" s="1"/>
  <c r="L539" i="2"/>
  <c r="V538" i="2"/>
  <c r="K436" i="2"/>
  <c r="V443" i="2"/>
  <c r="X448" i="2"/>
  <c r="W434" i="2"/>
  <c r="R450" i="2"/>
  <c r="T457" i="2"/>
  <c r="U463" i="2"/>
  <c r="U434" i="2"/>
  <c r="X470" i="2"/>
  <c r="X472" i="2"/>
  <c r="M484" i="2"/>
  <c r="X488" i="2"/>
  <c r="V500" i="2"/>
  <c r="M511" i="2"/>
  <c r="M483" i="2"/>
  <c r="M9" i="2" s="1"/>
  <c r="M10" i="2" s="1"/>
  <c r="K523" i="2"/>
  <c r="K524" i="2" s="1"/>
  <c r="X545" i="2"/>
  <c r="V545" i="2"/>
  <c r="R545" i="2"/>
  <c r="T440" i="2"/>
  <c r="X442" i="2"/>
  <c r="T443" i="2"/>
  <c r="R444" i="2"/>
  <c r="X445" i="2"/>
  <c r="T447" i="2"/>
  <c r="R449" i="2"/>
  <c r="U451" i="2"/>
  <c r="T453" i="2"/>
  <c r="P462" i="2"/>
  <c r="P463" i="2" s="1"/>
  <c r="X463" i="2" s="1"/>
  <c r="R467" i="2"/>
  <c r="T468" i="2"/>
  <c r="X469" i="2"/>
  <c r="T471" i="2"/>
  <c r="Q484" i="2"/>
  <c r="X510" i="2"/>
  <c r="V556" i="2"/>
  <c r="U562" i="2"/>
  <c r="T565" i="2"/>
  <c r="K576" i="2"/>
  <c r="S576" i="2"/>
  <c r="V440" i="2"/>
  <c r="V447" i="2"/>
  <c r="T449" i="2"/>
  <c r="V453" i="2"/>
  <c r="R461" i="2"/>
  <c r="T467" i="2"/>
  <c r="V468" i="2"/>
  <c r="V470" i="2"/>
  <c r="V471" i="2"/>
  <c r="V488" i="2"/>
  <c r="T494" i="2"/>
  <c r="T498" i="2"/>
  <c r="Q500" i="2"/>
  <c r="R500" i="2" s="1"/>
  <c r="R504" i="2"/>
  <c r="T514" i="2"/>
  <c r="V518" i="2"/>
  <c r="T527" i="2"/>
  <c r="V530" i="2"/>
  <c r="R532" i="2"/>
  <c r="P538" i="2"/>
  <c r="X538" i="2"/>
  <c r="V544" i="2"/>
  <c r="R546" i="2"/>
  <c r="P551" i="2"/>
  <c r="V551" i="2" s="1"/>
  <c r="X551" i="2"/>
  <c r="R555" i="2"/>
  <c r="X556" i="2"/>
  <c r="V565" i="2"/>
  <c r="P575" i="2"/>
  <c r="X440" i="2"/>
  <c r="V444" i="2"/>
  <c r="R446" i="2"/>
  <c r="X447" i="2"/>
  <c r="V449" i="2"/>
  <c r="X453" i="2"/>
  <c r="X468" i="2"/>
  <c r="X471" i="2"/>
  <c r="S489" i="2"/>
  <c r="T489" i="2" s="1"/>
  <c r="J500" i="2"/>
  <c r="T504" i="2"/>
  <c r="R510" i="2"/>
  <c r="X530" i="2"/>
  <c r="T532" i="2"/>
  <c r="Y538" i="2"/>
  <c r="Y483" i="2" s="1"/>
  <c r="Y9" i="2" s="1"/>
  <c r="U539" i="2"/>
  <c r="X544" i="2"/>
  <c r="T546" i="2"/>
  <c r="U552" i="2"/>
  <c r="T555" i="2"/>
  <c r="W562" i="2"/>
  <c r="X565" i="2"/>
  <c r="U576" i="2"/>
  <c r="R575" i="2"/>
  <c r="P443" i="2"/>
  <c r="T492" i="2"/>
  <c r="T506" i="2"/>
  <c r="T557" i="2"/>
  <c r="R574" i="2"/>
  <c r="I569" i="2"/>
  <c r="Q569" i="2"/>
  <c r="Y569" i="2"/>
  <c r="T574" i="2"/>
  <c r="T575" i="2"/>
  <c r="T442" i="2"/>
  <c r="T445" i="2"/>
  <c r="T469" i="2"/>
  <c r="P472" i="2"/>
  <c r="P473" i="2" s="1"/>
  <c r="W484" i="2"/>
  <c r="R556" i="2"/>
  <c r="V574" i="2"/>
  <c r="P561" i="2"/>
  <c r="R473" i="2" l="1"/>
  <c r="V473" i="2"/>
  <c r="X473" i="2"/>
  <c r="T473" i="2"/>
  <c r="P415" i="2"/>
  <c r="X414" i="2"/>
  <c r="R414" i="2"/>
  <c r="O240" i="2"/>
  <c r="T188" i="2"/>
  <c r="P178" i="2"/>
  <c r="P191" i="2"/>
  <c r="V188" i="2"/>
  <c r="X108" i="2"/>
  <c r="V108" i="2"/>
  <c r="P116" i="2"/>
  <c r="X116" i="2" s="1"/>
  <c r="R108" i="2"/>
  <c r="W427" i="2"/>
  <c r="P201" i="2"/>
  <c r="P209" i="2"/>
  <c r="T208" i="2"/>
  <c r="V208" i="2"/>
  <c r="H4" i="1"/>
  <c r="H44" i="1"/>
  <c r="P336" i="2"/>
  <c r="P348" i="2"/>
  <c r="V267" i="2"/>
  <c r="X267" i="2"/>
  <c r="T276" i="2"/>
  <c r="X208" i="2"/>
  <c r="T62" i="2"/>
  <c r="I436" i="2"/>
  <c r="I426" i="2"/>
  <c r="I429" i="2" s="1"/>
  <c r="V483" i="2"/>
  <c r="U9" i="2"/>
  <c r="Z463" i="2"/>
  <c r="Z434" i="2"/>
  <c r="Z427" i="2" s="1"/>
  <c r="V348" i="2"/>
  <c r="P434" i="2"/>
  <c r="P427" i="2" s="1"/>
  <c r="R382" i="2"/>
  <c r="I338" i="2"/>
  <c r="I330" i="2"/>
  <c r="I332" i="2" s="1"/>
  <c r="R348" i="2"/>
  <c r="R405" i="2"/>
  <c r="R267" i="2"/>
  <c r="Z338" i="2"/>
  <c r="Z330" i="2"/>
  <c r="Y167" i="2"/>
  <c r="Y247" i="2"/>
  <c r="Y236" i="2"/>
  <c r="Z244" i="2"/>
  <c r="R157" i="2"/>
  <c r="P167" i="2"/>
  <c r="P148" i="2"/>
  <c r="O203" i="2"/>
  <c r="O4" i="2"/>
  <c r="O14" i="2" s="1"/>
  <c r="I237" i="2"/>
  <c r="I240" i="2" s="1"/>
  <c r="Z22" i="2"/>
  <c r="X38" i="2"/>
  <c r="T72" i="2"/>
  <c r="Z125" i="2"/>
  <c r="M24" i="2"/>
  <c r="M3" i="2"/>
  <c r="F7" i="1"/>
  <c r="U119" i="1"/>
  <c r="R73" i="2"/>
  <c r="O75" i="1"/>
  <c r="U10" i="1"/>
  <c r="V451" i="2"/>
  <c r="X433" i="2"/>
  <c r="W426" i="2"/>
  <c r="W436" i="2"/>
  <c r="P88" i="2"/>
  <c r="V85" i="2"/>
  <c r="R85" i="2"/>
  <c r="V77" i="1"/>
  <c r="V3" i="1"/>
  <c r="G436" i="2"/>
  <c r="G426" i="2"/>
  <c r="G429" i="2" s="1"/>
  <c r="R356" i="2"/>
  <c r="P337" i="2"/>
  <c r="R347" i="2"/>
  <c r="X347" i="2"/>
  <c r="P256" i="2"/>
  <c r="T256" i="2" s="1"/>
  <c r="P245" i="2"/>
  <c r="T253" i="2"/>
  <c r="R253" i="2"/>
  <c r="P47" i="2"/>
  <c r="X45" i="2"/>
  <c r="V45" i="2"/>
  <c r="R45" i="2"/>
  <c r="T45" i="2"/>
  <c r="N484" i="2"/>
  <c r="M247" i="2"/>
  <c r="R191" i="2"/>
  <c r="X64" i="2"/>
  <c r="V64" i="2"/>
  <c r="R64" i="2"/>
  <c r="X124" i="2"/>
  <c r="T124" i="2"/>
  <c r="P65" i="2"/>
  <c r="R65" i="2" s="1"/>
  <c r="V202" i="2"/>
  <c r="W25" i="1"/>
  <c r="W4" i="1"/>
  <c r="W17" i="1" s="1"/>
  <c r="Y570" i="2"/>
  <c r="Y11" i="2"/>
  <c r="P433" i="2"/>
  <c r="P451" i="2"/>
  <c r="T451" i="2" s="1"/>
  <c r="V434" i="2"/>
  <c r="U427" i="2"/>
  <c r="T434" i="2"/>
  <c r="S427" i="2"/>
  <c r="Q436" i="2"/>
  <c r="R433" i="2"/>
  <c r="Q426" i="2"/>
  <c r="T483" i="2"/>
  <c r="S9" i="2"/>
  <c r="Q427" i="2"/>
  <c r="R434" i="2"/>
  <c r="S436" i="2"/>
  <c r="V381" i="2"/>
  <c r="Z364" i="2"/>
  <c r="Z365" i="2" s="1"/>
  <c r="Q338" i="2"/>
  <c r="Q330" i="2"/>
  <c r="R336" i="2"/>
  <c r="V414" i="2"/>
  <c r="V393" i="2"/>
  <c r="R326" i="2"/>
  <c r="X265" i="2"/>
  <c r="P268" i="2"/>
  <c r="P244" i="2"/>
  <c r="R265" i="2"/>
  <c r="K237" i="2"/>
  <c r="K4" i="2" s="1"/>
  <c r="K14" i="2" s="1"/>
  <c r="R208" i="2"/>
  <c r="Z337" i="2"/>
  <c r="X201" i="2"/>
  <c r="W203" i="2"/>
  <c r="P125" i="2"/>
  <c r="V125" i="2" s="1"/>
  <c r="V121" i="2"/>
  <c r="V326" i="2"/>
  <c r="U21" i="2"/>
  <c r="U31" i="2"/>
  <c r="W3" i="2"/>
  <c r="Q22" i="2"/>
  <c r="V265" i="2"/>
  <c r="V72" i="2"/>
  <c r="W365" i="2"/>
  <c r="Q106" i="1"/>
  <c r="Y215" i="2"/>
  <c r="Y201" i="2"/>
  <c r="Y203" i="2" s="1"/>
  <c r="L429" i="2"/>
  <c r="L3" i="2"/>
  <c r="G180" i="2"/>
  <c r="G4" i="2"/>
  <c r="G14" i="2" s="1"/>
  <c r="N22" i="2"/>
  <c r="N4" i="2" s="1"/>
  <c r="N14" i="2" s="1"/>
  <c r="N31" i="2"/>
  <c r="U54" i="1"/>
  <c r="S54" i="1"/>
  <c r="Q54" i="1"/>
  <c r="O54" i="1"/>
  <c r="Q365" i="2"/>
  <c r="R364" i="2"/>
  <c r="T348" i="2"/>
  <c r="I484" i="2"/>
  <c r="I8" i="2"/>
  <c r="I10" i="2" s="1"/>
  <c r="Y326" i="2"/>
  <c r="L24" i="2"/>
  <c r="J7" i="1"/>
  <c r="J16" i="1"/>
  <c r="J20" i="1" s="1"/>
  <c r="Q41" i="1"/>
  <c r="M3" i="1"/>
  <c r="P562" i="2"/>
  <c r="V562" i="2" s="1"/>
  <c r="T561" i="2"/>
  <c r="P428" i="2"/>
  <c r="V435" i="2"/>
  <c r="T435" i="2"/>
  <c r="V347" i="2"/>
  <c r="M365" i="2"/>
  <c r="M331" i="2" s="1"/>
  <c r="M332" i="2" s="1"/>
  <c r="P364" i="2"/>
  <c r="Y151" i="2"/>
  <c r="K247" i="2"/>
  <c r="K236" i="2"/>
  <c r="K240" i="2" s="1"/>
  <c r="P149" i="2"/>
  <c r="R164" i="2"/>
  <c r="X164" i="2"/>
  <c r="K55" i="2"/>
  <c r="K28" i="2"/>
  <c r="O74" i="1"/>
  <c r="T472" i="2"/>
  <c r="R569" i="2"/>
  <c r="Q570" i="2"/>
  <c r="Q11" i="2"/>
  <c r="P576" i="2"/>
  <c r="T576" i="2" s="1"/>
  <c r="P569" i="2"/>
  <c r="X575" i="2"/>
  <c r="V463" i="2"/>
  <c r="T463" i="2"/>
  <c r="R451" i="2"/>
  <c r="V575" i="2"/>
  <c r="T414" i="2"/>
  <c r="X561" i="2"/>
  <c r="V415" i="2"/>
  <c r="X462" i="2"/>
  <c r="P291" i="2"/>
  <c r="P299" i="2"/>
  <c r="T299" i="2" s="1"/>
  <c r="V405" i="2"/>
  <c r="V355" i="2"/>
  <c r="P356" i="2"/>
  <c r="T356" i="2" s="1"/>
  <c r="V394" i="2"/>
  <c r="T298" i="2"/>
  <c r="S247" i="2"/>
  <c r="S236" i="2"/>
  <c r="Z326" i="2"/>
  <c r="Z290" i="2"/>
  <c r="Z293" i="2" s="1"/>
  <c r="N240" i="2"/>
  <c r="X166" i="2"/>
  <c r="P150" i="2"/>
  <c r="R166" i="2"/>
  <c r="V253" i="2"/>
  <c r="Z245" i="2"/>
  <c r="Z237" i="2" s="1"/>
  <c r="G236" i="2"/>
  <c r="T164" i="2"/>
  <c r="T202" i="2"/>
  <c r="V124" i="2"/>
  <c r="I4" i="2"/>
  <c r="I14" i="2" s="1"/>
  <c r="T85" i="2"/>
  <c r="V132" i="2"/>
  <c r="T73" i="2"/>
  <c r="T54" i="2"/>
  <c r="J4" i="2"/>
  <c r="J14" i="2" s="1"/>
  <c r="Z116" i="2"/>
  <c r="V29" i="2"/>
  <c r="U22" i="2"/>
  <c r="I24" i="2"/>
  <c r="I3" i="2"/>
  <c r="X381" i="2"/>
  <c r="U106" i="1"/>
  <c r="T44" i="1"/>
  <c r="T4" i="1"/>
  <c r="S106" i="1"/>
  <c r="U75" i="1"/>
  <c r="Q12" i="1"/>
  <c r="U12" i="1"/>
  <c r="N3" i="2"/>
  <c r="S10" i="1"/>
  <c r="M15" i="1"/>
  <c r="H24" i="2"/>
  <c r="H3" i="2"/>
  <c r="X29" i="2"/>
  <c r="W22" i="2"/>
  <c r="O106" i="1"/>
  <c r="T19" i="1"/>
  <c r="P277" i="2"/>
  <c r="T277" i="2" s="1"/>
  <c r="X276" i="2"/>
  <c r="P18" i="1"/>
  <c r="Q5" i="1"/>
  <c r="R62" i="2"/>
  <c r="R72" i="2"/>
  <c r="I570" i="2"/>
  <c r="I11" i="2"/>
  <c r="V576" i="2"/>
  <c r="V462" i="2"/>
  <c r="K484" i="2"/>
  <c r="R462" i="2"/>
  <c r="R443" i="2"/>
  <c r="Y484" i="2"/>
  <c r="Y330" i="2"/>
  <c r="R393" i="2"/>
  <c r="Y356" i="2"/>
  <c r="Y337" i="2"/>
  <c r="Y331" i="2" s="1"/>
  <c r="X343" i="2"/>
  <c r="X451" i="2"/>
  <c r="V561" i="2"/>
  <c r="U365" i="2"/>
  <c r="T268" i="2"/>
  <c r="Q237" i="2"/>
  <c r="Q240" i="2" s="1"/>
  <c r="R245" i="2"/>
  <c r="N247" i="2"/>
  <c r="V276" i="2"/>
  <c r="U237" i="2"/>
  <c r="V245" i="2"/>
  <c r="T191" i="2"/>
  <c r="P41" i="2"/>
  <c r="T41" i="2" s="1"/>
  <c r="P29" i="2"/>
  <c r="P22" i="2" s="1"/>
  <c r="R223" i="2"/>
  <c r="P226" i="2"/>
  <c r="X226" i="2" s="1"/>
  <c r="T223" i="2"/>
  <c r="U6" i="2"/>
  <c r="T29" i="2"/>
  <c r="S22" i="2"/>
  <c r="T166" i="2"/>
  <c r="R121" i="2"/>
  <c r="Q247" i="2"/>
  <c r="T108" i="2"/>
  <c r="W23" i="2"/>
  <c r="V87" i="2"/>
  <c r="O58" i="1"/>
  <c r="U58" i="1"/>
  <c r="M43" i="1"/>
  <c r="Q58" i="1"/>
  <c r="S58" i="1"/>
  <c r="V73" i="2"/>
  <c r="W106" i="1"/>
  <c r="W74" i="1" s="1"/>
  <c r="M25" i="1"/>
  <c r="O25" i="1" s="1"/>
  <c r="U24" i="1"/>
  <c r="Q24" i="1"/>
  <c r="X382" i="2"/>
  <c r="R87" i="2"/>
  <c r="U5" i="1"/>
  <c r="M18" i="1"/>
  <c r="S74" i="1"/>
  <c r="R3" i="1"/>
  <c r="R77" i="1"/>
  <c r="O117" i="1"/>
  <c r="U117" i="1"/>
  <c r="S117" i="1"/>
  <c r="M13" i="1"/>
  <c r="Q117" i="1"/>
  <c r="S75" i="1"/>
  <c r="M55" i="1"/>
  <c r="P7" i="1"/>
  <c r="Q119" i="1"/>
  <c r="Q10" i="1"/>
  <c r="Y451" i="2"/>
  <c r="Y433" i="2"/>
  <c r="H4" i="2"/>
  <c r="H14" i="2" s="1"/>
  <c r="L7" i="1"/>
  <c r="L16" i="1"/>
  <c r="L20" i="1" s="1"/>
  <c r="T255" i="2"/>
  <c r="P246" i="2"/>
  <c r="V255" i="2"/>
  <c r="X326" i="2"/>
  <c r="T337" i="2"/>
  <c r="S331" i="2"/>
  <c r="R291" i="2"/>
  <c r="R343" i="2"/>
  <c r="Q293" i="2"/>
  <c r="P524" i="2"/>
  <c r="V524" i="2" s="1"/>
  <c r="R523" i="2"/>
  <c r="X523" i="2"/>
  <c r="P483" i="2"/>
  <c r="L293" i="2"/>
  <c r="L237" i="2"/>
  <c r="L240" i="2" s="1"/>
  <c r="X188" i="2"/>
  <c r="W293" i="2"/>
  <c r="X290" i="2"/>
  <c r="Q74" i="1"/>
  <c r="P552" i="2"/>
  <c r="T551" i="2"/>
  <c r="R551" i="2"/>
  <c r="R561" i="2"/>
  <c r="T538" i="2"/>
  <c r="P539" i="2"/>
  <c r="R538" i="2"/>
  <c r="Z433" i="2"/>
  <c r="Z451" i="2"/>
  <c r="O436" i="2"/>
  <c r="O426" i="2"/>
  <c r="O429" i="2" s="1"/>
  <c r="X348" i="2"/>
  <c r="T405" i="2"/>
  <c r="Z398" i="2"/>
  <c r="Z399" i="2" s="1"/>
  <c r="K338" i="2"/>
  <c r="K330" i="2"/>
  <c r="K332" i="2" s="1"/>
  <c r="X443" i="2"/>
  <c r="T394" i="2"/>
  <c r="T347" i="2"/>
  <c r="X256" i="2"/>
  <c r="S330" i="2"/>
  <c r="S338" i="2"/>
  <c r="T336" i="2"/>
  <c r="X355" i="2"/>
  <c r="J247" i="2"/>
  <c r="J236" i="2"/>
  <c r="J240" i="2" s="1"/>
  <c r="R256" i="2"/>
  <c r="P398" i="2"/>
  <c r="S293" i="2"/>
  <c r="L484" i="2"/>
  <c r="Y245" i="2"/>
  <c r="Y237" i="2" s="1"/>
  <c r="V277" i="2"/>
  <c r="R255" i="2"/>
  <c r="X292" i="2"/>
  <c r="W239" i="2"/>
  <c r="X239" i="2" s="1"/>
  <c r="W5" i="2"/>
  <c r="T132" i="2"/>
  <c r="R202" i="2"/>
  <c r="X298" i="2"/>
  <c r="V166" i="2"/>
  <c r="P30" i="2"/>
  <c r="T30" i="2" s="1"/>
  <c r="R40" i="2"/>
  <c r="V40" i="2"/>
  <c r="Y29" i="2"/>
  <c r="T150" i="2"/>
  <c r="R125" i="2"/>
  <c r="S23" i="2"/>
  <c r="T116" i="2"/>
  <c r="H31" i="2"/>
  <c r="J31" i="2"/>
  <c r="J21" i="2"/>
  <c r="R188" i="2"/>
  <c r="Z55" i="2"/>
  <c r="Z28" i="2"/>
  <c r="X85" i="2"/>
  <c r="Q23" i="2"/>
  <c r="T77" i="1"/>
  <c r="U74" i="1"/>
  <c r="T3" i="1"/>
  <c r="O41" i="1"/>
  <c r="S111" i="1"/>
  <c r="Q111" i="1"/>
  <c r="M76" i="1"/>
  <c r="U111" i="1"/>
  <c r="O111" i="1"/>
  <c r="O24" i="1"/>
  <c r="Y21" i="2"/>
  <c r="U41" i="1"/>
  <c r="S41" i="1"/>
  <c r="S332" i="2" l="1"/>
  <c r="Q43" i="1"/>
  <c r="M6" i="1"/>
  <c r="S43" i="1"/>
  <c r="O43" i="1"/>
  <c r="U43" i="1"/>
  <c r="U3" i="1"/>
  <c r="T7" i="1"/>
  <c r="T16" i="1"/>
  <c r="T23" i="2"/>
  <c r="S6" i="2"/>
  <c r="T539" i="2"/>
  <c r="X539" i="2"/>
  <c r="R539" i="2"/>
  <c r="V41" i="2"/>
  <c r="O15" i="1"/>
  <c r="Q15" i="1"/>
  <c r="S15" i="1"/>
  <c r="U15" i="1"/>
  <c r="I13" i="2"/>
  <c r="I7" i="2"/>
  <c r="V539" i="2"/>
  <c r="K31" i="2"/>
  <c r="K21" i="2"/>
  <c r="P365" i="2"/>
  <c r="T365" i="2" s="1"/>
  <c r="T364" i="2"/>
  <c r="M16" i="1"/>
  <c r="Q3" i="1"/>
  <c r="O3" i="1"/>
  <c r="R22" i="2"/>
  <c r="Q4" i="2"/>
  <c r="Q24" i="2"/>
  <c r="X125" i="2"/>
  <c r="R299" i="2"/>
  <c r="V7" i="1"/>
  <c r="V16" i="1"/>
  <c r="V20" i="1" s="1"/>
  <c r="Z247" i="2"/>
  <c r="Z236" i="2"/>
  <c r="Z240" i="2" s="1"/>
  <c r="H17" i="1"/>
  <c r="H20" i="1" s="1"/>
  <c r="H7" i="1"/>
  <c r="L4" i="2"/>
  <c r="L14" i="2" s="1"/>
  <c r="R178" i="2"/>
  <c r="P180" i="2"/>
  <c r="X178" i="2"/>
  <c r="T178" i="2"/>
  <c r="V178" i="2"/>
  <c r="T246" i="2"/>
  <c r="P238" i="2"/>
  <c r="V246" i="2"/>
  <c r="X246" i="2"/>
  <c r="R246" i="2"/>
  <c r="T65" i="2"/>
  <c r="M42" i="1"/>
  <c r="O55" i="1"/>
  <c r="U55" i="1"/>
  <c r="S55" i="1"/>
  <c r="Q55" i="1"/>
  <c r="R7" i="1"/>
  <c r="S3" i="1"/>
  <c r="R16" i="1"/>
  <c r="S4" i="2"/>
  <c r="T22" i="2"/>
  <c r="S24" i="2"/>
  <c r="G240" i="2"/>
  <c r="G3" i="2"/>
  <c r="Q12" i="2"/>
  <c r="Q15" i="2"/>
  <c r="R29" i="2"/>
  <c r="R427" i="2"/>
  <c r="V427" i="2"/>
  <c r="U429" i="2"/>
  <c r="W240" i="2"/>
  <c r="P55" i="2"/>
  <c r="P28" i="2"/>
  <c r="R47" i="2"/>
  <c r="X47" i="2"/>
  <c r="V47" i="2"/>
  <c r="T47" i="2"/>
  <c r="R337" i="2"/>
  <c r="V337" i="2"/>
  <c r="X337" i="2"/>
  <c r="X562" i="2"/>
  <c r="M13" i="2"/>
  <c r="M17" i="2" s="1"/>
  <c r="J131" i="1" s="1"/>
  <c r="M7" i="2"/>
  <c r="Y240" i="2"/>
  <c r="U10" i="2"/>
  <c r="Y3" i="2"/>
  <c r="P23" i="2"/>
  <c r="V30" i="2"/>
  <c r="U77" i="1"/>
  <c r="Y436" i="2"/>
  <c r="Y426" i="2"/>
  <c r="Y429" i="2" s="1"/>
  <c r="V299" i="2"/>
  <c r="X299" i="2"/>
  <c r="R570" i="2"/>
  <c r="S10" i="2"/>
  <c r="O3" i="2"/>
  <c r="R23" i="2"/>
  <c r="Q6" i="2"/>
  <c r="O18" i="1"/>
  <c r="U18" i="1"/>
  <c r="S18" i="1"/>
  <c r="X23" i="2"/>
  <c r="W6" i="2"/>
  <c r="Q18" i="1"/>
  <c r="V291" i="2"/>
  <c r="X291" i="2"/>
  <c r="P293" i="2"/>
  <c r="V293" i="2" s="1"/>
  <c r="Q331" i="2"/>
  <c r="X203" i="2"/>
  <c r="P247" i="2"/>
  <c r="R247" i="2" s="1"/>
  <c r="P236" i="2"/>
  <c r="V244" i="2"/>
  <c r="R244" i="2"/>
  <c r="X244" i="2"/>
  <c r="Q332" i="2"/>
  <c r="Q3" i="2"/>
  <c r="V209" i="2"/>
  <c r="R209" i="2"/>
  <c r="T209" i="2"/>
  <c r="Q76" i="1"/>
  <c r="S76" i="1"/>
  <c r="U76" i="1"/>
  <c r="O76" i="1"/>
  <c r="R30" i="2"/>
  <c r="Y22" i="2"/>
  <c r="Y4" i="2" s="1"/>
  <c r="Y14" i="2" s="1"/>
  <c r="Y31" i="2"/>
  <c r="X483" i="2"/>
  <c r="R483" i="2"/>
  <c r="P9" i="2"/>
  <c r="T9" i="2" s="1"/>
  <c r="P484" i="2"/>
  <c r="U13" i="1"/>
  <c r="Q13" i="1"/>
  <c r="S13" i="1"/>
  <c r="O13" i="1"/>
  <c r="X30" i="2"/>
  <c r="H13" i="2"/>
  <c r="H17" i="2" s="1"/>
  <c r="E131" i="1" s="1"/>
  <c r="H7" i="2"/>
  <c r="N13" i="2"/>
  <c r="N17" i="2" s="1"/>
  <c r="K131" i="1" s="1"/>
  <c r="N7" i="2"/>
  <c r="T244" i="2"/>
  <c r="V149" i="2"/>
  <c r="R149" i="2"/>
  <c r="T149" i="2"/>
  <c r="X149" i="2"/>
  <c r="X364" i="2"/>
  <c r="U3" i="2"/>
  <c r="U24" i="2"/>
  <c r="X268" i="2"/>
  <c r="V268" i="2"/>
  <c r="Q429" i="2"/>
  <c r="V433" i="2"/>
  <c r="T433" i="2"/>
  <c r="P426" i="2"/>
  <c r="P436" i="2"/>
  <c r="V436" i="2" s="1"/>
  <c r="X245" i="2"/>
  <c r="P237" i="2"/>
  <c r="T245" i="2"/>
  <c r="T88" i="2"/>
  <c r="X88" i="2"/>
  <c r="V88" i="2"/>
  <c r="R88" i="2"/>
  <c r="T125" i="2"/>
  <c r="X209" i="2"/>
  <c r="V256" i="2"/>
  <c r="P203" i="2"/>
  <c r="T201" i="2"/>
  <c r="R201" i="2"/>
  <c r="V201" i="2"/>
  <c r="Z31" i="2"/>
  <c r="Z21" i="2"/>
  <c r="P399" i="2"/>
  <c r="R398" i="2"/>
  <c r="T398" i="2"/>
  <c r="V398" i="2"/>
  <c r="X398" i="2"/>
  <c r="Q25" i="1"/>
  <c r="S25" i="1"/>
  <c r="U25" i="1"/>
  <c r="X22" i="2"/>
  <c r="W24" i="2"/>
  <c r="V22" i="2"/>
  <c r="T236" i="2"/>
  <c r="S240" i="2"/>
  <c r="S3" i="2"/>
  <c r="W13" i="2"/>
  <c r="T524" i="2"/>
  <c r="W77" i="1"/>
  <c r="W3" i="1"/>
  <c r="R237" i="2"/>
  <c r="W15" i="2"/>
  <c r="T293" i="2"/>
  <c r="X552" i="2"/>
  <c r="R552" i="2"/>
  <c r="T552" i="2"/>
  <c r="P20" i="1"/>
  <c r="V364" i="2"/>
  <c r="Y332" i="2"/>
  <c r="N24" i="2"/>
  <c r="R41" i="2"/>
  <c r="R150" i="2"/>
  <c r="X150" i="2"/>
  <c r="V150" i="2"/>
  <c r="V428" i="2"/>
  <c r="T428" i="2"/>
  <c r="R428" i="2"/>
  <c r="X428" i="2"/>
  <c r="M4" i="2"/>
  <c r="M14" i="2" s="1"/>
  <c r="L13" i="2"/>
  <c r="L17" i="2" s="1"/>
  <c r="I131" i="1" s="1"/>
  <c r="L7" i="2"/>
  <c r="X365" i="2"/>
  <c r="W331" i="2"/>
  <c r="W4" i="2" s="1"/>
  <c r="Y12" i="2"/>
  <c r="Y15" i="2"/>
  <c r="X436" i="2"/>
  <c r="P151" i="2"/>
  <c r="R148" i="2"/>
  <c r="X148" i="2"/>
  <c r="V148" i="2"/>
  <c r="T148" i="2"/>
  <c r="X434" i="2"/>
  <c r="X524" i="2"/>
  <c r="R524" i="2"/>
  <c r="T17" i="1"/>
  <c r="X65" i="2"/>
  <c r="V65" i="2"/>
  <c r="R116" i="2"/>
  <c r="V116" i="2"/>
  <c r="J24" i="2"/>
  <c r="J3" i="2"/>
  <c r="U16" i="2"/>
  <c r="T291" i="2"/>
  <c r="Z426" i="2"/>
  <c r="Z429" i="2" s="1"/>
  <c r="Z436" i="2"/>
  <c r="V552" i="2"/>
  <c r="V237" i="2"/>
  <c r="U240" i="2"/>
  <c r="U331" i="2"/>
  <c r="U4" i="2" s="1"/>
  <c r="Y338" i="2"/>
  <c r="I12" i="2"/>
  <c r="I15" i="2"/>
  <c r="R277" i="2"/>
  <c r="X277" i="2"/>
  <c r="V569" i="2"/>
  <c r="P570" i="2"/>
  <c r="P11" i="2"/>
  <c r="R11" i="2" s="1"/>
  <c r="X569" i="2"/>
  <c r="T569" i="2"/>
  <c r="R436" i="2"/>
  <c r="W429" i="2"/>
  <c r="V167" i="2"/>
  <c r="R167" i="2"/>
  <c r="X167" i="2"/>
  <c r="T167" i="2"/>
  <c r="R268" i="2"/>
  <c r="X336" i="2"/>
  <c r="P338" i="2"/>
  <c r="V336" i="2"/>
  <c r="P330" i="2"/>
  <c r="T330" i="2" s="1"/>
  <c r="X427" i="2"/>
  <c r="T415" i="2"/>
  <c r="X415" i="2"/>
  <c r="R415" i="2"/>
  <c r="V226" i="2"/>
  <c r="T226" i="2"/>
  <c r="R226" i="2"/>
  <c r="X41" i="2"/>
  <c r="V356" i="2"/>
  <c r="X356" i="2"/>
  <c r="X576" i="2"/>
  <c r="R576" i="2"/>
  <c r="T562" i="2"/>
  <c r="R562" i="2"/>
  <c r="Z331" i="2"/>
  <c r="Z332" i="2" s="1"/>
  <c r="T436" i="2"/>
  <c r="T427" i="2"/>
  <c r="S429" i="2"/>
  <c r="M77" i="1"/>
  <c r="S77" i="1" s="1"/>
  <c r="X191" i="2"/>
  <c r="V191" i="2"/>
  <c r="W14" i="2" l="1"/>
  <c r="W7" i="2"/>
  <c r="U14" i="2"/>
  <c r="V426" i="2"/>
  <c r="T426" i="2"/>
  <c r="P429" i="2"/>
  <c r="T429" i="2" s="1"/>
  <c r="T247" i="2"/>
  <c r="R238" i="2"/>
  <c r="P5" i="2"/>
  <c r="V238" i="2"/>
  <c r="T238" i="2"/>
  <c r="X238" i="2"/>
  <c r="X429" i="2"/>
  <c r="R330" i="2"/>
  <c r="W16" i="2"/>
  <c r="K24" i="2"/>
  <c r="K3" i="2"/>
  <c r="J13" i="2"/>
  <c r="J17" i="2" s="1"/>
  <c r="G131" i="1" s="1"/>
  <c r="J7" i="2"/>
  <c r="R151" i="2"/>
  <c r="X151" i="2"/>
  <c r="V151" i="2"/>
  <c r="T151" i="2"/>
  <c r="R426" i="2"/>
  <c r="R484" i="2"/>
  <c r="X484" i="2"/>
  <c r="V484" i="2"/>
  <c r="T484" i="2"/>
  <c r="P6" i="2"/>
  <c r="V23" i="2"/>
  <c r="S14" i="2"/>
  <c r="M44" i="1"/>
  <c r="O42" i="1"/>
  <c r="S42" i="1"/>
  <c r="Q42" i="1"/>
  <c r="U42" i="1"/>
  <c r="M4" i="1"/>
  <c r="S16" i="2"/>
  <c r="M19" i="1"/>
  <c r="Q6" i="1"/>
  <c r="S6" i="1"/>
  <c r="O6" i="1"/>
  <c r="U6" i="1"/>
  <c r="V338" i="2"/>
  <c r="X338" i="2"/>
  <c r="Q13" i="2"/>
  <c r="Q7" i="2"/>
  <c r="R365" i="2"/>
  <c r="Y13" i="2"/>
  <c r="Y17" i="2" s="1"/>
  <c r="Y7" i="2"/>
  <c r="R20" i="1"/>
  <c r="S16" i="1"/>
  <c r="V131" i="1"/>
  <c r="Z4" i="2"/>
  <c r="Z14" i="2" s="1"/>
  <c r="W17" i="2"/>
  <c r="X237" i="2"/>
  <c r="T237" i="2"/>
  <c r="R338" i="2"/>
  <c r="Y24" i="2"/>
  <c r="R55" i="2"/>
  <c r="X55" i="2"/>
  <c r="V55" i="2"/>
  <c r="T55" i="2"/>
  <c r="R180" i="2"/>
  <c r="X180" i="2"/>
  <c r="V180" i="2"/>
  <c r="T180" i="2"/>
  <c r="Q16" i="1"/>
  <c r="O16" i="1"/>
  <c r="I17" i="2"/>
  <c r="F131" i="1" s="1"/>
  <c r="U16" i="1"/>
  <c r="T20" i="1"/>
  <c r="V240" i="2"/>
  <c r="W16" i="1"/>
  <c r="W20" i="1" s="1"/>
  <c r="W7" i="1"/>
  <c r="V247" i="2"/>
  <c r="X247" i="2"/>
  <c r="O13" i="2"/>
  <c r="O17" i="2" s="1"/>
  <c r="L131" i="1" s="1"/>
  <c r="O7" i="2"/>
  <c r="P31" i="2"/>
  <c r="T28" i="2"/>
  <c r="P21" i="2"/>
  <c r="R28" i="2"/>
  <c r="X28" i="2"/>
  <c r="V28" i="2"/>
  <c r="X11" i="2"/>
  <c r="P12" i="2"/>
  <c r="V11" i="2"/>
  <c r="T11" i="2"/>
  <c r="V331" i="2"/>
  <c r="U332" i="2"/>
  <c r="T338" i="2"/>
  <c r="R399" i="2"/>
  <c r="T399" i="2"/>
  <c r="X399" i="2"/>
  <c r="V399" i="2"/>
  <c r="X240" i="2"/>
  <c r="G13" i="2"/>
  <c r="G17" i="2" s="1"/>
  <c r="D131" i="1" s="1"/>
  <c r="G7" i="2"/>
  <c r="R293" i="2"/>
  <c r="V330" i="2"/>
  <c r="X330" i="2"/>
  <c r="U13" i="2"/>
  <c r="U7" i="2"/>
  <c r="Q14" i="2"/>
  <c r="X426" i="2"/>
  <c r="O77" i="1"/>
  <c r="Q77" i="1"/>
  <c r="R203" i="2"/>
  <c r="T203" i="2"/>
  <c r="V203" i="2"/>
  <c r="R429" i="2"/>
  <c r="X9" i="2"/>
  <c r="P10" i="2"/>
  <c r="V10" i="2" s="1"/>
  <c r="R9" i="2"/>
  <c r="X570" i="2"/>
  <c r="V570" i="2"/>
  <c r="T570" i="2"/>
  <c r="V365" i="2"/>
  <c r="W332" i="2"/>
  <c r="S13" i="2"/>
  <c r="S7" i="2"/>
  <c r="Z24" i="2"/>
  <c r="Z3" i="2"/>
  <c r="P240" i="2"/>
  <c r="R240" i="2" s="1"/>
  <c r="V236" i="2"/>
  <c r="X236" i="2"/>
  <c r="R236" i="2"/>
  <c r="R6" i="2"/>
  <c r="Q16" i="2"/>
  <c r="V9" i="2"/>
  <c r="P331" i="2"/>
  <c r="P332" i="2" s="1"/>
  <c r="X293" i="2"/>
  <c r="R332" i="2" l="1"/>
  <c r="T332" i="2"/>
  <c r="T10" i="2"/>
  <c r="V429" i="2"/>
  <c r="X332" i="2"/>
  <c r="P24" i="2"/>
  <c r="T21" i="2"/>
  <c r="P3" i="2"/>
  <c r="R21" i="2"/>
  <c r="X21" i="2"/>
  <c r="V21" i="2"/>
  <c r="Q17" i="2"/>
  <c r="P16" i="2"/>
  <c r="V16" i="2" s="1"/>
  <c r="V6" i="2"/>
  <c r="K13" i="2"/>
  <c r="K17" i="2" s="1"/>
  <c r="H131" i="1" s="1"/>
  <c r="K7" i="2"/>
  <c r="R10" i="2"/>
  <c r="X10" i="2"/>
  <c r="T331" i="2"/>
  <c r="P4" i="2"/>
  <c r="X331" i="2"/>
  <c r="R331" i="2"/>
  <c r="X12" i="2"/>
  <c r="V12" i="2"/>
  <c r="T12" i="2"/>
  <c r="T31" i="2"/>
  <c r="X31" i="2"/>
  <c r="R31" i="2"/>
  <c r="V31" i="2"/>
  <c r="T131" i="1"/>
  <c r="T240" i="2"/>
  <c r="R12" i="2"/>
  <c r="O19" i="1"/>
  <c r="Q19" i="1"/>
  <c r="S19" i="1"/>
  <c r="U19" i="1"/>
  <c r="O44" i="1"/>
  <c r="S44" i="1"/>
  <c r="Q44" i="1"/>
  <c r="U44" i="1"/>
  <c r="X6" i="2"/>
  <c r="P15" i="2"/>
  <c r="R5" i="2"/>
  <c r="T5" i="2"/>
  <c r="V5" i="2"/>
  <c r="X5" i="2"/>
  <c r="S17" i="2"/>
  <c r="T6" i="2"/>
  <c r="Z13" i="2"/>
  <c r="Z17" i="2" s="1"/>
  <c r="W131" i="1" s="1"/>
  <c r="Z7" i="2"/>
  <c r="U17" i="2"/>
  <c r="V332" i="2"/>
  <c r="M17" i="1"/>
  <c r="S4" i="1"/>
  <c r="Q4" i="1"/>
  <c r="O4" i="1"/>
  <c r="U4" i="1"/>
  <c r="M7" i="1"/>
  <c r="V15" i="2" l="1"/>
  <c r="T15" i="2"/>
  <c r="R15" i="2"/>
  <c r="X15" i="2"/>
  <c r="P14" i="2"/>
  <c r="X4" i="2"/>
  <c r="T4" i="2"/>
  <c r="V4" i="2"/>
  <c r="R4" i="2"/>
  <c r="N131" i="1"/>
  <c r="V24" i="2"/>
  <c r="X24" i="2"/>
  <c r="T24" i="2"/>
  <c r="R24" i="2"/>
  <c r="P131" i="1"/>
  <c r="O7" i="1"/>
  <c r="Q7" i="1"/>
  <c r="S7" i="1"/>
  <c r="U7" i="1"/>
  <c r="T16" i="2"/>
  <c r="Q17" i="1"/>
  <c r="S17" i="1"/>
  <c r="O17" i="1"/>
  <c r="M20" i="1"/>
  <c r="U17" i="1"/>
  <c r="R131" i="1"/>
  <c r="X16" i="2"/>
  <c r="R16" i="2"/>
  <c r="P13" i="2"/>
  <c r="P7" i="2"/>
  <c r="X3" i="2"/>
  <c r="T3" i="2"/>
  <c r="V3" i="2"/>
  <c r="R3" i="2"/>
  <c r="T14" i="2" l="1"/>
  <c r="X14" i="2"/>
  <c r="R14" i="2"/>
  <c r="V14" i="2"/>
  <c r="V7" i="2"/>
  <c r="X7" i="2"/>
  <c r="T7" i="2"/>
  <c r="R7" i="2"/>
  <c r="O20" i="1"/>
  <c r="Q20" i="1"/>
  <c r="U20" i="1"/>
  <c r="S20" i="1"/>
  <c r="P17" i="2"/>
  <c r="X13" i="2"/>
  <c r="T13" i="2"/>
  <c r="V13" i="2"/>
  <c r="R13" i="2"/>
  <c r="X17" i="2" l="1"/>
  <c r="R17" i="2"/>
  <c r="V17" i="2"/>
  <c r="T17" i="2"/>
  <c r="M131" i="1"/>
  <c r="U131" i="1" l="1"/>
  <c r="Q131" i="1"/>
  <c r="S131" i="1"/>
  <c r="O131" i="1"/>
</calcChain>
</file>

<file path=xl/sharedStrings.xml><?xml version="1.0" encoding="utf-8"?>
<sst xmlns="http://schemas.openxmlformats.org/spreadsheetml/2006/main" count="2269" uniqueCount="351">
  <si>
    <t>SUMÁR PRÍJMOV</t>
  </si>
  <si>
    <t>2020 S</t>
  </si>
  <si>
    <t>2021 S</t>
  </si>
  <si>
    <t>2022 R</t>
  </si>
  <si>
    <t>2022 S</t>
  </si>
  <si>
    <t>2023 R</t>
  </si>
  <si>
    <t>U1</t>
  </si>
  <si>
    <t>U2</t>
  </si>
  <si>
    <t>U3</t>
  </si>
  <si>
    <t>U4</t>
  </si>
  <si>
    <t>2023 U</t>
  </si>
  <si>
    <t>Č1</t>
  </si>
  <si>
    <t>P1</t>
  </si>
  <si>
    <t>Č2</t>
  </si>
  <si>
    <t>P2</t>
  </si>
  <si>
    <t>Č3</t>
  </si>
  <si>
    <t>P3</t>
  </si>
  <si>
    <t>Č4</t>
  </si>
  <si>
    <t>P4</t>
  </si>
  <si>
    <t>2024 R</t>
  </si>
  <si>
    <t>2025 R</t>
  </si>
  <si>
    <t>Zdroj krytia</t>
  </si>
  <si>
    <t>Dotácie</t>
  </si>
  <si>
    <t>Vlastné zdroje</t>
  </si>
  <si>
    <t>Iné zdroje</t>
  </si>
  <si>
    <t>Ostatné príjmy</t>
  </si>
  <si>
    <t>Bežné príjmy</t>
  </si>
  <si>
    <t>Kapitálové príjmy</t>
  </si>
  <si>
    <t>Finančné operácie</t>
  </si>
  <si>
    <t>Celkové príjmy</t>
  </si>
  <si>
    <t>DAŇOVÉ PRÍJMY</t>
  </si>
  <si>
    <t>Daňové príjmy - rozpis</t>
  </si>
  <si>
    <t>FK</t>
  </si>
  <si>
    <t>EK</t>
  </si>
  <si>
    <t>Názov</t>
  </si>
  <si>
    <t>2019 S</t>
  </si>
  <si>
    <t>PrD</t>
  </si>
  <si>
    <t>Výnos dane z príjmov</t>
  </si>
  <si>
    <t>Daň z pozemkov</t>
  </si>
  <si>
    <t>Daň zo stavieb</t>
  </si>
  <si>
    <t>Daň z bytov</t>
  </si>
  <si>
    <t>Daň za psa</t>
  </si>
  <si>
    <t>Daň za ubytovanie</t>
  </si>
  <si>
    <t>Daň za užívanie verejného priestranstva</t>
  </si>
  <si>
    <t>Daň za komunálne odpady a drobné stavebné odpady</t>
  </si>
  <si>
    <t>NEDAŇOVÉ PRÍJMY</t>
  </si>
  <si>
    <t>Štátne dotácie</t>
  </si>
  <si>
    <t>Nedaňové príjmy - rozpis</t>
  </si>
  <si>
    <t>PrN</t>
  </si>
  <si>
    <t>RO</t>
  </si>
  <si>
    <t>Príjmy ZŠsMŠ (RO)</t>
  </si>
  <si>
    <t>Príjmy z majetku</t>
  </si>
  <si>
    <t>Administratívne poplatky a iné platby</t>
  </si>
  <si>
    <t>Predaj majetku</t>
  </si>
  <si>
    <t>Úroky z vkladov</t>
  </si>
  <si>
    <t>Iné nedaňové príjmy</t>
  </si>
  <si>
    <t>V tom:</t>
  </si>
  <si>
    <t>Prenájom majetku</t>
  </si>
  <si>
    <t>Správne poplatky</t>
  </si>
  <si>
    <t>Vodné</t>
  </si>
  <si>
    <t>Poplatky DOS</t>
  </si>
  <si>
    <t>Predaj dreva</t>
  </si>
  <si>
    <t>Prenájom hrobových miest</t>
  </si>
  <si>
    <t>Príspevok rodičov MŠ</t>
  </si>
  <si>
    <t>Predaj pozemkov</t>
  </si>
  <si>
    <t>Refundácia výdavkov</t>
  </si>
  <si>
    <t>Dobropisy</t>
  </si>
  <si>
    <t>Stravné zamestnanci</t>
  </si>
  <si>
    <t>GRANTY A TRANSFERY</t>
  </si>
  <si>
    <t>Granty a transfery - rozpis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</si>
  <si>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</si>
  <si>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</si>
  <si>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</si>
  <si>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</si>
  <si>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</si>
  <si>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</si>
  <si>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</si>
  <si>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MŠ predškoláci</t>
  </si>
  <si>
    <t>Prídavky na deti</t>
  </si>
  <si>
    <t>Sčítanie 2021</t>
  </si>
  <si>
    <t>Voľby</t>
  </si>
  <si>
    <t>DOS</t>
  </si>
  <si>
    <t>Regionálny rozvoj ESF</t>
  </si>
  <si>
    <t>Podpora zamestnanosti MŠ ESF</t>
  </si>
  <si>
    <t>Ubytovanie utečenci</t>
  </si>
  <si>
    <t>Odmeny decentralizácía</t>
  </si>
  <si>
    <t>Stavebný úrad</t>
  </si>
  <si>
    <t>Cestná doprava</t>
  </si>
  <si>
    <t>Životné prostredie</t>
  </si>
  <si>
    <t>Matrika</t>
  </si>
  <si>
    <t>Register obyvateľstva</t>
  </si>
  <si>
    <t>Civilná obrana</t>
  </si>
  <si>
    <t>ZŠ vodozádržné opatrenia</t>
  </si>
  <si>
    <t>ZŠ kotolňa/zateplenie</t>
  </si>
  <si>
    <t>Vodozádržné obecný úrad</t>
  </si>
  <si>
    <t>Zdroj kytia</t>
  </si>
  <si>
    <t>Granty</t>
  </si>
  <si>
    <t>Granty (RO)</t>
  </si>
  <si>
    <t>PRÍJMOVÉ FINANČNÉ OPERÁCIE</t>
  </si>
  <si>
    <t>Nevyčerpané dotácie</t>
  </si>
  <si>
    <t>Zostatky</t>
  </si>
  <si>
    <t>Rezervný fond</t>
  </si>
  <si>
    <t>Prijaté zábezpeky</t>
  </si>
  <si>
    <t>Dotácie (RO)</t>
  </si>
  <si>
    <t>Iné zdroje (RO)</t>
  </si>
  <si>
    <t>Stravné (RO)</t>
  </si>
  <si>
    <t>ROZDIEL PRÍJMOV A VÝDAJOV</t>
  </si>
  <si>
    <t>Pr</t>
  </si>
  <si>
    <t>Po</t>
  </si>
  <si>
    <t>Pv</t>
  </si>
  <si>
    <t>SUMÁR VÝDAVKOV</t>
  </si>
  <si>
    <t>Bežné výdavky</t>
  </si>
  <si>
    <t>Kapitálové výdavky</t>
  </si>
  <si>
    <t>Celkové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</si>
  <si>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</si>
  <si>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</si>
  <si>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</si>
  <si>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</si>
  <si>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</si>
  <si>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</si>
  <si>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</si>
  <si>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</si>
  <si>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Prvok 1.1.2 Personál</t>
  </si>
  <si>
    <t>Štátna dotácia</t>
  </si>
  <si>
    <t>Prvok 1.1.3 Vnútorná kontrola</t>
  </si>
  <si>
    <t>01.1.2</t>
  </si>
  <si>
    <t>Prvok 1.1.4 Služby a kancelárske vybavenie</t>
  </si>
  <si>
    <t>Bankové poplatky</t>
  </si>
  <si>
    <t>Poštovné</t>
  </si>
  <si>
    <t>Právne služby</t>
  </si>
  <si>
    <t>Softvér (URBIS)</t>
  </si>
  <si>
    <t>Služby ESMAO</t>
  </si>
  <si>
    <t>Prvok 1.1.5 Prevádzka</t>
  </si>
  <si>
    <t>01.1.3</t>
  </si>
  <si>
    <t>01.1.4</t>
  </si>
  <si>
    <t>Elektrina</t>
  </si>
  <si>
    <t>Plyn</t>
  </si>
  <si>
    <t>Poistenie automobilov</t>
  </si>
  <si>
    <t>Servis automobilov a strojov</t>
  </si>
  <si>
    <t>Pohonné hmoty</t>
  </si>
  <si>
    <t>Fotovoltaika – žiadosť o dotáciu/obstarávanie</t>
  </si>
  <si>
    <t>Prvok 1.1.6 Informačný systém (web a rozhlas)</t>
  </si>
  <si>
    <t>08.3.0</t>
  </si>
  <si>
    <t>Prvok 1.1.7 Matrika a evidencia obyvateľstva</t>
  </si>
  <si>
    <t>01.3.3</t>
  </si>
  <si>
    <t>Podprogram 1.2 Spoločný obecný úrad</t>
  </si>
  <si>
    <t>09.1.1.1</t>
  </si>
  <si>
    <t>Školský metodik</t>
  </si>
  <si>
    <t>Podprogram 1.3 Správa a údržba majetku</t>
  </si>
  <si>
    <t>04.2.2</t>
  </si>
  <si>
    <t>Lesy</t>
  </si>
  <si>
    <t>Ťažba, výsadba</t>
  </si>
  <si>
    <t>Podprogram 1.4 Voľby</t>
  </si>
  <si>
    <t>01.6.0</t>
  </si>
  <si>
    <t>PROGRAM 2 - ŠKOLSTVO</t>
  </si>
  <si>
    <t>Podprogram 2.1 Základná škola s materskou školou</t>
  </si>
  <si>
    <t>09.x</t>
  </si>
  <si>
    <t>Dotácie kohézny fond/plán obnovy</t>
  </si>
  <si>
    <t>111/AC/PO</t>
  </si>
  <si>
    <t>09.1.x</t>
  </si>
  <si>
    <t>09.2.x</t>
  </si>
  <si>
    <t>09.5.x</t>
  </si>
  <si>
    <t>09.6.x</t>
  </si>
  <si>
    <t>Originálne kompetencie</t>
  </si>
  <si>
    <t>Elektrina MŠ</t>
  </si>
  <si>
    <t>Plyn MŠ</t>
  </si>
  <si>
    <t>Elektrina ŠJ</t>
  </si>
  <si>
    <t>Plyn ŠJ</t>
  </si>
  <si>
    <t>Externý manažment vodozádržné/zateplenie VO a žiadosť</t>
  </si>
  <si>
    <t>Dotácia cirkevné CVČ</t>
  </si>
  <si>
    <t>PROGRAM 3 - VODA</t>
  </si>
  <si>
    <t>Podprogram 3.1 Verejný vodovod</t>
  </si>
  <si>
    <t>06.3.0</t>
  </si>
  <si>
    <t>Údržba vodovodu</t>
  </si>
  <si>
    <t>Prevádzkovanie vodovodu</t>
  </si>
  <si>
    <t>Odber podzemnej vody</t>
  </si>
  <si>
    <t>PROGRAM 4 - ODPADOVÉ HOSPODÁRSTVO A ŽIVOTNÉ PROSTREDIE</t>
  </si>
  <si>
    <t>Podprogram 4.1 Komunálny odpad</t>
  </si>
  <si>
    <t>05.1.0</t>
  </si>
  <si>
    <t>Podprogram 4.2 Separovaný zber</t>
  </si>
  <si>
    <t>Podprogram 4.3 Zberný dvor</t>
  </si>
  <si>
    <t>Poistenie budovy a techniky</t>
  </si>
  <si>
    <t>Údržba dopravných prostriedkov a strojov</t>
  </si>
  <si>
    <t>Vrátenie dotácie – porušenie zmluvy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</si>
  <si>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</si>
  <si>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</si>
  <si>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</si>
  <si>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</si>
  <si>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</si>
  <si>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</si>
  <si>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COVID-19</t>
  </si>
  <si>
    <t>Prvok 5.1.3 Verejné osvetlenie</t>
  </si>
  <si>
    <t>06.4.0</t>
  </si>
  <si>
    <t>Dohoda údržbár</t>
  </si>
  <si>
    <t>Prvok 5.1.4 Prevencia kriminality</t>
  </si>
  <si>
    <t>03.6.0</t>
  </si>
  <si>
    <t>Podprogram 5.2 Komunikácie a verejné priestranstvá</t>
  </si>
  <si>
    <t>1AC</t>
  </si>
  <si>
    <t>Prvok 5.2.1 Miestne komunikácie</t>
  </si>
  <si>
    <t>04.5.1</t>
  </si>
  <si>
    <t>Zimná údržba</t>
  </si>
  <si>
    <t>Cesty a chodníky</t>
  </si>
  <si>
    <t>Dopravné značenie</t>
  </si>
  <si>
    <t>Kanály</t>
  </si>
  <si>
    <t>Prvok 5.2.2 Verejné priestranstvá</t>
  </si>
  <si>
    <t>06.2.0</t>
  </si>
  <si>
    <t>Elektrina centrum</t>
  </si>
  <si>
    <t>Externý manažment vodozádržné OcÚ</t>
  </si>
  <si>
    <t>Prvok 5.2.3 Regionálny rozvoj</t>
  </si>
  <si>
    <t>Európsky sociálny fond</t>
  </si>
  <si>
    <t>PROGRAM 6 - ŠPORT, KULTÚRA A INÉ SPOLOČENSKÉ SLUŽBY</t>
  </si>
  <si>
    <t>Podprogram 6.1 Šport</t>
  </si>
  <si>
    <t>Prvok 6.1.1 Futbalový klub</t>
  </si>
  <si>
    <t>08.1.0</t>
  </si>
  <si>
    <t>131I</t>
  </si>
  <si>
    <t>Prvok 6.1.2 Ostatné športové kluby</t>
  </si>
  <si>
    <t>Šachový klub</t>
  </si>
  <si>
    <t>OZ Bajk Relax Kysuce</t>
  </si>
  <si>
    <t>Škola vzpierania</t>
  </si>
  <si>
    <t>Podprogram 6.2 Kultúra</t>
  </si>
  <si>
    <t>Prvok 6.2.1 Kultúrny dom</t>
  </si>
  <si>
    <t>08.2.0</t>
  </si>
  <si>
    <t>Prvok 6.2.2 Kultúrne akcie</t>
  </si>
  <si>
    <t>Rocknes</t>
  </si>
  <si>
    <t>Letné kino, vianočné trhy</t>
  </si>
  <si>
    <t>Deň obce/kultúrne soboty</t>
  </si>
  <si>
    <t>Hody a iné podujatia</t>
  </si>
  <si>
    <t>Prvok 6.2.3 Knižnica</t>
  </si>
  <si>
    <t>Podprogram 6.3 Iné služby</t>
  </si>
  <si>
    <t>Prvok 6.3.1 Pohrebná služby</t>
  </si>
  <si>
    <t>08.4.0</t>
  </si>
  <si>
    <t>Pohrebná služba</t>
  </si>
  <si>
    <t>Údržba domu smútku a okolia</t>
  </si>
  <si>
    <t>Prvok 6.3.2 Náboženské a spoločenské spolky a združenia</t>
  </si>
  <si>
    <t>SO SZTP a ZPCCH</t>
  </si>
  <si>
    <t>Červený kríž</t>
  </si>
  <si>
    <t>Priatelia Kysúc</t>
  </si>
  <si>
    <t>Jednota dôchodcov</t>
  </si>
  <si>
    <t>Zväz včelárov KNM</t>
  </si>
  <si>
    <t>Cyklotrasa KNM-Žilina</t>
  </si>
  <si>
    <t>PROGRAM 7 - SOLIDARITA</t>
  </si>
  <si>
    <t>Podprogram 7.1 Staroba</t>
  </si>
  <si>
    <t>Prvok 7.1.1 Dom opatrovateľskej služby</t>
  </si>
  <si>
    <t>10.2.0</t>
  </si>
  <si>
    <t>Stacionár obstarávanie/žiadosť o dotáciu</t>
  </si>
  <si>
    <t>Stravné obyvatelia</t>
  </si>
  <si>
    <t>Odstupné, odchodné, náhrada mzdy</t>
  </si>
  <si>
    <t>Prvok 7.1.2 Starostlivosť o starých občanov</t>
  </si>
  <si>
    <t>Podprogram 7.2 Rodina a hmotná núdza</t>
  </si>
  <si>
    <t>10.4.0</t>
  </si>
  <si>
    <t>10.7.0</t>
  </si>
  <si>
    <t>111/11UA</t>
  </si>
  <si>
    <t>Príspevok pri narodení dieťaťa</t>
  </si>
  <si>
    <t>Vratka dotácie na stravu</t>
  </si>
  <si>
    <t>PROGRAM 8 - INVESTÍCIE</t>
  </si>
  <si>
    <t>Podprogram 8.1 Samospráva</t>
  </si>
  <si>
    <t>01.1.1-710</t>
  </si>
  <si>
    <t>Kúpa pozemku</t>
  </si>
  <si>
    <t>Projekt – fotovoltika na verejné budovy</t>
  </si>
  <si>
    <t>08.3.0-710</t>
  </si>
  <si>
    <t>Rekonštrukcia miestneho rozhlasu</t>
  </si>
  <si>
    <t>Podprogram 8.2 Školstvo</t>
  </si>
  <si>
    <t>09.x-710</t>
  </si>
  <si>
    <t>ZŠ – vodozádržné opatrenia</t>
  </si>
  <si>
    <t>ZŠ – rekonštrukcia kotolne</t>
  </si>
  <si>
    <t>ZŠ – strecha CVČ</t>
  </si>
  <si>
    <t>ZŠ – zníženie energetickej náročnosti</t>
  </si>
  <si>
    <t>Podprogram 8.3 Voda</t>
  </si>
  <si>
    <t>06.3.0-710</t>
  </si>
  <si>
    <t>Projekty úpravovní vody</t>
  </si>
  <si>
    <t>Projekt rekonštrukcie starej vodovodnej siete</t>
  </si>
  <si>
    <t>Projekt vodovodu trasa ZŠ – Červené</t>
  </si>
  <si>
    <t>Rekonštrukcia vodovodu</t>
  </si>
  <si>
    <t>Rekonštrukcia vodojemov</t>
  </si>
  <si>
    <t>Podprogram 8.5 Prostredie pre život</t>
  </si>
  <si>
    <t>04.5.1-710</t>
  </si>
  <si>
    <t>Asfaltovanie miestnych komunikácií</t>
  </si>
  <si>
    <t>06.2.0-710</t>
  </si>
  <si>
    <t>Centrum obce</t>
  </si>
  <si>
    <t>Regulácia potoka – projekt, obstarávanie</t>
  </si>
  <si>
    <t>Regulácia potoka – realizácia</t>
  </si>
  <si>
    <t>Vodozádržné opatrenia pri obecnom úrade</t>
  </si>
  <si>
    <t>06.4.0-710</t>
  </si>
  <si>
    <t>Verejné osvetlenie – projekt/realizácia</t>
  </si>
  <si>
    <t>03.6.0-710</t>
  </si>
  <si>
    <t>Kamerový systém</t>
  </si>
  <si>
    <t>Podprogram 8.6 Šport, kultúra a iné spoločenské služby</t>
  </si>
  <si>
    <t>08.1.0-710</t>
  </si>
  <si>
    <t>Rekonštrukcia tribúny</t>
  </si>
  <si>
    <t>Vysporiadanie pozemku pod ihriskom</t>
  </si>
  <si>
    <t>08.4.0-710</t>
  </si>
  <si>
    <t>Projekty – elektroinštalácia, urnový háj</t>
  </si>
  <si>
    <t>Oplotenie areálu cintorína</t>
  </si>
  <si>
    <t>Chladiarensky katafalk</t>
  </si>
  <si>
    <t>Podprogram 8.7 Solidarita</t>
  </si>
  <si>
    <t>10.2.0-710</t>
  </si>
  <si>
    <t>DOS – zateplenie</t>
  </si>
  <si>
    <t>Oplotenie a odvodnenie pozemku</t>
  </si>
  <si>
    <t>Projekt stacionárneho zariadenia</t>
  </si>
  <si>
    <t>Podprogram 8.8 Plánovanie</t>
  </si>
  <si>
    <t>04.4.3-710</t>
  </si>
  <si>
    <t>Dodatok k územnému plánu</t>
  </si>
  <si>
    <t>PROGRAM 9 - VYROVNANIE DLHU</t>
  </si>
  <si>
    <t>Podprogram 9.1 Splácanie úverov a prijatých zábezpek</t>
  </si>
  <si>
    <t>Iné výdavkové operácie</t>
  </si>
  <si>
    <t>#</t>
  </si>
  <si>
    <t>číslo štvrťroku</t>
  </si>
  <si>
    <t>Skutočnosť v roku 2020</t>
  </si>
  <si>
    <t>Skutočnosť v roku 2021</t>
  </si>
  <si>
    <t>Schválený rozpočet na rok 2022</t>
  </si>
  <si>
    <t>Odhad skutočnosti na rok 2022</t>
  </si>
  <si>
    <t>Schválený rozpočet na rok 2023</t>
  </si>
  <si>
    <t>Schválený rozpočet na rok 2024</t>
  </si>
  <si>
    <t>Schválený rozpočet na rok 2025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</si>
  <si>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</si>
  <si>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</si>
  <si>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</si>
  <si>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</si>
  <si>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</si>
  <si>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</si>
  <si>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</si>
  <si>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</si>
  <si>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</si>
  <si>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funkčná klasifikácia</t>
  </si>
  <si>
    <t>HŠ</t>
  </si>
  <si>
    <t>bývalá horná škola</t>
  </si>
  <si>
    <t>KV</t>
  </si>
  <si>
    <t>kapitálové výdavky</t>
  </si>
  <si>
    <t>MŠ</t>
  </si>
  <si>
    <t>Materská škola Nesluša</t>
  </si>
  <si>
    <t>P#</t>
  </si>
  <si>
    <t>plnenie v kvartáli # v percentách</t>
  </si>
  <si>
    <t>program</t>
  </si>
  <si>
    <t>podprogram</t>
  </si>
  <si>
    <t>prvok</t>
  </si>
  <si>
    <t>účtované v účtovníctve rozpočtovej organizácie Základná škola Nesluša</t>
  </si>
  <si>
    <t>Spojená organizácia Slovenského zväzu telesne postihnutých a Zväzu postihnutých civilizačnými chorobami</t>
  </si>
  <si>
    <t>SODB</t>
  </si>
  <si>
    <t>sčítanie obyvateľov, domov a bytov</t>
  </si>
  <si>
    <t>SZP</t>
  </si>
  <si>
    <t>sociálne znevýhodnené prostredie</t>
  </si>
  <si>
    <t>ŠJ</t>
  </si>
  <si>
    <t>školská jedáleň</t>
  </si>
  <si>
    <t>U#</t>
  </si>
  <si>
    <t>úpravy v kvartáli #</t>
  </si>
  <si>
    <t>ÚPSVaR</t>
  </si>
  <si>
    <t>Úrad práce, sociálnych vecí a rodiny Žilina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</si>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</sst>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41B];[Red]\-#,##0.00\ [$€-41B]"/>
    <numFmt numFmtId="165" formatCode="0\ %"/>
    <numFmt numFmtId="166" formatCode="dd/mm/yyyy"/>
    <numFmt numFmtId="167" formatCode="0.00\ %"/>
  </numFmts>
  <fonts count="6" x14ac:knownFonts="1">
    <font>
      <sz val="11"/>
      <color rgb="FF000000"/>
      <name val="Calibri"/>
      <charset val="238"/>
    </font>
    <font>
      <b/>
      <i/>
      <u/>
      <sz val="11"/>
      <color rgb="FF000000"/>
      <name val="Calibri"/>
      <charset val="238"/>
    </font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CCCCCC"/>
      </patternFill>
    </fill>
    <fill>
      <patternFill patternType="solid">
        <fgColor rgb="FFE2EFDA"/>
        <bgColor rgb="FFFFF2CC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Border="0" applyProtection="0"/>
  </cellStyleXfs>
  <cellXfs count="15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14" fontId="3" fillId="0" borderId="18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4" fillId="7" borderId="0" xfId="0" applyFont="1" applyFill="1" applyAlignment="1"/>
    <xf numFmtId="0" fontId="4" fillId="6" borderId="0" xfId="0" applyFont="1" applyFill="1" applyAlignment="1"/>
    <xf numFmtId="0" fontId="3" fillId="5" borderId="1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4" borderId="0" xfId="0" applyFont="1" applyFill="1" applyAlignment="1"/>
    <xf numFmtId="165" fontId="4" fillId="4" borderId="0" xfId="0" applyNumberFormat="1" applyFont="1" applyFill="1" applyAlignment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165" fontId="3" fillId="5" borderId="1" xfId="0" applyNumberFormat="1" applyFont="1" applyFill="1" applyBorder="1"/>
    <xf numFmtId="0" fontId="4" fillId="5" borderId="1" xfId="0" applyFont="1" applyFill="1" applyBorder="1"/>
    <xf numFmtId="4" fontId="4" fillId="5" borderId="1" xfId="0" applyNumberFormat="1" applyFont="1" applyFill="1" applyBorder="1"/>
    <xf numFmtId="165" fontId="4" fillId="5" borderId="1" xfId="0" applyNumberFormat="1" applyFont="1" applyFill="1" applyBorder="1"/>
    <xf numFmtId="0" fontId="4" fillId="6" borderId="0" xfId="0" applyFont="1" applyFill="1" applyAlignment="1"/>
    <xf numFmtId="165" fontId="4" fillId="6" borderId="0" xfId="0" applyNumberFormat="1" applyFont="1" applyFill="1" applyAlignment="1"/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4" xfId="0" applyFont="1" applyBorder="1" applyAlignment="1">
      <alignment horizontal="left" vertical="center"/>
    </xf>
    <xf numFmtId="4" fontId="3" fillId="0" borderId="1" xfId="0" applyNumberFormat="1" applyFont="1" applyBorder="1"/>
    <xf numFmtId="165" fontId="3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0" fontId="3" fillId="0" borderId="5" xfId="0" applyFont="1" applyBorder="1"/>
    <xf numFmtId="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4" fontId="3" fillId="0" borderId="3" xfId="0" applyNumberFormat="1" applyFont="1" applyBorder="1"/>
    <xf numFmtId="0" fontId="3" fillId="0" borderId="6" xfId="0" applyFont="1" applyBorder="1"/>
    <xf numFmtId="0" fontId="3" fillId="0" borderId="0" xfId="0" applyFont="1"/>
    <xf numFmtId="4" fontId="3" fillId="0" borderId="0" xfId="0" applyNumberFormat="1" applyFont="1"/>
    <xf numFmtId="165" fontId="3" fillId="0" borderId="7" xfId="0" applyNumberFormat="1" applyFont="1" applyBorder="1"/>
    <xf numFmtId="4" fontId="3" fillId="0" borderId="7" xfId="0" applyNumberFormat="1" applyFont="1" applyBorder="1"/>
    <xf numFmtId="4" fontId="3" fillId="0" borderId="0" xfId="0" applyNumberFormat="1" applyFont="1"/>
    <xf numFmtId="165" fontId="3" fillId="0" borderId="0" xfId="0" applyNumberFormat="1" applyFont="1"/>
    <xf numFmtId="165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3" fillId="0" borderId="10" xfId="0" applyNumberFormat="1" applyFont="1" applyBorder="1"/>
    <xf numFmtId="4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/>
    <xf numFmtId="0" fontId="4" fillId="7" borderId="0" xfId="0" applyFont="1" applyFill="1" applyAlignment="1"/>
    <xf numFmtId="165" fontId="4" fillId="7" borderId="0" xfId="0" applyNumberFormat="1" applyFont="1" applyFill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14" fontId="4" fillId="0" borderId="1" xfId="0" applyNumberFormat="1" applyFont="1" applyBorder="1"/>
    <xf numFmtId="14" fontId="3" fillId="0" borderId="1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14" fontId="3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4" fontId="4" fillId="0" borderId="2" xfId="0" applyNumberFormat="1" applyFont="1" applyBorder="1"/>
    <xf numFmtId="0" fontId="4" fillId="0" borderId="3" xfId="0" applyFont="1" applyBorder="1"/>
    <xf numFmtId="1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0" fontId="3" fillId="0" borderId="11" xfId="0" applyFont="1" applyBorder="1"/>
    <xf numFmtId="0" fontId="3" fillId="0" borderId="12" xfId="0" applyFont="1" applyBorder="1"/>
    <xf numFmtId="4" fontId="3" fillId="0" borderId="12" xfId="0" applyNumberFormat="1" applyFont="1" applyBorder="1"/>
    <xf numFmtId="165" fontId="3" fillId="0" borderId="12" xfId="0" applyNumberFormat="1" applyFont="1" applyBorder="1"/>
    <xf numFmtId="165" fontId="3" fillId="0" borderId="13" xfId="0" applyNumberFormat="1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0" fontId="3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14" fontId="4" fillId="0" borderId="2" xfId="0" applyNumberFormat="1" applyFont="1" applyBorder="1"/>
    <xf numFmtId="0" fontId="4" fillId="0" borderId="3" xfId="0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14" xfId="0" applyFont="1" applyBorder="1"/>
    <xf numFmtId="166" fontId="3" fillId="0" borderId="14" xfId="0" applyNumberFormat="1" applyFont="1" applyBorder="1"/>
    <xf numFmtId="4" fontId="3" fillId="0" borderId="2" xfId="0" applyNumberFormat="1" applyFont="1" applyBorder="1"/>
    <xf numFmtId="1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0" fontId="3" fillId="3" borderId="9" xfId="0" applyFont="1" applyFill="1" applyBorder="1" applyAlignment="1">
      <alignment horizontal="center"/>
    </xf>
    <xf numFmtId="0" fontId="3" fillId="0" borderId="15" xfId="0" applyFont="1" applyBorder="1"/>
    <xf numFmtId="4" fontId="3" fillId="0" borderId="15" xfId="0" applyNumberFormat="1" applyFont="1" applyBorder="1"/>
    <xf numFmtId="4" fontId="3" fillId="0" borderId="15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4" fontId="3" fillId="0" borderId="16" xfId="0" applyNumberFormat="1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0" fontId="3" fillId="0" borderId="17" xfId="0" applyFont="1" applyBorder="1" applyAlignment="1">
      <alignment vertical="center"/>
    </xf>
    <xf numFmtId="0" fontId="3" fillId="0" borderId="17" xfId="0" applyFont="1" applyBorder="1"/>
    <xf numFmtId="14" fontId="3" fillId="0" borderId="17" xfId="0" applyNumberFormat="1" applyFont="1" applyBorder="1" applyAlignment="1">
      <alignment vertical="center"/>
    </xf>
    <xf numFmtId="0" fontId="3" fillId="3" borderId="9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/>
    <xf numFmtId="0" fontId="3" fillId="0" borderId="8" xfId="0" applyFont="1" applyBorder="1" applyAlignment="1">
      <alignment vertical="center"/>
    </xf>
    <xf numFmtId="0" fontId="3" fillId="0" borderId="8" xfId="0" applyFont="1" applyBorder="1"/>
    <xf numFmtId="4" fontId="3" fillId="0" borderId="10" xfId="0" applyNumberFormat="1" applyFont="1" applyBorder="1"/>
    <xf numFmtId="4" fontId="3" fillId="0" borderId="16" xfId="0" applyNumberFormat="1" applyFont="1" applyBorder="1"/>
    <xf numFmtId="0" fontId="3" fillId="0" borderId="20" xfId="0" applyFont="1" applyBorder="1"/>
    <xf numFmtId="0" fontId="3" fillId="0" borderId="14" xfId="0" applyFont="1" applyBorder="1"/>
    <xf numFmtId="0" fontId="3" fillId="0" borderId="16" xfId="0" applyFont="1" applyBorder="1"/>
    <xf numFmtId="167" fontId="3" fillId="0" borderId="0" xfId="0" applyNumberFormat="1" applyFont="1"/>
    <xf numFmtId="0" fontId="3" fillId="0" borderId="0" xfId="2" applyFont="1" applyAlignment="1" applyProtection="1"/>
    <xf numFmtId="0" fontId="3" fillId="0" borderId="0" xfId="0" applyFont="1" applyAlignment="1" applyProtection="1"/>
    <xf numFmtId="0" fontId="3" fillId="0" borderId="21" xfId="0" applyFont="1" applyBorder="1" applyAlignment="1">
      <alignment horizontal="left" vertical="center"/>
    </xf>
  </cellXfs>
  <cellStyles count="3">
    <cellStyle name="Normálna" xfId="0" builtinId="0"/>
    <cellStyle name="Normálne 2" xfId="2" xr:uid="{00000000-0005-0000-0000-000007000000}"/>
    <cellStyle name="Výsledok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A9D0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48576"/>
  <sheetViews>
    <sheetView tabSelected="1" defaultGridColor="0" colorId="22" zoomScale="90" zoomScaleNormal="90" workbookViewId="0">
      <pane ySplit="2" topLeftCell="A3" activePane="bottomLeft" state="frozen"/>
      <selection pane="bottomLeft" activeCell="A3" sqref="A3:A19"/>
    </sheetView>
  </sheetViews>
  <sheetFormatPr defaultColWidth="11.5703125" defaultRowHeight="15" x14ac:dyDescent="0.25"/>
  <cols>
    <col min="1" max="1" width="11.5703125" style="15" customWidth="1"/>
    <col min="2" max="2" width="8.7109375" style="15" customWidth="1"/>
    <col min="3" max="3" width="18.140625" style="15" customWidth="1"/>
    <col min="4" max="8" width="12.7109375" style="15" customWidth="1"/>
    <col min="9" max="14" width="11" style="15" hidden="1" customWidth="1"/>
    <col min="15" max="15" width="5.42578125" style="16" hidden="1" customWidth="1"/>
    <col min="16" max="16" width="11" style="15" hidden="1" customWidth="1"/>
    <col min="17" max="17" width="5.42578125" style="15" hidden="1" customWidth="1"/>
    <col min="18" max="18" width="11" style="15" hidden="1" customWidth="1"/>
    <col min="19" max="19" width="5.42578125" style="15" hidden="1" customWidth="1"/>
    <col min="20" max="20" width="11" style="15" hidden="1" customWidth="1"/>
    <col min="21" max="21" width="5.42578125" style="15" hidden="1" customWidth="1"/>
    <col min="22" max="23" width="12.7109375" style="15" customWidth="1"/>
    <col min="24" max="64" width="8.7109375" style="15" customWidth="1"/>
  </cols>
  <sheetData>
    <row r="1" spans="1:23" ht="13.9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  <c r="S1" s="18"/>
      <c r="T1" s="18"/>
      <c r="U1" s="18"/>
      <c r="V1" s="18"/>
      <c r="W1" s="18"/>
    </row>
    <row r="2" spans="1:23" ht="13.9" customHeight="1" x14ac:dyDescent="0.25">
      <c r="A2" s="20"/>
      <c r="B2" s="20"/>
      <c r="C2" s="20"/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12</v>
      </c>
      <c r="P2" s="21" t="s">
        <v>13</v>
      </c>
      <c r="Q2" s="22" t="s">
        <v>14</v>
      </c>
      <c r="R2" s="21" t="s">
        <v>15</v>
      </c>
      <c r="S2" s="22" t="s">
        <v>16</v>
      </c>
      <c r="T2" s="21" t="s">
        <v>17</v>
      </c>
      <c r="U2" s="22" t="s">
        <v>18</v>
      </c>
      <c r="V2" s="21" t="s">
        <v>19</v>
      </c>
      <c r="W2" s="21" t="s">
        <v>20</v>
      </c>
    </row>
    <row r="3" spans="1:23" ht="13.9" customHeight="1" x14ac:dyDescent="0.25">
      <c r="A3" s="14" t="s">
        <v>21</v>
      </c>
      <c r="B3" s="23">
        <v>111</v>
      </c>
      <c r="C3" s="23" t="s">
        <v>22</v>
      </c>
      <c r="D3" s="24">
        <f t="shared" ref="D3:N3" si="0">D41+D74-D8</f>
        <v>712932.70000000007</v>
      </c>
      <c r="E3" s="24">
        <f t="shared" si="0"/>
        <v>763985.94</v>
      </c>
      <c r="F3" s="24">
        <f t="shared" si="0"/>
        <v>630710</v>
      </c>
      <c r="G3" s="24">
        <f t="shared" si="0"/>
        <v>762955.45</v>
      </c>
      <c r="H3" s="24">
        <f t="shared" si="0"/>
        <v>734801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  <c r="M3" s="24">
        <f t="shared" si="0"/>
        <v>734801</v>
      </c>
      <c r="N3" s="24">
        <f t="shared" si="0"/>
        <v>0</v>
      </c>
      <c r="O3" s="25">
        <f t="shared" ref="O3:O20" si="1">N3/$M3</f>
        <v>0</v>
      </c>
      <c r="P3" s="24">
        <f>P41+P74-P8</f>
        <v>0</v>
      </c>
      <c r="Q3" s="25">
        <f t="shared" ref="Q3:Q20" si="2">P3/$M3</f>
        <v>0</v>
      </c>
      <c r="R3" s="24">
        <f>R41+R74-R8</f>
        <v>0</v>
      </c>
      <c r="S3" s="25">
        <f t="shared" ref="S3:S20" si="3">R3/$M3</f>
        <v>0</v>
      </c>
      <c r="T3" s="24">
        <f>T41+T74-T8</f>
        <v>0</v>
      </c>
      <c r="U3" s="25">
        <f t="shared" ref="U3:U20" si="4">T3/$M3</f>
        <v>0</v>
      </c>
      <c r="V3" s="24">
        <f>V41+V74-V8</f>
        <v>735913</v>
      </c>
      <c r="W3" s="24">
        <f>W41+W74-W8</f>
        <v>733058</v>
      </c>
    </row>
    <row r="4" spans="1:23" ht="13.9" customHeight="1" x14ac:dyDescent="0.25">
      <c r="A4" s="14"/>
      <c r="B4" s="23">
        <v>41</v>
      </c>
      <c r="C4" s="23" t="s">
        <v>23</v>
      </c>
      <c r="D4" s="24">
        <f t="shared" ref="D4:N4" si="5">D24+D42-D9</f>
        <v>1304362.7000000002</v>
      </c>
      <c r="E4" s="24">
        <f t="shared" si="5"/>
        <v>1361666.5299999998</v>
      </c>
      <c r="F4" s="24">
        <f t="shared" si="5"/>
        <v>1389068</v>
      </c>
      <c r="G4" s="24">
        <f t="shared" si="5"/>
        <v>1464687.7300000002</v>
      </c>
      <c r="H4" s="24">
        <f t="shared" si="5"/>
        <v>1579872</v>
      </c>
      <c r="I4" s="24">
        <f t="shared" si="5"/>
        <v>0</v>
      </c>
      <c r="J4" s="24">
        <f t="shared" si="5"/>
        <v>0</v>
      </c>
      <c r="K4" s="24">
        <f t="shared" si="5"/>
        <v>0</v>
      </c>
      <c r="L4" s="24">
        <f t="shared" si="5"/>
        <v>0</v>
      </c>
      <c r="M4" s="24">
        <f t="shared" si="5"/>
        <v>1579872</v>
      </c>
      <c r="N4" s="24">
        <f t="shared" si="5"/>
        <v>0</v>
      </c>
      <c r="O4" s="25">
        <f t="shared" si="1"/>
        <v>0</v>
      </c>
      <c r="P4" s="24">
        <f>P24+P42-P9</f>
        <v>0</v>
      </c>
      <c r="Q4" s="25">
        <f t="shared" si="2"/>
        <v>0</v>
      </c>
      <c r="R4" s="24">
        <f>R24+R42-R9</f>
        <v>0</v>
      </c>
      <c r="S4" s="25">
        <f t="shared" si="3"/>
        <v>0</v>
      </c>
      <c r="T4" s="24">
        <f>T24+T42-T9</f>
        <v>0</v>
      </c>
      <c r="U4" s="25">
        <f t="shared" si="4"/>
        <v>0</v>
      </c>
      <c r="V4" s="24">
        <f>V24+V42-V9</f>
        <v>1552872</v>
      </c>
      <c r="W4" s="24">
        <f>W24+W42-W9</f>
        <v>1552872</v>
      </c>
    </row>
    <row r="5" spans="1:23" ht="13.9" customHeight="1" x14ac:dyDescent="0.25">
      <c r="A5" s="14"/>
      <c r="B5" s="23">
        <v>71</v>
      </c>
      <c r="C5" s="23" t="s">
        <v>24</v>
      </c>
      <c r="D5" s="24">
        <f t="shared" ref="D5:N5" si="6">D75</f>
        <v>1400</v>
      </c>
      <c r="E5" s="24">
        <f t="shared" si="6"/>
        <v>3000</v>
      </c>
      <c r="F5" s="24">
        <f t="shared" si="6"/>
        <v>3000</v>
      </c>
      <c r="G5" s="24">
        <f t="shared" si="6"/>
        <v>3000</v>
      </c>
      <c r="H5" s="24">
        <f t="shared" si="6"/>
        <v>3000</v>
      </c>
      <c r="I5" s="24">
        <f t="shared" si="6"/>
        <v>0</v>
      </c>
      <c r="J5" s="24">
        <f t="shared" si="6"/>
        <v>0</v>
      </c>
      <c r="K5" s="24">
        <f t="shared" si="6"/>
        <v>0</v>
      </c>
      <c r="L5" s="24">
        <f t="shared" si="6"/>
        <v>0</v>
      </c>
      <c r="M5" s="24">
        <f t="shared" si="6"/>
        <v>3000</v>
      </c>
      <c r="N5" s="24">
        <f t="shared" si="6"/>
        <v>0</v>
      </c>
      <c r="O5" s="25">
        <f t="shared" si="1"/>
        <v>0</v>
      </c>
      <c r="P5" s="24">
        <f>P75</f>
        <v>0</v>
      </c>
      <c r="Q5" s="25">
        <f t="shared" si="2"/>
        <v>0</v>
      </c>
      <c r="R5" s="24">
        <f>R75</f>
        <v>0</v>
      </c>
      <c r="S5" s="25">
        <f t="shared" si="3"/>
        <v>0</v>
      </c>
      <c r="T5" s="24">
        <f>T75</f>
        <v>0</v>
      </c>
      <c r="U5" s="25">
        <f t="shared" si="4"/>
        <v>0</v>
      </c>
      <c r="V5" s="24">
        <f>V75</f>
        <v>3000</v>
      </c>
      <c r="W5" s="24">
        <f>W75</f>
        <v>3000</v>
      </c>
    </row>
    <row r="6" spans="1:23" ht="13.9" customHeight="1" x14ac:dyDescent="0.25">
      <c r="A6" s="14"/>
      <c r="B6" s="23">
        <v>72</v>
      </c>
      <c r="C6" s="23" t="s">
        <v>25</v>
      </c>
      <c r="D6" s="24">
        <f t="shared" ref="D6:N6" si="7">D43+D76</f>
        <v>44096.480000000003</v>
      </c>
      <c r="E6" s="24">
        <f t="shared" si="7"/>
        <v>55845.61</v>
      </c>
      <c r="F6" s="24">
        <f t="shared" si="7"/>
        <v>105940</v>
      </c>
      <c r="G6" s="24">
        <f t="shared" si="7"/>
        <v>83132.320000000007</v>
      </c>
      <c r="H6" s="24">
        <f t="shared" si="7"/>
        <v>142260</v>
      </c>
      <c r="I6" s="24">
        <f t="shared" si="7"/>
        <v>0</v>
      </c>
      <c r="J6" s="24">
        <f t="shared" si="7"/>
        <v>0</v>
      </c>
      <c r="K6" s="24">
        <f t="shared" si="7"/>
        <v>0</v>
      </c>
      <c r="L6" s="24">
        <f t="shared" si="7"/>
        <v>0</v>
      </c>
      <c r="M6" s="24">
        <f t="shared" si="7"/>
        <v>142260</v>
      </c>
      <c r="N6" s="24">
        <f t="shared" si="7"/>
        <v>0</v>
      </c>
      <c r="O6" s="25">
        <f t="shared" si="1"/>
        <v>0</v>
      </c>
      <c r="P6" s="24">
        <f>P43+P76</f>
        <v>0</v>
      </c>
      <c r="Q6" s="25">
        <f t="shared" si="2"/>
        <v>0</v>
      </c>
      <c r="R6" s="24">
        <f>R43+R76</f>
        <v>0</v>
      </c>
      <c r="S6" s="25">
        <f t="shared" si="3"/>
        <v>0</v>
      </c>
      <c r="T6" s="24">
        <f>T43+T76</f>
        <v>0</v>
      </c>
      <c r="U6" s="25">
        <f t="shared" si="4"/>
        <v>0</v>
      </c>
      <c r="V6" s="24">
        <f>V43+V76</f>
        <v>142260</v>
      </c>
      <c r="W6" s="24">
        <f>W43+W76</f>
        <v>142260</v>
      </c>
    </row>
    <row r="7" spans="1:23" ht="13.9" customHeight="1" x14ac:dyDescent="0.25">
      <c r="A7" s="14"/>
      <c r="B7" s="23"/>
      <c r="C7" s="26" t="s">
        <v>26</v>
      </c>
      <c r="D7" s="27">
        <f t="shared" ref="D7:N7" si="8">SUM(D3:D6)</f>
        <v>2062791.8800000004</v>
      </c>
      <c r="E7" s="27">
        <f t="shared" si="8"/>
        <v>2184498.0799999996</v>
      </c>
      <c r="F7" s="27">
        <f t="shared" si="8"/>
        <v>2128718</v>
      </c>
      <c r="G7" s="27">
        <f t="shared" si="8"/>
        <v>2313775.5</v>
      </c>
      <c r="H7" s="27">
        <f t="shared" si="8"/>
        <v>2459933</v>
      </c>
      <c r="I7" s="27">
        <f t="shared" si="8"/>
        <v>0</v>
      </c>
      <c r="J7" s="27">
        <f t="shared" si="8"/>
        <v>0</v>
      </c>
      <c r="K7" s="27">
        <f t="shared" si="8"/>
        <v>0</v>
      </c>
      <c r="L7" s="27">
        <f t="shared" si="8"/>
        <v>0</v>
      </c>
      <c r="M7" s="27">
        <f t="shared" si="8"/>
        <v>2459933</v>
      </c>
      <c r="N7" s="27">
        <f t="shared" si="8"/>
        <v>0</v>
      </c>
      <c r="O7" s="28">
        <f t="shared" si="1"/>
        <v>0</v>
      </c>
      <c r="P7" s="27">
        <f>SUM(P3:P6)</f>
        <v>0</v>
      </c>
      <c r="Q7" s="28">
        <f t="shared" si="2"/>
        <v>0</v>
      </c>
      <c r="R7" s="27">
        <f>SUM(R3:R6)</f>
        <v>0</v>
      </c>
      <c r="S7" s="28">
        <f t="shared" si="3"/>
        <v>0</v>
      </c>
      <c r="T7" s="27">
        <f>SUM(T3:T6)</f>
        <v>0</v>
      </c>
      <c r="U7" s="28">
        <f t="shared" si="4"/>
        <v>0</v>
      </c>
      <c r="V7" s="27">
        <f>SUM(V3:V6)</f>
        <v>2434045</v>
      </c>
      <c r="W7" s="27">
        <f>SUM(W3:W6)</f>
        <v>2431190</v>
      </c>
    </row>
    <row r="8" spans="1:23" ht="13.9" customHeight="1" x14ac:dyDescent="0.25">
      <c r="A8" s="14"/>
      <c r="B8" s="23">
        <v>111</v>
      </c>
      <c r="C8" s="23" t="s">
        <v>22</v>
      </c>
      <c r="D8" s="24">
        <f>SUM(D103:D104)</f>
        <v>0</v>
      </c>
      <c r="E8" s="24">
        <f>SUM(E103:E104)</f>
        <v>100000</v>
      </c>
      <c r="F8" s="24">
        <f>SUM(F103:F105)</f>
        <v>355881</v>
      </c>
      <c r="G8" s="24">
        <f>SUM(G103:G104)</f>
        <v>184139.16</v>
      </c>
      <c r="H8" s="24">
        <f>SUM(H103:H105)</f>
        <v>405618</v>
      </c>
      <c r="I8" s="24">
        <f>SUM(I103:I104)</f>
        <v>0</v>
      </c>
      <c r="J8" s="24">
        <f>SUM(J103:J104)</f>
        <v>0</v>
      </c>
      <c r="K8" s="24">
        <f>SUM(K103:K104)</f>
        <v>0</v>
      </c>
      <c r="L8" s="24">
        <f>SUM(L103:L104)</f>
        <v>0</v>
      </c>
      <c r="M8" s="24">
        <f>SUM(M103:M105)</f>
        <v>405618</v>
      </c>
      <c r="N8" s="24">
        <f>SUM(N103:N104)</f>
        <v>0</v>
      </c>
      <c r="O8" s="25">
        <f t="shared" si="1"/>
        <v>0</v>
      </c>
      <c r="P8" s="24">
        <f>SUM(P103:P104)</f>
        <v>0</v>
      </c>
      <c r="Q8" s="25">
        <f t="shared" si="2"/>
        <v>0</v>
      </c>
      <c r="R8" s="24">
        <f>SUM(R103:R104)</f>
        <v>0</v>
      </c>
      <c r="S8" s="25">
        <f t="shared" si="3"/>
        <v>0</v>
      </c>
      <c r="T8" s="24">
        <f>SUM(T103:T104)</f>
        <v>0</v>
      </c>
      <c r="U8" s="25">
        <f t="shared" si="4"/>
        <v>0</v>
      </c>
      <c r="V8" s="24">
        <f>SUM(V103:V105)</f>
        <v>0</v>
      </c>
      <c r="W8" s="24">
        <f>SUM(W103:W105)</f>
        <v>0</v>
      </c>
    </row>
    <row r="9" spans="1:23" ht="13.9" customHeight="1" x14ac:dyDescent="0.25">
      <c r="A9" s="14"/>
      <c r="B9" s="23">
        <v>43</v>
      </c>
      <c r="C9" s="23" t="s">
        <v>23</v>
      </c>
      <c r="D9" s="24">
        <f t="shared" ref="D9:N9" si="9">D52</f>
        <v>0</v>
      </c>
      <c r="E9" s="24">
        <f t="shared" si="9"/>
        <v>87.5</v>
      </c>
      <c r="F9" s="24">
        <f t="shared" si="9"/>
        <v>0</v>
      </c>
      <c r="G9" s="24">
        <f t="shared" si="9"/>
        <v>6650</v>
      </c>
      <c r="H9" s="24">
        <f t="shared" si="9"/>
        <v>0</v>
      </c>
      <c r="I9" s="24">
        <f t="shared" si="9"/>
        <v>0</v>
      </c>
      <c r="J9" s="24">
        <f t="shared" si="9"/>
        <v>0</v>
      </c>
      <c r="K9" s="24">
        <f t="shared" si="9"/>
        <v>0</v>
      </c>
      <c r="L9" s="24">
        <f t="shared" si="9"/>
        <v>0</v>
      </c>
      <c r="M9" s="24">
        <f t="shared" si="9"/>
        <v>0</v>
      </c>
      <c r="N9" s="24">
        <f t="shared" si="9"/>
        <v>0</v>
      </c>
      <c r="O9" s="25" t="e">
        <f t="shared" si="1"/>
        <v>#DIV/0!</v>
      </c>
      <c r="P9" s="24">
        <f>P52</f>
        <v>0</v>
      </c>
      <c r="Q9" s="25" t="e">
        <f t="shared" si="2"/>
        <v>#DIV/0!</v>
      </c>
      <c r="R9" s="24">
        <f>R52</f>
        <v>0</v>
      </c>
      <c r="S9" s="25" t="e">
        <f t="shared" si="3"/>
        <v>#DIV/0!</v>
      </c>
      <c r="T9" s="24">
        <f>T52</f>
        <v>0</v>
      </c>
      <c r="U9" s="25" t="e">
        <f t="shared" si="4"/>
        <v>#DIV/0!</v>
      </c>
      <c r="V9" s="24">
        <f>V52</f>
        <v>0</v>
      </c>
      <c r="W9" s="24">
        <f>W52</f>
        <v>0</v>
      </c>
    </row>
    <row r="10" spans="1:23" ht="13.9" customHeight="1" x14ac:dyDescent="0.25">
      <c r="A10" s="14"/>
      <c r="B10" s="23"/>
      <c r="C10" s="26" t="s">
        <v>27</v>
      </c>
      <c r="D10" s="27">
        <f t="shared" ref="D10:N10" si="10">SUM(D8:D9)</f>
        <v>0</v>
      </c>
      <c r="E10" s="27">
        <f t="shared" si="10"/>
        <v>100087.5</v>
      </c>
      <c r="F10" s="27">
        <f t="shared" si="10"/>
        <v>355881</v>
      </c>
      <c r="G10" s="27">
        <f t="shared" si="10"/>
        <v>190789.16</v>
      </c>
      <c r="H10" s="27">
        <f t="shared" si="10"/>
        <v>405618</v>
      </c>
      <c r="I10" s="27">
        <f t="shared" si="10"/>
        <v>0</v>
      </c>
      <c r="J10" s="27">
        <f t="shared" si="10"/>
        <v>0</v>
      </c>
      <c r="K10" s="27">
        <f t="shared" si="10"/>
        <v>0</v>
      </c>
      <c r="L10" s="27">
        <f t="shared" si="10"/>
        <v>0</v>
      </c>
      <c r="M10" s="27">
        <f t="shared" si="10"/>
        <v>405618</v>
      </c>
      <c r="N10" s="27">
        <f t="shared" si="10"/>
        <v>0</v>
      </c>
      <c r="O10" s="28">
        <f t="shared" si="1"/>
        <v>0</v>
      </c>
      <c r="P10" s="27">
        <f>SUM(P8:P9)</f>
        <v>0</v>
      </c>
      <c r="Q10" s="28">
        <f t="shared" si="2"/>
        <v>0</v>
      </c>
      <c r="R10" s="27">
        <f>SUM(R8:R9)</f>
        <v>0</v>
      </c>
      <c r="S10" s="28">
        <f t="shared" si="3"/>
        <v>0</v>
      </c>
      <c r="T10" s="27">
        <f>SUM(T8:T9)</f>
        <v>0</v>
      </c>
      <c r="U10" s="28">
        <f t="shared" si="4"/>
        <v>0</v>
      </c>
      <c r="V10" s="27">
        <f>SUM(V8:V9)</f>
        <v>0</v>
      </c>
      <c r="W10" s="27">
        <f>SUM(W8:W9)</f>
        <v>0</v>
      </c>
    </row>
    <row r="11" spans="1:23" ht="13.9" customHeight="1" x14ac:dyDescent="0.25">
      <c r="A11" s="14"/>
      <c r="B11" s="23">
        <v>131</v>
      </c>
      <c r="C11" s="23" t="s">
        <v>22</v>
      </c>
      <c r="D11" s="24">
        <f t="shared" ref="D11:N11" si="11">D115</f>
        <v>14889.34</v>
      </c>
      <c r="E11" s="24">
        <f t="shared" si="11"/>
        <v>34161.160000000003</v>
      </c>
      <c r="F11" s="24">
        <f t="shared" si="11"/>
        <v>10884</v>
      </c>
      <c r="G11" s="24">
        <f t="shared" si="11"/>
        <v>69416.210000000006</v>
      </c>
      <c r="H11" s="24">
        <f t="shared" si="11"/>
        <v>32326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32326</v>
      </c>
      <c r="N11" s="24">
        <f t="shared" si="11"/>
        <v>0</v>
      </c>
      <c r="O11" s="25">
        <f t="shared" si="1"/>
        <v>0</v>
      </c>
      <c r="P11" s="24">
        <f>P115</f>
        <v>0</v>
      </c>
      <c r="Q11" s="25">
        <f t="shared" si="2"/>
        <v>0</v>
      </c>
      <c r="R11" s="24">
        <f>R115</f>
        <v>0</v>
      </c>
      <c r="S11" s="25">
        <f t="shared" si="3"/>
        <v>0</v>
      </c>
      <c r="T11" s="24">
        <f>T115</f>
        <v>0</v>
      </c>
      <c r="U11" s="25">
        <f t="shared" si="4"/>
        <v>0</v>
      </c>
      <c r="V11" s="24">
        <f t="shared" ref="V11:W14" si="12">V115</f>
        <v>0</v>
      </c>
      <c r="W11" s="24">
        <f t="shared" si="12"/>
        <v>0</v>
      </c>
    </row>
    <row r="12" spans="1:23" ht="13.9" customHeight="1" x14ac:dyDescent="0.25">
      <c r="A12" s="14"/>
      <c r="B12" s="23">
        <v>41</v>
      </c>
      <c r="C12" s="23" t="s">
        <v>23</v>
      </c>
      <c r="D12" s="24">
        <f t="shared" ref="D12:N12" si="13">D116</f>
        <v>361389.5</v>
      </c>
      <c r="E12" s="24">
        <f t="shared" si="13"/>
        <v>759956.16999999993</v>
      </c>
      <c r="F12" s="24">
        <f t="shared" si="13"/>
        <v>426046</v>
      </c>
      <c r="G12" s="24">
        <f t="shared" si="13"/>
        <v>403699.06</v>
      </c>
      <c r="H12" s="24">
        <f t="shared" si="13"/>
        <v>199814</v>
      </c>
      <c r="I12" s="24">
        <f t="shared" si="13"/>
        <v>0</v>
      </c>
      <c r="J12" s="24">
        <f t="shared" si="13"/>
        <v>0</v>
      </c>
      <c r="K12" s="24">
        <f t="shared" si="13"/>
        <v>0</v>
      </c>
      <c r="L12" s="24">
        <f t="shared" si="13"/>
        <v>0</v>
      </c>
      <c r="M12" s="24">
        <f t="shared" si="13"/>
        <v>199814</v>
      </c>
      <c r="N12" s="24">
        <f t="shared" si="13"/>
        <v>0</v>
      </c>
      <c r="O12" s="25">
        <f t="shared" si="1"/>
        <v>0</v>
      </c>
      <c r="P12" s="24">
        <f>P116</f>
        <v>0</v>
      </c>
      <c r="Q12" s="25">
        <f t="shared" si="2"/>
        <v>0</v>
      </c>
      <c r="R12" s="24">
        <f>R116</f>
        <v>0</v>
      </c>
      <c r="S12" s="25">
        <f t="shared" si="3"/>
        <v>0</v>
      </c>
      <c r="T12" s="24">
        <f>T116</f>
        <v>0</v>
      </c>
      <c r="U12" s="25">
        <f t="shared" si="4"/>
        <v>0</v>
      </c>
      <c r="V12" s="24">
        <f t="shared" si="12"/>
        <v>0</v>
      </c>
      <c r="W12" s="24">
        <f t="shared" si="12"/>
        <v>0</v>
      </c>
    </row>
    <row r="13" spans="1:23" ht="13.9" customHeight="1" x14ac:dyDescent="0.25">
      <c r="A13" s="14"/>
      <c r="B13" s="23">
        <v>71</v>
      </c>
      <c r="C13" s="23" t="s">
        <v>24</v>
      </c>
      <c r="D13" s="24">
        <f t="shared" ref="D13:N13" si="14">D117</f>
        <v>6320.3</v>
      </c>
      <c r="E13" s="24">
        <f t="shared" si="14"/>
        <v>3760.3</v>
      </c>
      <c r="F13" s="24">
        <f t="shared" si="14"/>
        <v>3760</v>
      </c>
      <c r="G13" s="24">
        <f t="shared" si="14"/>
        <v>4060.3</v>
      </c>
      <c r="H13" s="24">
        <f t="shared" si="14"/>
        <v>3000</v>
      </c>
      <c r="I13" s="24">
        <f t="shared" si="14"/>
        <v>0</v>
      </c>
      <c r="J13" s="24">
        <f t="shared" si="14"/>
        <v>0</v>
      </c>
      <c r="K13" s="24">
        <f t="shared" si="14"/>
        <v>0</v>
      </c>
      <c r="L13" s="24">
        <f t="shared" si="14"/>
        <v>0</v>
      </c>
      <c r="M13" s="24">
        <f t="shared" si="14"/>
        <v>3000</v>
      </c>
      <c r="N13" s="24">
        <f t="shared" si="14"/>
        <v>0</v>
      </c>
      <c r="O13" s="25">
        <f t="shared" si="1"/>
        <v>0</v>
      </c>
      <c r="P13" s="24">
        <f>P117</f>
        <v>0</v>
      </c>
      <c r="Q13" s="25">
        <f t="shared" si="2"/>
        <v>0</v>
      </c>
      <c r="R13" s="24">
        <f>R117</f>
        <v>0</v>
      </c>
      <c r="S13" s="25">
        <f t="shared" si="3"/>
        <v>0</v>
      </c>
      <c r="T13" s="24">
        <f>T117</f>
        <v>0</v>
      </c>
      <c r="U13" s="25">
        <f t="shared" si="4"/>
        <v>0</v>
      </c>
      <c r="V13" s="24">
        <f t="shared" si="12"/>
        <v>0</v>
      </c>
      <c r="W13" s="24">
        <f t="shared" si="12"/>
        <v>0</v>
      </c>
    </row>
    <row r="14" spans="1:23" ht="13.9" customHeight="1" x14ac:dyDescent="0.25">
      <c r="A14" s="14"/>
      <c r="B14" s="29">
        <v>72</v>
      </c>
      <c r="C14" s="29" t="s">
        <v>25</v>
      </c>
      <c r="D14" s="24">
        <f t="shared" ref="D14:N14" si="15">D118</f>
        <v>10178.58</v>
      </c>
      <c r="E14" s="24">
        <f t="shared" si="15"/>
        <v>13138.14</v>
      </c>
      <c r="F14" s="24">
        <f t="shared" si="15"/>
        <v>0</v>
      </c>
      <c r="G14" s="24">
        <f t="shared" si="15"/>
        <v>0</v>
      </c>
      <c r="H14" s="24">
        <f t="shared" si="15"/>
        <v>0</v>
      </c>
      <c r="I14" s="24">
        <f t="shared" si="15"/>
        <v>0</v>
      </c>
      <c r="J14" s="24">
        <f t="shared" si="15"/>
        <v>0</v>
      </c>
      <c r="K14" s="24">
        <f t="shared" si="15"/>
        <v>0</v>
      </c>
      <c r="L14" s="24">
        <f t="shared" si="15"/>
        <v>0</v>
      </c>
      <c r="M14" s="24">
        <f t="shared" si="15"/>
        <v>0</v>
      </c>
      <c r="N14" s="24">
        <f t="shared" si="15"/>
        <v>0</v>
      </c>
      <c r="O14" s="25" t="e">
        <f t="shared" si="1"/>
        <v>#DIV/0!</v>
      </c>
      <c r="P14" s="24">
        <f>P118</f>
        <v>0</v>
      </c>
      <c r="Q14" s="25" t="e">
        <f t="shared" si="2"/>
        <v>#DIV/0!</v>
      </c>
      <c r="R14" s="24">
        <f>R118</f>
        <v>0</v>
      </c>
      <c r="S14" s="25" t="e">
        <f t="shared" si="3"/>
        <v>#DIV/0!</v>
      </c>
      <c r="T14" s="24">
        <f>T118</f>
        <v>0</v>
      </c>
      <c r="U14" s="25" t="e">
        <f t="shared" si="4"/>
        <v>#DIV/0!</v>
      </c>
      <c r="V14" s="24">
        <f t="shared" si="12"/>
        <v>0</v>
      </c>
      <c r="W14" s="24">
        <f t="shared" si="12"/>
        <v>0</v>
      </c>
    </row>
    <row r="15" spans="1:23" ht="13.9" customHeight="1" x14ac:dyDescent="0.25">
      <c r="A15" s="14"/>
      <c r="B15" s="23"/>
      <c r="C15" s="26" t="s">
        <v>28</v>
      </c>
      <c r="D15" s="27">
        <f t="shared" ref="D15:N15" si="16">SUM(D11:D14)</f>
        <v>392777.72000000003</v>
      </c>
      <c r="E15" s="27">
        <f t="shared" si="16"/>
        <v>811015.77</v>
      </c>
      <c r="F15" s="27">
        <f t="shared" si="16"/>
        <v>440690</v>
      </c>
      <c r="G15" s="27">
        <f t="shared" si="16"/>
        <v>477175.57</v>
      </c>
      <c r="H15" s="27">
        <f t="shared" si="16"/>
        <v>235140</v>
      </c>
      <c r="I15" s="27">
        <f t="shared" si="16"/>
        <v>0</v>
      </c>
      <c r="J15" s="27">
        <f t="shared" si="16"/>
        <v>0</v>
      </c>
      <c r="K15" s="27">
        <f t="shared" si="16"/>
        <v>0</v>
      </c>
      <c r="L15" s="27">
        <f t="shared" si="16"/>
        <v>0</v>
      </c>
      <c r="M15" s="27">
        <f t="shared" si="16"/>
        <v>235140</v>
      </c>
      <c r="N15" s="27">
        <f t="shared" si="16"/>
        <v>0</v>
      </c>
      <c r="O15" s="28">
        <f t="shared" si="1"/>
        <v>0</v>
      </c>
      <c r="P15" s="27">
        <f>SUM(P11:P14)</f>
        <v>0</v>
      </c>
      <c r="Q15" s="28">
        <f t="shared" si="2"/>
        <v>0</v>
      </c>
      <c r="R15" s="27">
        <f>SUM(R11:R14)</f>
        <v>0</v>
      </c>
      <c r="S15" s="28">
        <f t="shared" si="3"/>
        <v>0</v>
      </c>
      <c r="T15" s="27">
        <f>SUM(T11:T14)</f>
        <v>0</v>
      </c>
      <c r="U15" s="28">
        <f t="shared" si="4"/>
        <v>0</v>
      </c>
      <c r="V15" s="27">
        <f>SUM(V11:V14)</f>
        <v>0</v>
      </c>
      <c r="W15" s="27">
        <f>SUM(W11:W14)</f>
        <v>0</v>
      </c>
    </row>
    <row r="16" spans="1:23" ht="13.9" customHeight="1" x14ac:dyDescent="0.25">
      <c r="A16" s="14"/>
      <c r="B16" s="23">
        <v>111</v>
      </c>
      <c r="C16" s="23" t="s">
        <v>22</v>
      </c>
      <c r="D16" s="24">
        <f t="shared" ref="D16:N16" si="17">D3+D8+D11</f>
        <v>727822.04</v>
      </c>
      <c r="E16" s="24">
        <f t="shared" si="17"/>
        <v>898147.1</v>
      </c>
      <c r="F16" s="24">
        <f t="shared" si="17"/>
        <v>997475</v>
      </c>
      <c r="G16" s="24">
        <f t="shared" si="17"/>
        <v>1016510.82</v>
      </c>
      <c r="H16" s="24">
        <f t="shared" si="17"/>
        <v>1172745</v>
      </c>
      <c r="I16" s="24">
        <f t="shared" si="17"/>
        <v>0</v>
      </c>
      <c r="J16" s="24">
        <f t="shared" si="17"/>
        <v>0</v>
      </c>
      <c r="K16" s="24">
        <f t="shared" si="17"/>
        <v>0</v>
      </c>
      <c r="L16" s="24">
        <f t="shared" si="17"/>
        <v>0</v>
      </c>
      <c r="M16" s="24">
        <f t="shared" si="17"/>
        <v>1172745</v>
      </c>
      <c r="N16" s="24">
        <f t="shared" si="17"/>
        <v>0</v>
      </c>
      <c r="O16" s="25">
        <f t="shared" si="1"/>
        <v>0</v>
      </c>
      <c r="P16" s="24">
        <f>P3+P8+P11</f>
        <v>0</v>
      </c>
      <c r="Q16" s="25">
        <f t="shared" si="2"/>
        <v>0</v>
      </c>
      <c r="R16" s="24">
        <f>R3+R8+R11</f>
        <v>0</v>
      </c>
      <c r="S16" s="25">
        <f t="shared" si="3"/>
        <v>0</v>
      </c>
      <c r="T16" s="24">
        <f>T3+T8+T11</f>
        <v>0</v>
      </c>
      <c r="U16" s="25">
        <f t="shared" si="4"/>
        <v>0</v>
      </c>
      <c r="V16" s="24">
        <f>V3+V8+V11</f>
        <v>735913</v>
      </c>
      <c r="W16" s="24">
        <f>W3+W8+W11</f>
        <v>733058</v>
      </c>
    </row>
    <row r="17" spans="1:23" ht="13.9" customHeight="1" x14ac:dyDescent="0.25">
      <c r="A17" s="14"/>
      <c r="B17" s="23">
        <v>41</v>
      </c>
      <c r="C17" s="23" t="s">
        <v>23</v>
      </c>
      <c r="D17" s="24">
        <f t="shared" ref="D17:N17" si="18">D4+D9+D12</f>
        <v>1665752.2000000002</v>
      </c>
      <c r="E17" s="24">
        <f t="shared" si="18"/>
        <v>2121710.1999999997</v>
      </c>
      <c r="F17" s="24">
        <f t="shared" si="18"/>
        <v>1815114</v>
      </c>
      <c r="G17" s="24">
        <f t="shared" si="18"/>
        <v>1875036.7900000003</v>
      </c>
      <c r="H17" s="24">
        <f t="shared" si="18"/>
        <v>1779686</v>
      </c>
      <c r="I17" s="24">
        <f t="shared" si="18"/>
        <v>0</v>
      </c>
      <c r="J17" s="24">
        <f t="shared" si="18"/>
        <v>0</v>
      </c>
      <c r="K17" s="24">
        <f t="shared" si="18"/>
        <v>0</v>
      </c>
      <c r="L17" s="24">
        <f t="shared" si="18"/>
        <v>0</v>
      </c>
      <c r="M17" s="24">
        <f t="shared" si="18"/>
        <v>1779686</v>
      </c>
      <c r="N17" s="24">
        <f t="shared" si="18"/>
        <v>0</v>
      </c>
      <c r="O17" s="25">
        <f t="shared" si="1"/>
        <v>0</v>
      </c>
      <c r="P17" s="24">
        <f>P4+P9+P12</f>
        <v>0</v>
      </c>
      <c r="Q17" s="25">
        <f t="shared" si="2"/>
        <v>0</v>
      </c>
      <c r="R17" s="24">
        <f>R4+R9+R12</f>
        <v>0</v>
      </c>
      <c r="S17" s="25">
        <f t="shared" si="3"/>
        <v>0</v>
      </c>
      <c r="T17" s="24">
        <f>T4+T9+T12</f>
        <v>0</v>
      </c>
      <c r="U17" s="25">
        <f t="shared" si="4"/>
        <v>0</v>
      </c>
      <c r="V17" s="24">
        <f>V4+V9+V12</f>
        <v>1552872</v>
      </c>
      <c r="W17" s="24">
        <f>W4+W9+W12</f>
        <v>1552872</v>
      </c>
    </row>
    <row r="18" spans="1:23" ht="13.9" customHeight="1" x14ac:dyDescent="0.25">
      <c r="A18" s="14"/>
      <c r="B18" s="23">
        <v>71</v>
      </c>
      <c r="C18" s="23" t="s">
        <v>24</v>
      </c>
      <c r="D18" s="24">
        <f t="shared" ref="D18:N18" si="19">D5+D13</f>
        <v>7720.3</v>
      </c>
      <c r="E18" s="24">
        <f t="shared" si="19"/>
        <v>6760.3</v>
      </c>
      <c r="F18" s="24">
        <f t="shared" si="19"/>
        <v>6760</v>
      </c>
      <c r="G18" s="24">
        <f t="shared" si="19"/>
        <v>7060.3</v>
      </c>
      <c r="H18" s="24">
        <f t="shared" si="19"/>
        <v>6000</v>
      </c>
      <c r="I18" s="24">
        <f t="shared" si="19"/>
        <v>0</v>
      </c>
      <c r="J18" s="24">
        <f t="shared" si="19"/>
        <v>0</v>
      </c>
      <c r="K18" s="24">
        <f t="shared" si="19"/>
        <v>0</v>
      </c>
      <c r="L18" s="24">
        <f t="shared" si="19"/>
        <v>0</v>
      </c>
      <c r="M18" s="24">
        <f t="shared" si="19"/>
        <v>6000</v>
      </c>
      <c r="N18" s="24">
        <f t="shared" si="19"/>
        <v>0</v>
      </c>
      <c r="O18" s="25">
        <f t="shared" si="1"/>
        <v>0</v>
      </c>
      <c r="P18" s="24">
        <f>P5+P13</f>
        <v>0</v>
      </c>
      <c r="Q18" s="25">
        <f t="shared" si="2"/>
        <v>0</v>
      </c>
      <c r="R18" s="24">
        <f>R5+R13</f>
        <v>0</v>
      </c>
      <c r="S18" s="25">
        <f t="shared" si="3"/>
        <v>0</v>
      </c>
      <c r="T18" s="24">
        <f>T5+T13</f>
        <v>0</v>
      </c>
      <c r="U18" s="25">
        <f t="shared" si="4"/>
        <v>0</v>
      </c>
      <c r="V18" s="24">
        <f>V5+V13</f>
        <v>3000</v>
      </c>
      <c r="W18" s="24">
        <f>W5+W13</f>
        <v>3000</v>
      </c>
    </row>
    <row r="19" spans="1:23" ht="13.9" customHeight="1" x14ac:dyDescent="0.25">
      <c r="A19" s="14"/>
      <c r="B19" s="23">
        <v>72</v>
      </c>
      <c r="C19" s="23" t="s">
        <v>25</v>
      </c>
      <c r="D19" s="24">
        <f>D6+D14</f>
        <v>54275.060000000005</v>
      </c>
      <c r="E19" s="24">
        <f>E6+E14</f>
        <v>68983.75</v>
      </c>
      <c r="F19" s="24">
        <f>F6+F14</f>
        <v>105940</v>
      </c>
      <c r="G19" s="24">
        <f>G6+G14</f>
        <v>83132.320000000007</v>
      </c>
      <c r="H19" s="24">
        <f>H6+H14</f>
        <v>142260</v>
      </c>
      <c r="I19" s="24">
        <f>I6</f>
        <v>0</v>
      </c>
      <c r="J19" s="24">
        <f>J6</f>
        <v>0</v>
      </c>
      <c r="K19" s="24">
        <f>K6</f>
        <v>0</v>
      </c>
      <c r="L19" s="24">
        <f>L6+L14</f>
        <v>0</v>
      </c>
      <c r="M19" s="24">
        <f>M6+M14</f>
        <v>142260</v>
      </c>
      <c r="N19" s="24">
        <f>N6+N14</f>
        <v>0</v>
      </c>
      <c r="O19" s="25">
        <f t="shared" si="1"/>
        <v>0</v>
      </c>
      <c r="P19" s="24">
        <f>P6+P14</f>
        <v>0</v>
      </c>
      <c r="Q19" s="25">
        <f t="shared" si="2"/>
        <v>0</v>
      </c>
      <c r="R19" s="24">
        <f>R6+R14</f>
        <v>0</v>
      </c>
      <c r="S19" s="25">
        <f t="shared" si="3"/>
        <v>0</v>
      </c>
      <c r="T19" s="24">
        <f>T6+T14</f>
        <v>0</v>
      </c>
      <c r="U19" s="25">
        <f t="shared" si="4"/>
        <v>0</v>
      </c>
      <c r="V19" s="24">
        <f>V6</f>
        <v>142260</v>
      </c>
      <c r="W19" s="24">
        <f>W6</f>
        <v>142260</v>
      </c>
    </row>
    <row r="20" spans="1:23" ht="13.9" customHeight="1" x14ac:dyDescent="0.25">
      <c r="A20" s="30"/>
      <c r="B20" s="31"/>
      <c r="C20" s="26" t="s">
        <v>29</v>
      </c>
      <c r="D20" s="27">
        <f t="shared" ref="D20:N20" si="20">SUM(D16:D19)</f>
        <v>2455569.6</v>
      </c>
      <c r="E20" s="27">
        <f t="shared" si="20"/>
        <v>3095601.3499999996</v>
      </c>
      <c r="F20" s="27">
        <f t="shared" si="20"/>
        <v>2925289</v>
      </c>
      <c r="G20" s="27">
        <f t="shared" si="20"/>
        <v>2981740.23</v>
      </c>
      <c r="H20" s="27">
        <f t="shared" si="20"/>
        <v>3100691</v>
      </c>
      <c r="I20" s="27">
        <f t="shared" si="20"/>
        <v>0</v>
      </c>
      <c r="J20" s="27">
        <f t="shared" si="20"/>
        <v>0</v>
      </c>
      <c r="K20" s="27">
        <f t="shared" si="20"/>
        <v>0</v>
      </c>
      <c r="L20" s="27">
        <f t="shared" si="20"/>
        <v>0</v>
      </c>
      <c r="M20" s="27">
        <f t="shared" si="20"/>
        <v>3100691</v>
      </c>
      <c r="N20" s="27">
        <f t="shared" si="20"/>
        <v>0</v>
      </c>
      <c r="O20" s="28">
        <f t="shared" si="1"/>
        <v>0</v>
      </c>
      <c r="P20" s="27">
        <f>SUM(P16:P19)</f>
        <v>0</v>
      </c>
      <c r="Q20" s="28">
        <f t="shared" si="2"/>
        <v>0</v>
      </c>
      <c r="R20" s="27">
        <f>SUM(R16:R19)</f>
        <v>0</v>
      </c>
      <c r="S20" s="28">
        <f t="shared" si="3"/>
        <v>0</v>
      </c>
      <c r="T20" s="27">
        <f>SUM(T16:T19)</f>
        <v>0</v>
      </c>
      <c r="U20" s="28">
        <f t="shared" si="4"/>
        <v>0</v>
      </c>
      <c r="V20" s="27">
        <f>SUM(V16:V19)</f>
        <v>2434045</v>
      </c>
      <c r="W20" s="27">
        <f>SUM(W16:W19)</f>
        <v>2431190</v>
      </c>
    </row>
    <row r="22" spans="1:23" ht="13.9" customHeight="1" x14ac:dyDescent="0.25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2"/>
      <c r="R22" s="32"/>
      <c r="S22" s="32"/>
      <c r="T22" s="32"/>
      <c r="U22" s="32"/>
      <c r="V22" s="32"/>
      <c r="W22" s="32"/>
    </row>
    <row r="23" spans="1:23" ht="13.9" customHeight="1" x14ac:dyDescent="0.25">
      <c r="A23" s="20"/>
      <c r="B23" s="20"/>
      <c r="C23" s="20"/>
      <c r="D23" s="21" t="s">
        <v>1</v>
      </c>
      <c r="E23" s="21" t="s">
        <v>2</v>
      </c>
      <c r="F23" s="21" t="s">
        <v>3</v>
      </c>
      <c r="G23" s="21" t="s">
        <v>4</v>
      </c>
      <c r="H23" s="21" t="s">
        <v>5</v>
      </c>
      <c r="I23" s="21" t="s">
        <v>6</v>
      </c>
      <c r="J23" s="21" t="s">
        <v>7</v>
      </c>
      <c r="K23" s="21" t="s">
        <v>8</v>
      </c>
      <c r="L23" s="21" t="s">
        <v>9</v>
      </c>
      <c r="M23" s="21" t="s">
        <v>10</v>
      </c>
      <c r="N23" s="21" t="s">
        <v>11</v>
      </c>
      <c r="O23" s="22" t="s">
        <v>12</v>
      </c>
      <c r="P23" s="21" t="s">
        <v>13</v>
      </c>
      <c r="Q23" s="22" t="s">
        <v>14</v>
      </c>
      <c r="R23" s="21" t="s">
        <v>15</v>
      </c>
      <c r="S23" s="22" t="s">
        <v>16</v>
      </c>
      <c r="T23" s="21" t="s">
        <v>17</v>
      </c>
      <c r="U23" s="22" t="s">
        <v>18</v>
      </c>
      <c r="V23" s="21" t="s">
        <v>19</v>
      </c>
      <c r="W23" s="21" t="s">
        <v>20</v>
      </c>
    </row>
    <row r="24" spans="1:23" ht="13.9" customHeight="1" x14ac:dyDescent="0.25">
      <c r="A24" s="34" t="s">
        <v>21</v>
      </c>
      <c r="B24" s="35">
        <v>41</v>
      </c>
      <c r="C24" s="35" t="s">
        <v>23</v>
      </c>
      <c r="D24" s="36">
        <f t="shared" ref="D24:N24" si="21">D37</f>
        <v>1191500.5300000003</v>
      </c>
      <c r="E24" s="36">
        <f t="shared" si="21"/>
        <v>1262842.5799999998</v>
      </c>
      <c r="F24" s="36">
        <f t="shared" si="21"/>
        <v>1300614</v>
      </c>
      <c r="G24" s="36">
        <f t="shared" si="21"/>
        <v>1369565.9800000002</v>
      </c>
      <c r="H24" s="36">
        <f t="shared" si="21"/>
        <v>1450635</v>
      </c>
      <c r="I24" s="36">
        <f t="shared" si="21"/>
        <v>0</v>
      </c>
      <c r="J24" s="36">
        <f t="shared" si="21"/>
        <v>0</v>
      </c>
      <c r="K24" s="36">
        <f t="shared" si="21"/>
        <v>0</v>
      </c>
      <c r="L24" s="36">
        <f t="shared" si="21"/>
        <v>0</v>
      </c>
      <c r="M24" s="36">
        <f t="shared" si="21"/>
        <v>1450635</v>
      </c>
      <c r="N24" s="36">
        <f t="shared" si="21"/>
        <v>0</v>
      </c>
      <c r="O24" s="37">
        <f>N24/$M24</f>
        <v>0</v>
      </c>
      <c r="P24" s="36">
        <f>P37</f>
        <v>0</v>
      </c>
      <c r="Q24" s="37">
        <f>P24/$M24</f>
        <v>0</v>
      </c>
      <c r="R24" s="36">
        <f>R37</f>
        <v>0</v>
      </c>
      <c r="S24" s="37">
        <f>R24/$M24</f>
        <v>0</v>
      </c>
      <c r="T24" s="36">
        <f>T37</f>
        <v>0</v>
      </c>
      <c r="U24" s="37">
        <f>T24/$M24</f>
        <v>0</v>
      </c>
      <c r="V24" s="36">
        <f>V37</f>
        <v>1450635</v>
      </c>
      <c r="W24" s="36">
        <f>W37</f>
        <v>1450635</v>
      </c>
    </row>
    <row r="25" spans="1:23" ht="13.9" customHeight="1" x14ac:dyDescent="0.25">
      <c r="A25" s="30"/>
      <c r="B25" s="31"/>
      <c r="C25" s="38" t="s">
        <v>29</v>
      </c>
      <c r="D25" s="39">
        <f t="shared" ref="D25:N25" si="22">SUM(D24:D24)</f>
        <v>1191500.5300000003</v>
      </c>
      <c r="E25" s="39">
        <f t="shared" si="22"/>
        <v>1262842.5799999998</v>
      </c>
      <c r="F25" s="39">
        <f t="shared" si="22"/>
        <v>1300614</v>
      </c>
      <c r="G25" s="39">
        <f t="shared" si="22"/>
        <v>1369565.9800000002</v>
      </c>
      <c r="H25" s="39">
        <f t="shared" si="22"/>
        <v>1450635</v>
      </c>
      <c r="I25" s="39">
        <f t="shared" si="22"/>
        <v>0</v>
      </c>
      <c r="J25" s="39">
        <f t="shared" si="22"/>
        <v>0</v>
      </c>
      <c r="K25" s="39">
        <f t="shared" si="22"/>
        <v>0</v>
      </c>
      <c r="L25" s="39">
        <f t="shared" si="22"/>
        <v>0</v>
      </c>
      <c r="M25" s="39">
        <f t="shared" si="22"/>
        <v>1450635</v>
      </c>
      <c r="N25" s="39">
        <f t="shared" si="22"/>
        <v>0</v>
      </c>
      <c r="O25" s="40">
        <f>N25/$M25</f>
        <v>0</v>
      </c>
      <c r="P25" s="39">
        <f>SUM(P24:P24)</f>
        <v>0</v>
      </c>
      <c r="Q25" s="40">
        <f>P25/$M25</f>
        <v>0</v>
      </c>
      <c r="R25" s="39">
        <f>SUM(R24:R24)</f>
        <v>0</v>
      </c>
      <c r="S25" s="40">
        <f>R25/$M25</f>
        <v>0</v>
      </c>
      <c r="T25" s="39">
        <f>SUM(T24:T24)</f>
        <v>0</v>
      </c>
      <c r="U25" s="40">
        <f>T25/$M25</f>
        <v>0</v>
      </c>
      <c r="V25" s="39">
        <f>SUM(V24:V24)</f>
        <v>1450635</v>
      </c>
      <c r="W25" s="39">
        <f>SUM(W24:W24)</f>
        <v>1450635</v>
      </c>
    </row>
    <row r="27" spans="1:23" ht="13.9" customHeight="1" x14ac:dyDescent="0.25">
      <c r="A27" s="41" t="s">
        <v>31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  <c r="P27" s="41"/>
      <c r="Q27" s="41"/>
      <c r="R27" s="41"/>
      <c r="S27" s="41"/>
      <c r="T27" s="41"/>
      <c r="U27" s="41"/>
      <c r="V27" s="41"/>
      <c r="W27" s="41"/>
    </row>
    <row r="28" spans="1:23" ht="13.9" customHeight="1" x14ac:dyDescent="0.25">
      <c r="A28" s="21" t="s">
        <v>32</v>
      </c>
      <c r="B28" s="21" t="s">
        <v>33</v>
      </c>
      <c r="C28" s="21" t="s">
        <v>34</v>
      </c>
      <c r="D28" s="21" t="s">
        <v>35</v>
      </c>
      <c r="E28" s="21" t="s">
        <v>2</v>
      </c>
      <c r="F28" s="21" t="s">
        <v>3</v>
      </c>
      <c r="G28" s="21" t="s">
        <v>4</v>
      </c>
      <c r="H28" s="21" t="s">
        <v>5</v>
      </c>
      <c r="I28" s="21" t="s">
        <v>6</v>
      </c>
      <c r="J28" s="21" t="s">
        <v>7</v>
      </c>
      <c r="K28" s="21" t="s">
        <v>8</v>
      </c>
      <c r="L28" s="21" t="s">
        <v>9</v>
      </c>
      <c r="M28" s="21" t="s">
        <v>10</v>
      </c>
      <c r="N28" s="21" t="s">
        <v>11</v>
      </c>
      <c r="O28" s="22" t="s">
        <v>12</v>
      </c>
      <c r="P28" s="21" t="s">
        <v>13</v>
      </c>
      <c r="Q28" s="22" t="s">
        <v>14</v>
      </c>
      <c r="R28" s="21" t="s">
        <v>15</v>
      </c>
      <c r="S28" s="22" t="s">
        <v>16</v>
      </c>
      <c r="T28" s="21" t="s">
        <v>17</v>
      </c>
      <c r="U28" s="22" t="s">
        <v>18</v>
      </c>
      <c r="V28" s="21" t="s">
        <v>19</v>
      </c>
      <c r="W28" s="21" t="s">
        <v>20</v>
      </c>
    </row>
    <row r="29" spans="1:23" ht="13.9" customHeight="1" x14ac:dyDescent="0.25">
      <c r="A29" s="13" t="s">
        <v>36</v>
      </c>
      <c r="B29" s="23">
        <v>111003</v>
      </c>
      <c r="C29" s="23" t="s">
        <v>37</v>
      </c>
      <c r="D29" s="24">
        <v>1093700.52</v>
      </c>
      <c r="E29" s="24">
        <v>1139485.1000000001</v>
      </c>
      <c r="F29" s="24">
        <v>1186306</v>
      </c>
      <c r="G29" s="24">
        <v>1241704.26</v>
      </c>
      <c r="H29" s="24">
        <v>1323320</v>
      </c>
      <c r="I29" s="24"/>
      <c r="J29" s="24"/>
      <c r="K29" s="24"/>
      <c r="L29" s="24"/>
      <c r="M29" s="24">
        <f t="shared" ref="M29:M36" si="23">H29+SUM(I29:L29)</f>
        <v>1323320</v>
      </c>
      <c r="N29" s="24"/>
      <c r="O29" s="25">
        <f t="shared" ref="O29:O37" si="24">N29/$M29</f>
        <v>0</v>
      </c>
      <c r="P29" s="24"/>
      <c r="Q29" s="25">
        <f t="shared" ref="Q29:Q37" si="25">P29/$M29</f>
        <v>0</v>
      </c>
      <c r="R29" s="24"/>
      <c r="S29" s="25">
        <f t="shared" ref="S29:S37" si="26">R29/$M29</f>
        <v>0</v>
      </c>
      <c r="T29" s="24"/>
      <c r="U29" s="25">
        <f t="shared" ref="U29:U37" si="27">T29/$M29</f>
        <v>0</v>
      </c>
      <c r="V29" s="24">
        <f t="shared" ref="V29:V36" si="28">H29</f>
        <v>1323320</v>
      </c>
      <c r="W29" s="24">
        <f t="shared" ref="W29:W36" si="29">V29</f>
        <v>1323320</v>
      </c>
    </row>
    <row r="30" spans="1:23" ht="13.9" customHeight="1" x14ac:dyDescent="0.25">
      <c r="A30" s="13"/>
      <c r="B30" s="23">
        <v>121001</v>
      </c>
      <c r="C30" s="23" t="s">
        <v>38</v>
      </c>
      <c r="D30" s="24">
        <v>13578.36</v>
      </c>
      <c r="E30" s="24">
        <v>23552.34</v>
      </c>
      <c r="F30" s="24">
        <v>18085</v>
      </c>
      <c r="G30" s="24">
        <v>19723.59</v>
      </c>
      <c r="H30" s="24">
        <v>19725</v>
      </c>
      <c r="I30" s="24"/>
      <c r="J30" s="24"/>
      <c r="K30" s="24"/>
      <c r="L30" s="24"/>
      <c r="M30" s="24">
        <f t="shared" si="23"/>
        <v>19725</v>
      </c>
      <c r="N30" s="24"/>
      <c r="O30" s="25">
        <f t="shared" si="24"/>
        <v>0</v>
      </c>
      <c r="P30" s="24"/>
      <c r="Q30" s="25">
        <f t="shared" si="25"/>
        <v>0</v>
      </c>
      <c r="R30" s="24"/>
      <c r="S30" s="25">
        <f t="shared" si="26"/>
        <v>0</v>
      </c>
      <c r="T30" s="24"/>
      <c r="U30" s="25">
        <f t="shared" si="27"/>
        <v>0</v>
      </c>
      <c r="V30" s="24">
        <f t="shared" si="28"/>
        <v>19725</v>
      </c>
      <c r="W30" s="24">
        <f t="shared" si="29"/>
        <v>19725</v>
      </c>
    </row>
    <row r="31" spans="1:23" ht="13.9" customHeight="1" x14ac:dyDescent="0.25">
      <c r="A31" s="13"/>
      <c r="B31" s="23">
        <v>121002</v>
      </c>
      <c r="C31" s="23" t="s">
        <v>39</v>
      </c>
      <c r="D31" s="24">
        <v>21816.37</v>
      </c>
      <c r="E31" s="24">
        <v>22607.49</v>
      </c>
      <c r="F31" s="24">
        <v>21430</v>
      </c>
      <c r="G31" s="24">
        <v>23788.01</v>
      </c>
      <c r="H31" s="24">
        <v>23790</v>
      </c>
      <c r="I31" s="24"/>
      <c r="J31" s="24"/>
      <c r="K31" s="24"/>
      <c r="L31" s="24"/>
      <c r="M31" s="24">
        <f t="shared" si="23"/>
        <v>23790</v>
      </c>
      <c r="N31" s="24"/>
      <c r="O31" s="25">
        <f t="shared" si="24"/>
        <v>0</v>
      </c>
      <c r="P31" s="24"/>
      <c r="Q31" s="25">
        <f t="shared" si="25"/>
        <v>0</v>
      </c>
      <c r="R31" s="24"/>
      <c r="S31" s="25">
        <f t="shared" si="26"/>
        <v>0</v>
      </c>
      <c r="T31" s="24"/>
      <c r="U31" s="25">
        <f t="shared" si="27"/>
        <v>0</v>
      </c>
      <c r="V31" s="24">
        <f t="shared" si="28"/>
        <v>23790</v>
      </c>
      <c r="W31" s="24">
        <f t="shared" si="29"/>
        <v>23790</v>
      </c>
    </row>
    <row r="32" spans="1:23" ht="13.9" customHeight="1" x14ac:dyDescent="0.25">
      <c r="A32" s="13"/>
      <c r="B32" s="23">
        <v>121003</v>
      </c>
      <c r="C32" s="23" t="s">
        <v>40</v>
      </c>
      <c r="D32" s="24">
        <v>100.18</v>
      </c>
      <c r="E32" s="24">
        <v>95.03</v>
      </c>
      <c r="F32" s="24">
        <v>100</v>
      </c>
      <c r="G32" s="24">
        <v>111.54</v>
      </c>
      <c r="H32" s="24">
        <v>110</v>
      </c>
      <c r="I32" s="24"/>
      <c r="J32" s="24"/>
      <c r="K32" s="24"/>
      <c r="L32" s="24"/>
      <c r="M32" s="24">
        <f t="shared" si="23"/>
        <v>110</v>
      </c>
      <c r="N32" s="24"/>
      <c r="O32" s="25">
        <f t="shared" si="24"/>
        <v>0</v>
      </c>
      <c r="P32" s="24"/>
      <c r="Q32" s="25">
        <f t="shared" si="25"/>
        <v>0</v>
      </c>
      <c r="R32" s="24"/>
      <c r="S32" s="25">
        <f t="shared" si="26"/>
        <v>0</v>
      </c>
      <c r="T32" s="24"/>
      <c r="U32" s="25">
        <f t="shared" si="27"/>
        <v>0</v>
      </c>
      <c r="V32" s="24">
        <f t="shared" si="28"/>
        <v>110</v>
      </c>
      <c r="W32" s="24">
        <f t="shared" si="29"/>
        <v>110</v>
      </c>
    </row>
    <row r="33" spans="1:64" ht="13.9" customHeight="1" x14ac:dyDescent="0.25">
      <c r="A33" s="13"/>
      <c r="B33" s="23">
        <v>133001</v>
      </c>
      <c r="C33" s="23" t="s">
        <v>41</v>
      </c>
      <c r="D33" s="24">
        <v>2324.5</v>
      </c>
      <c r="E33" s="24">
        <v>2400.1799999999998</v>
      </c>
      <c r="F33" s="24">
        <v>2414</v>
      </c>
      <c r="G33" s="24">
        <v>2578.1</v>
      </c>
      <c r="H33" s="24">
        <v>2580</v>
      </c>
      <c r="I33" s="24"/>
      <c r="J33" s="24"/>
      <c r="K33" s="24"/>
      <c r="L33" s="24"/>
      <c r="M33" s="24">
        <f t="shared" si="23"/>
        <v>2580</v>
      </c>
      <c r="N33" s="24"/>
      <c r="O33" s="25">
        <f t="shared" si="24"/>
        <v>0</v>
      </c>
      <c r="P33" s="24"/>
      <c r="Q33" s="25">
        <f t="shared" si="25"/>
        <v>0</v>
      </c>
      <c r="R33" s="24"/>
      <c r="S33" s="25">
        <f t="shared" si="26"/>
        <v>0</v>
      </c>
      <c r="T33" s="24"/>
      <c r="U33" s="25">
        <f t="shared" si="27"/>
        <v>0</v>
      </c>
      <c r="V33" s="24">
        <f t="shared" si="28"/>
        <v>2580</v>
      </c>
      <c r="W33" s="24">
        <f t="shared" si="29"/>
        <v>2580</v>
      </c>
    </row>
    <row r="34" spans="1:64" ht="13.9" customHeight="1" x14ac:dyDescent="0.25">
      <c r="A34" s="13"/>
      <c r="B34" s="23">
        <v>133006</v>
      </c>
      <c r="C34" s="23" t="s">
        <v>42</v>
      </c>
      <c r="D34" s="24">
        <v>305.10000000000002</v>
      </c>
      <c r="E34" s="24">
        <v>233.4</v>
      </c>
      <c r="F34" s="24">
        <v>233</v>
      </c>
      <c r="G34" s="24">
        <v>1169.0999999999999</v>
      </c>
      <c r="H34" s="24">
        <v>635</v>
      </c>
      <c r="I34" s="24"/>
      <c r="J34" s="24"/>
      <c r="K34" s="24"/>
      <c r="L34" s="24"/>
      <c r="M34" s="24">
        <f t="shared" si="23"/>
        <v>635</v>
      </c>
      <c r="N34" s="24"/>
      <c r="O34" s="25">
        <f t="shared" si="24"/>
        <v>0</v>
      </c>
      <c r="P34" s="24"/>
      <c r="Q34" s="25">
        <f t="shared" si="25"/>
        <v>0</v>
      </c>
      <c r="R34" s="24"/>
      <c r="S34" s="25">
        <f t="shared" si="26"/>
        <v>0</v>
      </c>
      <c r="T34" s="24"/>
      <c r="U34" s="25">
        <f t="shared" si="27"/>
        <v>0</v>
      </c>
      <c r="V34" s="24">
        <f t="shared" si="28"/>
        <v>635</v>
      </c>
      <c r="W34" s="24">
        <f t="shared" si="29"/>
        <v>635</v>
      </c>
    </row>
    <row r="35" spans="1:64" ht="13.9" customHeight="1" x14ac:dyDescent="0.25">
      <c r="A35" s="13"/>
      <c r="B35" s="23">
        <v>133012</v>
      </c>
      <c r="C35" s="23" t="s">
        <v>43</v>
      </c>
      <c r="D35" s="24">
        <v>852.1</v>
      </c>
      <c r="E35" s="24">
        <v>1217.4000000000001</v>
      </c>
      <c r="F35" s="24">
        <v>1269</v>
      </c>
      <c r="G35" s="24">
        <v>2243.4299999999998</v>
      </c>
      <c r="H35" s="24">
        <v>2225</v>
      </c>
      <c r="I35" s="24"/>
      <c r="J35" s="24"/>
      <c r="K35" s="24"/>
      <c r="L35" s="24"/>
      <c r="M35" s="24">
        <f t="shared" si="23"/>
        <v>2225</v>
      </c>
      <c r="N35" s="24"/>
      <c r="O35" s="25">
        <f t="shared" si="24"/>
        <v>0</v>
      </c>
      <c r="P35" s="24"/>
      <c r="Q35" s="25">
        <f t="shared" si="25"/>
        <v>0</v>
      </c>
      <c r="R35" s="24"/>
      <c r="S35" s="25">
        <f t="shared" si="26"/>
        <v>0</v>
      </c>
      <c r="T35" s="24"/>
      <c r="U35" s="25">
        <f t="shared" si="27"/>
        <v>0</v>
      </c>
      <c r="V35" s="24">
        <f t="shared" si="28"/>
        <v>2225</v>
      </c>
      <c r="W35" s="24">
        <f t="shared" si="29"/>
        <v>2225</v>
      </c>
    </row>
    <row r="36" spans="1:64" ht="13.9" customHeight="1" x14ac:dyDescent="0.25">
      <c r="A36" s="13"/>
      <c r="B36" s="23">
        <v>133013</v>
      </c>
      <c r="C36" s="23" t="s">
        <v>44</v>
      </c>
      <c r="D36" s="24">
        <v>58823.4</v>
      </c>
      <c r="E36" s="24">
        <v>73251.64</v>
      </c>
      <c r="F36" s="24">
        <v>70777</v>
      </c>
      <c r="G36" s="24">
        <v>78247.95</v>
      </c>
      <c r="H36" s="24">
        <v>78250</v>
      </c>
      <c r="I36" s="24"/>
      <c r="J36" s="24"/>
      <c r="K36" s="24"/>
      <c r="L36" s="24"/>
      <c r="M36" s="24">
        <f t="shared" si="23"/>
        <v>78250</v>
      </c>
      <c r="N36" s="24"/>
      <c r="O36" s="25">
        <f t="shared" si="24"/>
        <v>0</v>
      </c>
      <c r="P36" s="24"/>
      <c r="Q36" s="25">
        <f t="shared" si="25"/>
        <v>0</v>
      </c>
      <c r="R36" s="24"/>
      <c r="S36" s="25">
        <f t="shared" si="26"/>
        <v>0</v>
      </c>
      <c r="T36" s="24"/>
      <c r="U36" s="25">
        <f t="shared" si="27"/>
        <v>0</v>
      </c>
      <c r="V36" s="24">
        <f t="shared" si="28"/>
        <v>78250</v>
      </c>
      <c r="W36" s="24">
        <f t="shared" si="29"/>
        <v>78250</v>
      </c>
    </row>
    <row r="37" spans="1:64" ht="13.9" customHeight="1" x14ac:dyDescent="0.25">
      <c r="A37" s="26" t="s">
        <v>21</v>
      </c>
      <c r="B37" s="26">
        <v>41</v>
      </c>
      <c r="C37" s="26" t="s">
        <v>23</v>
      </c>
      <c r="D37" s="27">
        <f t="shared" ref="D37:N37" si="30">SUM(D29:D36)</f>
        <v>1191500.5300000003</v>
      </c>
      <c r="E37" s="27">
        <f t="shared" si="30"/>
        <v>1262842.5799999998</v>
      </c>
      <c r="F37" s="27">
        <f t="shared" si="30"/>
        <v>1300614</v>
      </c>
      <c r="G37" s="27">
        <f t="shared" si="30"/>
        <v>1369565.9800000002</v>
      </c>
      <c r="H37" s="27">
        <f t="shared" si="30"/>
        <v>1450635</v>
      </c>
      <c r="I37" s="27">
        <f t="shared" si="30"/>
        <v>0</v>
      </c>
      <c r="J37" s="27">
        <f t="shared" si="30"/>
        <v>0</v>
      </c>
      <c r="K37" s="27">
        <f t="shared" si="30"/>
        <v>0</v>
      </c>
      <c r="L37" s="27">
        <f t="shared" si="30"/>
        <v>0</v>
      </c>
      <c r="M37" s="27">
        <f t="shared" si="30"/>
        <v>1450635</v>
      </c>
      <c r="N37" s="27">
        <f t="shared" si="30"/>
        <v>0</v>
      </c>
      <c r="O37" s="28">
        <f t="shared" si="24"/>
        <v>0</v>
      </c>
      <c r="P37" s="27">
        <f>SUM(P29:P36)</f>
        <v>0</v>
      </c>
      <c r="Q37" s="28">
        <f t="shared" si="25"/>
        <v>0</v>
      </c>
      <c r="R37" s="27">
        <f>SUM(R29:R36)</f>
        <v>0</v>
      </c>
      <c r="S37" s="28">
        <f t="shared" si="26"/>
        <v>0</v>
      </c>
      <c r="T37" s="27">
        <f>SUM(T29:T36)</f>
        <v>0</v>
      </c>
      <c r="U37" s="28">
        <f t="shared" si="27"/>
        <v>0</v>
      </c>
      <c r="V37" s="27">
        <f>SUM(V29:V36)</f>
        <v>1450635</v>
      </c>
      <c r="W37" s="27">
        <f>SUM(W29:W36)</f>
        <v>1450635</v>
      </c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9" spans="1:64" ht="13.9" customHeight="1" x14ac:dyDescent="0.25">
      <c r="A39" s="32" t="s">
        <v>45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/>
      <c r="P39" s="32"/>
      <c r="Q39" s="32"/>
      <c r="R39" s="32"/>
      <c r="S39" s="32"/>
      <c r="T39" s="32"/>
      <c r="U39" s="32"/>
      <c r="V39" s="32"/>
      <c r="W39" s="32"/>
    </row>
    <row r="40" spans="1:64" ht="13.9" customHeight="1" x14ac:dyDescent="0.25">
      <c r="A40" s="20"/>
      <c r="B40" s="20"/>
      <c r="C40" s="20"/>
      <c r="D40" s="21" t="s">
        <v>1</v>
      </c>
      <c r="E40" s="21" t="s">
        <v>2</v>
      </c>
      <c r="F40" s="21" t="s">
        <v>3</v>
      </c>
      <c r="G40" s="21" t="s">
        <v>4</v>
      </c>
      <c r="H40" s="21" t="s">
        <v>5</v>
      </c>
      <c r="I40" s="21" t="s">
        <v>6</v>
      </c>
      <c r="J40" s="21" t="s">
        <v>7</v>
      </c>
      <c r="K40" s="21" t="s">
        <v>8</v>
      </c>
      <c r="L40" s="21" t="s">
        <v>9</v>
      </c>
      <c r="M40" s="21" t="s">
        <v>10</v>
      </c>
      <c r="N40" s="21" t="s">
        <v>11</v>
      </c>
      <c r="O40" s="22" t="s">
        <v>12</v>
      </c>
      <c r="P40" s="21" t="s">
        <v>13</v>
      </c>
      <c r="Q40" s="22" t="s">
        <v>14</v>
      </c>
      <c r="R40" s="21" t="s">
        <v>15</v>
      </c>
      <c r="S40" s="22" t="s">
        <v>16</v>
      </c>
      <c r="T40" s="21" t="s">
        <v>17</v>
      </c>
      <c r="U40" s="22" t="s">
        <v>18</v>
      </c>
      <c r="V40" s="21" t="s">
        <v>19</v>
      </c>
      <c r="W40" s="21" t="s">
        <v>20</v>
      </c>
    </row>
    <row r="41" spans="1:64" ht="13.9" customHeight="1" x14ac:dyDescent="0.25">
      <c r="A41" s="12" t="s">
        <v>21</v>
      </c>
      <c r="B41" s="35">
        <v>111</v>
      </c>
      <c r="C41" s="35" t="s">
        <v>46</v>
      </c>
      <c r="D41" s="36">
        <f t="shared" ref="D41:N41" si="31">D49</f>
        <v>687.56</v>
      </c>
      <c r="E41" s="36">
        <f t="shared" si="31"/>
        <v>5302.35</v>
      </c>
      <c r="F41" s="36">
        <f t="shared" si="31"/>
        <v>0</v>
      </c>
      <c r="G41" s="36">
        <f t="shared" si="31"/>
        <v>236.74</v>
      </c>
      <c r="H41" s="36">
        <f t="shared" si="31"/>
        <v>30</v>
      </c>
      <c r="I41" s="36">
        <f t="shared" si="31"/>
        <v>0</v>
      </c>
      <c r="J41" s="36">
        <f t="shared" si="31"/>
        <v>0</v>
      </c>
      <c r="K41" s="36">
        <f t="shared" si="31"/>
        <v>0</v>
      </c>
      <c r="L41" s="36">
        <f t="shared" si="31"/>
        <v>0</v>
      </c>
      <c r="M41" s="36">
        <f t="shared" si="31"/>
        <v>30</v>
      </c>
      <c r="N41" s="36">
        <f t="shared" si="31"/>
        <v>0</v>
      </c>
      <c r="O41" s="37">
        <f>N41/$M41</f>
        <v>0</v>
      </c>
      <c r="P41" s="36">
        <f>P49</f>
        <v>0</v>
      </c>
      <c r="Q41" s="37">
        <f>P41/$M41</f>
        <v>0</v>
      </c>
      <c r="R41" s="36">
        <f>R49</f>
        <v>0</v>
      </c>
      <c r="S41" s="37">
        <f>R41/$M41</f>
        <v>0</v>
      </c>
      <c r="T41" s="36">
        <f>T49</f>
        <v>0</v>
      </c>
      <c r="U41" s="37">
        <f>T41/$M41</f>
        <v>0</v>
      </c>
      <c r="V41" s="36">
        <f>V49</f>
        <v>30</v>
      </c>
      <c r="W41" s="36">
        <f>W49</f>
        <v>30</v>
      </c>
    </row>
    <row r="42" spans="1:64" ht="13.9" customHeight="1" x14ac:dyDescent="0.25">
      <c r="A42" s="12" t="s">
        <v>21</v>
      </c>
      <c r="B42" s="35">
        <v>41</v>
      </c>
      <c r="C42" s="35" t="s">
        <v>23</v>
      </c>
      <c r="D42" s="36">
        <f t="shared" ref="D42:N42" si="32">D55</f>
        <v>112862.17000000001</v>
      </c>
      <c r="E42" s="36">
        <f t="shared" si="32"/>
        <v>98911.45</v>
      </c>
      <c r="F42" s="36">
        <f t="shared" si="32"/>
        <v>88454</v>
      </c>
      <c r="G42" s="36">
        <f t="shared" si="32"/>
        <v>101771.75</v>
      </c>
      <c r="H42" s="36">
        <f t="shared" si="32"/>
        <v>129237</v>
      </c>
      <c r="I42" s="36">
        <f t="shared" si="32"/>
        <v>0</v>
      </c>
      <c r="J42" s="36">
        <f t="shared" si="32"/>
        <v>0</v>
      </c>
      <c r="K42" s="36">
        <f t="shared" si="32"/>
        <v>0</v>
      </c>
      <c r="L42" s="36">
        <f t="shared" si="32"/>
        <v>0</v>
      </c>
      <c r="M42" s="36">
        <f t="shared" si="32"/>
        <v>129237</v>
      </c>
      <c r="N42" s="36">
        <f t="shared" si="32"/>
        <v>0</v>
      </c>
      <c r="O42" s="37">
        <f>N42/$M42</f>
        <v>0</v>
      </c>
      <c r="P42" s="36">
        <f>P55</f>
        <v>0</v>
      </c>
      <c r="Q42" s="37">
        <f>P42/$M42</f>
        <v>0</v>
      </c>
      <c r="R42" s="36">
        <f>R55</f>
        <v>0</v>
      </c>
      <c r="S42" s="37">
        <f>R42/$M42</f>
        <v>0</v>
      </c>
      <c r="T42" s="36">
        <f>T55</f>
        <v>0</v>
      </c>
      <c r="U42" s="37">
        <f>T42/$M42</f>
        <v>0</v>
      </c>
      <c r="V42" s="36">
        <f>V55</f>
        <v>102237</v>
      </c>
      <c r="W42" s="36">
        <f>W55</f>
        <v>102237</v>
      </c>
    </row>
    <row r="43" spans="1:64" ht="13.9" customHeight="1" x14ac:dyDescent="0.25">
      <c r="A43" s="12"/>
      <c r="B43" s="35">
        <v>72</v>
      </c>
      <c r="C43" s="35" t="s">
        <v>25</v>
      </c>
      <c r="D43" s="36">
        <f t="shared" ref="D43:N43" si="33">D58</f>
        <v>38665.82</v>
      </c>
      <c r="E43" s="36">
        <f t="shared" si="33"/>
        <v>50354.5</v>
      </c>
      <c r="F43" s="36">
        <f t="shared" si="33"/>
        <v>102140</v>
      </c>
      <c r="G43" s="36">
        <f t="shared" si="33"/>
        <v>78785.180000000008</v>
      </c>
      <c r="H43" s="36">
        <f t="shared" si="33"/>
        <v>117650</v>
      </c>
      <c r="I43" s="36">
        <f t="shared" si="33"/>
        <v>0</v>
      </c>
      <c r="J43" s="36">
        <f t="shared" si="33"/>
        <v>0</v>
      </c>
      <c r="K43" s="36">
        <f t="shared" si="33"/>
        <v>0</v>
      </c>
      <c r="L43" s="36">
        <f t="shared" si="33"/>
        <v>0</v>
      </c>
      <c r="M43" s="36">
        <f t="shared" si="33"/>
        <v>117650</v>
      </c>
      <c r="N43" s="36">
        <f t="shared" si="33"/>
        <v>0</v>
      </c>
      <c r="O43" s="37">
        <f>N43/$M43</f>
        <v>0</v>
      </c>
      <c r="P43" s="36">
        <f>P58</f>
        <v>0</v>
      </c>
      <c r="Q43" s="37">
        <f>P43/$M43</f>
        <v>0</v>
      </c>
      <c r="R43" s="36">
        <f>R58</f>
        <v>0</v>
      </c>
      <c r="S43" s="37">
        <f>R43/$M43</f>
        <v>0</v>
      </c>
      <c r="T43" s="36">
        <f>T58</f>
        <v>0</v>
      </c>
      <c r="U43" s="37">
        <f>T43/$M43</f>
        <v>0</v>
      </c>
      <c r="V43" s="36">
        <f>V58</f>
        <v>117650</v>
      </c>
      <c r="W43" s="36">
        <f>W58</f>
        <v>117650</v>
      </c>
    </row>
    <row r="44" spans="1:64" ht="13.9" customHeight="1" x14ac:dyDescent="0.25">
      <c r="A44" s="30"/>
      <c r="B44" s="31"/>
      <c r="C44" s="38" t="s">
        <v>29</v>
      </c>
      <c r="D44" s="39">
        <f t="shared" ref="D44:N44" si="34">SUM(D42:D43)</f>
        <v>151527.99000000002</v>
      </c>
      <c r="E44" s="39">
        <f t="shared" si="34"/>
        <v>149265.95000000001</v>
      </c>
      <c r="F44" s="39">
        <f t="shared" si="34"/>
        <v>190594</v>
      </c>
      <c r="G44" s="39">
        <f t="shared" si="34"/>
        <v>180556.93</v>
      </c>
      <c r="H44" s="39">
        <f t="shared" si="34"/>
        <v>246887</v>
      </c>
      <c r="I44" s="39">
        <f t="shared" si="34"/>
        <v>0</v>
      </c>
      <c r="J44" s="39">
        <f t="shared" si="34"/>
        <v>0</v>
      </c>
      <c r="K44" s="39">
        <f t="shared" si="34"/>
        <v>0</v>
      </c>
      <c r="L44" s="39">
        <f t="shared" si="34"/>
        <v>0</v>
      </c>
      <c r="M44" s="39">
        <f t="shared" si="34"/>
        <v>246887</v>
      </c>
      <c r="N44" s="39">
        <f t="shared" si="34"/>
        <v>0</v>
      </c>
      <c r="O44" s="40">
        <f>N44/$M44</f>
        <v>0</v>
      </c>
      <c r="P44" s="39">
        <f>SUM(P42:P43)</f>
        <v>0</v>
      </c>
      <c r="Q44" s="40">
        <f>P44/$M44</f>
        <v>0</v>
      </c>
      <c r="R44" s="39">
        <f>SUM(R42:R43)</f>
        <v>0</v>
      </c>
      <c r="S44" s="40">
        <f>R44/$M44</f>
        <v>0</v>
      </c>
      <c r="T44" s="39">
        <f>SUM(T42:T43)</f>
        <v>0</v>
      </c>
      <c r="U44" s="40">
        <f>T44/$M44</f>
        <v>0</v>
      </c>
      <c r="V44" s="39">
        <f>SUM(V42:V43)</f>
        <v>219887</v>
      </c>
      <c r="W44" s="39">
        <f>SUM(W42:W43)</f>
        <v>219887</v>
      </c>
    </row>
    <row r="46" spans="1:64" ht="13.9" customHeight="1" x14ac:dyDescent="0.25">
      <c r="A46" s="41" t="s">
        <v>47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2"/>
      <c r="P46" s="41"/>
      <c r="Q46" s="41"/>
      <c r="R46" s="41"/>
      <c r="S46" s="41"/>
      <c r="T46" s="41"/>
      <c r="U46" s="41"/>
      <c r="V46" s="41"/>
      <c r="W46" s="41"/>
    </row>
    <row r="47" spans="1:64" ht="13.9" customHeight="1" x14ac:dyDescent="0.25">
      <c r="A47" s="21" t="s">
        <v>32</v>
      </c>
      <c r="B47" s="21" t="s">
        <v>33</v>
      </c>
      <c r="C47" s="21" t="s">
        <v>34</v>
      </c>
      <c r="D47" s="21" t="s">
        <v>1</v>
      </c>
      <c r="E47" s="21" t="s">
        <v>2</v>
      </c>
      <c r="F47" s="21" t="s">
        <v>3</v>
      </c>
      <c r="G47" s="21" t="s">
        <v>4</v>
      </c>
      <c r="H47" s="21" t="s">
        <v>5</v>
      </c>
      <c r="I47" s="21" t="s">
        <v>6</v>
      </c>
      <c r="J47" s="21" t="s">
        <v>7</v>
      </c>
      <c r="K47" s="21" t="s">
        <v>8</v>
      </c>
      <c r="L47" s="21" t="s">
        <v>9</v>
      </c>
      <c r="M47" s="21" t="s">
        <v>10</v>
      </c>
      <c r="N47" s="21" t="s">
        <v>11</v>
      </c>
      <c r="O47" s="22" t="s">
        <v>12</v>
      </c>
      <c r="P47" s="21" t="s">
        <v>13</v>
      </c>
      <c r="Q47" s="22" t="s">
        <v>14</v>
      </c>
      <c r="R47" s="21" t="s">
        <v>15</v>
      </c>
      <c r="S47" s="22" t="s">
        <v>16</v>
      </c>
      <c r="T47" s="21" t="s">
        <v>17</v>
      </c>
      <c r="U47" s="22" t="s">
        <v>18</v>
      </c>
      <c r="V47" s="21" t="s">
        <v>19</v>
      </c>
      <c r="W47" s="21" t="s">
        <v>20</v>
      </c>
    </row>
    <row r="48" spans="1:64" ht="13.9" customHeight="1" x14ac:dyDescent="0.25">
      <c r="A48" s="45" t="s">
        <v>48</v>
      </c>
      <c r="B48" s="23" t="s">
        <v>49</v>
      </c>
      <c r="C48" s="23" t="s">
        <v>50</v>
      </c>
      <c r="D48" s="46">
        <v>687.56</v>
      </c>
      <c r="E48" s="46">
        <v>5302.35</v>
      </c>
      <c r="F48" s="46">
        <v>0</v>
      </c>
      <c r="G48" s="46">
        <v>236.74</v>
      </c>
      <c r="H48" s="46">
        <v>30</v>
      </c>
      <c r="I48" s="46"/>
      <c r="J48" s="46"/>
      <c r="K48" s="46"/>
      <c r="L48" s="46"/>
      <c r="M48" s="46">
        <f>H48+SUM(I48:L48)</f>
        <v>30</v>
      </c>
      <c r="N48" s="46"/>
      <c r="O48" s="47">
        <f t="shared" ref="O48:O58" si="35">N48/$M48</f>
        <v>0</v>
      </c>
      <c r="P48" s="46"/>
      <c r="Q48" s="47">
        <f t="shared" ref="Q48:Q58" si="36">P48/$M48</f>
        <v>0</v>
      </c>
      <c r="R48" s="46"/>
      <c r="S48" s="47">
        <f t="shared" ref="S48:S58" si="37">R48/$M48</f>
        <v>0</v>
      </c>
      <c r="T48" s="46"/>
      <c r="U48" s="47">
        <f t="shared" ref="U48:U58" si="38">T48/$M48</f>
        <v>0</v>
      </c>
      <c r="V48" s="24">
        <f>H48</f>
        <v>30</v>
      </c>
      <c r="W48" s="24">
        <f>V48</f>
        <v>30</v>
      </c>
    </row>
    <row r="49" spans="1:23" ht="13.9" customHeight="1" x14ac:dyDescent="0.25">
      <c r="A49" s="48" t="s">
        <v>21</v>
      </c>
      <c r="B49" s="48">
        <v>111</v>
      </c>
      <c r="C49" s="48" t="s">
        <v>46</v>
      </c>
      <c r="D49" s="49">
        <f>SUM(D48:D48)</f>
        <v>687.56</v>
      </c>
      <c r="E49" s="49">
        <f>SUM(E47:E48)</f>
        <v>5302.35</v>
      </c>
      <c r="F49" s="49">
        <f t="shared" ref="F49:N49" si="39">SUM(F48:F48)</f>
        <v>0</v>
      </c>
      <c r="G49" s="49">
        <f t="shared" si="39"/>
        <v>236.74</v>
      </c>
      <c r="H49" s="49">
        <f t="shared" si="39"/>
        <v>30</v>
      </c>
      <c r="I49" s="49">
        <f t="shared" si="39"/>
        <v>0</v>
      </c>
      <c r="J49" s="49">
        <f t="shared" si="39"/>
        <v>0</v>
      </c>
      <c r="K49" s="49">
        <f t="shared" si="39"/>
        <v>0</v>
      </c>
      <c r="L49" s="49">
        <f t="shared" si="39"/>
        <v>0</v>
      </c>
      <c r="M49" s="49">
        <f t="shared" si="39"/>
        <v>30</v>
      </c>
      <c r="N49" s="49">
        <f t="shared" si="39"/>
        <v>0</v>
      </c>
      <c r="O49" s="50">
        <f t="shared" si="35"/>
        <v>0</v>
      </c>
      <c r="P49" s="49">
        <f>SUM(P48:P48)</f>
        <v>0</v>
      </c>
      <c r="Q49" s="50">
        <f t="shared" si="36"/>
        <v>0</v>
      </c>
      <c r="R49" s="49">
        <f>SUM(R48:R48)</f>
        <v>0</v>
      </c>
      <c r="S49" s="50">
        <f t="shared" si="37"/>
        <v>0</v>
      </c>
      <c r="T49" s="49">
        <f>SUM(T48:T48)</f>
        <v>0</v>
      </c>
      <c r="U49" s="50">
        <f t="shared" si="38"/>
        <v>0</v>
      </c>
      <c r="V49" s="49">
        <f>SUM(V48:V48)</f>
        <v>30</v>
      </c>
      <c r="W49" s="49">
        <f>SUM(W48:W48)</f>
        <v>30</v>
      </c>
    </row>
    <row r="50" spans="1:23" ht="13.9" customHeight="1" x14ac:dyDescent="0.25">
      <c r="A50" s="11" t="s">
        <v>48</v>
      </c>
      <c r="B50" s="23">
        <v>210</v>
      </c>
      <c r="C50" s="23" t="s">
        <v>51</v>
      </c>
      <c r="D50" s="24">
        <v>1674.8</v>
      </c>
      <c r="E50" s="24">
        <v>2414.84</v>
      </c>
      <c r="F50" s="24">
        <v>2025</v>
      </c>
      <c r="G50" s="24">
        <v>3008.78</v>
      </c>
      <c r="H50" s="24">
        <v>3035</v>
      </c>
      <c r="I50" s="24"/>
      <c r="J50" s="24"/>
      <c r="K50" s="24"/>
      <c r="L50" s="24"/>
      <c r="M50" s="24">
        <f>H50+SUM(I50:L50)</f>
        <v>3035</v>
      </c>
      <c r="N50" s="24"/>
      <c r="O50" s="25">
        <f t="shared" si="35"/>
        <v>0</v>
      </c>
      <c r="P50" s="24"/>
      <c r="Q50" s="25">
        <f t="shared" si="36"/>
        <v>0</v>
      </c>
      <c r="R50" s="24"/>
      <c r="S50" s="25">
        <f t="shared" si="37"/>
        <v>0</v>
      </c>
      <c r="T50" s="24"/>
      <c r="U50" s="25">
        <f t="shared" si="38"/>
        <v>0</v>
      </c>
      <c r="V50" s="24">
        <f>H50</f>
        <v>3035</v>
      </c>
      <c r="W50" s="24">
        <f>V50</f>
        <v>3035</v>
      </c>
    </row>
    <row r="51" spans="1:23" ht="13.9" customHeight="1" x14ac:dyDescent="0.25">
      <c r="A51" s="11"/>
      <c r="B51" s="23">
        <v>220</v>
      </c>
      <c r="C51" s="23" t="s">
        <v>52</v>
      </c>
      <c r="D51" s="24">
        <v>96167.28</v>
      </c>
      <c r="E51" s="24">
        <v>64485.95</v>
      </c>
      <c r="F51" s="24">
        <v>80765</v>
      </c>
      <c r="G51" s="24">
        <v>76775.839999999997</v>
      </c>
      <c r="H51" s="24">
        <v>97640</v>
      </c>
      <c r="I51" s="24"/>
      <c r="J51" s="24"/>
      <c r="K51" s="24"/>
      <c r="L51" s="24"/>
      <c r="M51" s="24">
        <f>H51+SUM(I51:L51)</f>
        <v>97640</v>
      </c>
      <c r="N51" s="24"/>
      <c r="O51" s="25">
        <f t="shared" si="35"/>
        <v>0</v>
      </c>
      <c r="P51" s="24"/>
      <c r="Q51" s="25">
        <f t="shared" si="36"/>
        <v>0</v>
      </c>
      <c r="R51" s="24"/>
      <c r="S51" s="25">
        <f t="shared" si="37"/>
        <v>0</v>
      </c>
      <c r="T51" s="24"/>
      <c r="U51" s="25">
        <f t="shared" si="38"/>
        <v>0</v>
      </c>
      <c r="V51" s="24">
        <v>82640</v>
      </c>
      <c r="W51" s="24">
        <f>V51</f>
        <v>82640</v>
      </c>
    </row>
    <row r="52" spans="1:23" ht="13.9" customHeight="1" x14ac:dyDescent="0.25">
      <c r="A52" s="11"/>
      <c r="B52" s="23">
        <v>230</v>
      </c>
      <c r="C52" s="23" t="s">
        <v>53</v>
      </c>
      <c r="D52" s="24">
        <v>0</v>
      </c>
      <c r="E52" s="24">
        <v>87.5</v>
      </c>
      <c r="F52" s="24">
        <v>0</v>
      </c>
      <c r="G52" s="24">
        <v>6650</v>
      </c>
      <c r="H52" s="24">
        <v>0</v>
      </c>
      <c r="I52" s="24"/>
      <c r="J52" s="24"/>
      <c r="K52" s="24"/>
      <c r="L52" s="24"/>
      <c r="M52" s="24">
        <f>H52+SUM(I52:L52)</f>
        <v>0</v>
      </c>
      <c r="N52" s="24"/>
      <c r="O52" s="25" t="e">
        <f t="shared" si="35"/>
        <v>#DIV/0!</v>
      </c>
      <c r="P52" s="24"/>
      <c r="Q52" s="25" t="e">
        <f t="shared" si="36"/>
        <v>#DIV/0!</v>
      </c>
      <c r="R52" s="24"/>
      <c r="S52" s="25" t="e">
        <f t="shared" si="37"/>
        <v>#DIV/0!</v>
      </c>
      <c r="T52" s="24"/>
      <c r="U52" s="25" t="e">
        <f t="shared" si="38"/>
        <v>#DIV/0!</v>
      </c>
      <c r="V52" s="24">
        <f>H52</f>
        <v>0</v>
      </c>
      <c r="W52" s="24">
        <f>V52</f>
        <v>0</v>
      </c>
    </row>
    <row r="53" spans="1:23" ht="13.9" customHeight="1" x14ac:dyDescent="0.25">
      <c r="A53" s="11"/>
      <c r="B53" s="23">
        <v>240</v>
      </c>
      <c r="C53" s="23" t="s">
        <v>54</v>
      </c>
      <c r="D53" s="24">
        <v>124.55</v>
      </c>
      <c r="E53" s="24">
        <v>0</v>
      </c>
      <c r="F53" s="24">
        <v>0</v>
      </c>
      <c r="G53" s="24">
        <v>0</v>
      </c>
      <c r="H53" s="24">
        <v>0</v>
      </c>
      <c r="I53" s="24"/>
      <c r="J53" s="24"/>
      <c r="K53" s="24"/>
      <c r="L53" s="24"/>
      <c r="M53" s="24">
        <f>H53+SUM(I53:L53)</f>
        <v>0</v>
      </c>
      <c r="N53" s="24"/>
      <c r="O53" s="25" t="e">
        <f t="shared" si="35"/>
        <v>#DIV/0!</v>
      </c>
      <c r="P53" s="24"/>
      <c r="Q53" s="25" t="e">
        <f t="shared" si="36"/>
        <v>#DIV/0!</v>
      </c>
      <c r="R53" s="24"/>
      <c r="S53" s="25" t="e">
        <f t="shared" si="37"/>
        <v>#DIV/0!</v>
      </c>
      <c r="T53" s="24"/>
      <c r="U53" s="25" t="e">
        <f t="shared" si="38"/>
        <v>#DIV/0!</v>
      </c>
      <c r="V53" s="24">
        <f>H53</f>
        <v>0</v>
      </c>
      <c r="W53" s="24">
        <f>V53</f>
        <v>0</v>
      </c>
    </row>
    <row r="54" spans="1:23" ht="13.9" customHeight="1" x14ac:dyDescent="0.25">
      <c r="A54" s="11"/>
      <c r="B54" s="23">
        <v>290</v>
      </c>
      <c r="C54" s="23" t="s">
        <v>55</v>
      </c>
      <c r="D54" s="24">
        <v>14895.54</v>
      </c>
      <c r="E54" s="24">
        <v>31923.16</v>
      </c>
      <c r="F54" s="24">
        <v>5664</v>
      </c>
      <c r="G54" s="24">
        <v>15337.13</v>
      </c>
      <c r="H54" s="24">
        <f>28562</f>
        <v>28562</v>
      </c>
      <c r="I54" s="24"/>
      <c r="J54" s="24"/>
      <c r="K54" s="24"/>
      <c r="L54" s="24"/>
      <c r="M54" s="24">
        <f>H54+SUM(I54:L54)</f>
        <v>28562</v>
      </c>
      <c r="N54" s="24"/>
      <c r="O54" s="25">
        <f t="shared" si="35"/>
        <v>0</v>
      </c>
      <c r="P54" s="24"/>
      <c r="Q54" s="25">
        <f t="shared" si="36"/>
        <v>0</v>
      </c>
      <c r="R54" s="24"/>
      <c r="S54" s="25">
        <f t="shared" si="37"/>
        <v>0</v>
      </c>
      <c r="T54" s="24"/>
      <c r="U54" s="25">
        <f t="shared" si="38"/>
        <v>0</v>
      </c>
      <c r="V54" s="24">
        <f>16562</f>
        <v>16562</v>
      </c>
      <c r="W54" s="24">
        <f>V54</f>
        <v>16562</v>
      </c>
    </row>
    <row r="55" spans="1:23" ht="13.9" customHeight="1" x14ac:dyDescent="0.25">
      <c r="A55" s="48" t="s">
        <v>21</v>
      </c>
      <c r="B55" s="48">
        <v>41</v>
      </c>
      <c r="C55" s="48" t="s">
        <v>23</v>
      </c>
      <c r="D55" s="49">
        <f t="shared" ref="D55:N55" si="40">SUM(D50:D54)</f>
        <v>112862.17000000001</v>
      </c>
      <c r="E55" s="49">
        <f t="shared" si="40"/>
        <v>98911.45</v>
      </c>
      <c r="F55" s="49">
        <f t="shared" si="40"/>
        <v>88454</v>
      </c>
      <c r="G55" s="49">
        <f t="shared" si="40"/>
        <v>101771.75</v>
      </c>
      <c r="H55" s="49">
        <f t="shared" si="40"/>
        <v>129237</v>
      </c>
      <c r="I55" s="49">
        <f t="shared" si="40"/>
        <v>0</v>
      </c>
      <c r="J55" s="49">
        <f t="shared" si="40"/>
        <v>0</v>
      </c>
      <c r="K55" s="49">
        <f t="shared" si="40"/>
        <v>0</v>
      </c>
      <c r="L55" s="49">
        <f t="shared" si="40"/>
        <v>0</v>
      </c>
      <c r="M55" s="49">
        <f t="shared" si="40"/>
        <v>129237</v>
      </c>
      <c r="N55" s="49">
        <f t="shared" si="40"/>
        <v>0</v>
      </c>
      <c r="O55" s="50">
        <f t="shared" si="35"/>
        <v>0</v>
      </c>
      <c r="P55" s="49">
        <f>SUM(P50:P54)</f>
        <v>0</v>
      </c>
      <c r="Q55" s="50">
        <f t="shared" si="36"/>
        <v>0</v>
      </c>
      <c r="R55" s="49">
        <f>SUM(R50:R54)</f>
        <v>0</v>
      </c>
      <c r="S55" s="50">
        <f t="shared" si="37"/>
        <v>0</v>
      </c>
      <c r="T55" s="49">
        <f>SUM(T50:T54)</f>
        <v>0</v>
      </c>
      <c r="U55" s="50">
        <f t="shared" si="38"/>
        <v>0</v>
      </c>
      <c r="V55" s="49">
        <f>SUM(V50:V54)</f>
        <v>102237</v>
      </c>
      <c r="W55" s="49">
        <f>SUM(W50:W54)</f>
        <v>102237</v>
      </c>
    </row>
    <row r="56" spans="1:23" ht="13.9" customHeight="1" x14ac:dyDescent="0.25">
      <c r="A56" s="13" t="s">
        <v>48</v>
      </c>
      <c r="B56" s="23">
        <v>290</v>
      </c>
      <c r="C56" s="23" t="s">
        <v>55</v>
      </c>
      <c r="D56" s="24">
        <v>3485.89</v>
      </c>
      <c r="E56" s="24">
        <v>2779.45</v>
      </c>
      <c r="F56" s="24">
        <v>2800</v>
      </c>
      <c r="G56" s="24">
        <v>3032.57</v>
      </c>
      <c r="H56" s="24">
        <v>2450</v>
      </c>
      <c r="I56" s="24"/>
      <c r="J56" s="24"/>
      <c r="K56" s="24"/>
      <c r="L56" s="24"/>
      <c r="M56" s="24">
        <f>H56+SUM(I56:L56)</f>
        <v>2450</v>
      </c>
      <c r="N56" s="24"/>
      <c r="O56" s="25">
        <f t="shared" si="35"/>
        <v>0</v>
      </c>
      <c r="P56" s="24"/>
      <c r="Q56" s="25">
        <f t="shared" si="36"/>
        <v>0</v>
      </c>
      <c r="R56" s="24"/>
      <c r="S56" s="25">
        <f t="shared" si="37"/>
        <v>0</v>
      </c>
      <c r="T56" s="24"/>
      <c r="U56" s="25">
        <f t="shared" si="38"/>
        <v>0</v>
      </c>
      <c r="V56" s="24">
        <f>H56</f>
        <v>2450</v>
      </c>
      <c r="W56" s="24">
        <f>V56</f>
        <v>2450</v>
      </c>
    </row>
    <row r="57" spans="1:23" ht="13.9" customHeight="1" x14ac:dyDescent="0.25">
      <c r="A57" s="13"/>
      <c r="B57" s="23" t="s">
        <v>49</v>
      </c>
      <c r="C57" s="23" t="s">
        <v>50</v>
      </c>
      <c r="D57" s="24">
        <v>35179.93</v>
      </c>
      <c r="E57" s="46">
        <f>18288.59+29286.46</f>
        <v>47575.05</v>
      </c>
      <c r="F57" s="46">
        <v>99340</v>
      </c>
      <c r="G57" s="46">
        <v>75752.61</v>
      </c>
      <c r="H57" s="46">
        <v>115200</v>
      </c>
      <c r="I57" s="46"/>
      <c r="J57" s="46"/>
      <c r="K57" s="46"/>
      <c r="L57" s="46"/>
      <c r="M57" s="46">
        <f>H57+SUM(I57:L57)</f>
        <v>115200</v>
      </c>
      <c r="N57" s="46"/>
      <c r="O57" s="47">
        <f t="shared" si="35"/>
        <v>0</v>
      </c>
      <c r="P57" s="46"/>
      <c r="Q57" s="47">
        <f t="shared" si="36"/>
        <v>0</v>
      </c>
      <c r="R57" s="46"/>
      <c r="S57" s="47">
        <f t="shared" si="37"/>
        <v>0</v>
      </c>
      <c r="T57" s="46"/>
      <c r="U57" s="47">
        <f t="shared" si="38"/>
        <v>0</v>
      </c>
      <c r="V57" s="24">
        <f>H57</f>
        <v>115200</v>
      </c>
      <c r="W57" s="24">
        <f>V57</f>
        <v>115200</v>
      </c>
    </row>
    <row r="58" spans="1:23" ht="13.9" customHeight="1" x14ac:dyDescent="0.25">
      <c r="A58" s="48" t="s">
        <v>21</v>
      </c>
      <c r="B58" s="48">
        <v>72</v>
      </c>
      <c r="C58" s="48" t="s">
        <v>25</v>
      </c>
      <c r="D58" s="49">
        <f t="shared" ref="D58:N58" si="41">SUM(D56:D57)</f>
        <v>38665.82</v>
      </c>
      <c r="E58" s="49">
        <f t="shared" si="41"/>
        <v>50354.5</v>
      </c>
      <c r="F58" s="49">
        <f t="shared" si="41"/>
        <v>102140</v>
      </c>
      <c r="G58" s="49">
        <f t="shared" si="41"/>
        <v>78785.180000000008</v>
      </c>
      <c r="H58" s="49">
        <f t="shared" si="41"/>
        <v>117650</v>
      </c>
      <c r="I58" s="49">
        <f t="shared" si="41"/>
        <v>0</v>
      </c>
      <c r="J58" s="49">
        <f t="shared" si="41"/>
        <v>0</v>
      </c>
      <c r="K58" s="49">
        <f t="shared" si="41"/>
        <v>0</v>
      </c>
      <c r="L58" s="49">
        <f t="shared" si="41"/>
        <v>0</v>
      </c>
      <c r="M58" s="49">
        <f t="shared" si="41"/>
        <v>117650</v>
      </c>
      <c r="N58" s="49">
        <f t="shared" si="41"/>
        <v>0</v>
      </c>
      <c r="O58" s="50">
        <f t="shared" si="35"/>
        <v>0</v>
      </c>
      <c r="P58" s="49">
        <f>SUM(P56:P57)</f>
        <v>0</v>
      </c>
      <c r="Q58" s="50">
        <f t="shared" si="36"/>
        <v>0</v>
      </c>
      <c r="R58" s="49">
        <f>SUM(R56:R57)</f>
        <v>0</v>
      </c>
      <c r="S58" s="50">
        <f t="shared" si="37"/>
        <v>0</v>
      </c>
      <c r="T58" s="49">
        <f>SUM(T56:T57)</f>
        <v>0</v>
      </c>
      <c r="U58" s="50">
        <f t="shared" si="38"/>
        <v>0</v>
      </c>
      <c r="V58" s="49">
        <f>SUM(V56:V57)</f>
        <v>117650</v>
      </c>
      <c r="W58" s="49">
        <f>SUM(W56:W57)</f>
        <v>117650</v>
      </c>
    </row>
    <row r="60" spans="1:23" ht="13.9" customHeight="1" x14ac:dyDescent="0.25">
      <c r="B60" s="52" t="s">
        <v>56</v>
      </c>
      <c r="C60" s="30" t="s">
        <v>57</v>
      </c>
      <c r="D60" s="53">
        <v>1674.8</v>
      </c>
      <c r="E60" s="53">
        <v>2398.81</v>
      </c>
      <c r="F60" s="53">
        <v>2009</v>
      </c>
      <c r="G60" s="53">
        <v>3008.78</v>
      </c>
      <c r="H60" s="53">
        <v>3005</v>
      </c>
      <c r="I60" s="53"/>
      <c r="J60" s="53"/>
      <c r="K60" s="53"/>
      <c r="L60" s="53"/>
      <c r="M60" s="53">
        <f t="shared" ref="M60:M70" si="42">H60+SUM(I60:L60)</f>
        <v>3005</v>
      </c>
      <c r="N60" s="53"/>
      <c r="O60" s="54">
        <f t="shared" ref="O60:O70" si="43">N60/$M60</f>
        <v>0</v>
      </c>
      <c r="P60" s="53"/>
      <c r="Q60" s="54">
        <f t="shared" ref="Q60:Q70" si="44">P60/$M60</f>
        <v>0</v>
      </c>
      <c r="R60" s="53"/>
      <c r="S60" s="54">
        <f t="shared" ref="S60:S70" si="45">R60/$M60</f>
        <v>0</v>
      </c>
      <c r="T60" s="53"/>
      <c r="U60" s="55">
        <f t="shared" ref="U60:U70" si="46">T60/$M60</f>
        <v>0</v>
      </c>
      <c r="V60" s="53">
        <f>H60</f>
        <v>3005</v>
      </c>
      <c r="W60" s="56">
        <f t="shared" ref="W60:W67" si="47">V60</f>
        <v>3005</v>
      </c>
    </row>
    <row r="61" spans="1:23" ht="13.9" customHeight="1" x14ac:dyDescent="0.25">
      <c r="B61" s="57"/>
      <c r="C61" s="58" t="s">
        <v>58</v>
      </c>
      <c r="D61" s="59">
        <v>7603</v>
      </c>
      <c r="E61" s="59">
        <v>6673</v>
      </c>
      <c r="F61" s="59">
        <v>6760</v>
      </c>
      <c r="G61" s="59">
        <v>8042.5</v>
      </c>
      <c r="H61" s="59">
        <v>8040</v>
      </c>
      <c r="I61" s="59"/>
      <c r="J61" s="59"/>
      <c r="K61" s="59"/>
      <c r="L61" s="59"/>
      <c r="M61" s="59">
        <f t="shared" si="42"/>
        <v>8040</v>
      </c>
      <c r="N61" s="59"/>
      <c r="O61" s="16">
        <f t="shared" si="43"/>
        <v>0</v>
      </c>
      <c r="P61" s="59"/>
      <c r="Q61" s="16">
        <f t="shared" si="44"/>
        <v>0</v>
      </c>
      <c r="R61" s="59"/>
      <c r="S61" s="16">
        <f t="shared" si="45"/>
        <v>0</v>
      </c>
      <c r="T61" s="59"/>
      <c r="U61" s="60">
        <f t="shared" si="46"/>
        <v>0</v>
      </c>
      <c r="V61" s="59">
        <f>H61</f>
        <v>8040</v>
      </c>
      <c r="W61" s="61">
        <f t="shared" si="47"/>
        <v>8040</v>
      </c>
    </row>
    <row r="62" spans="1:23" ht="13.9" customHeight="1" x14ac:dyDescent="0.25">
      <c r="B62" s="57"/>
      <c r="C62" s="58" t="s">
        <v>59</v>
      </c>
      <c r="D62" s="59">
        <v>23890.61</v>
      </c>
      <c r="E62" s="59">
        <v>15872.26</v>
      </c>
      <c r="F62" s="59">
        <v>34615</v>
      </c>
      <c r="G62" s="59">
        <v>22067.42</v>
      </c>
      <c r="H62" s="59">
        <v>22065</v>
      </c>
      <c r="I62" s="59"/>
      <c r="J62" s="59"/>
      <c r="K62" s="59"/>
      <c r="L62" s="59"/>
      <c r="M62" s="59">
        <f t="shared" si="42"/>
        <v>22065</v>
      </c>
      <c r="N62" s="59"/>
      <c r="O62" s="16">
        <f t="shared" si="43"/>
        <v>0</v>
      </c>
      <c r="P62" s="59"/>
      <c r="Q62" s="16">
        <f t="shared" si="44"/>
        <v>0</v>
      </c>
      <c r="R62" s="59"/>
      <c r="S62" s="16">
        <f t="shared" si="45"/>
        <v>0</v>
      </c>
      <c r="T62" s="59"/>
      <c r="U62" s="60">
        <f t="shared" si="46"/>
        <v>0</v>
      </c>
      <c r="V62" s="59">
        <f>H62</f>
        <v>22065</v>
      </c>
      <c r="W62" s="61">
        <f t="shared" si="47"/>
        <v>22065</v>
      </c>
    </row>
    <row r="63" spans="1:23" ht="13.9" customHeight="1" x14ac:dyDescent="0.25">
      <c r="B63" s="57"/>
      <c r="C63" s="58" t="s">
        <v>60</v>
      </c>
      <c r="D63" s="62">
        <v>36930.67</v>
      </c>
      <c r="E63" s="62">
        <v>34315.06</v>
      </c>
      <c r="F63" s="62">
        <v>34350</v>
      </c>
      <c r="G63" s="62">
        <v>41391.19</v>
      </c>
      <c r="H63" s="62">
        <v>47600</v>
      </c>
      <c r="I63" s="62"/>
      <c r="J63" s="62"/>
      <c r="K63" s="62"/>
      <c r="L63" s="62"/>
      <c r="M63" s="62">
        <f t="shared" si="42"/>
        <v>47600</v>
      </c>
      <c r="N63" s="62"/>
      <c r="O63" s="63">
        <f t="shared" si="43"/>
        <v>0</v>
      </c>
      <c r="P63" s="62"/>
      <c r="Q63" s="63">
        <f t="shared" si="44"/>
        <v>0</v>
      </c>
      <c r="R63" s="62"/>
      <c r="S63" s="63">
        <f t="shared" si="45"/>
        <v>0</v>
      </c>
      <c r="T63" s="62"/>
      <c r="U63" s="64">
        <f t="shared" si="46"/>
        <v>0</v>
      </c>
      <c r="V63" s="59">
        <f>H63</f>
        <v>47600</v>
      </c>
      <c r="W63" s="61">
        <f t="shared" si="47"/>
        <v>47600</v>
      </c>
    </row>
    <row r="64" spans="1:23" ht="13.9" customHeight="1" x14ac:dyDescent="0.25">
      <c r="B64" s="57"/>
      <c r="C64" s="58" t="s">
        <v>61</v>
      </c>
      <c r="D64" s="62">
        <v>15519.94</v>
      </c>
      <c r="E64" s="62">
        <v>0</v>
      </c>
      <c r="F64" s="62">
        <v>0</v>
      </c>
      <c r="G64" s="62">
        <v>0</v>
      </c>
      <c r="H64" s="62">
        <v>15000</v>
      </c>
      <c r="I64" s="62"/>
      <c r="J64" s="62"/>
      <c r="K64" s="62"/>
      <c r="L64" s="62"/>
      <c r="M64" s="62">
        <f t="shared" si="42"/>
        <v>15000</v>
      </c>
      <c r="N64" s="62"/>
      <c r="O64" s="63">
        <f t="shared" si="43"/>
        <v>0</v>
      </c>
      <c r="P64" s="62"/>
      <c r="Q64" s="63">
        <f t="shared" si="44"/>
        <v>0</v>
      </c>
      <c r="R64" s="62"/>
      <c r="S64" s="63">
        <f t="shared" si="45"/>
        <v>0</v>
      </c>
      <c r="T64" s="62"/>
      <c r="U64" s="64">
        <f t="shared" si="46"/>
        <v>0</v>
      </c>
      <c r="V64" s="59">
        <v>0</v>
      </c>
      <c r="W64" s="61">
        <f t="shared" si="47"/>
        <v>0</v>
      </c>
    </row>
    <row r="65" spans="1:23" ht="13.9" customHeight="1" x14ac:dyDescent="0.25">
      <c r="B65" s="57"/>
      <c r="C65" s="58" t="s">
        <v>62</v>
      </c>
      <c r="D65" s="62">
        <v>1385</v>
      </c>
      <c r="E65" s="62">
        <v>1250</v>
      </c>
      <c r="F65" s="62">
        <v>1200</v>
      </c>
      <c r="G65" s="62">
        <v>1195</v>
      </c>
      <c r="H65" s="62">
        <v>1200</v>
      </c>
      <c r="I65" s="62"/>
      <c r="J65" s="62"/>
      <c r="K65" s="62"/>
      <c r="L65" s="62"/>
      <c r="M65" s="62">
        <f t="shared" si="42"/>
        <v>1200</v>
      </c>
      <c r="N65" s="62"/>
      <c r="O65" s="63">
        <f t="shared" si="43"/>
        <v>0</v>
      </c>
      <c r="P65" s="62"/>
      <c r="Q65" s="63">
        <f t="shared" si="44"/>
        <v>0</v>
      </c>
      <c r="R65" s="62"/>
      <c r="S65" s="63">
        <f t="shared" si="45"/>
        <v>0</v>
      </c>
      <c r="T65" s="62"/>
      <c r="U65" s="64">
        <f t="shared" si="46"/>
        <v>0</v>
      </c>
      <c r="V65" s="59">
        <f>H65</f>
        <v>1200</v>
      </c>
      <c r="W65" s="61">
        <f t="shared" si="47"/>
        <v>1200</v>
      </c>
    </row>
    <row r="66" spans="1:23" ht="13.9" customHeight="1" x14ac:dyDescent="0.25">
      <c r="B66" s="57"/>
      <c r="C66" s="58" t="s">
        <v>63</v>
      </c>
      <c r="D66" s="62">
        <v>4520</v>
      </c>
      <c r="E66" s="62">
        <v>2461</v>
      </c>
      <c r="F66" s="62">
        <v>0</v>
      </c>
      <c r="G66" s="62">
        <v>0</v>
      </c>
      <c r="H66" s="62">
        <v>0</v>
      </c>
      <c r="I66" s="62"/>
      <c r="J66" s="62"/>
      <c r="K66" s="62"/>
      <c r="L66" s="62"/>
      <c r="M66" s="62">
        <f t="shared" si="42"/>
        <v>0</v>
      </c>
      <c r="N66" s="62"/>
      <c r="O66" s="63" t="e">
        <f t="shared" si="43"/>
        <v>#DIV/0!</v>
      </c>
      <c r="P66" s="62"/>
      <c r="Q66" s="63" t="e">
        <f t="shared" si="44"/>
        <v>#DIV/0!</v>
      </c>
      <c r="R66" s="62"/>
      <c r="S66" s="63" t="e">
        <f t="shared" si="45"/>
        <v>#DIV/0!</v>
      </c>
      <c r="T66" s="62"/>
      <c r="U66" s="64" t="e">
        <f t="shared" si="46"/>
        <v>#DIV/0!</v>
      </c>
      <c r="V66" s="59">
        <f>H66</f>
        <v>0</v>
      </c>
      <c r="W66" s="61">
        <f t="shared" si="47"/>
        <v>0</v>
      </c>
    </row>
    <row r="67" spans="1:23" ht="13.9" customHeight="1" x14ac:dyDescent="0.25">
      <c r="B67" s="57"/>
      <c r="C67" s="58" t="s">
        <v>64</v>
      </c>
      <c r="D67" s="62">
        <v>0</v>
      </c>
      <c r="E67" s="62">
        <v>87.5</v>
      </c>
      <c r="F67" s="62">
        <v>0</v>
      </c>
      <c r="G67" s="62">
        <v>6650</v>
      </c>
      <c r="H67" s="62">
        <v>0</v>
      </c>
      <c r="I67" s="62"/>
      <c r="J67" s="62"/>
      <c r="K67" s="62"/>
      <c r="L67" s="62"/>
      <c r="M67" s="62">
        <f t="shared" si="42"/>
        <v>0</v>
      </c>
      <c r="N67" s="62"/>
      <c r="O67" s="63" t="e">
        <f t="shared" si="43"/>
        <v>#DIV/0!</v>
      </c>
      <c r="P67" s="62"/>
      <c r="Q67" s="63" t="e">
        <f t="shared" si="44"/>
        <v>#DIV/0!</v>
      </c>
      <c r="R67" s="62"/>
      <c r="S67" s="63" t="e">
        <f t="shared" si="45"/>
        <v>#DIV/0!</v>
      </c>
      <c r="T67" s="62"/>
      <c r="U67" s="64" t="e">
        <f t="shared" si="46"/>
        <v>#DIV/0!</v>
      </c>
      <c r="V67" s="59">
        <f>H67</f>
        <v>0</v>
      </c>
      <c r="W67" s="61">
        <f t="shared" si="47"/>
        <v>0</v>
      </c>
    </row>
    <row r="68" spans="1:23" ht="13.9" customHeight="1" x14ac:dyDescent="0.25">
      <c r="B68" s="57"/>
      <c r="C68" s="58" t="s">
        <v>65</v>
      </c>
      <c r="D68" s="62">
        <v>0</v>
      </c>
      <c r="E68" s="62">
        <v>5379.89</v>
      </c>
      <c r="F68" s="62">
        <v>0</v>
      </c>
      <c r="G68" s="62">
        <v>3111.51</v>
      </c>
      <c r="H68" s="62">
        <v>14400</v>
      </c>
      <c r="I68" s="62"/>
      <c r="J68" s="62"/>
      <c r="K68" s="62"/>
      <c r="L68" s="62"/>
      <c r="M68" s="62">
        <f t="shared" si="42"/>
        <v>14400</v>
      </c>
      <c r="N68" s="62"/>
      <c r="O68" s="63">
        <f t="shared" si="43"/>
        <v>0</v>
      </c>
      <c r="P68" s="62"/>
      <c r="Q68" s="63">
        <f t="shared" si="44"/>
        <v>0</v>
      </c>
      <c r="R68" s="62"/>
      <c r="S68" s="63">
        <f t="shared" si="45"/>
        <v>0</v>
      </c>
      <c r="T68" s="62"/>
      <c r="U68" s="64">
        <f t="shared" si="46"/>
        <v>0</v>
      </c>
      <c r="V68" s="59">
        <v>0</v>
      </c>
      <c r="W68" s="61">
        <v>0</v>
      </c>
    </row>
    <row r="69" spans="1:23" ht="13.9" customHeight="1" x14ac:dyDescent="0.25">
      <c r="B69" s="57"/>
      <c r="C69" s="58" t="s">
        <v>66</v>
      </c>
      <c r="D69" s="59">
        <v>5993.29</v>
      </c>
      <c r="E69" s="59">
        <v>12597.46</v>
      </c>
      <c r="F69" s="59">
        <v>0</v>
      </c>
      <c r="G69" s="59">
        <v>4334.43</v>
      </c>
      <c r="H69" s="59">
        <v>6294</v>
      </c>
      <c r="I69" s="59"/>
      <c r="J69" s="59"/>
      <c r="K69" s="59"/>
      <c r="L69" s="59"/>
      <c r="M69" s="59">
        <f t="shared" si="42"/>
        <v>6294</v>
      </c>
      <c r="N69" s="59"/>
      <c r="O69" s="16">
        <f t="shared" si="43"/>
        <v>0</v>
      </c>
      <c r="P69" s="59"/>
      <c r="Q69" s="16">
        <f t="shared" si="44"/>
        <v>0</v>
      </c>
      <c r="R69" s="59"/>
      <c r="S69" s="16">
        <f t="shared" si="45"/>
        <v>0</v>
      </c>
      <c r="T69" s="59"/>
      <c r="U69" s="60">
        <f t="shared" si="46"/>
        <v>0</v>
      </c>
      <c r="V69" s="59">
        <v>0</v>
      </c>
      <c r="W69" s="61">
        <f>V69</f>
        <v>0</v>
      </c>
    </row>
    <row r="70" spans="1:23" ht="13.9" customHeight="1" x14ac:dyDescent="0.25">
      <c r="B70" s="65"/>
      <c r="C70" s="66" t="s">
        <v>67</v>
      </c>
      <c r="D70" s="67">
        <v>8182.35</v>
      </c>
      <c r="E70" s="67">
        <v>6521.55</v>
      </c>
      <c r="F70" s="67">
        <v>4726</v>
      </c>
      <c r="G70" s="67">
        <v>6397.79</v>
      </c>
      <c r="H70" s="67">
        <v>7010</v>
      </c>
      <c r="I70" s="67"/>
      <c r="J70" s="67"/>
      <c r="K70" s="67"/>
      <c r="L70" s="67"/>
      <c r="M70" s="67">
        <f t="shared" si="42"/>
        <v>7010</v>
      </c>
      <c r="N70" s="67"/>
      <c r="O70" s="68">
        <f t="shared" si="43"/>
        <v>0</v>
      </c>
      <c r="P70" s="67"/>
      <c r="Q70" s="68">
        <f t="shared" si="44"/>
        <v>0</v>
      </c>
      <c r="R70" s="67"/>
      <c r="S70" s="68">
        <f t="shared" si="45"/>
        <v>0</v>
      </c>
      <c r="T70" s="67"/>
      <c r="U70" s="69">
        <f t="shared" si="46"/>
        <v>0</v>
      </c>
      <c r="V70" s="67">
        <f>H70</f>
        <v>7010</v>
      </c>
      <c r="W70" s="70">
        <f>V70</f>
        <v>7010</v>
      </c>
    </row>
    <row r="72" spans="1:23" ht="13.9" customHeight="1" x14ac:dyDescent="0.25">
      <c r="A72" s="32" t="s">
        <v>68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/>
      <c r="P72" s="32"/>
      <c r="Q72" s="32"/>
      <c r="R72" s="32"/>
      <c r="S72" s="32"/>
      <c r="T72" s="32"/>
      <c r="U72" s="32"/>
      <c r="V72" s="32"/>
      <c r="W72" s="32"/>
    </row>
    <row r="73" spans="1:23" ht="13.9" customHeight="1" x14ac:dyDescent="0.25">
      <c r="A73" s="20"/>
      <c r="B73" s="20"/>
      <c r="C73" s="20"/>
      <c r="D73" s="21" t="s">
        <v>1</v>
      </c>
      <c r="E73" s="21" t="s">
        <v>2</v>
      </c>
      <c r="F73" s="21" t="s">
        <v>3</v>
      </c>
      <c r="G73" s="21" t="s">
        <v>4</v>
      </c>
      <c r="H73" s="21" t="s">
        <v>5</v>
      </c>
      <c r="I73" s="21" t="s">
        <v>6</v>
      </c>
      <c r="J73" s="21" t="s">
        <v>7</v>
      </c>
      <c r="K73" s="21" t="s">
        <v>8</v>
      </c>
      <c r="L73" s="21" t="s">
        <v>9</v>
      </c>
      <c r="M73" s="21" t="s">
        <v>10</v>
      </c>
      <c r="N73" s="21" t="s">
        <v>11</v>
      </c>
      <c r="O73" s="22" t="s">
        <v>12</v>
      </c>
      <c r="P73" s="21" t="s">
        <v>13</v>
      </c>
      <c r="Q73" s="22" t="s">
        <v>14</v>
      </c>
      <c r="R73" s="21" t="s">
        <v>15</v>
      </c>
      <c r="S73" s="22" t="s">
        <v>16</v>
      </c>
      <c r="T73" s="21" t="s">
        <v>17</v>
      </c>
      <c r="U73" s="22" t="s">
        <v>18</v>
      </c>
      <c r="V73" s="21" t="s">
        <v>19</v>
      </c>
      <c r="W73" s="21" t="s">
        <v>20</v>
      </c>
    </row>
    <row r="74" spans="1:23" ht="13.9" customHeight="1" x14ac:dyDescent="0.25">
      <c r="A74" s="12" t="s">
        <v>21</v>
      </c>
      <c r="B74" s="35">
        <v>111</v>
      </c>
      <c r="C74" s="35" t="s">
        <v>22</v>
      </c>
      <c r="D74" s="71">
        <f t="shared" ref="D74:N74" si="48">D106</f>
        <v>712245.14</v>
      </c>
      <c r="E74" s="71">
        <f t="shared" si="48"/>
        <v>858683.59</v>
      </c>
      <c r="F74" s="71">
        <f t="shared" si="48"/>
        <v>986591</v>
      </c>
      <c r="G74" s="71">
        <f t="shared" si="48"/>
        <v>946857.87</v>
      </c>
      <c r="H74" s="71">
        <f t="shared" si="48"/>
        <v>1140389</v>
      </c>
      <c r="I74" s="71">
        <f t="shared" si="48"/>
        <v>0</v>
      </c>
      <c r="J74" s="71">
        <f t="shared" si="48"/>
        <v>0</v>
      </c>
      <c r="K74" s="71">
        <f t="shared" si="48"/>
        <v>0</v>
      </c>
      <c r="L74" s="71">
        <f t="shared" si="48"/>
        <v>0</v>
      </c>
      <c r="M74" s="71">
        <f t="shared" si="48"/>
        <v>1140389</v>
      </c>
      <c r="N74" s="71">
        <f t="shared" si="48"/>
        <v>0</v>
      </c>
      <c r="O74" s="72">
        <f>N74/$M74</f>
        <v>0</v>
      </c>
      <c r="P74" s="71">
        <f>P106</f>
        <v>0</v>
      </c>
      <c r="Q74" s="72">
        <f>P74/$M74</f>
        <v>0</v>
      </c>
      <c r="R74" s="71">
        <f>R106</f>
        <v>0</v>
      </c>
      <c r="S74" s="72">
        <f>R74/$M74</f>
        <v>0</v>
      </c>
      <c r="T74" s="71">
        <f>T106</f>
        <v>0</v>
      </c>
      <c r="U74" s="72">
        <f>T74/$M74</f>
        <v>0</v>
      </c>
      <c r="V74" s="71">
        <f>V106</f>
        <v>735883</v>
      </c>
      <c r="W74" s="71">
        <f>W106</f>
        <v>733028</v>
      </c>
    </row>
    <row r="75" spans="1:23" ht="13.9" customHeight="1" x14ac:dyDescent="0.25">
      <c r="A75" s="12" t="s">
        <v>21</v>
      </c>
      <c r="B75" s="35">
        <v>71</v>
      </c>
      <c r="C75" s="35" t="s">
        <v>24</v>
      </c>
      <c r="D75" s="36">
        <f t="shared" ref="D75:N75" si="49">D108</f>
        <v>1400</v>
      </c>
      <c r="E75" s="36">
        <f t="shared" si="49"/>
        <v>3000</v>
      </c>
      <c r="F75" s="36">
        <f t="shared" si="49"/>
        <v>3000</v>
      </c>
      <c r="G75" s="36">
        <f t="shared" si="49"/>
        <v>3000</v>
      </c>
      <c r="H75" s="36">
        <f t="shared" si="49"/>
        <v>3000</v>
      </c>
      <c r="I75" s="36">
        <f t="shared" si="49"/>
        <v>0</v>
      </c>
      <c r="J75" s="36">
        <f t="shared" si="49"/>
        <v>0</v>
      </c>
      <c r="K75" s="36">
        <f t="shared" si="49"/>
        <v>0</v>
      </c>
      <c r="L75" s="36">
        <f t="shared" si="49"/>
        <v>0</v>
      </c>
      <c r="M75" s="36">
        <f t="shared" si="49"/>
        <v>3000</v>
      </c>
      <c r="N75" s="36">
        <f t="shared" si="49"/>
        <v>0</v>
      </c>
      <c r="O75" s="37">
        <f>N75/$M75</f>
        <v>0</v>
      </c>
      <c r="P75" s="36">
        <f>P108</f>
        <v>0</v>
      </c>
      <c r="Q75" s="37">
        <f>P75/$M75</f>
        <v>0</v>
      </c>
      <c r="R75" s="36">
        <f>R108</f>
        <v>0</v>
      </c>
      <c r="S75" s="37">
        <f>R75/$M75</f>
        <v>0</v>
      </c>
      <c r="T75" s="36">
        <f>T108</f>
        <v>0</v>
      </c>
      <c r="U75" s="37">
        <f>T75/$M75</f>
        <v>0</v>
      </c>
      <c r="V75" s="36">
        <f>V108</f>
        <v>3000</v>
      </c>
      <c r="W75" s="36">
        <f>W108</f>
        <v>3000</v>
      </c>
    </row>
    <row r="76" spans="1:23" ht="13.9" customHeight="1" x14ac:dyDescent="0.25">
      <c r="A76" s="12" t="s">
        <v>21</v>
      </c>
      <c r="B76" s="35">
        <v>72</v>
      </c>
      <c r="C76" s="35" t="s">
        <v>25</v>
      </c>
      <c r="D76" s="36">
        <f t="shared" ref="D76:N76" si="50">D111</f>
        <v>5430.6600000000008</v>
      </c>
      <c r="E76" s="36">
        <f t="shared" si="50"/>
        <v>5491.1100000000006</v>
      </c>
      <c r="F76" s="36">
        <f t="shared" si="50"/>
        <v>3800</v>
      </c>
      <c r="G76" s="36">
        <f t="shared" si="50"/>
        <v>4347.1400000000003</v>
      </c>
      <c r="H76" s="36">
        <f t="shared" si="50"/>
        <v>24610</v>
      </c>
      <c r="I76" s="36">
        <f t="shared" si="50"/>
        <v>0</v>
      </c>
      <c r="J76" s="36">
        <f t="shared" si="50"/>
        <v>0</v>
      </c>
      <c r="K76" s="36">
        <f t="shared" si="50"/>
        <v>0</v>
      </c>
      <c r="L76" s="36">
        <f t="shared" si="50"/>
        <v>0</v>
      </c>
      <c r="M76" s="36">
        <f t="shared" si="50"/>
        <v>24610</v>
      </c>
      <c r="N76" s="36">
        <f t="shared" si="50"/>
        <v>0</v>
      </c>
      <c r="O76" s="37">
        <f>N76/$M76</f>
        <v>0</v>
      </c>
      <c r="P76" s="36">
        <f>P111</f>
        <v>0</v>
      </c>
      <c r="Q76" s="37">
        <f>P76/$M76</f>
        <v>0</v>
      </c>
      <c r="R76" s="36">
        <f>R111</f>
        <v>0</v>
      </c>
      <c r="S76" s="37">
        <f>R76/$M76</f>
        <v>0</v>
      </c>
      <c r="T76" s="36">
        <f>T111</f>
        <v>0</v>
      </c>
      <c r="U76" s="37">
        <f>T76/$M76</f>
        <v>0</v>
      </c>
      <c r="V76" s="36">
        <f>V111</f>
        <v>24610</v>
      </c>
      <c r="W76" s="36">
        <f>W111</f>
        <v>24610</v>
      </c>
    </row>
    <row r="77" spans="1:23" ht="13.9" customHeight="1" x14ac:dyDescent="0.25">
      <c r="A77" s="30"/>
      <c r="B77" s="31"/>
      <c r="C77" s="38" t="s">
        <v>29</v>
      </c>
      <c r="D77" s="39">
        <f t="shared" ref="D77:N77" si="51">SUM(D74:D76)</f>
        <v>719075.8</v>
      </c>
      <c r="E77" s="39">
        <f t="shared" si="51"/>
        <v>867174.7</v>
      </c>
      <c r="F77" s="39">
        <f t="shared" si="51"/>
        <v>993391</v>
      </c>
      <c r="G77" s="39">
        <f t="shared" si="51"/>
        <v>954205.01</v>
      </c>
      <c r="H77" s="39">
        <f t="shared" si="51"/>
        <v>1167999</v>
      </c>
      <c r="I77" s="39">
        <f t="shared" si="51"/>
        <v>0</v>
      </c>
      <c r="J77" s="39">
        <f t="shared" si="51"/>
        <v>0</v>
      </c>
      <c r="K77" s="39">
        <f t="shared" si="51"/>
        <v>0</v>
      </c>
      <c r="L77" s="39">
        <f t="shared" si="51"/>
        <v>0</v>
      </c>
      <c r="M77" s="39">
        <f t="shared" si="51"/>
        <v>1167999</v>
      </c>
      <c r="N77" s="39">
        <f t="shared" si="51"/>
        <v>0</v>
      </c>
      <c r="O77" s="40">
        <f>N77/$M77</f>
        <v>0</v>
      </c>
      <c r="P77" s="39">
        <f>SUM(P74:P76)</f>
        <v>0</v>
      </c>
      <c r="Q77" s="40">
        <f>P77/$M77</f>
        <v>0</v>
      </c>
      <c r="R77" s="39">
        <f>SUM(R74:R76)</f>
        <v>0</v>
      </c>
      <c r="S77" s="40">
        <f>R77/$M77</f>
        <v>0</v>
      </c>
      <c r="T77" s="39">
        <f>SUM(T74:T76)</f>
        <v>0</v>
      </c>
      <c r="U77" s="40">
        <f>T77/$M77</f>
        <v>0</v>
      </c>
      <c r="V77" s="39">
        <f>SUM(V74:V76)</f>
        <v>763493</v>
      </c>
      <c r="W77" s="39">
        <f>SUM(W74:W76)</f>
        <v>760638</v>
      </c>
    </row>
    <row r="79" spans="1:23" ht="13.9" customHeight="1" x14ac:dyDescent="0.25">
      <c r="A79" s="73" t="s">
        <v>69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  <c r="P79" s="73"/>
      <c r="Q79" s="73"/>
      <c r="R79" s="73"/>
      <c r="S79" s="73"/>
      <c r="T79" s="73"/>
      <c r="U79" s="73"/>
      <c r="V79" s="73"/>
      <c r="W79" s="73"/>
    </row>
    <row r="80" spans="1:23" ht="13.9" customHeight="1" x14ac:dyDescent="0.25">
      <c r="A80" s="21" t="s">
        <v>32</v>
      </c>
      <c r="B80" s="21" t="s">
        <v>33</v>
      </c>
      <c r="C80" s="21" t="s">
        <v>34</v>
      </c>
      <c r="D80" s="21" t="s">
        <v>1</v>
      </c>
      <c r="E80" s="21" t="s">
        <v>2</v>
      </c>
      <c r="F80" s="21" t="s">
        <v>3</v>
      </c>
      <c r="G80" s="21" t="s">
        <v>4</v>
      </c>
      <c r="H80" s="21" t="s">
        <v>5</v>
      </c>
      <c r="I80" s="21" t="s">
        <v>6</v>
      </c>
      <c r="J80" s="21" t="s">
        <v>7</v>
      </c>
      <c r="K80" s="21" t="s">
        <v>8</v>
      </c>
      <c r="L80" s="21" t="s">
        <v>9</v>
      </c>
      <c r="M80" s="21" t="s">
        <v>10</v>
      </c>
      <c r="N80" s="21" t="s">
        <v>11</v>
      </c>
      <c r="O80" s="22" t="s">
        <v>12</v>
      </c>
      <c r="P80" s="21" t="s">
        <v>13</v>
      </c>
      <c r="Q80" s="22" t="s">
        <v>14</v>
      </c>
      <c r="R80" s="21" t="s">
        <v>15</v>
      </c>
      <c r="S80" s="22" t="s">
        <v>16</v>
      </c>
      <c r="T80" s="21" t="s">
        <v>17</v>
      </c>
      <c r="U80" s="22" t="s">
        <v>18</v>
      </c>
      <c r="V80" s="21" t="s">
        <v>19</v>
      </c>
      <c r="W80" s="21" t="s">
        <v>20</v>
      </c>
    </row>
    <row r="81" spans="1:23" ht="13.9" customHeight="1" x14ac:dyDescent="0.25">
      <c r="A81" s="11" t="s">
        <v>48</v>
      </c>
      <c r="B81" s="23">
        <v>312001</v>
      </c>
      <c r="C81" s="23" t="s">
        <v>70</v>
      </c>
      <c r="D81" s="75">
        <v>519878</v>
      </c>
      <c r="E81" s="75">
        <v>550791</v>
      </c>
      <c r="F81" s="75">
        <v>508735</v>
      </c>
      <c r="G81" s="75">
        <v>572208</v>
      </c>
      <c r="H81" s="75">
        <v>605033</v>
      </c>
      <c r="I81" s="75"/>
      <c r="J81" s="75"/>
      <c r="K81" s="75"/>
      <c r="L81" s="75"/>
      <c r="M81" s="75">
        <f t="shared" ref="M81:M105" si="52">H81+SUM(I81:L81)</f>
        <v>605033</v>
      </c>
      <c r="N81" s="75"/>
      <c r="O81" s="76">
        <f t="shared" ref="O81:O111" si="53">N81/$M81</f>
        <v>0</v>
      </c>
      <c r="P81" s="75"/>
      <c r="Q81" s="76">
        <f t="shared" ref="Q81:Q111" si="54">P81/$M81</f>
        <v>0</v>
      </c>
      <c r="R81" s="75"/>
      <c r="S81" s="76">
        <f t="shared" ref="S81:S111" si="55">R81/$M81</f>
        <v>0</v>
      </c>
      <c r="T81" s="75"/>
      <c r="U81" s="76">
        <f t="shared" ref="U81:U111" si="56">T81/$M81</f>
        <v>0</v>
      </c>
      <c r="V81" s="77">
        <f t="shared" ref="V81:V89" si="57">H81</f>
        <v>605033</v>
      </c>
      <c r="W81" s="77">
        <f t="shared" ref="W81:W89" si="58">V81</f>
        <v>605033</v>
      </c>
    </row>
    <row r="82" spans="1:23" ht="13.9" customHeight="1" x14ac:dyDescent="0.25">
      <c r="A82" s="11"/>
      <c r="B82" s="23">
        <v>312001</v>
      </c>
      <c r="C82" s="23" t="s">
        <v>71</v>
      </c>
      <c r="D82" s="75">
        <v>1850</v>
      </c>
      <c r="E82" s="75">
        <v>1800</v>
      </c>
      <c r="F82" s="75">
        <v>1800</v>
      </c>
      <c r="G82" s="75">
        <v>2220</v>
      </c>
      <c r="H82" s="75">
        <v>1500</v>
      </c>
      <c r="I82" s="75"/>
      <c r="J82" s="75"/>
      <c r="K82" s="75"/>
      <c r="L82" s="75"/>
      <c r="M82" s="75">
        <f t="shared" si="52"/>
        <v>1500</v>
      </c>
      <c r="N82" s="75"/>
      <c r="O82" s="76">
        <f t="shared" si="53"/>
        <v>0</v>
      </c>
      <c r="P82" s="75"/>
      <c r="Q82" s="76">
        <f t="shared" si="54"/>
        <v>0</v>
      </c>
      <c r="R82" s="75"/>
      <c r="S82" s="76">
        <f t="shared" si="55"/>
        <v>0</v>
      </c>
      <c r="T82" s="75"/>
      <c r="U82" s="76">
        <f t="shared" si="56"/>
        <v>0</v>
      </c>
      <c r="V82" s="77">
        <f t="shared" si="57"/>
        <v>1500</v>
      </c>
      <c r="W82" s="77">
        <f t="shared" si="58"/>
        <v>1500</v>
      </c>
    </row>
    <row r="83" spans="1:23" ht="13.9" customHeight="1" x14ac:dyDescent="0.25">
      <c r="A83" s="11"/>
      <c r="B83" s="23">
        <v>312001</v>
      </c>
      <c r="C83" s="23" t="s">
        <v>72</v>
      </c>
      <c r="D83" s="75">
        <v>19507</v>
      </c>
      <c r="E83" s="75">
        <v>19507</v>
      </c>
      <c r="F83" s="75">
        <v>19500</v>
      </c>
      <c r="G83" s="75">
        <v>19805</v>
      </c>
      <c r="H83" s="75">
        <v>23002</v>
      </c>
      <c r="I83" s="75"/>
      <c r="J83" s="75"/>
      <c r="K83" s="75"/>
      <c r="L83" s="75"/>
      <c r="M83" s="75">
        <f t="shared" si="52"/>
        <v>23002</v>
      </c>
      <c r="N83" s="75"/>
      <c r="O83" s="76">
        <f t="shared" si="53"/>
        <v>0</v>
      </c>
      <c r="P83" s="75"/>
      <c r="Q83" s="76">
        <f t="shared" si="54"/>
        <v>0</v>
      </c>
      <c r="R83" s="75"/>
      <c r="S83" s="76">
        <f t="shared" si="55"/>
        <v>0</v>
      </c>
      <c r="T83" s="75"/>
      <c r="U83" s="76">
        <f t="shared" si="56"/>
        <v>0</v>
      </c>
      <c r="V83" s="77">
        <f t="shared" si="57"/>
        <v>23002</v>
      </c>
      <c r="W83" s="77">
        <f t="shared" si="58"/>
        <v>23002</v>
      </c>
    </row>
    <row r="84" spans="1:23" ht="13.9" customHeight="1" x14ac:dyDescent="0.25">
      <c r="A84" s="11"/>
      <c r="B84" s="23">
        <v>312001</v>
      </c>
      <c r="C84" s="23" t="s">
        <v>73</v>
      </c>
      <c r="D84" s="75">
        <f>5741+998</f>
        <v>6739</v>
      </c>
      <c r="E84" s="75">
        <f>5958+691</f>
        <v>6649</v>
      </c>
      <c r="F84" s="75">
        <f>5900+1152</f>
        <v>7052</v>
      </c>
      <c r="G84" s="75">
        <v>6938</v>
      </c>
      <c r="H84" s="75">
        <v>6880</v>
      </c>
      <c r="I84" s="75"/>
      <c r="J84" s="75"/>
      <c r="K84" s="75"/>
      <c r="L84" s="75"/>
      <c r="M84" s="75">
        <f t="shared" si="52"/>
        <v>6880</v>
      </c>
      <c r="N84" s="75"/>
      <c r="O84" s="76">
        <f t="shared" si="53"/>
        <v>0</v>
      </c>
      <c r="P84" s="75"/>
      <c r="Q84" s="76">
        <f t="shared" si="54"/>
        <v>0</v>
      </c>
      <c r="R84" s="75"/>
      <c r="S84" s="76">
        <f t="shared" si="55"/>
        <v>0</v>
      </c>
      <c r="T84" s="75"/>
      <c r="U84" s="76">
        <f t="shared" si="56"/>
        <v>0</v>
      </c>
      <c r="V84" s="77">
        <f t="shared" si="57"/>
        <v>6880</v>
      </c>
      <c r="W84" s="77">
        <f t="shared" si="58"/>
        <v>6880</v>
      </c>
    </row>
    <row r="85" spans="1:23" ht="13.9" customHeight="1" x14ac:dyDescent="0.25">
      <c r="A85" s="11"/>
      <c r="B85" s="23">
        <v>312001</v>
      </c>
      <c r="C85" s="23" t="s">
        <v>74</v>
      </c>
      <c r="D85" s="75">
        <v>40885.199999999997</v>
      </c>
      <c r="E85" s="75">
        <v>42145</v>
      </c>
      <c r="F85" s="75">
        <v>10000</v>
      </c>
      <c r="G85" s="75">
        <v>5787.6</v>
      </c>
      <c r="H85" s="75">
        <v>3167</v>
      </c>
      <c r="I85" s="75"/>
      <c r="J85" s="75"/>
      <c r="K85" s="75"/>
      <c r="L85" s="75"/>
      <c r="M85" s="75">
        <f t="shared" si="52"/>
        <v>3167</v>
      </c>
      <c r="N85" s="75"/>
      <c r="O85" s="76">
        <f t="shared" si="53"/>
        <v>0</v>
      </c>
      <c r="P85" s="75"/>
      <c r="Q85" s="76">
        <f t="shared" si="54"/>
        <v>0</v>
      </c>
      <c r="R85" s="75"/>
      <c r="S85" s="76">
        <f t="shared" si="55"/>
        <v>0</v>
      </c>
      <c r="T85" s="75"/>
      <c r="U85" s="76">
        <f t="shared" si="56"/>
        <v>0</v>
      </c>
      <c r="V85" s="77">
        <f t="shared" si="57"/>
        <v>3167</v>
      </c>
      <c r="W85" s="77">
        <f t="shared" si="58"/>
        <v>3167</v>
      </c>
    </row>
    <row r="86" spans="1:23" ht="13.9" customHeight="1" x14ac:dyDescent="0.25">
      <c r="A86" s="11"/>
      <c r="B86" s="23">
        <v>312001</v>
      </c>
      <c r="C86" s="23" t="s">
        <v>75</v>
      </c>
      <c r="D86" s="75">
        <v>514.6</v>
      </c>
      <c r="E86" s="75">
        <v>365.2</v>
      </c>
      <c r="F86" s="75">
        <v>365</v>
      </c>
      <c r="G86" s="75">
        <v>415</v>
      </c>
      <c r="H86" s="75">
        <v>415</v>
      </c>
      <c r="I86" s="75"/>
      <c r="J86" s="75"/>
      <c r="K86" s="75"/>
      <c r="L86" s="75"/>
      <c r="M86" s="75">
        <f t="shared" si="52"/>
        <v>415</v>
      </c>
      <c r="N86" s="75"/>
      <c r="O86" s="76">
        <f t="shared" si="53"/>
        <v>0</v>
      </c>
      <c r="P86" s="75"/>
      <c r="Q86" s="76">
        <f t="shared" si="54"/>
        <v>0</v>
      </c>
      <c r="R86" s="75"/>
      <c r="S86" s="76">
        <f t="shared" si="55"/>
        <v>0</v>
      </c>
      <c r="T86" s="75"/>
      <c r="U86" s="76">
        <f t="shared" si="56"/>
        <v>0</v>
      </c>
      <c r="V86" s="77">
        <f t="shared" si="57"/>
        <v>415</v>
      </c>
      <c r="W86" s="77">
        <f t="shared" si="58"/>
        <v>415</v>
      </c>
    </row>
    <row r="87" spans="1:23" ht="13.9" customHeight="1" x14ac:dyDescent="0.25">
      <c r="A87" s="11"/>
      <c r="B87" s="23">
        <v>312001</v>
      </c>
      <c r="C87" s="23" t="s">
        <v>76</v>
      </c>
      <c r="D87" s="75">
        <v>15596</v>
      </c>
      <c r="E87" s="75">
        <v>20806</v>
      </c>
      <c r="F87" s="75">
        <v>6700</v>
      </c>
      <c r="G87" s="75">
        <f>9960+14756+376+450</f>
        <v>25542</v>
      </c>
      <c r="H87" s="75">
        <v>8750</v>
      </c>
      <c r="I87" s="75"/>
      <c r="J87" s="75"/>
      <c r="K87" s="75"/>
      <c r="L87" s="75"/>
      <c r="M87" s="75">
        <f t="shared" si="52"/>
        <v>8750</v>
      </c>
      <c r="N87" s="75"/>
      <c r="O87" s="76">
        <f t="shared" si="53"/>
        <v>0</v>
      </c>
      <c r="P87" s="75"/>
      <c r="Q87" s="76">
        <f t="shared" si="54"/>
        <v>0</v>
      </c>
      <c r="R87" s="75"/>
      <c r="S87" s="76">
        <f t="shared" si="55"/>
        <v>0</v>
      </c>
      <c r="T87" s="75"/>
      <c r="U87" s="76">
        <f t="shared" si="56"/>
        <v>0</v>
      </c>
      <c r="V87" s="77">
        <f t="shared" si="57"/>
        <v>8750</v>
      </c>
      <c r="W87" s="77">
        <f t="shared" si="58"/>
        <v>8750</v>
      </c>
    </row>
    <row r="88" spans="1:23" ht="13.9" customHeight="1" x14ac:dyDescent="0.25">
      <c r="A88" s="11"/>
      <c r="B88" s="23">
        <v>312001</v>
      </c>
      <c r="C88" s="23" t="s">
        <v>77</v>
      </c>
      <c r="D88" s="75">
        <v>4534</v>
      </c>
      <c r="E88" s="75">
        <v>9055</v>
      </c>
      <c r="F88" s="75">
        <v>4653</v>
      </c>
      <c r="G88" s="75">
        <v>15975</v>
      </c>
      <c r="H88" s="75">
        <v>17612</v>
      </c>
      <c r="I88" s="75"/>
      <c r="J88" s="75"/>
      <c r="K88" s="75"/>
      <c r="L88" s="75"/>
      <c r="M88" s="75">
        <f t="shared" si="52"/>
        <v>17612</v>
      </c>
      <c r="N88" s="75"/>
      <c r="O88" s="76">
        <f t="shared" si="53"/>
        <v>0</v>
      </c>
      <c r="P88" s="75"/>
      <c r="Q88" s="76">
        <f t="shared" si="54"/>
        <v>0</v>
      </c>
      <c r="R88" s="75"/>
      <c r="S88" s="76">
        <f t="shared" si="55"/>
        <v>0</v>
      </c>
      <c r="T88" s="75"/>
      <c r="U88" s="76">
        <f t="shared" si="56"/>
        <v>0</v>
      </c>
      <c r="V88" s="77">
        <f t="shared" si="57"/>
        <v>17612</v>
      </c>
      <c r="W88" s="77">
        <f t="shared" si="58"/>
        <v>17612</v>
      </c>
    </row>
    <row r="89" spans="1:23" ht="13.9" customHeight="1" x14ac:dyDescent="0.25">
      <c r="A89" s="11"/>
      <c r="B89" s="23">
        <v>312001</v>
      </c>
      <c r="C89" s="23" t="s">
        <v>78</v>
      </c>
      <c r="D89" s="75">
        <v>4487.71</v>
      </c>
      <c r="E89" s="75">
        <v>7171.9</v>
      </c>
      <c r="F89" s="75">
        <v>7172</v>
      </c>
      <c r="G89" s="75">
        <v>7879.27</v>
      </c>
      <c r="H89" s="75">
        <v>7880</v>
      </c>
      <c r="I89" s="75"/>
      <c r="J89" s="75"/>
      <c r="K89" s="75"/>
      <c r="L89" s="75"/>
      <c r="M89" s="75">
        <f t="shared" si="52"/>
        <v>7880</v>
      </c>
      <c r="N89" s="75"/>
      <c r="O89" s="76">
        <f t="shared" si="53"/>
        <v>0</v>
      </c>
      <c r="P89" s="75"/>
      <c r="Q89" s="76">
        <f t="shared" si="54"/>
        <v>0</v>
      </c>
      <c r="R89" s="75"/>
      <c r="S89" s="76">
        <f t="shared" si="55"/>
        <v>0</v>
      </c>
      <c r="T89" s="75"/>
      <c r="U89" s="76">
        <f t="shared" si="56"/>
        <v>0</v>
      </c>
      <c r="V89" s="77">
        <f t="shared" si="57"/>
        <v>7880</v>
      </c>
      <c r="W89" s="77">
        <f t="shared" si="58"/>
        <v>7880</v>
      </c>
    </row>
    <row r="90" spans="1:23" ht="13.9" customHeight="1" x14ac:dyDescent="0.25">
      <c r="A90" s="11"/>
      <c r="B90" s="23">
        <v>312001</v>
      </c>
      <c r="C90" s="23" t="s">
        <v>79</v>
      </c>
      <c r="D90" s="75">
        <v>5700</v>
      </c>
      <c r="E90" s="75">
        <v>5765.41</v>
      </c>
      <c r="F90" s="75">
        <v>0</v>
      </c>
      <c r="G90" s="75">
        <v>0</v>
      </c>
      <c r="H90" s="75">
        <v>0</v>
      </c>
      <c r="I90" s="75"/>
      <c r="J90" s="75"/>
      <c r="K90" s="75"/>
      <c r="L90" s="75"/>
      <c r="M90" s="75">
        <f t="shared" si="52"/>
        <v>0</v>
      </c>
      <c r="N90" s="75"/>
      <c r="O90" s="76" t="e">
        <f t="shared" si="53"/>
        <v>#DIV/0!</v>
      </c>
      <c r="P90" s="75"/>
      <c r="Q90" s="76" t="e">
        <f t="shared" si="54"/>
        <v>#DIV/0!</v>
      </c>
      <c r="R90" s="75"/>
      <c r="S90" s="76" t="e">
        <f t="shared" si="55"/>
        <v>#DIV/0!</v>
      </c>
      <c r="T90" s="75"/>
      <c r="U90" s="76" t="e">
        <f t="shared" si="56"/>
        <v>#DIV/0!</v>
      </c>
      <c r="V90" s="77">
        <v>0</v>
      </c>
      <c r="W90" s="77">
        <v>0</v>
      </c>
    </row>
    <row r="91" spans="1:23" ht="13.9" customHeight="1" x14ac:dyDescent="0.25">
      <c r="A91" s="11"/>
      <c r="B91" s="23">
        <v>312001</v>
      </c>
      <c r="C91" s="23" t="s">
        <v>80</v>
      </c>
      <c r="D91" s="75">
        <v>2202.92</v>
      </c>
      <c r="E91" s="75">
        <v>0</v>
      </c>
      <c r="F91" s="75">
        <v>3020</v>
      </c>
      <c r="G91" s="75">
        <v>5697.82</v>
      </c>
      <c r="H91" s="75">
        <v>2855</v>
      </c>
      <c r="I91" s="75"/>
      <c r="J91" s="75"/>
      <c r="K91" s="75"/>
      <c r="L91" s="75"/>
      <c r="M91" s="75">
        <f t="shared" si="52"/>
        <v>2855</v>
      </c>
      <c r="N91" s="75"/>
      <c r="O91" s="76">
        <f t="shared" si="53"/>
        <v>0</v>
      </c>
      <c r="P91" s="75"/>
      <c r="Q91" s="76">
        <f t="shared" si="54"/>
        <v>0</v>
      </c>
      <c r="R91" s="75"/>
      <c r="S91" s="76">
        <f t="shared" si="55"/>
        <v>0</v>
      </c>
      <c r="T91" s="75"/>
      <c r="U91" s="76">
        <f t="shared" si="56"/>
        <v>0</v>
      </c>
      <c r="V91" s="77">
        <f>H91</f>
        <v>2855</v>
      </c>
      <c r="W91" s="77">
        <v>0</v>
      </c>
    </row>
    <row r="92" spans="1:23" ht="13.9" customHeight="1" x14ac:dyDescent="0.25">
      <c r="A92" s="11"/>
      <c r="B92" s="23">
        <v>312001</v>
      </c>
      <c r="C92" s="23" t="s">
        <v>81</v>
      </c>
      <c r="D92" s="75">
        <v>44092</v>
      </c>
      <c r="E92" s="75">
        <v>46683</v>
      </c>
      <c r="F92" s="75">
        <v>50112</v>
      </c>
      <c r="G92" s="75">
        <f>50112+4234.33+3600</f>
        <v>57946.33</v>
      </c>
      <c r="H92" s="75">
        <v>44220</v>
      </c>
      <c r="I92" s="75"/>
      <c r="J92" s="75"/>
      <c r="K92" s="75"/>
      <c r="L92" s="75"/>
      <c r="M92" s="75">
        <f t="shared" si="52"/>
        <v>44220</v>
      </c>
      <c r="N92" s="75"/>
      <c r="O92" s="76">
        <f t="shared" si="53"/>
        <v>0</v>
      </c>
      <c r="P92" s="75"/>
      <c r="Q92" s="76">
        <f t="shared" si="54"/>
        <v>0</v>
      </c>
      <c r="R92" s="75"/>
      <c r="S92" s="76">
        <f t="shared" si="55"/>
        <v>0</v>
      </c>
      <c r="T92" s="75"/>
      <c r="U92" s="76">
        <f t="shared" si="56"/>
        <v>0</v>
      </c>
      <c r="V92" s="77">
        <f>H92</f>
        <v>44220</v>
      </c>
      <c r="W92" s="77">
        <f t="shared" ref="W92:W102" si="59">V92</f>
        <v>44220</v>
      </c>
    </row>
    <row r="93" spans="1:23" ht="13.9" customHeight="1" x14ac:dyDescent="0.25">
      <c r="A93" s="11"/>
      <c r="B93" s="23">
        <v>312001</v>
      </c>
      <c r="C93" s="23" t="s">
        <v>82</v>
      </c>
      <c r="D93" s="75">
        <v>1821.52</v>
      </c>
      <c r="E93" s="75">
        <v>0</v>
      </c>
      <c r="F93" s="75">
        <v>0</v>
      </c>
      <c r="G93" s="75">
        <v>6454.99</v>
      </c>
      <c r="H93" s="75">
        <v>0</v>
      </c>
      <c r="I93" s="75"/>
      <c r="J93" s="75"/>
      <c r="K93" s="75"/>
      <c r="L93" s="75"/>
      <c r="M93" s="75">
        <f t="shared" si="52"/>
        <v>0</v>
      </c>
      <c r="N93" s="75"/>
      <c r="O93" s="76" t="e">
        <f t="shared" si="53"/>
        <v>#DIV/0!</v>
      </c>
      <c r="P93" s="75"/>
      <c r="Q93" s="76" t="e">
        <f t="shared" si="54"/>
        <v>#DIV/0!</v>
      </c>
      <c r="R93" s="75"/>
      <c r="S93" s="76" t="e">
        <f t="shared" si="55"/>
        <v>#DIV/0!</v>
      </c>
      <c r="T93" s="75"/>
      <c r="U93" s="76" t="e">
        <f t="shared" si="56"/>
        <v>#DIV/0!</v>
      </c>
      <c r="V93" s="75">
        <f>výdaje!Y319</f>
        <v>0</v>
      </c>
      <c r="W93" s="77">
        <f t="shared" si="59"/>
        <v>0</v>
      </c>
    </row>
    <row r="94" spans="1:23" ht="13.9" customHeight="1" x14ac:dyDescent="0.25">
      <c r="A94" s="11"/>
      <c r="B94" s="23">
        <v>312001</v>
      </c>
      <c r="C94" s="23" t="s">
        <v>83</v>
      </c>
      <c r="D94" s="75">
        <v>29644.43</v>
      </c>
      <c r="E94" s="75">
        <v>0</v>
      </c>
      <c r="F94" s="75">
        <v>0</v>
      </c>
      <c r="G94" s="75">
        <v>0</v>
      </c>
      <c r="H94" s="75">
        <v>0</v>
      </c>
      <c r="I94" s="75"/>
      <c r="J94" s="75"/>
      <c r="K94" s="75"/>
      <c r="L94" s="75"/>
      <c r="M94" s="75">
        <f t="shared" si="52"/>
        <v>0</v>
      </c>
      <c r="N94" s="75"/>
      <c r="O94" s="76" t="e">
        <f t="shared" si="53"/>
        <v>#DIV/0!</v>
      </c>
      <c r="P94" s="75"/>
      <c r="Q94" s="76" t="e">
        <f t="shared" si="54"/>
        <v>#DIV/0!</v>
      </c>
      <c r="R94" s="75"/>
      <c r="S94" s="76" t="e">
        <f t="shared" si="55"/>
        <v>#DIV/0!</v>
      </c>
      <c r="T94" s="75"/>
      <c r="U94" s="76" t="e">
        <f t="shared" si="56"/>
        <v>#DIV/0!</v>
      </c>
      <c r="V94" s="75">
        <f>výdaje!Y320</f>
        <v>2450</v>
      </c>
      <c r="W94" s="77">
        <f t="shared" si="59"/>
        <v>2450</v>
      </c>
    </row>
    <row r="95" spans="1:23" ht="13.9" customHeight="1" x14ac:dyDescent="0.25">
      <c r="A95" s="11"/>
      <c r="B95" s="23">
        <v>312001</v>
      </c>
      <c r="C95" s="23" t="s">
        <v>84</v>
      </c>
      <c r="D95" s="75">
        <v>0</v>
      </c>
      <c r="E95" s="75">
        <v>0</v>
      </c>
      <c r="F95" s="75">
        <v>0</v>
      </c>
      <c r="G95" s="75">
        <v>22985.5</v>
      </c>
      <c r="H95" s="75">
        <v>1362</v>
      </c>
      <c r="I95" s="75"/>
      <c r="J95" s="75"/>
      <c r="K95" s="75"/>
      <c r="L95" s="75"/>
      <c r="M95" s="75">
        <f t="shared" si="52"/>
        <v>1362</v>
      </c>
      <c r="N95" s="75"/>
      <c r="O95" s="76">
        <f t="shared" si="53"/>
        <v>0</v>
      </c>
      <c r="P95" s="75"/>
      <c r="Q95" s="76">
        <f t="shared" si="54"/>
        <v>0</v>
      </c>
      <c r="R95" s="75"/>
      <c r="S95" s="76">
        <f t="shared" si="55"/>
        <v>0</v>
      </c>
      <c r="T95" s="75"/>
      <c r="U95" s="76">
        <f t="shared" si="56"/>
        <v>0</v>
      </c>
      <c r="V95" s="75">
        <v>0</v>
      </c>
      <c r="W95" s="77">
        <f t="shared" si="59"/>
        <v>0</v>
      </c>
    </row>
    <row r="96" spans="1:23" ht="13.9" customHeight="1" x14ac:dyDescent="0.25">
      <c r="A96" s="11"/>
      <c r="B96" s="23">
        <v>312012</v>
      </c>
      <c r="C96" s="23" t="s">
        <v>85</v>
      </c>
      <c r="D96" s="75">
        <v>0</v>
      </c>
      <c r="E96" s="75">
        <v>0</v>
      </c>
      <c r="F96" s="75">
        <v>0</v>
      </c>
      <c r="G96" s="75">
        <v>1349.5</v>
      </c>
      <c r="H96" s="75">
        <v>0</v>
      </c>
      <c r="I96" s="75"/>
      <c r="J96" s="75"/>
      <c r="K96" s="75"/>
      <c r="L96" s="75"/>
      <c r="M96" s="75">
        <f t="shared" si="52"/>
        <v>0</v>
      </c>
      <c r="N96" s="75"/>
      <c r="O96" s="76" t="e">
        <f t="shared" si="53"/>
        <v>#DIV/0!</v>
      </c>
      <c r="P96" s="75"/>
      <c r="Q96" s="76" t="e">
        <f t="shared" si="54"/>
        <v>#DIV/0!</v>
      </c>
      <c r="R96" s="75"/>
      <c r="S96" s="76" t="e">
        <f t="shared" si="55"/>
        <v>#DIV/0!</v>
      </c>
      <c r="T96" s="75"/>
      <c r="U96" s="76" t="e">
        <f t="shared" si="56"/>
        <v>#DIV/0!</v>
      </c>
      <c r="V96" s="75">
        <f>výdaje!Y322</f>
        <v>24</v>
      </c>
      <c r="W96" s="77">
        <f t="shared" si="59"/>
        <v>24</v>
      </c>
    </row>
    <row r="97" spans="1:23" ht="13.9" customHeight="1" x14ac:dyDescent="0.25">
      <c r="A97" s="11"/>
      <c r="B97" s="23">
        <v>312012</v>
      </c>
      <c r="C97" s="23" t="s">
        <v>86</v>
      </c>
      <c r="D97" s="75">
        <v>4584.09</v>
      </c>
      <c r="E97" s="75">
        <v>4105.09</v>
      </c>
      <c r="F97" s="75">
        <v>4105</v>
      </c>
      <c r="G97" s="75">
        <v>4116.1499999999996</v>
      </c>
      <c r="H97" s="75">
        <v>4116</v>
      </c>
      <c r="I97" s="75"/>
      <c r="J97" s="75"/>
      <c r="K97" s="75"/>
      <c r="L97" s="75"/>
      <c r="M97" s="75">
        <f t="shared" si="52"/>
        <v>4116</v>
      </c>
      <c r="N97" s="75"/>
      <c r="O97" s="76">
        <f t="shared" si="53"/>
        <v>0</v>
      </c>
      <c r="P97" s="75"/>
      <c r="Q97" s="76">
        <f t="shared" si="54"/>
        <v>0</v>
      </c>
      <c r="R97" s="75"/>
      <c r="S97" s="76">
        <f t="shared" si="55"/>
        <v>0</v>
      </c>
      <c r="T97" s="75"/>
      <c r="U97" s="76">
        <f t="shared" si="56"/>
        <v>0</v>
      </c>
      <c r="V97" s="77">
        <f t="shared" ref="V97:V102" si="60">H97</f>
        <v>4116</v>
      </c>
      <c r="W97" s="77">
        <f t="shared" si="59"/>
        <v>4116</v>
      </c>
    </row>
    <row r="98" spans="1:23" ht="13.9" customHeight="1" x14ac:dyDescent="0.25">
      <c r="A98" s="11"/>
      <c r="B98" s="23">
        <v>312012</v>
      </c>
      <c r="C98" s="23" t="s">
        <v>87</v>
      </c>
      <c r="D98" s="75">
        <v>135.65</v>
      </c>
      <c r="E98" s="75">
        <v>136.86000000000001</v>
      </c>
      <c r="F98" s="75">
        <v>137</v>
      </c>
      <c r="G98" s="75">
        <v>137.29</v>
      </c>
      <c r="H98" s="75">
        <v>138</v>
      </c>
      <c r="I98" s="75"/>
      <c r="J98" s="75"/>
      <c r="K98" s="75"/>
      <c r="L98" s="75"/>
      <c r="M98" s="75">
        <f t="shared" si="52"/>
        <v>138</v>
      </c>
      <c r="N98" s="75"/>
      <c r="O98" s="76">
        <f t="shared" si="53"/>
        <v>0</v>
      </c>
      <c r="P98" s="75"/>
      <c r="Q98" s="76">
        <f t="shared" si="54"/>
        <v>0</v>
      </c>
      <c r="R98" s="75"/>
      <c r="S98" s="76">
        <f t="shared" si="55"/>
        <v>0</v>
      </c>
      <c r="T98" s="75"/>
      <c r="U98" s="76">
        <f t="shared" si="56"/>
        <v>0</v>
      </c>
      <c r="V98" s="77">
        <f t="shared" si="60"/>
        <v>138</v>
      </c>
      <c r="W98" s="77">
        <f t="shared" si="59"/>
        <v>138</v>
      </c>
    </row>
    <row r="99" spans="1:23" ht="13.9" customHeight="1" x14ac:dyDescent="0.25">
      <c r="A99" s="11"/>
      <c r="B99" s="23">
        <v>312012</v>
      </c>
      <c r="C99" s="23" t="s">
        <v>88</v>
      </c>
      <c r="D99" s="75">
        <v>298.29000000000002</v>
      </c>
      <c r="E99" s="75">
        <v>310.47000000000003</v>
      </c>
      <c r="F99" s="75">
        <v>310</v>
      </c>
      <c r="G99" s="75">
        <v>318.27</v>
      </c>
      <c r="H99" s="75">
        <v>352</v>
      </c>
      <c r="I99" s="75"/>
      <c r="J99" s="75"/>
      <c r="K99" s="75"/>
      <c r="L99" s="75"/>
      <c r="M99" s="75">
        <f t="shared" si="52"/>
        <v>352</v>
      </c>
      <c r="N99" s="75"/>
      <c r="O99" s="76">
        <f t="shared" si="53"/>
        <v>0</v>
      </c>
      <c r="P99" s="75"/>
      <c r="Q99" s="76">
        <f t="shared" si="54"/>
        <v>0</v>
      </c>
      <c r="R99" s="75"/>
      <c r="S99" s="76">
        <f t="shared" si="55"/>
        <v>0</v>
      </c>
      <c r="T99" s="75"/>
      <c r="U99" s="76">
        <f t="shared" si="56"/>
        <v>0</v>
      </c>
      <c r="V99" s="77">
        <f t="shared" si="60"/>
        <v>352</v>
      </c>
      <c r="W99" s="77">
        <f t="shared" si="59"/>
        <v>352</v>
      </c>
    </row>
    <row r="100" spans="1:23" ht="13.9" customHeight="1" x14ac:dyDescent="0.25">
      <c r="A100" s="11"/>
      <c r="B100" s="23">
        <v>312012</v>
      </c>
      <c r="C100" s="23" t="s">
        <v>89</v>
      </c>
      <c r="D100" s="75">
        <v>5629.44</v>
      </c>
      <c r="E100" s="75">
        <v>5829.3</v>
      </c>
      <c r="F100" s="75">
        <v>5665</v>
      </c>
      <c r="G100" s="75">
        <v>5546.76</v>
      </c>
      <c r="H100" s="75">
        <v>6083</v>
      </c>
      <c r="I100" s="75"/>
      <c r="J100" s="75"/>
      <c r="K100" s="75"/>
      <c r="L100" s="75"/>
      <c r="M100" s="75">
        <f t="shared" si="52"/>
        <v>6083</v>
      </c>
      <c r="N100" s="75"/>
      <c r="O100" s="76">
        <f t="shared" si="53"/>
        <v>0</v>
      </c>
      <c r="P100" s="75"/>
      <c r="Q100" s="76">
        <f t="shared" si="54"/>
        <v>0</v>
      </c>
      <c r="R100" s="75"/>
      <c r="S100" s="76">
        <f t="shared" si="55"/>
        <v>0</v>
      </c>
      <c r="T100" s="75"/>
      <c r="U100" s="76">
        <f t="shared" si="56"/>
        <v>0</v>
      </c>
      <c r="V100" s="77">
        <f t="shared" si="60"/>
        <v>6083</v>
      </c>
      <c r="W100" s="77">
        <f t="shared" si="59"/>
        <v>6083</v>
      </c>
    </row>
    <row r="101" spans="1:23" ht="13.9" customHeight="1" x14ac:dyDescent="0.25">
      <c r="A101" s="11"/>
      <c r="B101" s="23">
        <v>312012</v>
      </c>
      <c r="C101" s="23" t="s">
        <v>90</v>
      </c>
      <c r="D101" s="75">
        <v>1071.8</v>
      </c>
      <c r="E101" s="75">
        <v>1082.6400000000001</v>
      </c>
      <c r="F101" s="75">
        <v>1083</v>
      </c>
      <c r="G101" s="75">
        <v>1084.3399999999999</v>
      </c>
      <c r="H101" s="75">
        <v>1094</v>
      </c>
      <c r="I101" s="75"/>
      <c r="J101" s="75"/>
      <c r="K101" s="75"/>
      <c r="L101" s="75"/>
      <c r="M101" s="75">
        <f t="shared" si="52"/>
        <v>1094</v>
      </c>
      <c r="N101" s="75"/>
      <c r="O101" s="76">
        <f t="shared" si="53"/>
        <v>0</v>
      </c>
      <c r="P101" s="75"/>
      <c r="Q101" s="76">
        <f t="shared" si="54"/>
        <v>0</v>
      </c>
      <c r="R101" s="75"/>
      <c r="S101" s="76">
        <f t="shared" si="55"/>
        <v>0</v>
      </c>
      <c r="T101" s="75"/>
      <c r="U101" s="76">
        <f t="shared" si="56"/>
        <v>0</v>
      </c>
      <c r="V101" s="77">
        <f t="shared" si="60"/>
        <v>1094</v>
      </c>
      <c r="W101" s="77">
        <f t="shared" si="59"/>
        <v>1094</v>
      </c>
    </row>
    <row r="102" spans="1:23" ht="13.9" customHeight="1" x14ac:dyDescent="0.25">
      <c r="A102" s="11"/>
      <c r="B102" s="23">
        <v>312012</v>
      </c>
      <c r="C102" s="23" t="s">
        <v>91</v>
      </c>
      <c r="D102" s="75">
        <v>3073.49</v>
      </c>
      <c r="E102" s="75">
        <v>36480.720000000001</v>
      </c>
      <c r="F102" s="75">
        <v>301</v>
      </c>
      <c r="G102" s="75">
        <v>311.89</v>
      </c>
      <c r="H102" s="75">
        <v>312</v>
      </c>
      <c r="I102" s="75"/>
      <c r="J102" s="75"/>
      <c r="K102" s="75"/>
      <c r="L102" s="75"/>
      <c r="M102" s="75">
        <f t="shared" si="52"/>
        <v>312</v>
      </c>
      <c r="N102" s="75"/>
      <c r="O102" s="76">
        <f t="shared" si="53"/>
        <v>0</v>
      </c>
      <c r="P102" s="75"/>
      <c r="Q102" s="76">
        <f t="shared" si="54"/>
        <v>0</v>
      </c>
      <c r="R102" s="75"/>
      <c r="S102" s="76">
        <f t="shared" si="55"/>
        <v>0</v>
      </c>
      <c r="T102" s="75"/>
      <c r="U102" s="76">
        <f t="shared" si="56"/>
        <v>0</v>
      </c>
      <c r="V102" s="77">
        <f t="shared" si="60"/>
        <v>312</v>
      </c>
      <c r="W102" s="77">
        <f t="shared" si="59"/>
        <v>312</v>
      </c>
    </row>
    <row r="103" spans="1:23" ht="13.9" customHeight="1" x14ac:dyDescent="0.25">
      <c r="A103" s="11"/>
      <c r="B103" s="23">
        <v>322001</v>
      </c>
      <c r="C103" s="23" t="s">
        <v>92</v>
      </c>
      <c r="D103" s="75">
        <v>0</v>
      </c>
      <c r="E103" s="75">
        <v>0</v>
      </c>
      <c r="F103" s="75">
        <v>189183</v>
      </c>
      <c r="G103" s="75">
        <v>184139.16</v>
      </c>
      <c r="H103" s="75">
        <v>0</v>
      </c>
      <c r="I103" s="75"/>
      <c r="J103" s="75"/>
      <c r="K103" s="75"/>
      <c r="L103" s="75"/>
      <c r="M103" s="75">
        <f t="shared" si="52"/>
        <v>0</v>
      </c>
      <c r="N103" s="75"/>
      <c r="O103" s="76" t="e">
        <f t="shared" si="53"/>
        <v>#DIV/0!</v>
      </c>
      <c r="P103" s="75"/>
      <c r="Q103" s="76" t="e">
        <f t="shared" si="54"/>
        <v>#DIV/0!</v>
      </c>
      <c r="R103" s="75"/>
      <c r="S103" s="76" t="e">
        <f t="shared" si="55"/>
        <v>#DIV/0!</v>
      </c>
      <c r="T103" s="75"/>
      <c r="U103" s="76" t="e">
        <f t="shared" si="56"/>
        <v>#DIV/0!</v>
      </c>
      <c r="V103" s="77">
        <v>0</v>
      </c>
      <c r="W103" s="77">
        <v>0</v>
      </c>
    </row>
    <row r="104" spans="1:23" ht="13.9" customHeight="1" x14ac:dyDescent="0.25">
      <c r="A104" s="11"/>
      <c r="B104" s="23">
        <v>322001</v>
      </c>
      <c r="C104" s="23" t="s">
        <v>93</v>
      </c>
      <c r="D104" s="77">
        <v>0</v>
      </c>
      <c r="E104" s="77">
        <v>100000</v>
      </c>
      <c r="F104" s="77">
        <v>0</v>
      </c>
      <c r="G104" s="77">
        <v>0</v>
      </c>
      <c r="H104" s="77">
        <v>250000</v>
      </c>
      <c r="I104" s="77"/>
      <c r="J104" s="77"/>
      <c r="K104" s="77"/>
      <c r="L104" s="77"/>
      <c r="M104" s="77">
        <f t="shared" si="52"/>
        <v>250000</v>
      </c>
      <c r="N104" s="77"/>
      <c r="O104" s="78">
        <f t="shared" si="53"/>
        <v>0</v>
      </c>
      <c r="P104" s="77"/>
      <c r="Q104" s="78">
        <f t="shared" si="54"/>
        <v>0</v>
      </c>
      <c r="R104" s="77"/>
      <c r="S104" s="78">
        <f t="shared" si="55"/>
        <v>0</v>
      </c>
      <c r="T104" s="77"/>
      <c r="U104" s="78">
        <f t="shared" si="56"/>
        <v>0</v>
      </c>
      <c r="V104" s="77">
        <v>0</v>
      </c>
      <c r="W104" s="77">
        <v>0</v>
      </c>
    </row>
    <row r="105" spans="1:23" ht="13.9" customHeight="1" x14ac:dyDescent="0.25">
      <c r="A105" s="11"/>
      <c r="B105" s="23">
        <v>322001</v>
      </c>
      <c r="C105" s="23" t="s">
        <v>94</v>
      </c>
      <c r="D105" s="77">
        <v>0</v>
      </c>
      <c r="E105" s="77">
        <v>0</v>
      </c>
      <c r="F105" s="75">
        <v>166698</v>
      </c>
      <c r="G105" s="77">
        <v>0</v>
      </c>
      <c r="H105" s="75">
        <v>155618</v>
      </c>
      <c r="I105" s="77"/>
      <c r="J105" s="77"/>
      <c r="K105" s="77"/>
      <c r="L105" s="77"/>
      <c r="M105" s="77">
        <f t="shared" si="52"/>
        <v>155618</v>
      </c>
      <c r="N105" s="77"/>
      <c r="O105" s="78">
        <f t="shared" si="53"/>
        <v>0</v>
      </c>
      <c r="P105" s="77"/>
      <c r="Q105" s="78">
        <f t="shared" si="54"/>
        <v>0</v>
      </c>
      <c r="R105" s="77"/>
      <c r="S105" s="78">
        <f t="shared" si="55"/>
        <v>0</v>
      </c>
      <c r="T105" s="77"/>
      <c r="U105" s="78">
        <f t="shared" si="56"/>
        <v>0</v>
      </c>
      <c r="V105" s="77">
        <v>0</v>
      </c>
      <c r="W105" s="77">
        <v>0</v>
      </c>
    </row>
    <row r="106" spans="1:23" ht="13.9" customHeight="1" x14ac:dyDescent="0.25">
      <c r="A106" s="79" t="s">
        <v>95</v>
      </c>
      <c r="B106" s="26">
        <v>111</v>
      </c>
      <c r="C106" s="26" t="s">
        <v>22</v>
      </c>
      <c r="D106" s="27">
        <f t="shared" ref="D106:N106" si="61">SUM(D81:D105)</f>
        <v>712245.14</v>
      </c>
      <c r="E106" s="27">
        <f t="shared" si="61"/>
        <v>858683.59</v>
      </c>
      <c r="F106" s="27">
        <f t="shared" si="61"/>
        <v>986591</v>
      </c>
      <c r="G106" s="27">
        <f t="shared" si="61"/>
        <v>946857.87</v>
      </c>
      <c r="H106" s="27">
        <f t="shared" si="61"/>
        <v>1140389</v>
      </c>
      <c r="I106" s="27">
        <f t="shared" si="61"/>
        <v>0</v>
      </c>
      <c r="J106" s="27">
        <f t="shared" si="61"/>
        <v>0</v>
      </c>
      <c r="K106" s="27">
        <f t="shared" si="61"/>
        <v>0</v>
      </c>
      <c r="L106" s="27">
        <f t="shared" si="61"/>
        <v>0</v>
      </c>
      <c r="M106" s="27">
        <f t="shared" si="61"/>
        <v>1140389</v>
      </c>
      <c r="N106" s="27">
        <f t="shared" si="61"/>
        <v>0</v>
      </c>
      <c r="O106" s="28">
        <f t="shared" si="53"/>
        <v>0</v>
      </c>
      <c r="P106" s="27">
        <f>SUM(P81:P105)</f>
        <v>0</v>
      </c>
      <c r="Q106" s="28">
        <f t="shared" si="54"/>
        <v>0</v>
      </c>
      <c r="R106" s="27">
        <f>SUM(R81:R105)</f>
        <v>0</v>
      </c>
      <c r="S106" s="28">
        <f t="shared" si="55"/>
        <v>0</v>
      </c>
      <c r="T106" s="27">
        <f>SUM(T81:T105)</f>
        <v>0</v>
      </c>
      <c r="U106" s="28">
        <f t="shared" si="56"/>
        <v>0</v>
      </c>
      <c r="V106" s="27">
        <f>SUM(V81:V105)</f>
        <v>735883</v>
      </c>
      <c r="W106" s="27">
        <f>SUM(W81:W105)</f>
        <v>733028</v>
      </c>
    </row>
    <row r="107" spans="1:23" ht="13.9" customHeight="1" x14ac:dyDescent="0.25">
      <c r="A107" s="80" t="s">
        <v>48</v>
      </c>
      <c r="B107" s="23">
        <v>311</v>
      </c>
      <c r="C107" s="23" t="s">
        <v>96</v>
      </c>
      <c r="D107" s="75">
        <v>1400</v>
      </c>
      <c r="E107" s="75">
        <v>3000</v>
      </c>
      <c r="F107" s="75">
        <v>3000</v>
      </c>
      <c r="G107" s="75">
        <v>3000</v>
      </c>
      <c r="H107" s="75">
        <v>3000</v>
      </c>
      <c r="I107" s="75"/>
      <c r="J107" s="75"/>
      <c r="K107" s="75"/>
      <c r="L107" s="75"/>
      <c r="M107" s="75">
        <f>H107+SUM(I107:L107)</f>
        <v>3000</v>
      </c>
      <c r="N107" s="75"/>
      <c r="O107" s="76">
        <f t="shared" si="53"/>
        <v>0</v>
      </c>
      <c r="P107" s="75"/>
      <c r="Q107" s="76">
        <f t="shared" si="54"/>
        <v>0</v>
      </c>
      <c r="R107" s="75"/>
      <c r="S107" s="76">
        <f t="shared" si="55"/>
        <v>0</v>
      </c>
      <c r="T107" s="75"/>
      <c r="U107" s="76">
        <f t="shared" si="56"/>
        <v>0</v>
      </c>
      <c r="V107" s="77">
        <f>H107</f>
        <v>3000</v>
      </c>
      <c r="W107" s="77">
        <f>V107</f>
        <v>3000</v>
      </c>
    </row>
    <row r="108" spans="1:23" ht="13.9" customHeight="1" x14ac:dyDescent="0.25">
      <c r="A108" s="79" t="s">
        <v>95</v>
      </c>
      <c r="B108" s="26">
        <v>71</v>
      </c>
      <c r="C108" s="26" t="s">
        <v>24</v>
      </c>
      <c r="D108" s="27">
        <f t="shared" ref="D108:N108" si="62">SUM(D107:D107)</f>
        <v>1400</v>
      </c>
      <c r="E108" s="27">
        <f t="shared" si="62"/>
        <v>3000</v>
      </c>
      <c r="F108" s="27">
        <f t="shared" si="62"/>
        <v>3000</v>
      </c>
      <c r="G108" s="27">
        <f t="shared" si="62"/>
        <v>3000</v>
      </c>
      <c r="H108" s="27">
        <f t="shared" si="62"/>
        <v>3000</v>
      </c>
      <c r="I108" s="27">
        <f t="shared" si="62"/>
        <v>0</v>
      </c>
      <c r="J108" s="27">
        <f t="shared" si="62"/>
        <v>0</v>
      </c>
      <c r="K108" s="27">
        <f t="shared" si="62"/>
        <v>0</v>
      </c>
      <c r="L108" s="27">
        <f t="shared" si="62"/>
        <v>0</v>
      </c>
      <c r="M108" s="27">
        <f t="shared" si="62"/>
        <v>3000</v>
      </c>
      <c r="N108" s="27">
        <f t="shared" si="62"/>
        <v>0</v>
      </c>
      <c r="O108" s="28">
        <f t="shared" si="53"/>
        <v>0</v>
      </c>
      <c r="P108" s="27">
        <f>SUM(P107:P107)</f>
        <v>0</v>
      </c>
      <c r="Q108" s="28">
        <f t="shared" si="54"/>
        <v>0</v>
      </c>
      <c r="R108" s="27">
        <f>SUM(R107:R107)</f>
        <v>0</v>
      </c>
      <c r="S108" s="28">
        <f t="shared" si="55"/>
        <v>0</v>
      </c>
      <c r="T108" s="27">
        <f>SUM(T107:T107)</f>
        <v>0</v>
      </c>
      <c r="U108" s="28">
        <f t="shared" si="56"/>
        <v>0</v>
      </c>
      <c r="V108" s="27">
        <f>SUM(V107:V107)</f>
        <v>3000</v>
      </c>
      <c r="W108" s="27">
        <f>SUM(W107:W107)</f>
        <v>3000</v>
      </c>
    </row>
    <row r="109" spans="1:23" ht="13.9" customHeight="1" x14ac:dyDescent="0.25">
      <c r="A109" s="11" t="s">
        <v>48</v>
      </c>
      <c r="B109" s="23">
        <v>311</v>
      </c>
      <c r="C109" s="23" t="s">
        <v>96</v>
      </c>
      <c r="D109" s="75">
        <v>62.6</v>
      </c>
      <c r="E109" s="75">
        <v>455.43</v>
      </c>
      <c r="F109" s="75">
        <v>0</v>
      </c>
      <c r="G109" s="75">
        <v>0</v>
      </c>
      <c r="H109" s="75">
        <v>0</v>
      </c>
      <c r="I109" s="75"/>
      <c r="J109" s="75"/>
      <c r="K109" s="75"/>
      <c r="L109" s="75"/>
      <c r="M109" s="75">
        <f>H109+SUM(I109:L109)</f>
        <v>0</v>
      </c>
      <c r="N109" s="75"/>
      <c r="O109" s="76" t="e">
        <f t="shared" si="53"/>
        <v>#DIV/0!</v>
      </c>
      <c r="P109" s="75"/>
      <c r="Q109" s="76" t="e">
        <f t="shared" si="54"/>
        <v>#DIV/0!</v>
      </c>
      <c r="R109" s="75"/>
      <c r="S109" s="76" t="e">
        <f t="shared" si="55"/>
        <v>#DIV/0!</v>
      </c>
      <c r="T109" s="75"/>
      <c r="U109" s="76" t="e">
        <f t="shared" si="56"/>
        <v>#DIV/0!</v>
      </c>
      <c r="V109" s="77">
        <f>H109</f>
        <v>0</v>
      </c>
      <c r="W109" s="77">
        <f>V109</f>
        <v>0</v>
      </c>
    </row>
    <row r="110" spans="1:23" ht="13.9" customHeight="1" x14ac:dyDescent="0.25">
      <c r="A110" s="11"/>
      <c r="B110" s="23">
        <v>311</v>
      </c>
      <c r="C110" s="23" t="s">
        <v>97</v>
      </c>
      <c r="D110" s="75">
        <v>5368.06</v>
      </c>
      <c r="E110" s="75">
        <v>5035.68</v>
      </c>
      <c r="F110" s="75">
        <v>3800</v>
      </c>
      <c r="G110" s="75">
        <v>4347.1400000000003</v>
      </c>
      <c r="H110" s="75">
        <v>24610</v>
      </c>
      <c r="I110" s="75"/>
      <c r="J110" s="75"/>
      <c r="K110" s="75"/>
      <c r="L110" s="75"/>
      <c r="M110" s="75">
        <f>H110+SUM(I110:L110)</f>
        <v>24610</v>
      </c>
      <c r="N110" s="75"/>
      <c r="O110" s="76">
        <f t="shared" si="53"/>
        <v>0</v>
      </c>
      <c r="P110" s="75"/>
      <c r="Q110" s="76">
        <f t="shared" si="54"/>
        <v>0</v>
      </c>
      <c r="R110" s="75"/>
      <c r="S110" s="76">
        <f t="shared" si="55"/>
        <v>0</v>
      </c>
      <c r="T110" s="75"/>
      <c r="U110" s="76">
        <f t="shared" si="56"/>
        <v>0</v>
      </c>
      <c r="V110" s="77">
        <f>H110</f>
        <v>24610</v>
      </c>
      <c r="W110" s="77">
        <f>V110</f>
        <v>24610</v>
      </c>
    </row>
    <row r="111" spans="1:23" ht="13.9" customHeight="1" x14ac:dyDescent="0.25">
      <c r="A111" s="79" t="s">
        <v>95</v>
      </c>
      <c r="B111" s="26">
        <v>72</v>
      </c>
      <c r="C111" s="26" t="s">
        <v>25</v>
      </c>
      <c r="D111" s="27">
        <f t="shared" ref="D111:N111" si="63">SUM(D109:D110)</f>
        <v>5430.6600000000008</v>
      </c>
      <c r="E111" s="27">
        <f t="shared" si="63"/>
        <v>5491.1100000000006</v>
      </c>
      <c r="F111" s="27">
        <f t="shared" si="63"/>
        <v>3800</v>
      </c>
      <c r="G111" s="27">
        <f t="shared" si="63"/>
        <v>4347.1400000000003</v>
      </c>
      <c r="H111" s="27">
        <f t="shared" si="63"/>
        <v>24610</v>
      </c>
      <c r="I111" s="27">
        <f t="shared" si="63"/>
        <v>0</v>
      </c>
      <c r="J111" s="27">
        <f t="shared" si="63"/>
        <v>0</v>
      </c>
      <c r="K111" s="27">
        <f t="shared" si="63"/>
        <v>0</v>
      </c>
      <c r="L111" s="27">
        <f t="shared" si="63"/>
        <v>0</v>
      </c>
      <c r="M111" s="27">
        <f t="shared" si="63"/>
        <v>24610</v>
      </c>
      <c r="N111" s="27">
        <f t="shared" si="63"/>
        <v>0</v>
      </c>
      <c r="O111" s="28">
        <f t="shared" si="53"/>
        <v>0</v>
      </c>
      <c r="P111" s="27">
        <f>SUM(P109:P110)</f>
        <v>0</v>
      </c>
      <c r="Q111" s="28">
        <f t="shared" si="54"/>
        <v>0</v>
      </c>
      <c r="R111" s="27">
        <f>SUM(R109:R110)</f>
        <v>0</v>
      </c>
      <c r="S111" s="28">
        <f t="shared" si="55"/>
        <v>0</v>
      </c>
      <c r="T111" s="27">
        <f>SUM(T109:T110)</f>
        <v>0</v>
      </c>
      <c r="U111" s="28">
        <f t="shared" si="56"/>
        <v>0</v>
      </c>
      <c r="V111" s="27">
        <f>SUM(V109:V110)</f>
        <v>24610</v>
      </c>
      <c r="W111" s="27">
        <f>SUM(W109:W110)</f>
        <v>24610</v>
      </c>
    </row>
    <row r="113" spans="1:23" ht="13.9" customHeight="1" x14ac:dyDescent="0.25">
      <c r="A113" s="32" t="s">
        <v>98</v>
      </c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/>
      <c r="P113" s="32"/>
      <c r="Q113" s="32"/>
      <c r="R113" s="32"/>
      <c r="S113" s="32"/>
      <c r="T113" s="32"/>
      <c r="U113" s="32"/>
      <c r="V113" s="32"/>
      <c r="W113" s="32"/>
    </row>
    <row r="114" spans="1:23" ht="13.9" customHeight="1" x14ac:dyDescent="0.25">
      <c r="A114" s="20"/>
      <c r="B114" s="20"/>
      <c r="C114" s="20"/>
      <c r="D114" s="21" t="s">
        <v>1</v>
      </c>
      <c r="E114" s="21" t="s">
        <v>2</v>
      </c>
      <c r="F114" s="21" t="s">
        <v>3</v>
      </c>
      <c r="G114" s="21" t="s">
        <v>4</v>
      </c>
      <c r="H114" s="21" t="s">
        <v>5</v>
      </c>
      <c r="I114" s="21" t="s">
        <v>6</v>
      </c>
      <c r="J114" s="21" t="s">
        <v>7</v>
      </c>
      <c r="K114" s="21" t="s">
        <v>8</v>
      </c>
      <c r="L114" s="21" t="s">
        <v>9</v>
      </c>
      <c r="M114" s="21" t="s">
        <v>10</v>
      </c>
      <c r="N114" s="21" t="s">
        <v>11</v>
      </c>
      <c r="O114" s="22" t="s">
        <v>12</v>
      </c>
      <c r="P114" s="21" t="s">
        <v>13</v>
      </c>
      <c r="Q114" s="22" t="s">
        <v>14</v>
      </c>
      <c r="R114" s="21" t="s">
        <v>15</v>
      </c>
      <c r="S114" s="22" t="s">
        <v>16</v>
      </c>
      <c r="T114" s="21" t="s">
        <v>17</v>
      </c>
      <c r="U114" s="22" t="s">
        <v>18</v>
      </c>
      <c r="V114" s="21" t="s">
        <v>19</v>
      </c>
      <c r="W114" s="21" t="s">
        <v>20</v>
      </c>
    </row>
    <row r="115" spans="1:23" ht="13.9" customHeight="1" x14ac:dyDescent="0.25">
      <c r="A115" s="12" t="s">
        <v>21</v>
      </c>
      <c r="B115" s="35">
        <v>131</v>
      </c>
      <c r="C115" s="35" t="s">
        <v>46</v>
      </c>
      <c r="D115" s="36">
        <f t="shared" ref="D115:N115" si="64">D121+D125</f>
        <v>14889.34</v>
      </c>
      <c r="E115" s="36">
        <f t="shared" si="64"/>
        <v>34161.160000000003</v>
      </c>
      <c r="F115" s="36">
        <f t="shared" si="64"/>
        <v>10884</v>
      </c>
      <c r="G115" s="36">
        <f t="shared" si="64"/>
        <v>69416.210000000006</v>
      </c>
      <c r="H115" s="36">
        <f t="shared" si="64"/>
        <v>32326</v>
      </c>
      <c r="I115" s="36">
        <f t="shared" si="64"/>
        <v>0</v>
      </c>
      <c r="J115" s="36">
        <f t="shared" si="64"/>
        <v>0</v>
      </c>
      <c r="K115" s="36">
        <f t="shared" si="64"/>
        <v>0</v>
      </c>
      <c r="L115" s="36">
        <f t="shared" si="64"/>
        <v>0</v>
      </c>
      <c r="M115" s="36">
        <f t="shared" si="64"/>
        <v>32326</v>
      </c>
      <c r="N115" s="36">
        <f t="shared" si="64"/>
        <v>0</v>
      </c>
      <c r="O115" s="37">
        <f>N115/$M115</f>
        <v>0</v>
      </c>
      <c r="P115" s="36">
        <f>P121+P125</f>
        <v>0</v>
      </c>
      <c r="Q115" s="37">
        <f>P115/$M115</f>
        <v>0</v>
      </c>
      <c r="R115" s="36">
        <f>R121+R125</f>
        <v>0</v>
      </c>
      <c r="S115" s="37">
        <f>R115/$M115</f>
        <v>0</v>
      </c>
      <c r="T115" s="36">
        <f>T121+T125</f>
        <v>0</v>
      </c>
      <c r="U115" s="37">
        <f>T115/$M115</f>
        <v>0</v>
      </c>
      <c r="V115" s="36">
        <f>V121+V125</f>
        <v>0</v>
      </c>
      <c r="W115" s="36">
        <f>W121+W125</f>
        <v>0</v>
      </c>
    </row>
    <row r="116" spans="1:23" ht="13.9" customHeight="1" x14ac:dyDescent="0.25">
      <c r="A116" s="12"/>
      <c r="B116" s="35">
        <v>41</v>
      </c>
      <c r="C116" s="35" t="s">
        <v>23</v>
      </c>
      <c r="D116" s="36">
        <f t="shared" ref="D116:N116" si="65">D122+D123</f>
        <v>361389.5</v>
      </c>
      <c r="E116" s="36">
        <f t="shared" si="65"/>
        <v>759956.16999999993</v>
      </c>
      <c r="F116" s="36">
        <f t="shared" si="65"/>
        <v>426046</v>
      </c>
      <c r="G116" s="36">
        <f t="shared" si="65"/>
        <v>403699.06</v>
      </c>
      <c r="H116" s="36">
        <f t="shared" si="65"/>
        <v>199814</v>
      </c>
      <c r="I116" s="36">
        <f t="shared" si="65"/>
        <v>0</v>
      </c>
      <c r="J116" s="36">
        <f t="shared" si="65"/>
        <v>0</v>
      </c>
      <c r="K116" s="36">
        <f t="shared" si="65"/>
        <v>0</v>
      </c>
      <c r="L116" s="36">
        <f t="shared" si="65"/>
        <v>0</v>
      </c>
      <c r="M116" s="36">
        <f t="shared" si="65"/>
        <v>199814</v>
      </c>
      <c r="N116" s="36">
        <f t="shared" si="65"/>
        <v>0</v>
      </c>
      <c r="O116" s="37">
        <f>N116/$M116</f>
        <v>0</v>
      </c>
      <c r="P116" s="36">
        <f>P122+P123</f>
        <v>0</v>
      </c>
      <c r="Q116" s="37">
        <f>P116/$M116</f>
        <v>0</v>
      </c>
      <c r="R116" s="36">
        <f>R122+R123</f>
        <v>0</v>
      </c>
      <c r="S116" s="37">
        <f>R116/$M116</f>
        <v>0</v>
      </c>
      <c r="T116" s="36">
        <f>T122+T123</f>
        <v>0</v>
      </c>
      <c r="U116" s="37">
        <f>T116/$M116</f>
        <v>0</v>
      </c>
      <c r="V116" s="36">
        <f>V122+V123</f>
        <v>0</v>
      </c>
      <c r="W116" s="36">
        <f>W122+W123</f>
        <v>0</v>
      </c>
    </row>
    <row r="117" spans="1:23" ht="13.9" customHeight="1" x14ac:dyDescent="0.25">
      <c r="A117" s="12"/>
      <c r="B117" s="35">
        <v>71</v>
      </c>
      <c r="C117" s="35" t="s">
        <v>24</v>
      </c>
      <c r="D117" s="36">
        <f t="shared" ref="D117:N117" si="66">D124+D126</f>
        <v>6320.3</v>
      </c>
      <c r="E117" s="36">
        <f t="shared" si="66"/>
        <v>3760.3</v>
      </c>
      <c r="F117" s="36">
        <f t="shared" si="66"/>
        <v>3760</v>
      </c>
      <c r="G117" s="36">
        <f t="shared" si="66"/>
        <v>4060.3</v>
      </c>
      <c r="H117" s="36">
        <f t="shared" si="66"/>
        <v>3000</v>
      </c>
      <c r="I117" s="36">
        <f t="shared" si="66"/>
        <v>0</v>
      </c>
      <c r="J117" s="36">
        <f t="shared" si="66"/>
        <v>0</v>
      </c>
      <c r="K117" s="36">
        <f t="shared" si="66"/>
        <v>0</v>
      </c>
      <c r="L117" s="36">
        <f t="shared" si="66"/>
        <v>0</v>
      </c>
      <c r="M117" s="36">
        <f t="shared" si="66"/>
        <v>3000</v>
      </c>
      <c r="N117" s="36">
        <f t="shared" si="66"/>
        <v>0</v>
      </c>
      <c r="O117" s="37">
        <f>N117/$M117</f>
        <v>0</v>
      </c>
      <c r="P117" s="36">
        <f>P124+P126</f>
        <v>0</v>
      </c>
      <c r="Q117" s="37">
        <f>P117/$M117</f>
        <v>0</v>
      </c>
      <c r="R117" s="36">
        <f>R124+R126</f>
        <v>0</v>
      </c>
      <c r="S117" s="37">
        <f>R117/$M117</f>
        <v>0</v>
      </c>
      <c r="T117" s="36">
        <f>T124+T126</f>
        <v>0</v>
      </c>
      <c r="U117" s="37">
        <f>T117/$M117</f>
        <v>0</v>
      </c>
      <c r="V117" s="36">
        <f>V124+V126</f>
        <v>0</v>
      </c>
      <c r="W117" s="36">
        <f>W124+W126</f>
        <v>0</v>
      </c>
    </row>
    <row r="118" spans="1:23" ht="13.9" customHeight="1" x14ac:dyDescent="0.25">
      <c r="A118" s="12"/>
      <c r="B118" s="35">
        <v>72</v>
      </c>
      <c r="C118" s="35" t="s">
        <v>25</v>
      </c>
      <c r="D118" s="36">
        <f t="shared" ref="D118:N118" si="67">D127</f>
        <v>10178.58</v>
      </c>
      <c r="E118" s="36">
        <f t="shared" si="67"/>
        <v>13138.14</v>
      </c>
      <c r="F118" s="36">
        <f t="shared" si="67"/>
        <v>0</v>
      </c>
      <c r="G118" s="36">
        <f t="shared" si="67"/>
        <v>0</v>
      </c>
      <c r="H118" s="36">
        <f t="shared" si="67"/>
        <v>0</v>
      </c>
      <c r="I118" s="36">
        <f t="shared" si="67"/>
        <v>0</v>
      </c>
      <c r="J118" s="36">
        <f t="shared" si="67"/>
        <v>0</v>
      </c>
      <c r="K118" s="36">
        <f t="shared" si="67"/>
        <v>0</v>
      </c>
      <c r="L118" s="36">
        <f t="shared" si="67"/>
        <v>0</v>
      </c>
      <c r="M118" s="36">
        <f t="shared" si="67"/>
        <v>0</v>
      </c>
      <c r="N118" s="36">
        <f t="shared" si="67"/>
        <v>0</v>
      </c>
      <c r="O118" s="37" t="e">
        <f>N118/$M118</f>
        <v>#DIV/0!</v>
      </c>
      <c r="P118" s="36">
        <f>P127</f>
        <v>0</v>
      </c>
      <c r="Q118" s="37" t="e">
        <f>P118/$M118</f>
        <v>#DIV/0!</v>
      </c>
      <c r="R118" s="36">
        <f>R127</f>
        <v>0</v>
      </c>
      <c r="S118" s="37" t="e">
        <f>R118/$M118</f>
        <v>#DIV/0!</v>
      </c>
      <c r="T118" s="36">
        <f>T127</f>
        <v>0</v>
      </c>
      <c r="U118" s="37" t="e">
        <f>T118/$M118</f>
        <v>#DIV/0!</v>
      </c>
      <c r="V118" s="36">
        <f>V127</f>
        <v>0</v>
      </c>
      <c r="W118" s="36">
        <f>W127</f>
        <v>0</v>
      </c>
    </row>
    <row r="119" spans="1:23" ht="13.9" customHeight="1" x14ac:dyDescent="0.25">
      <c r="A119" s="30"/>
      <c r="B119" s="31"/>
      <c r="C119" s="38" t="s">
        <v>29</v>
      </c>
      <c r="D119" s="39">
        <f t="shared" ref="D119:N119" si="68">SUM(D115:D118)</f>
        <v>392777.72000000003</v>
      </c>
      <c r="E119" s="39">
        <f t="shared" si="68"/>
        <v>811015.77</v>
      </c>
      <c r="F119" s="39">
        <f t="shared" si="68"/>
        <v>440690</v>
      </c>
      <c r="G119" s="39">
        <f t="shared" si="68"/>
        <v>477175.57</v>
      </c>
      <c r="H119" s="39">
        <f t="shared" si="68"/>
        <v>235140</v>
      </c>
      <c r="I119" s="39">
        <f t="shared" si="68"/>
        <v>0</v>
      </c>
      <c r="J119" s="39">
        <f t="shared" si="68"/>
        <v>0</v>
      </c>
      <c r="K119" s="39">
        <f t="shared" si="68"/>
        <v>0</v>
      </c>
      <c r="L119" s="39">
        <f t="shared" si="68"/>
        <v>0</v>
      </c>
      <c r="M119" s="39">
        <f t="shared" si="68"/>
        <v>235140</v>
      </c>
      <c r="N119" s="39">
        <f t="shared" si="68"/>
        <v>0</v>
      </c>
      <c r="O119" s="40">
        <f>N119/$M119</f>
        <v>0</v>
      </c>
      <c r="P119" s="39">
        <f>SUM(P115:P118)</f>
        <v>0</v>
      </c>
      <c r="Q119" s="40">
        <f>P119/$M119</f>
        <v>0</v>
      </c>
      <c r="R119" s="39">
        <f>SUM(R115:R118)</f>
        <v>0</v>
      </c>
      <c r="S119" s="40">
        <f>R119/$M119</f>
        <v>0</v>
      </c>
      <c r="T119" s="39">
        <f>SUM(T115:T118)</f>
        <v>0</v>
      </c>
      <c r="U119" s="40">
        <f>T119/$M119</f>
        <v>0</v>
      </c>
      <c r="V119" s="39">
        <f>SUM(V115:V118)</f>
        <v>0</v>
      </c>
      <c r="W119" s="39">
        <f>SUM(W115:W118)</f>
        <v>0</v>
      </c>
    </row>
    <row r="121" spans="1:23" ht="13.9" customHeight="1" x14ac:dyDescent="0.25">
      <c r="B121" s="52" t="s">
        <v>56</v>
      </c>
      <c r="C121" s="30" t="s">
        <v>99</v>
      </c>
      <c r="D121" s="53">
        <v>14603.93</v>
      </c>
      <c r="E121" s="53">
        <v>34161.160000000003</v>
      </c>
      <c r="F121" s="53">
        <v>10884</v>
      </c>
      <c r="G121" s="53">
        <v>69416.210000000006</v>
      </c>
      <c r="H121" s="53">
        <v>32326</v>
      </c>
      <c r="I121" s="53"/>
      <c r="J121" s="53"/>
      <c r="K121" s="53"/>
      <c r="L121" s="53"/>
      <c r="M121" s="53">
        <f t="shared" ref="M121:M127" si="69">H121+SUM(I121:L121)</f>
        <v>32326</v>
      </c>
      <c r="N121" s="53"/>
      <c r="O121" s="54">
        <f t="shared" ref="O121:O127" si="70">N121/$M121</f>
        <v>0</v>
      </c>
      <c r="P121" s="53"/>
      <c r="Q121" s="54">
        <f t="shared" ref="Q121:Q127" si="71">P121/$M121</f>
        <v>0</v>
      </c>
      <c r="R121" s="53"/>
      <c r="S121" s="54">
        <f t="shared" ref="S121:S127" si="72">R121/$M121</f>
        <v>0</v>
      </c>
      <c r="T121" s="53"/>
      <c r="U121" s="55">
        <f t="shared" ref="U121:U127" si="73">T121/$M121</f>
        <v>0</v>
      </c>
      <c r="V121" s="53"/>
      <c r="W121" s="56"/>
    </row>
    <row r="122" spans="1:23" ht="13.9" customHeight="1" x14ac:dyDescent="0.25">
      <c r="B122" s="57"/>
      <c r="C122" s="15" t="s">
        <v>100</v>
      </c>
      <c r="D122" s="59">
        <v>157822.74</v>
      </c>
      <c r="E122" s="59">
        <v>187207.85</v>
      </c>
      <c r="F122" s="59">
        <v>426046</v>
      </c>
      <c r="G122" s="59">
        <v>12705.67</v>
      </c>
      <c r="H122" s="59">
        <v>199814</v>
      </c>
      <c r="I122" s="59"/>
      <c r="J122" s="59"/>
      <c r="K122" s="59"/>
      <c r="L122" s="59"/>
      <c r="M122" s="59">
        <f t="shared" si="69"/>
        <v>199814</v>
      </c>
      <c r="N122" s="59"/>
      <c r="O122" s="16">
        <f t="shared" si="70"/>
        <v>0</v>
      </c>
      <c r="P122" s="59"/>
      <c r="Q122" s="16">
        <f t="shared" si="71"/>
        <v>0</v>
      </c>
      <c r="R122" s="59"/>
      <c r="S122" s="16">
        <f t="shared" si="72"/>
        <v>0</v>
      </c>
      <c r="T122" s="59"/>
      <c r="U122" s="60">
        <f t="shared" si="73"/>
        <v>0</v>
      </c>
      <c r="V122" s="59"/>
      <c r="W122" s="61"/>
    </row>
    <row r="123" spans="1:23" ht="13.9" customHeight="1" x14ac:dyDescent="0.25">
      <c r="B123" s="57"/>
      <c r="C123" s="58" t="s">
        <v>101</v>
      </c>
      <c r="D123" s="59">
        <v>203566.76</v>
      </c>
      <c r="E123" s="59">
        <v>572748.31999999995</v>
      </c>
      <c r="F123" s="59"/>
      <c r="G123" s="59">
        <v>390993.39</v>
      </c>
      <c r="H123" s="59"/>
      <c r="I123" s="59"/>
      <c r="J123" s="59"/>
      <c r="K123" s="59"/>
      <c r="L123" s="59"/>
      <c r="M123" s="59">
        <f t="shared" si="69"/>
        <v>0</v>
      </c>
      <c r="N123" s="59"/>
      <c r="O123" s="16" t="e">
        <f t="shared" si="70"/>
        <v>#DIV/0!</v>
      </c>
      <c r="P123" s="59"/>
      <c r="Q123" s="16" t="e">
        <f t="shared" si="71"/>
        <v>#DIV/0!</v>
      </c>
      <c r="R123" s="59"/>
      <c r="S123" s="16" t="e">
        <f t="shared" si="72"/>
        <v>#DIV/0!</v>
      </c>
      <c r="T123" s="59"/>
      <c r="U123" s="60" t="e">
        <f t="shared" si="73"/>
        <v>#DIV/0!</v>
      </c>
      <c r="V123" s="59"/>
      <c r="W123" s="61"/>
    </row>
    <row r="124" spans="1:23" ht="13.9" customHeight="1" x14ac:dyDescent="0.25">
      <c r="B124" s="57"/>
      <c r="C124" s="81" t="s">
        <v>102</v>
      </c>
      <c r="D124" s="82">
        <v>3760.3</v>
      </c>
      <c r="E124" s="82">
        <v>3760.3</v>
      </c>
      <c r="F124" s="82">
        <v>3760</v>
      </c>
      <c r="G124" s="82">
        <v>4060.3</v>
      </c>
      <c r="H124" s="82">
        <v>3000</v>
      </c>
      <c r="I124" s="82"/>
      <c r="J124" s="82"/>
      <c r="K124" s="82"/>
      <c r="L124" s="82"/>
      <c r="M124" s="82">
        <f t="shared" si="69"/>
        <v>3000</v>
      </c>
      <c r="N124" s="82"/>
      <c r="O124" s="83">
        <f t="shared" si="70"/>
        <v>0</v>
      </c>
      <c r="P124" s="82"/>
      <c r="Q124" s="83">
        <f t="shared" si="71"/>
        <v>0</v>
      </c>
      <c r="R124" s="82"/>
      <c r="S124" s="83">
        <f t="shared" si="72"/>
        <v>0</v>
      </c>
      <c r="T124" s="82"/>
      <c r="U124" s="60">
        <f t="shared" si="73"/>
        <v>0</v>
      </c>
      <c r="V124" s="82"/>
      <c r="W124" s="61"/>
    </row>
    <row r="125" spans="1:23" ht="13.9" customHeight="1" x14ac:dyDescent="0.25">
      <c r="B125" s="57"/>
      <c r="C125" s="58" t="s">
        <v>103</v>
      </c>
      <c r="D125" s="59">
        <v>285.41000000000003</v>
      </c>
      <c r="E125" s="59"/>
      <c r="F125" s="59"/>
      <c r="G125" s="59"/>
      <c r="H125" s="59"/>
      <c r="I125" s="59"/>
      <c r="J125" s="59"/>
      <c r="K125" s="59"/>
      <c r="L125" s="59"/>
      <c r="M125" s="82">
        <f t="shared" si="69"/>
        <v>0</v>
      </c>
      <c r="N125" s="59"/>
      <c r="O125" s="83" t="e">
        <f t="shared" si="70"/>
        <v>#DIV/0!</v>
      </c>
      <c r="P125" s="59"/>
      <c r="Q125" s="83" t="e">
        <f t="shared" si="71"/>
        <v>#DIV/0!</v>
      </c>
      <c r="R125" s="59"/>
      <c r="S125" s="83" t="e">
        <f t="shared" si="72"/>
        <v>#DIV/0!</v>
      </c>
      <c r="T125" s="59"/>
      <c r="U125" s="60" t="e">
        <f t="shared" si="73"/>
        <v>#DIV/0!</v>
      </c>
      <c r="V125" s="59"/>
      <c r="W125" s="61"/>
    </row>
    <row r="126" spans="1:23" ht="13.9" customHeight="1" x14ac:dyDescent="0.25">
      <c r="B126" s="57"/>
      <c r="C126" s="58" t="s">
        <v>104</v>
      </c>
      <c r="D126" s="59">
        <v>2560</v>
      </c>
      <c r="E126" s="59"/>
      <c r="F126" s="59"/>
      <c r="G126" s="59"/>
      <c r="H126" s="59"/>
      <c r="I126" s="59"/>
      <c r="J126" s="59"/>
      <c r="K126" s="59"/>
      <c r="L126" s="59"/>
      <c r="M126" s="82">
        <f t="shared" si="69"/>
        <v>0</v>
      </c>
      <c r="N126" s="59"/>
      <c r="O126" s="83" t="e">
        <f t="shared" si="70"/>
        <v>#DIV/0!</v>
      </c>
      <c r="P126" s="59"/>
      <c r="Q126" s="83" t="e">
        <f t="shared" si="71"/>
        <v>#DIV/0!</v>
      </c>
      <c r="R126" s="59"/>
      <c r="S126" s="83" t="e">
        <f t="shared" si="72"/>
        <v>#DIV/0!</v>
      </c>
      <c r="T126" s="59"/>
      <c r="U126" s="60" t="e">
        <f t="shared" si="73"/>
        <v>#DIV/0!</v>
      </c>
      <c r="V126" s="59"/>
      <c r="W126" s="61"/>
    </row>
    <row r="127" spans="1:23" ht="13.9" customHeight="1" x14ac:dyDescent="0.25">
      <c r="B127" s="65"/>
      <c r="C127" s="66" t="s">
        <v>105</v>
      </c>
      <c r="D127" s="67">
        <v>10178.58</v>
      </c>
      <c r="E127" s="67">
        <v>13138.14</v>
      </c>
      <c r="F127" s="67"/>
      <c r="G127" s="67"/>
      <c r="H127" s="67"/>
      <c r="I127" s="67"/>
      <c r="J127" s="67"/>
      <c r="K127" s="67"/>
      <c r="L127" s="67"/>
      <c r="M127" s="67">
        <f t="shared" si="69"/>
        <v>0</v>
      </c>
      <c r="N127" s="67"/>
      <c r="O127" s="68" t="e">
        <f t="shared" si="70"/>
        <v>#DIV/0!</v>
      </c>
      <c r="P127" s="67"/>
      <c r="Q127" s="68" t="e">
        <f t="shared" si="71"/>
        <v>#DIV/0!</v>
      </c>
      <c r="R127" s="67"/>
      <c r="S127" s="68" t="e">
        <f t="shared" si="72"/>
        <v>#DIV/0!</v>
      </c>
      <c r="T127" s="67"/>
      <c r="U127" s="69" t="e">
        <f t="shared" si="73"/>
        <v>#DIV/0!</v>
      </c>
      <c r="V127" s="67"/>
      <c r="W127" s="70"/>
    </row>
    <row r="129" spans="1:23" ht="13.9" customHeight="1" x14ac:dyDescent="0.25">
      <c r="A129" s="32" t="s">
        <v>106</v>
      </c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/>
      <c r="P129" s="32"/>
      <c r="Q129" s="32"/>
      <c r="R129" s="32"/>
      <c r="S129" s="32"/>
      <c r="T129" s="32"/>
      <c r="U129" s="32"/>
      <c r="V129" s="32"/>
      <c r="W129" s="32"/>
    </row>
    <row r="130" spans="1:23" ht="13.9" customHeight="1" x14ac:dyDescent="0.25">
      <c r="A130" s="20"/>
      <c r="B130" s="20"/>
      <c r="C130" s="20"/>
      <c r="D130" s="21" t="s">
        <v>1</v>
      </c>
      <c r="E130" s="21" t="s">
        <v>2</v>
      </c>
      <c r="F130" s="21" t="s">
        <v>3</v>
      </c>
      <c r="G130" s="21" t="s">
        <v>4</v>
      </c>
      <c r="H130" s="21" t="s">
        <v>5</v>
      </c>
      <c r="I130" s="21" t="s">
        <v>6</v>
      </c>
      <c r="J130" s="21" t="s">
        <v>7</v>
      </c>
      <c r="K130" s="21" t="s">
        <v>8</v>
      </c>
      <c r="L130" s="21" t="s">
        <v>9</v>
      </c>
      <c r="M130" s="21" t="s">
        <v>10</v>
      </c>
      <c r="N130" s="21" t="s">
        <v>11</v>
      </c>
      <c r="O130" s="22" t="s">
        <v>12</v>
      </c>
      <c r="P130" s="21" t="s">
        <v>13</v>
      </c>
      <c r="Q130" s="22" t="s">
        <v>14</v>
      </c>
      <c r="R130" s="21" t="s">
        <v>15</v>
      </c>
      <c r="S130" s="22" t="s">
        <v>16</v>
      </c>
      <c r="T130" s="21" t="s">
        <v>17</v>
      </c>
      <c r="U130" s="22" t="s">
        <v>18</v>
      </c>
      <c r="V130" s="21" t="s">
        <v>19</v>
      </c>
      <c r="W130" s="21" t="s">
        <v>20</v>
      </c>
    </row>
    <row r="131" spans="1:23" ht="13.9" customHeight="1" x14ac:dyDescent="0.25">
      <c r="D131" s="36">
        <f>D20-výdaje!G17</f>
        <v>793560.44000000018</v>
      </c>
      <c r="E131" s="36">
        <f>E20-výdaje!H17</f>
        <v>484066.89999999944</v>
      </c>
      <c r="F131" s="36">
        <f>F20-výdaje!I17</f>
        <v>0</v>
      </c>
      <c r="G131" s="36">
        <f>G20-výdaje!J17</f>
        <v>239174.93999999994</v>
      </c>
      <c r="H131" s="36">
        <f>H20-výdaje!K17</f>
        <v>162691</v>
      </c>
      <c r="I131" s="36">
        <f>I20-výdaje!L17</f>
        <v>0</v>
      </c>
      <c r="J131" s="36">
        <f>J20-výdaje!M17</f>
        <v>0</v>
      </c>
      <c r="K131" s="36">
        <f>K20-výdaje!N17</f>
        <v>0</v>
      </c>
      <c r="L131" s="36">
        <f>L20-výdaje!O17</f>
        <v>0</v>
      </c>
      <c r="M131" s="36">
        <f>M20-výdaje!P17</f>
        <v>184053</v>
      </c>
      <c r="N131" s="36">
        <f>N20-výdaje!Q17</f>
        <v>0</v>
      </c>
      <c r="O131" s="37">
        <f>N131/$M131</f>
        <v>0</v>
      </c>
      <c r="P131" s="36">
        <f>P20-výdaje!S17</f>
        <v>0</v>
      </c>
      <c r="Q131" s="37">
        <f>P131/$M131</f>
        <v>0</v>
      </c>
      <c r="R131" s="36">
        <f>R20-výdaje!U17</f>
        <v>0</v>
      </c>
      <c r="S131" s="37">
        <f>R131/$M131</f>
        <v>0</v>
      </c>
      <c r="T131" s="36">
        <f>T20-výdaje!W17</f>
        <v>0</v>
      </c>
      <c r="U131" s="37">
        <f>T131/$M131</f>
        <v>0</v>
      </c>
      <c r="V131" s="36">
        <f>V20-výdaje!Y17</f>
        <v>0</v>
      </c>
      <c r="W131" s="36">
        <f>W20-výdaje!Z17</f>
        <v>0</v>
      </c>
    </row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9">
    <mergeCell ref="A74:A76"/>
    <mergeCell ref="A81:A105"/>
    <mergeCell ref="A109:A110"/>
    <mergeCell ref="A115:A118"/>
    <mergeCell ref="A3:A19"/>
    <mergeCell ref="A29:A36"/>
    <mergeCell ref="A41:A43"/>
    <mergeCell ref="A50:A54"/>
    <mergeCell ref="A56:A57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2" manualBreakCount="2">
    <brk id="21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1048576"/>
  <sheetViews>
    <sheetView defaultGridColor="0" topLeftCell="D1" colorId="22" zoomScale="90" zoomScaleNormal="90" workbookViewId="0">
      <pane ySplit="2" topLeftCell="A3" activePane="bottomLeft" state="frozen"/>
      <selection pane="bottomLeft" activeCell="D3" sqref="D3:D16"/>
    </sheetView>
  </sheetViews>
  <sheetFormatPr defaultColWidth="11.5703125" defaultRowHeight="15" x14ac:dyDescent="0.25"/>
  <cols>
    <col min="1" max="1" width="2.7109375" style="15" hidden="1" customWidth="1"/>
    <col min="2" max="2" width="3.140625" style="15" hidden="1" customWidth="1"/>
    <col min="3" max="3" width="3" style="15" hidden="1" customWidth="1"/>
    <col min="4" max="4" width="11.5703125" style="15" customWidth="1"/>
    <col min="5" max="5" width="8.7109375" style="15" customWidth="1"/>
    <col min="6" max="6" width="18.140625" style="15" customWidth="1"/>
    <col min="7" max="11" width="12.7109375" style="15" customWidth="1"/>
    <col min="12" max="17" width="11" style="15" hidden="1" customWidth="1"/>
    <col min="18" max="18" width="5.42578125" style="16" hidden="1" customWidth="1"/>
    <col min="19" max="19" width="11" style="15" hidden="1" customWidth="1"/>
    <col min="20" max="20" width="5.42578125" style="16" hidden="1" customWidth="1"/>
    <col min="21" max="21" width="11" style="15" hidden="1" customWidth="1"/>
    <col min="22" max="22" width="5.42578125" style="16" hidden="1" customWidth="1"/>
    <col min="23" max="23" width="11" style="15" hidden="1" customWidth="1"/>
    <col min="24" max="24" width="5.42578125" style="16" hidden="1" customWidth="1"/>
    <col min="25" max="26" width="12.7109375" style="15" customWidth="1"/>
    <col min="27" max="64" width="8.7109375" style="15" customWidth="1"/>
  </cols>
  <sheetData>
    <row r="1" spans="1:26" ht="13.9" customHeight="1" x14ac:dyDescent="0.25">
      <c r="A1" s="15" t="s">
        <v>107</v>
      </c>
      <c r="B1" s="15" t="s">
        <v>108</v>
      </c>
      <c r="C1" s="15" t="s">
        <v>109</v>
      </c>
      <c r="D1" s="17" t="s">
        <v>110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9"/>
      <c r="U1" s="18"/>
      <c r="V1" s="19"/>
      <c r="W1" s="18"/>
      <c r="X1" s="19"/>
      <c r="Y1" s="18"/>
      <c r="Z1" s="18"/>
    </row>
    <row r="2" spans="1:26" ht="13.9" customHeight="1" x14ac:dyDescent="0.25">
      <c r="D2" s="20"/>
      <c r="E2" s="20"/>
      <c r="F2" s="20"/>
      <c r="G2" s="21" t="s">
        <v>1</v>
      </c>
      <c r="H2" s="21" t="s">
        <v>2</v>
      </c>
      <c r="I2" s="21" t="s">
        <v>3</v>
      </c>
      <c r="J2" s="21" t="s">
        <v>4</v>
      </c>
      <c r="K2" s="21" t="s">
        <v>5</v>
      </c>
      <c r="L2" s="21" t="s">
        <v>6</v>
      </c>
      <c r="M2" s="21" t="s">
        <v>7</v>
      </c>
      <c r="N2" s="21" t="s">
        <v>8</v>
      </c>
      <c r="O2" s="21" t="s">
        <v>9</v>
      </c>
      <c r="P2" s="21" t="s">
        <v>10</v>
      </c>
      <c r="Q2" s="21" t="s">
        <v>11</v>
      </c>
      <c r="R2" s="22" t="s">
        <v>12</v>
      </c>
      <c r="S2" s="21" t="s">
        <v>13</v>
      </c>
      <c r="T2" s="22" t="s">
        <v>14</v>
      </c>
      <c r="U2" s="21" t="s">
        <v>15</v>
      </c>
      <c r="V2" s="22" t="s">
        <v>16</v>
      </c>
      <c r="W2" s="21" t="s">
        <v>17</v>
      </c>
      <c r="X2" s="22" t="s">
        <v>18</v>
      </c>
      <c r="Y2" s="21" t="s">
        <v>19</v>
      </c>
      <c r="Z2" s="21" t="s">
        <v>20</v>
      </c>
    </row>
    <row r="3" spans="1:26" ht="13.9" customHeight="1" x14ac:dyDescent="0.25">
      <c r="D3" s="10" t="s">
        <v>21</v>
      </c>
      <c r="E3" s="23">
        <v>111</v>
      </c>
      <c r="F3" s="23" t="s">
        <v>22</v>
      </c>
      <c r="G3" s="24">
        <f t="shared" ref="G3:Q3" si="0">G21+G148+G236+G330+G426</f>
        <v>692070.66</v>
      </c>
      <c r="H3" s="24">
        <f t="shared" si="0"/>
        <v>722472.33000000007</v>
      </c>
      <c r="I3" s="24">
        <f t="shared" si="0"/>
        <v>629607</v>
      </c>
      <c r="J3" s="24">
        <f t="shared" si="0"/>
        <v>791685.9800000001</v>
      </c>
      <c r="K3" s="24">
        <f t="shared" si="0"/>
        <v>765233</v>
      </c>
      <c r="L3" s="24">
        <f t="shared" si="0"/>
        <v>0</v>
      </c>
      <c r="M3" s="24">
        <f t="shared" si="0"/>
        <v>0</v>
      </c>
      <c r="N3" s="24">
        <f t="shared" si="0"/>
        <v>0</v>
      </c>
      <c r="O3" s="24">
        <f t="shared" si="0"/>
        <v>0</v>
      </c>
      <c r="P3" s="24">
        <f t="shared" si="0"/>
        <v>763871</v>
      </c>
      <c r="Q3" s="24">
        <f t="shared" si="0"/>
        <v>0</v>
      </c>
      <c r="R3" s="25">
        <f t="shared" ref="R3:R17" si="1">Q3/$P3</f>
        <v>0</v>
      </c>
      <c r="S3" s="24">
        <f>S21+S148+S236+S330+S426</f>
        <v>0</v>
      </c>
      <c r="T3" s="25">
        <f t="shared" ref="T3:T17" si="2">S3/$P3</f>
        <v>0</v>
      </c>
      <c r="U3" s="24">
        <f>U21+U148+U236+U330+U426</f>
        <v>0</v>
      </c>
      <c r="V3" s="25">
        <f t="shared" ref="V3:V17" si="3">U3/$P3</f>
        <v>0</v>
      </c>
      <c r="W3" s="24">
        <f>W21+W148+W236+W330+W426</f>
        <v>0</v>
      </c>
      <c r="X3" s="25">
        <f t="shared" ref="X3:X17" si="4">W3/$P3</f>
        <v>0</v>
      </c>
      <c r="Y3" s="24">
        <f>Y21+Y148+Y236+Y330+Y426</f>
        <v>761033</v>
      </c>
      <c r="Z3" s="24">
        <f>Z21+Z148+Z236+Z330+Z426</f>
        <v>758178</v>
      </c>
    </row>
    <row r="4" spans="1:26" ht="13.9" customHeight="1" x14ac:dyDescent="0.25">
      <c r="D4" s="10"/>
      <c r="E4" s="23">
        <v>41</v>
      </c>
      <c r="F4" s="23" t="s">
        <v>23</v>
      </c>
      <c r="G4" s="24">
        <f t="shared" ref="G4:Q4" si="5">G22+G149+G178+G201+G237+G331+G427</f>
        <v>786886.62999999989</v>
      </c>
      <c r="H4" s="24">
        <f t="shared" si="5"/>
        <v>864930.71</v>
      </c>
      <c r="I4" s="24">
        <f t="shared" si="5"/>
        <v>887875</v>
      </c>
      <c r="J4" s="24">
        <f t="shared" si="5"/>
        <v>905801.05</v>
      </c>
      <c r="K4" s="24">
        <f t="shared" si="5"/>
        <v>1082610</v>
      </c>
      <c r="L4" s="24">
        <f t="shared" si="5"/>
        <v>0</v>
      </c>
      <c r="M4" s="24">
        <f t="shared" si="5"/>
        <v>0</v>
      </c>
      <c r="N4" s="24">
        <f t="shared" si="5"/>
        <v>0</v>
      </c>
      <c r="O4" s="24">
        <f t="shared" si="5"/>
        <v>0</v>
      </c>
      <c r="P4" s="24">
        <f t="shared" si="5"/>
        <v>1082610</v>
      </c>
      <c r="Q4" s="24">
        <f t="shared" si="5"/>
        <v>0</v>
      </c>
      <c r="R4" s="25">
        <f t="shared" si="1"/>
        <v>0</v>
      </c>
      <c r="S4" s="24">
        <f>S22+S149+S178+S201+S237+S331+S427</f>
        <v>0</v>
      </c>
      <c r="T4" s="25">
        <f t="shared" si="2"/>
        <v>0</v>
      </c>
      <c r="U4" s="24">
        <f>U22+U149+U178+U201+U237+U331+U427</f>
        <v>0</v>
      </c>
      <c r="V4" s="25">
        <f t="shared" si="3"/>
        <v>0</v>
      </c>
      <c r="W4" s="24">
        <f>W22+W149+W178+W201+W237+W331+W427</f>
        <v>0</v>
      </c>
      <c r="X4" s="25">
        <f t="shared" si="4"/>
        <v>0</v>
      </c>
      <c r="Y4" s="24">
        <f>Y22+Y149+Y178+Y201+Y237+Y331+Y427</f>
        <v>1098949</v>
      </c>
      <c r="Z4" s="24">
        <f>Z22+Z149+Z178+Z201+Z237+Z331+Z427</f>
        <v>1130466</v>
      </c>
    </row>
    <row r="5" spans="1:26" ht="13.9" customHeight="1" x14ac:dyDescent="0.25">
      <c r="D5" s="10"/>
      <c r="E5" s="23">
        <v>71</v>
      </c>
      <c r="F5" s="23" t="s">
        <v>24</v>
      </c>
      <c r="G5" s="24">
        <f t="shared" ref="G5:Q5" si="6">G238</f>
        <v>1400</v>
      </c>
      <c r="H5" s="24">
        <f t="shared" si="6"/>
        <v>3000</v>
      </c>
      <c r="I5" s="24">
        <f t="shared" si="6"/>
        <v>3000</v>
      </c>
      <c r="J5" s="24">
        <f t="shared" si="6"/>
        <v>3000</v>
      </c>
      <c r="K5" s="24">
        <f t="shared" si="6"/>
        <v>3000</v>
      </c>
      <c r="L5" s="24">
        <f t="shared" si="6"/>
        <v>0</v>
      </c>
      <c r="M5" s="24">
        <f t="shared" si="6"/>
        <v>0</v>
      </c>
      <c r="N5" s="24">
        <f t="shared" si="6"/>
        <v>0</v>
      </c>
      <c r="O5" s="24">
        <f t="shared" si="6"/>
        <v>0</v>
      </c>
      <c r="P5" s="24">
        <f t="shared" si="6"/>
        <v>3000</v>
      </c>
      <c r="Q5" s="24">
        <f t="shared" si="6"/>
        <v>0</v>
      </c>
      <c r="R5" s="25">
        <f t="shared" si="1"/>
        <v>0</v>
      </c>
      <c r="S5" s="24">
        <f>S238</f>
        <v>0</v>
      </c>
      <c r="T5" s="25">
        <f t="shared" si="2"/>
        <v>0</v>
      </c>
      <c r="U5" s="24">
        <f>U238</f>
        <v>0</v>
      </c>
      <c r="V5" s="25">
        <f t="shared" si="3"/>
        <v>0</v>
      </c>
      <c r="W5" s="24">
        <f>W238</f>
        <v>0</v>
      </c>
      <c r="X5" s="25">
        <f t="shared" si="4"/>
        <v>0</v>
      </c>
      <c r="Y5" s="24">
        <f>Y238</f>
        <v>3000</v>
      </c>
      <c r="Z5" s="24">
        <f>Z238</f>
        <v>3000</v>
      </c>
    </row>
    <row r="6" spans="1:26" ht="13.9" customHeight="1" x14ac:dyDescent="0.25">
      <c r="D6" s="10"/>
      <c r="E6" s="23">
        <v>72</v>
      </c>
      <c r="F6" s="23" t="s">
        <v>25</v>
      </c>
      <c r="G6" s="24">
        <f t="shared" ref="G6:Q6" si="7">G23+G150+G179+G202+G239+G428</f>
        <v>43817.55000000001</v>
      </c>
      <c r="H6" s="24">
        <f t="shared" si="7"/>
        <v>46431.06</v>
      </c>
      <c r="I6" s="24">
        <f t="shared" si="7"/>
        <v>105360</v>
      </c>
      <c r="J6" s="24">
        <f t="shared" si="7"/>
        <v>74248.110000000015</v>
      </c>
      <c r="K6" s="24">
        <f t="shared" si="7"/>
        <v>153387</v>
      </c>
      <c r="L6" s="24">
        <f t="shared" si="7"/>
        <v>0</v>
      </c>
      <c r="M6" s="24">
        <f t="shared" si="7"/>
        <v>0</v>
      </c>
      <c r="N6" s="24">
        <f t="shared" si="7"/>
        <v>0</v>
      </c>
      <c r="O6" s="24">
        <f t="shared" si="7"/>
        <v>0</v>
      </c>
      <c r="P6" s="24">
        <f t="shared" si="7"/>
        <v>153387</v>
      </c>
      <c r="Q6" s="24">
        <f t="shared" si="7"/>
        <v>0</v>
      </c>
      <c r="R6" s="25">
        <f t="shared" si="1"/>
        <v>0</v>
      </c>
      <c r="S6" s="24">
        <f>S23+S150+S179+S202+S239+S428</f>
        <v>0</v>
      </c>
      <c r="T6" s="25">
        <f t="shared" si="2"/>
        <v>0</v>
      </c>
      <c r="U6" s="24">
        <f>U23+U150+U179+U202+U239+U428</f>
        <v>0</v>
      </c>
      <c r="V6" s="25">
        <f t="shared" si="3"/>
        <v>0</v>
      </c>
      <c r="W6" s="24">
        <f>W23+W150+W179+W202+W239+W428</f>
        <v>0</v>
      </c>
      <c r="X6" s="25">
        <f t="shared" si="4"/>
        <v>0</v>
      </c>
      <c r="Y6" s="24">
        <f>Y23+Y150+Y179+Y202+Y239+Y428</f>
        <v>153387</v>
      </c>
      <c r="Z6" s="24">
        <f>Z23+Z150+Z179+Z202+Z239+Z428</f>
        <v>153387</v>
      </c>
    </row>
    <row r="7" spans="1:26" ht="13.9" customHeight="1" x14ac:dyDescent="0.25">
      <c r="D7" s="10"/>
      <c r="E7" s="23"/>
      <c r="F7" s="26" t="s">
        <v>111</v>
      </c>
      <c r="G7" s="27">
        <f t="shared" ref="G7:Q7" si="8">SUM(G3:G6)</f>
        <v>1524174.84</v>
      </c>
      <c r="H7" s="27">
        <f t="shared" si="8"/>
        <v>1636834.1</v>
      </c>
      <c r="I7" s="27">
        <f t="shared" si="8"/>
        <v>1625842</v>
      </c>
      <c r="J7" s="27">
        <f t="shared" si="8"/>
        <v>1774735.1400000004</v>
      </c>
      <c r="K7" s="27">
        <f t="shared" si="8"/>
        <v>2004230</v>
      </c>
      <c r="L7" s="27">
        <f t="shared" si="8"/>
        <v>0</v>
      </c>
      <c r="M7" s="27">
        <f t="shared" si="8"/>
        <v>0</v>
      </c>
      <c r="N7" s="27">
        <f t="shared" si="8"/>
        <v>0</v>
      </c>
      <c r="O7" s="27">
        <f t="shared" si="8"/>
        <v>0</v>
      </c>
      <c r="P7" s="27">
        <f t="shared" si="8"/>
        <v>2002868</v>
      </c>
      <c r="Q7" s="27">
        <f t="shared" si="8"/>
        <v>0</v>
      </c>
      <c r="R7" s="28">
        <f t="shared" si="1"/>
        <v>0</v>
      </c>
      <c r="S7" s="27">
        <f>SUM(S3:S6)</f>
        <v>0</v>
      </c>
      <c r="T7" s="28">
        <f t="shared" si="2"/>
        <v>0</v>
      </c>
      <c r="U7" s="27">
        <f>SUM(U3:U6)</f>
        <v>0</v>
      </c>
      <c r="V7" s="28">
        <f t="shared" si="3"/>
        <v>0</v>
      </c>
      <c r="W7" s="27">
        <f>SUM(W3:W6)</f>
        <v>0</v>
      </c>
      <c r="X7" s="28">
        <f t="shared" si="4"/>
        <v>0</v>
      </c>
      <c r="Y7" s="27">
        <f>SUM(Y3:Y6)</f>
        <v>2016369</v>
      </c>
      <c r="Z7" s="27">
        <f>SUM(Z3:Z6)</f>
        <v>2045031</v>
      </c>
    </row>
    <row r="8" spans="1:26" ht="13.9" customHeight="1" x14ac:dyDescent="0.25">
      <c r="D8" s="10"/>
      <c r="E8" s="23">
        <v>111</v>
      </c>
      <c r="F8" s="23" t="s">
        <v>22</v>
      </c>
      <c r="G8" s="24">
        <f t="shared" ref="G8:Q8" si="9">G482</f>
        <v>0</v>
      </c>
      <c r="H8" s="24">
        <f t="shared" si="9"/>
        <v>89115.6</v>
      </c>
      <c r="I8" s="24">
        <f t="shared" si="9"/>
        <v>366765</v>
      </c>
      <c r="J8" s="24">
        <f t="shared" si="9"/>
        <v>190577.56</v>
      </c>
      <c r="K8" s="24">
        <f t="shared" si="9"/>
        <v>400935</v>
      </c>
      <c r="L8" s="24">
        <f t="shared" si="9"/>
        <v>0</v>
      </c>
      <c r="M8" s="24">
        <f t="shared" si="9"/>
        <v>0</v>
      </c>
      <c r="N8" s="24">
        <f t="shared" si="9"/>
        <v>0</v>
      </c>
      <c r="O8" s="24">
        <f t="shared" si="9"/>
        <v>0</v>
      </c>
      <c r="P8" s="24">
        <f t="shared" si="9"/>
        <v>250000</v>
      </c>
      <c r="Q8" s="24">
        <f t="shared" si="9"/>
        <v>0</v>
      </c>
      <c r="R8" s="25">
        <f t="shared" si="1"/>
        <v>0</v>
      </c>
      <c r="S8" s="24">
        <f>S482</f>
        <v>0</v>
      </c>
      <c r="T8" s="25">
        <f t="shared" si="2"/>
        <v>0</v>
      </c>
      <c r="U8" s="24">
        <f>U482</f>
        <v>0</v>
      </c>
      <c r="V8" s="25">
        <f t="shared" si="3"/>
        <v>0</v>
      </c>
      <c r="W8" s="24">
        <f>W482</f>
        <v>0</v>
      </c>
      <c r="X8" s="25">
        <f t="shared" si="4"/>
        <v>0</v>
      </c>
      <c r="Y8" s="24">
        <f>Y482</f>
        <v>0</v>
      </c>
      <c r="Z8" s="24">
        <f>Z482</f>
        <v>0</v>
      </c>
    </row>
    <row r="9" spans="1:26" ht="13.9" customHeight="1" x14ac:dyDescent="0.25">
      <c r="D9" s="10"/>
      <c r="E9" s="23">
        <v>41</v>
      </c>
      <c r="F9" s="23" t="s">
        <v>23</v>
      </c>
      <c r="G9" s="24">
        <f t="shared" ref="G9:Q9" si="10">G483</f>
        <v>137834.32</v>
      </c>
      <c r="H9" s="24">
        <f t="shared" si="10"/>
        <v>885584.75</v>
      </c>
      <c r="I9" s="24">
        <f t="shared" si="10"/>
        <v>932682</v>
      </c>
      <c r="J9" s="24">
        <f t="shared" si="10"/>
        <v>776952.59000000008</v>
      </c>
      <c r="K9" s="24">
        <f t="shared" si="10"/>
        <v>529835</v>
      </c>
      <c r="L9" s="24">
        <f t="shared" si="10"/>
        <v>0</v>
      </c>
      <c r="M9" s="24">
        <f t="shared" si="10"/>
        <v>0</v>
      </c>
      <c r="N9" s="24">
        <f t="shared" si="10"/>
        <v>0</v>
      </c>
      <c r="O9" s="24">
        <f t="shared" si="10"/>
        <v>0</v>
      </c>
      <c r="P9" s="24">
        <f t="shared" si="10"/>
        <v>660770</v>
      </c>
      <c r="Q9" s="24">
        <f t="shared" si="10"/>
        <v>0</v>
      </c>
      <c r="R9" s="25">
        <f t="shared" si="1"/>
        <v>0</v>
      </c>
      <c r="S9" s="24">
        <f>S483</f>
        <v>0</v>
      </c>
      <c r="T9" s="25">
        <f t="shared" si="2"/>
        <v>0</v>
      </c>
      <c r="U9" s="24">
        <f>U483</f>
        <v>0</v>
      </c>
      <c r="V9" s="25">
        <f t="shared" si="3"/>
        <v>0</v>
      </c>
      <c r="W9" s="24">
        <f>W483</f>
        <v>0</v>
      </c>
      <c r="X9" s="25">
        <f t="shared" si="4"/>
        <v>0</v>
      </c>
      <c r="Y9" s="24">
        <f>Y483</f>
        <v>417676</v>
      </c>
      <c r="Z9" s="24">
        <f>Z483</f>
        <v>386159</v>
      </c>
    </row>
    <row r="10" spans="1:26" ht="13.9" customHeight="1" x14ac:dyDescent="0.25">
      <c r="D10" s="10"/>
      <c r="E10" s="23"/>
      <c r="F10" s="26" t="s">
        <v>112</v>
      </c>
      <c r="G10" s="27">
        <f t="shared" ref="G10:Q10" si="11">SUM(G8:G9)</f>
        <v>137834.32</v>
      </c>
      <c r="H10" s="27">
        <f t="shared" si="11"/>
        <v>974700.35</v>
      </c>
      <c r="I10" s="27">
        <f t="shared" si="11"/>
        <v>1299447</v>
      </c>
      <c r="J10" s="27">
        <f t="shared" si="11"/>
        <v>967530.15000000014</v>
      </c>
      <c r="K10" s="27">
        <f t="shared" si="11"/>
        <v>930770</v>
      </c>
      <c r="L10" s="27">
        <f t="shared" si="11"/>
        <v>0</v>
      </c>
      <c r="M10" s="27">
        <f t="shared" si="11"/>
        <v>0</v>
      </c>
      <c r="N10" s="27">
        <f t="shared" si="11"/>
        <v>0</v>
      </c>
      <c r="O10" s="27">
        <f t="shared" si="11"/>
        <v>0</v>
      </c>
      <c r="P10" s="27">
        <f t="shared" si="11"/>
        <v>910770</v>
      </c>
      <c r="Q10" s="27">
        <f t="shared" si="11"/>
        <v>0</v>
      </c>
      <c r="R10" s="28">
        <f t="shared" si="1"/>
        <v>0</v>
      </c>
      <c r="S10" s="27">
        <f>SUM(S8:S9)</f>
        <v>0</v>
      </c>
      <c r="T10" s="28">
        <f t="shared" si="2"/>
        <v>0</v>
      </c>
      <c r="U10" s="27">
        <f>SUM(U8:U9)</f>
        <v>0</v>
      </c>
      <c r="V10" s="28">
        <f t="shared" si="3"/>
        <v>0</v>
      </c>
      <c r="W10" s="27">
        <f>SUM(W8:W9)</f>
        <v>0</v>
      </c>
      <c r="X10" s="28">
        <f t="shared" si="4"/>
        <v>0</v>
      </c>
      <c r="Y10" s="27">
        <f>SUM(Y8:Y9)</f>
        <v>417676</v>
      </c>
      <c r="Z10" s="27">
        <f>SUM(Z8:Z9)</f>
        <v>386159</v>
      </c>
    </row>
    <row r="11" spans="1:26" ht="13.9" customHeight="1" x14ac:dyDescent="0.25">
      <c r="D11" s="10"/>
      <c r="E11" s="23">
        <v>71</v>
      </c>
      <c r="F11" s="23" t="s">
        <v>24</v>
      </c>
      <c r="G11" s="24">
        <f t="shared" ref="G11:Q11" si="12">G569</f>
        <v>0</v>
      </c>
      <c r="H11" s="24">
        <f t="shared" si="12"/>
        <v>0</v>
      </c>
      <c r="I11" s="24">
        <f t="shared" si="12"/>
        <v>0</v>
      </c>
      <c r="J11" s="24">
        <f t="shared" si="12"/>
        <v>300</v>
      </c>
      <c r="K11" s="24">
        <f t="shared" si="12"/>
        <v>3000</v>
      </c>
      <c r="L11" s="24">
        <f t="shared" si="12"/>
        <v>0</v>
      </c>
      <c r="M11" s="24">
        <f t="shared" si="12"/>
        <v>0</v>
      </c>
      <c r="N11" s="24">
        <f t="shared" si="12"/>
        <v>0</v>
      </c>
      <c r="O11" s="24">
        <f t="shared" si="12"/>
        <v>0</v>
      </c>
      <c r="P11" s="24">
        <f t="shared" si="12"/>
        <v>3000</v>
      </c>
      <c r="Q11" s="24">
        <f t="shared" si="12"/>
        <v>0</v>
      </c>
      <c r="R11" s="25">
        <f t="shared" si="1"/>
        <v>0</v>
      </c>
      <c r="S11" s="24">
        <f>S569</f>
        <v>0</v>
      </c>
      <c r="T11" s="25">
        <f t="shared" si="2"/>
        <v>0</v>
      </c>
      <c r="U11" s="24">
        <f>U569</f>
        <v>0</v>
      </c>
      <c r="V11" s="25">
        <f t="shared" si="3"/>
        <v>0</v>
      </c>
      <c r="W11" s="24">
        <f>W569</f>
        <v>0</v>
      </c>
      <c r="X11" s="25">
        <f t="shared" si="4"/>
        <v>0</v>
      </c>
      <c r="Y11" s="24">
        <f>Y569</f>
        <v>0</v>
      </c>
      <c r="Z11" s="24">
        <f>Z569</f>
        <v>0</v>
      </c>
    </row>
    <row r="12" spans="1:26" ht="13.9" customHeight="1" x14ac:dyDescent="0.25">
      <c r="D12" s="10"/>
      <c r="E12" s="23"/>
      <c r="F12" s="26" t="s">
        <v>28</v>
      </c>
      <c r="G12" s="27">
        <f t="shared" ref="G12:Q12" si="13">SUM(G11:G11)</f>
        <v>0</v>
      </c>
      <c r="H12" s="27">
        <f t="shared" si="13"/>
        <v>0</v>
      </c>
      <c r="I12" s="27">
        <f t="shared" si="13"/>
        <v>0</v>
      </c>
      <c r="J12" s="27">
        <f t="shared" si="13"/>
        <v>300</v>
      </c>
      <c r="K12" s="27">
        <f t="shared" si="13"/>
        <v>3000</v>
      </c>
      <c r="L12" s="27">
        <f t="shared" si="13"/>
        <v>0</v>
      </c>
      <c r="M12" s="27">
        <f t="shared" si="13"/>
        <v>0</v>
      </c>
      <c r="N12" s="27">
        <f t="shared" si="13"/>
        <v>0</v>
      </c>
      <c r="O12" s="27">
        <f t="shared" si="13"/>
        <v>0</v>
      </c>
      <c r="P12" s="27">
        <f t="shared" si="13"/>
        <v>3000</v>
      </c>
      <c r="Q12" s="27">
        <f t="shared" si="13"/>
        <v>0</v>
      </c>
      <c r="R12" s="28">
        <f t="shared" si="1"/>
        <v>0</v>
      </c>
      <c r="S12" s="27">
        <f>SUM(S11:S11)</f>
        <v>0</v>
      </c>
      <c r="T12" s="28">
        <f t="shared" si="2"/>
        <v>0</v>
      </c>
      <c r="U12" s="27">
        <f>SUM(U11:U11)</f>
        <v>0</v>
      </c>
      <c r="V12" s="28">
        <f t="shared" si="3"/>
        <v>0</v>
      </c>
      <c r="W12" s="27">
        <f>SUM(W11:W11)</f>
        <v>0</v>
      </c>
      <c r="X12" s="28">
        <f t="shared" si="4"/>
        <v>0</v>
      </c>
      <c r="Y12" s="27">
        <f>SUM(Y11:Y11)</f>
        <v>0</v>
      </c>
      <c r="Z12" s="27">
        <f>SUM(Z11:Z11)</f>
        <v>0</v>
      </c>
    </row>
    <row r="13" spans="1:26" ht="13.9" customHeight="1" x14ac:dyDescent="0.25">
      <c r="D13" s="10"/>
      <c r="E13" s="23">
        <v>111</v>
      </c>
      <c r="F13" s="23" t="s">
        <v>22</v>
      </c>
      <c r="G13" s="24">
        <f t="shared" ref="G13:Q13" si="14">G3+G8</f>
        <v>692070.66</v>
      </c>
      <c r="H13" s="24">
        <f t="shared" si="14"/>
        <v>811587.93</v>
      </c>
      <c r="I13" s="24">
        <f t="shared" si="14"/>
        <v>996372</v>
      </c>
      <c r="J13" s="24">
        <f t="shared" si="14"/>
        <v>982263.54</v>
      </c>
      <c r="K13" s="24">
        <f t="shared" si="14"/>
        <v>1166168</v>
      </c>
      <c r="L13" s="24">
        <f t="shared" si="14"/>
        <v>0</v>
      </c>
      <c r="M13" s="24">
        <f t="shared" si="14"/>
        <v>0</v>
      </c>
      <c r="N13" s="24">
        <f t="shared" si="14"/>
        <v>0</v>
      </c>
      <c r="O13" s="24">
        <f t="shared" si="14"/>
        <v>0</v>
      </c>
      <c r="P13" s="24">
        <f t="shared" si="14"/>
        <v>1013871</v>
      </c>
      <c r="Q13" s="24">
        <f t="shared" si="14"/>
        <v>0</v>
      </c>
      <c r="R13" s="25">
        <f t="shared" si="1"/>
        <v>0</v>
      </c>
      <c r="S13" s="24">
        <f>S3+S8</f>
        <v>0</v>
      </c>
      <c r="T13" s="25">
        <f t="shared" si="2"/>
        <v>0</v>
      </c>
      <c r="U13" s="24">
        <f>U3+U8</f>
        <v>0</v>
      </c>
      <c r="V13" s="25">
        <f t="shared" si="3"/>
        <v>0</v>
      </c>
      <c r="W13" s="24">
        <f>W3+W8</f>
        <v>0</v>
      </c>
      <c r="X13" s="25">
        <f t="shared" si="4"/>
        <v>0</v>
      </c>
      <c r="Y13" s="24">
        <f>Y3+Y8</f>
        <v>761033</v>
      </c>
      <c r="Z13" s="24">
        <f>Z3+Z8</f>
        <v>758178</v>
      </c>
    </row>
    <row r="14" spans="1:26" ht="13.9" customHeight="1" x14ac:dyDescent="0.25">
      <c r="D14" s="10"/>
      <c r="E14" s="23">
        <v>41</v>
      </c>
      <c r="F14" s="23" t="s">
        <v>23</v>
      </c>
      <c r="G14" s="24">
        <f t="shared" ref="G14:Q14" si="15">G4+G9</f>
        <v>924720.95</v>
      </c>
      <c r="H14" s="24">
        <f t="shared" si="15"/>
        <v>1750515.46</v>
      </c>
      <c r="I14" s="24">
        <f t="shared" si="15"/>
        <v>1820557</v>
      </c>
      <c r="J14" s="24">
        <f t="shared" si="15"/>
        <v>1682753.6400000001</v>
      </c>
      <c r="K14" s="24">
        <f t="shared" si="15"/>
        <v>1612445</v>
      </c>
      <c r="L14" s="24">
        <f t="shared" si="15"/>
        <v>0</v>
      </c>
      <c r="M14" s="24">
        <f t="shared" si="15"/>
        <v>0</v>
      </c>
      <c r="N14" s="24">
        <f t="shared" si="15"/>
        <v>0</v>
      </c>
      <c r="O14" s="24">
        <f t="shared" si="15"/>
        <v>0</v>
      </c>
      <c r="P14" s="24">
        <f t="shared" si="15"/>
        <v>1743380</v>
      </c>
      <c r="Q14" s="24">
        <f t="shared" si="15"/>
        <v>0</v>
      </c>
      <c r="R14" s="25">
        <f t="shared" si="1"/>
        <v>0</v>
      </c>
      <c r="S14" s="24">
        <f>S4+S9</f>
        <v>0</v>
      </c>
      <c r="T14" s="25">
        <f t="shared" si="2"/>
        <v>0</v>
      </c>
      <c r="U14" s="24">
        <f>U4+U9</f>
        <v>0</v>
      </c>
      <c r="V14" s="25">
        <f t="shared" si="3"/>
        <v>0</v>
      </c>
      <c r="W14" s="24">
        <f>W4+W9</f>
        <v>0</v>
      </c>
      <c r="X14" s="25">
        <f t="shared" si="4"/>
        <v>0</v>
      </c>
      <c r="Y14" s="24">
        <f>Y4+Y9</f>
        <v>1516625</v>
      </c>
      <c r="Z14" s="24">
        <f>Z4+Z9</f>
        <v>1516625</v>
      </c>
    </row>
    <row r="15" spans="1:26" ht="13.9" customHeight="1" x14ac:dyDescent="0.25">
      <c r="D15" s="10"/>
      <c r="E15" s="23">
        <v>71</v>
      </c>
      <c r="F15" s="23" t="s">
        <v>24</v>
      </c>
      <c r="G15" s="24">
        <f t="shared" ref="G15:Q15" si="16">G5+G11</f>
        <v>1400</v>
      </c>
      <c r="H15" s="24">
        <f t="shared" si="16"/>
        <v>3000</v>
      </c>
      <c r="I15" s="24">
        <f t="shared" si="16"/>
        <v>3000</v>
      </c>
      <c r="J15" s="24">
        <f t="shared" si="16"/>
        <v>3300</v>
      </c>
      <c r="K15" s="24">
        <f t="shared" si="16"/>
        <v>6000</v>
      </c>
      <c r="L15" s="24">
        <f t="shared" si="16"/>
        <v>0</v>
      </c>
      <c r="M15" s="24">
        <f t="shared" si="16"/>
        <v>0</v>
      </c>
      <c r="N15" s="24">
        <f t="shared" si="16"/>
        <v>0</v>
      </c>
      <c r="O15" s="24">
        <f t="shared" si="16"/>
        <v>0</v>
      </c>
      <c r="P15" s="24">
        <f t="shared" si="16"/>
        <v>6000</v>
      </c>
      <c r="Q15" s="24">
        <f t="shared" si="16"/>
        <v>0</v>
      </c>
      <c r="R15" s="25">
        <f t="shared" si="1"/>
        <v>0</v>
      </c>
      <c r="S15" s="24">
        <f>S5+S11</f>
        <v>0</v>
      </c>
      <c r="T15" s="25">
        <f t="shared" si="2"/>
        <v>0</v>
      </c>
      <c r="U15" s="24">
        <f>U5+U11</f>
        <v>0</v>
      </c>
      <c r="V15" s="25">
        <f t="shared" si="3"/>
        <v>0</v>
      </c>
      <c r="W15" s="24">
        <f>W5+W11</f>
        <v>0</v>
      </c>
      <c r="X15" s="25">
        <f t="shared" si="4"/>
        <v>0</v>
      </c>
      <c r="Y15" s="24">
        <f>Y5+Y11</f>
        <v>3000</v>
      </c>
      <c r="Z15" s="24">
        <f>Z5+Z11</f>
        <v>3000</v>
      </c>
    </row>
    <row r="16" spans="1:26" ht="13.9" customHeight="1" x14ac:dyDescent="0.25">
      <c r="D16" s="10"/>
      <c r="E16" s="23">
        <v>72</v>
      </c>
      <c r="F16" s="23" t="s">
        <v>25</v>
      </c>
      <c r="G16" s="24">
        <f t="shared" ref="G16:Q16" si="17">G6</f>
        <v>43817.55000000001</v>
      </c>
      <c r="H16" s="24">
        <f t="shared" si="17"/>
        <v>46431.06</v>
      </c>
      <c r="I16" s="24">
        <f t="shared" si="17"/>
        <v>105360</v>
      </c>
      <c r="J16" s="24">
        <f t="shared" si="17"/>
        <v>74248.110000000015</v>
      </c>
      <c r="K16" s="24">
        <f t="shared" si="17"/>
        <v>153387</v>
      </c>
      <c r="L16" s="24">
        <f t="shared" si="17"/>
        <v>0</v>
      </c>
      <c r="M16" s="24">
        <f t="shared" si="17"/>
        <v>0</v>
      </c>
      <c r="N16" s="24">
        <f t="shared" si="17"/>
        <v>0</v>
      </c>
      <c r="O16" s="24">
        <f t="shared" si="17"/>
        <v>0</v>
      </c>
      <c r="P16" s="24">
        <f t="shared" si="17"/>
        <v>153387</v>
      </c>
      <c r="Q16" s="24">
        <f t="shared" si="17"/>
        <v>0</v>
      </c>
      <c r="R16" s="25">
        <f t="shared" si="1"/>
        <v>0</v>
      </c>
      <c r="S16" s="24">
        <f>S6</f>
        <v>0</v>
      </c>
      <c r="T16" s="25">
        <f t="shared" si="2"/>
        <v>0</v>
      </c>
      <c r="U16" s="24">
        <f>U6</f>
        <v>0</v>
      </c>
      <c r="V16" s="25">
        <f t="shared" si="3"/>
        <v>0</v>
      </c>
      <c r="W16" s="24">
        <f>W6</f>
        <v>0</v>
      </c>
      <c r="X16" s="25">
        <f t="shared" si="4"/>
        <v>0</v>
      </c>
      <c r="Y16" s="24">
        <f>Y6</f>
        <v>153387</v>
      </c>
      <c r="Z16" s="24">
        <f>Z6</f>
        <v>153387</v>
      </c>
    </row>
    <row r="17" spans="1:26" ht="13.9" customHeight="1" x14ac:dyDescent="0.25">
      <c r="D17" s="30"/>
      <c r="E17" s="31"/>
      <c r="F17" s="26" t="s">
        <v>113</v>
      </c>
      <c r="G17" s="27">
        <f t="shared" ref="G17:Q17" si="18">SUM(G13:G16)</f>
        <v>1662009.16</v>
      </c>
      <c r="H17" s="27">
        <f t="shared" si="18"/>
        <v>2611534.4500000002</v>
      </c>
      <c r="I17" s="27">
        <f t="shared" si="18"/>
        <v>2925289</v>
      </c>
      <c r="J17" s="27">
        <f t="shared" si="18"/>
        <v>2742565.29</v>
      </c>
      <c r="K17" s="27">
        <f t="shared" si="18"/>
        <v>2938000</v>
      </c>
      <c r="L17" s="27">
        <f t="shared" si="18"/>
        <v>0</v>
      </c>
      <c r="M17" s="27">
        <f t="shared" si="18"/>
        <v>0</v>
      </c>
      <c r="N17" s="27">
        <f t="shared" si="18"/>
        <v>0</v>
      </c>
      <c r="O17" s="27">
        <f t="shared" si="18"/>
        <v>0</v>
      </c>
      <c r="P17" s="27">
        <f t="shared" si="18"/>
        <v>2916638</v>
      </c>
      <c r="Q17" s="27">
        <f t="shared" si="18"/>
        <v>0</v>
      </c>
      <c r="R17" s="28">
        <f t="shared" si="1"/>
        <v>0</v>
      </c>
      <c r="S17" s="27">
        <f>SUM(S13:S16)</f>
        <v>0</v>
      </c>
      <c r="T17" s="28">
        <f t="shared" si="2"/>
        <v>0</v>
      </c>
      <c r="U17" s="27">
        <f>SUM(U13:U16)</f>
        <v>0</v>
      </c>
      <c r="V17" s="28">
        <f t="shared" si="3"/>
        <v>0</v>
      </c>
      <c r="W17" s="27">
        <f>SUM(W13:W16)</f>
        <v>0</v>
      </c>
      <c r="X17" s="28">
        <f t="shared" si="4"/>
        <v>0</v>
      </c>
      <c r="Y17" s="27">
        <f>SUM(Y13:Y16)</f>
        <v>2434045</v>
      </c>
      <c r="Z17" s="27">
        <f>SUM(Z13:Z16)</f>
        <v>2431190</v>
      </c>
    </row>
    <row r="19" spans="1:26" ht="13.9" customHeight="1" x14ac:dyDescent="0.25">
      <c r="D19" s="9" t="s">
        <v>114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3.9" customHeight="1" x14ac:dyDescent="0.25">
      <c r="D20" s="20"/>
      <c r="E20" s="20"/>
      <c r="F20" s="20"/>
      <c r="G20" s="21" t="s">
        <v>1</v>
      </c>
      <c r="H20" s="21" t="s">
        <v>2</v>
      </c>
      <c r="I20" s="21" t="s">
        <v>3</v>
      </c>
      <c r="J20" s="21" t="s">
        <v>4</v>
      </c>
      <c r="K20" s="21" t="s">
        <v>5</v>
      </c>
      <c r="L20" s="21" t="s">
        <v>6</v>
      </c>
      <c r="M20" s="21" t="s">
        <v>7</v>
      </c>
      <c r="N20" s="21" t="s">
        <v>8</v>
      </c>
      <c r="O20" s="21" t="s">
        <v>9</v>
      </c>
      <c r="P20" s="21" t="s">
        <v>10</v>
      </c>
      <c r="Q20" s="21" t="s">
        <v>11</v>
      </c>
      <c r="R20" s="22" t="s">
        <v>12</v>
      </c>
      <c r="S20" s="21" t="s">
        <v>13</v>
      </c>
      <c r="T20" s="22" t="s">
        <v>14</v>
      </c>
      <c r="U20" s="21" t="s">
        <v>15</v>
      </c>
      <c r="V20" s="22" t="s">
        <v>16</v>
      </c>
      <c r="W20" s="21" t="s">
        <v>17</v>
      </c>
      <c r="X20" s="22" t="s">
        <v>18</v>
      </c>
      <c r="Y20" s="21" t="s">
        <v>19</v>
      </c>
      <c r="Z20" s="21" t="s">
        <v>20</v>
      </c>
    </row>
    <row r="21" spans="1:26" ht="13.9" customHeight="1" x14ac:dyDescent="0.25">
      <c r="A21" s="15">
        <v>1</v>
      </c>
      <c r="D21" s="8" t="s">
        <v>21</v>
      </c>
      <c r="E21" s="35">
        <v>111</v>
      </c>
      <c r="F21" s="35" t="s">
        <v>46</v>
      </c>
      <c r="G21" s="36">
        <f t="shared" ref="G21:Q21" si="19">G28+G121+G143</f>
        <v>14078.89</v>
      </c>
      <c r="H21" s="36">
        <f t="shared" si="19"/>
        <v>19631.91</v>
      </c>
      <c r="I21" s="36">
        <f t="shared" si="19"/>
        <v>13237</v>
      </c>
      <c r="J21" s="36">
        <f t="shared" si="19"/>
        <v>20286.989999999998</v>
      </c>
      <c r="K21" s="36">
        <f t="shared" si="19"/>
        <v>14638</v>
      </c>
      <c r="L21" s="36">
        <f t="shared" si="19"/>
        <v>0</v>
      </c>
      <c r="M21" s="36">
        <f t="shared" si="19"/>
        <v>0</v>
      </c>
      <c r="N21" s="36">
        <f t="shared" si="19"/>
        <v>0</v>
      </c>
      <c r="O21" s="36">
        <f t="shared" si="19"/>
        <v>0</v>
      </c>
      <c r="P21" s="36">
        <f t="shared" si="19"/>
        <v>14638</v>
      </c>
      <c r="Q21" s="36">
        <f t="shared" si="19"/>
        <v>0</v>
      </c>
      <c r="R21" s="37">
        <f>Q21/$P21</f>
        <v>0</v>
      </c>
      <c r="S21" s="36">
        <f>S28+S121+S143</f>
        <v>0</v>
      </c>
      <c r="T21" s="37">
        <f>S21/$P21</f>
        <v>0</v>
      </c>
      <c r="U21" s="36">
        <f>U28+U121+U143</f>
        <v>0</v>
      </c>
      <c r="V21" s="37">
        <f>U21/$P21</f>
        <v>0</v>
      </c>
      <c r="W21" s="36">
        <f>W28+W121+W143</f>
        <v>0</v>
      </c>
      <c r="X21" s="37">
        <f>W21/$P21</f>
        <v>0</v>
      </c>
      <c r="Y21" s="36">
        <f>Y28+Y121+Y143</f>
        <v>14638</v>
      </c>
      <c r="Z21" s="36">
        <f>Z28+Z121+Z143</f>
        <v>11783</v>
      </c>
    </row>
    <row r="22" spans="1:26" ht="13.9" customHeight="1" x14ac:dyDescent="0.25">
      <c r="A22" s="15">
        <v>1</v>
      </c>
      <c r="D22" s="8"/>
      <c r="E22" s="35">
        <v>41</v>
      </c>
      <c r="F22" s="35" t="s">
        <v>23</v>
      </c>
      <c r="G22" s="36">
        <f t="shared" ref="G22:Q22" si="20">G29+G124+G131</f>
        <v>219088.41999999998</v>
      </c>
      <c r="H22" s="36">
        <f t="shared" si="20"/>
        <v>226132.58999999997</v>
      </c>
      <c r="I22" s="36">
        <f t="shared" si="20"/>
        <v>270610</v>
      </c>
      <c r="J22" s="36">
        <f t="shared" si="20"/>
        <v>261912.26000000004</v>
      </c>
      <c r="K22" s="36">
        <f t="shared" si="20"/>
        <v>314997</v>
      </c>
      <c r="L22" s="36">
        <f t="shared" si="20"/>
        <v>0</v>
      </c>
      <c r="M22" s="36">
        <f t="shared" si="20"/>
        <v>0</v>
      </c>
      <c r="N22" s="36">
        <f t="shared" si="20"/>
        <v>0</v>
      </c>
      <c r="O22" s="36">
        <f t="shared" si="20"/>
        <v>0</v>
      </c>
      <c r="P22" s="36">
        <f t="shared" si="20"/>
        <v>314997</v>
      </c>
      <c r="Q22" s="36">
        <f t="shared" si="20"/>
        <v>0</v>
      </c>
      <c r="R22" s="37">
        <f>Q22/$P22</f>
        <v>0</v>
      </c>
      <c r="S22" s="36">
        <f>S29+S124+S131</f>
        <v>0</v>
      </c>
      <c r="T22" s="37">
        <f>S22/$P22</f>
        <v>0</v>
      </c>
      <c r="U22" s="36">
        <f>U29+U124+U131</f>
        <v>0</v>
      </c>
      <c r="V22" s="37">
        <f>U22/$P22</f>
        <v>0</v>
      </c>
      <c r="W22" s="36">
        <f>W29+W124+W131</f>
        <v>0</v>
      </c>
      <c r="X22" s="37">
        <f>W22/$P22</f>
        <v>0</v>
      </c>
      <c r="Y22" s="36">
        <f>Y29+Y124+Y131</f>
        <v>346753</v>
      </c>
      <c r="Z22" s="36">
        <f>Z29+Z124+Z131</f>
        <v>369743</v>
      </c>
    </row>
    <row r="23" spans="1:26" ht="13.9" customHeight="1" x14ac:dyDescent="0.25">
      <c r="A23" s="15">
        <v>1</v>
      </c>
      <c r="D23" s="8"/>
      <c r="E23" s="35">
        <v>72</v>
      </c>
      <c r="F23" s="35" t="s">
        <v>25</v>
      </c>
      <c r="G23" s="36">
        <f t="shared" ref="G23:Q23" si="21">G30</f>
        <v>780.65</v>
      </c>
      <c r="H23" s="36">
        <f t="shared" si="21"/>
        <v>904.5</v>
      </c>
      <c r="I23" s="36">
        <f t="shared" si="21"/>
        <v>911</v>
      </c>
      <c r="J23" s="36">
        <f t="shared" si="21"/>
        <v>1134.96</v>
      </c>
      <c r="K23" s="36">
        <f t="shared" si="21"/>
        <v>1570</v>
      </c>
      <c r="L23" s="36">
        <f t="shared" si="21"/>
        <v>0</v>
      </c>
      <c r="M23" s="36">
        <f t="shared" si="21"/>
        <v>0</v>
      </c>
      <c r="N23" s="36">
        <f t="shared" si="21"/>
        <v>0</v>
      </c>
      <c r="O23" s="36">
        <f t="shared" si="21"/>
        <v>0</v>
      </c>
      <c r="P23" s="36">
        <f t="shared" si="21"/>
        <v>1570</v>
      </c>
      <c r="Q23" s="36">
        <f t="shared" si="21"/>
        <v>0</v>
      </c>
      <c r="R23" s="37">
        <f>Q23/$P23</f>
        <v>0</v>
      </c>
      <c r="S23" s="36">
        <f>S30</f>
        <v>0</v>
      </c>
      <c r="T23" s="37">
        <f>S23/$P23</f>
        <v>0</v>
      </c>
      <c r="U23" s="36">
        <f>U30</f>
        <v>0</v>
      </c>
      <c r="V23" s="37">
        <f>U23/$P23</f>
        <v>0</v>
      </c>
      <c r="W23" s="36">
        <f>W30</f>
        <v>0</v>
      </c>
      <c r="X23" s="37">
        <f>W23/$P23</f>
        <v>0</v>
      </c>
      <c r="Y23" s="36">
        <f>Y30</f>
        <v>1570</v>
      </c>
      <c r="Z23" s="36">
        <f>Z30</f>
        <v>1570</v>
      </c>
    </row>
    <row r="24" spans="1:26" ht="13.9" customHeight="1" x14ac:dyDescent="0.25">
      <c r="A24" s="15">
        <v>1</v>
      </c>
      <c r="D24" s="30"/>
      <c r="E24" s="31"/>
      <c r="F24" s="38" t="s">
        <v>113</v>
      </c>
      <c r="G24" s="39">
        <f t="shared" ref="G24:Q24" si="22">SUM(G21:G23)</f>
        <v>233947.96</v>
      </c>
      <c r="H24" s="39">
        <f t="shared" si="22"/>
        <v>246668.99999999997</v>
      </c>
      <c r="I24" s="39">
        <f t="shared" si="22"/>
        <v>284758</v>
      </c>
      <c r="J24" s="39">
        <f t="shared" si="22"/>
        <v>283334.21000000008</v>
      </c>
      <c r="K24" s="39">
        <f t="shared" si="22"/>
        <v>331205</v>
      </c>
      <c r="L24" s="39">
        <f t="shared" si="22"/>
        <v>0</v>
      </c>
      <c r="M24" s="39">
        <f t="shared" si="22"/>
        <v>0</v>
      </c>
      <c r="N24" s="39">
        <f t="shared" si="22"/>
        <v>0</v>
      </c>
      <c r="O24" s="39">
        <f t="shared" si="22"/>
        <v>0</v>
      </c>
      <c r="P24" s="39">
        <f t="shared" si="22"/>
        <v>331205</v>
      </c>
      <c r="Q24" s="39">
        <f t="shared" si="22"/>
        <v>0</v>
      </c>
      <c r="R24" s="40">
        <f>Q24/$P24</f>
        <v>0</v>
      </c>
      <c r="S24" s="39">
        <f>SUM(S21:S23)</f>
        <v>0</v>
      </c>
      <c r="T24" s="40">
        <f>S24/$P24</f>
        <v>0</v>
      </c>
      <c r="U24" s="39">
        <f>SUM(U21:U23)</f>
        <v>0</v>
      </c>
      <c r="V24" s="40">
        <f>U24/$P24</f>
        <v>0</v>
      </c>
      <c r="W24" s="39">
        <f>SUM(W21:W23)</f>
        <v>0</v>
      </c>
      <c r="X24" s="40">
        <f>W24/$P24</f>
        <v>0</v>
      </c>
      <c r="Y24" s="39">
        <f>SUM(Y21:Y23)</f>
        <v>362961</v>
      </c>
      <c r="Z24" s="39">
        <f>SUM(Z21:Z23)</f>
        <v>383096</v>
      </c>
    </row>
    <row r="26" spans="1:26" ht="13.9" customHeight="1" x14ac:dyDescent="0.25">
      <c r="D26" s="7" t="s">
        <v>115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3.9" customHeight="1" x14ac:dyDescent="0.25">
      <c r="D27" s="21"/>
      <c r="E27" s="21"/>
      <c r="F27" s="21"/>
      <c r="G27" s="21" t="s">
        <v>1</v>
      </c>
      <c r="H27" s="21" t="s">
        <v>2</v>
      </c>
      <c r="I27" s="21" t="s">
        <v>3</v>
      </c>
      <c r="J27" s="21" t="s">
        <v>4</v>
      </c>
      <c r="K27" s="21" t="s">
        <v>5</v>
      </c>
      <c r="L27" s="21" t="s">
        <v>6</v>
      </c>
      <c r="M27" s="21" t="s">
        <v>7</v>
      </c>
      <c r="N27" s="21" t="s">
        <v>8</v>
      </c>
      <c r="O27" s="21" t="s">
        <v>9</v>
      </c>
      <c r="P27" s="21" t="s">
        <v>10</v>
      </c>
      <c r="Q27" s="21" t="s">
        <v>11</v>
      </c>
      <c r="R27" s="22" t="s">
        <v>12</v>
      </c>
      <c r="S27" s="21" t="s">
        <v>13</v>
      </c>
      <c r="T27" s="22" t="s">
        <v>14</v>
      </c>
      <c r="U27" s="21" t="s">
        <v>15</v>
      </c>
      <c r="V27" s="22" t="s">
        <v>16</v>
      </c>
      <c r="W27" s="21" t="s">
        <v>17</v>
      </c>
      <c r="X27" s="22" t="s">
        <v>18</v>
      </c>
      <c r="Y27" s="21" t="s">
        <v>19</v>
      </c>
      <c r="Z27" s="21" t="s">
        <v>20</v>
      </c>
    </row>
    <row r="28" spans="1:26" ht="13.9" customHeight="1" x14ac:dyDescent="0.25">
      <c r="A28" s="15">
        <v>1</v>
      </c>
      <c r="B28" s="15">
        <v>1</v>
      </c>
      <c r="D28" s="13" t="s">
        <v>21</v>
      </c>
      <c r="E28" s="23">
        <v>111</v>
      </c>
      <c r="F28" s="23" t="s">
        <v>46</v>
      </c>
      <c r="G28" s="24">
        <f t="shared" ref="G28:Q28" si="23">G47+G108</f>
        <v>6999.53</v>
      </c>
      <c r="H28" s="24">
        <f t="shared" si="23"/>
        <v>7222.41</v>
      </c>
      <c r="I28" s="24">
        <f t="shared" si="23"/>
        <v>5975</v>
      </c>
      <c r="J28" s="24">
        <f t="shared" si="23"/>
        <v>8543.7099999999991</v>
      </c>
      <c r="K28" s="24">
        <f t="shared" si="23"/>
        <v>7529</v>
      </c>
      <c r="L28" s="24">
        <f t="shared" si="23"/>
        <v>0</v>
      </c>
      <c r="M28" s="24">
        <f t="shared" si="23"/>
        <v>0</v>
      </c>
      <c r="N28" s="24">
        <f t="shared" si="23"/>
        <v>0</v>
      </c>
      <c r="O28" s="24">
        <f t="shared" si="23"/>
        <v>0</v>
      </c>
      <c r="P28" s="24">
        <f t="shared" si="23"/>
        <v>7529</v>
      </c>
      <c r="Q28" s="24">
        <f t="shared" si="23"/>
        <v>0</v>
      </c>
      <c r="R28" s="25">
        <f>Q28/$P28</f>
        <v>0</v>
      </c>
      <c r="S28" s="24">
        <f>S47+S108</f>
        <v>0</v>
      </c>
      <c r="T28" s="25">
        <f>S28/$P28</f>
        <v>0</v>
      </c>
      <c r="U28" s="24">
        <f>U47+U108</f>
        <v>0</v>
      </c>
      <c r="V28" s="25">
        <f>U28/$P28</f>
        <v>0</v>
      </c>
      <c r="W28" s="24">
        <f>W47+W108</f>
        <v>0</v>
      </c>
      <c r="X28" s="25">
        <f>W28/$P28</f>
        <v>0</v>
      </c>
      <c r="Y28" s="24">
        <f>Y47+Y108</f>
        <v>7529</v>
      </c>
      <c r="Z28" s="24">
        <f>Z47+Z108</f>
        <v>7529</v>
      </c>
    </row>
    <row r="29" spans="1:26" ht="13.9" customHeight="1" x14ac:dyDescent="0.25">
      <c r="A29" s="15">
        <v>1</v>
      </c>
      <c r="B29" s="15">
        <v>1</v>
      </c>
      <c r="D29" s="13"/>
      <c r="E29" s="23">
        <v>41</v>
      </c>
      <c r="F29" s="23" t="s">
        <v>23</v>
      </c>
      <c r="G29" s="24">
        <f t="shared" ref="G29:Q29" si="24">G38+G52+G62+G72+G85+G100+G113</f>
        <v>195326.44</v>
      </c>
      <c r="H29" s="24">
        <f t="shared" si="24"/>
        <v>210165.06999999998</v>
      </c>
      <c r="I29" s="24">
        <f t="shared" si="24"/>
        <v>250599</v>
      </c>
      <c r="J29" s="24">
        <f t="shared" si="24"/>
        <v>247481.76000000004</v>
      </c>
      <c r="K29" s="24">
        <f t="shared" si="24"/>
        <v>302448</v>
      </c>
      <c r="L29" s="24">
        <f t="shared" si="24"/>
        <v>0</v>
      </c>
      <c r="M29" s="24">
        <f t="shared" si="24"/>
        <v>0</v>
      </c>
      <c r="N29" s="24">
        <f t="shared" si="24"/>
        <v>0</v>
      </c>
      <c r="O29" s="24">
        <f t="shared" si="24"/>
        <v>0</v>
      </c>
      <c r="P29" s="24">
        <f t="shared" si="24"/>
        <v>302448</v>
      </c>
      <c r="Q29" s="24">
        <f t="shared" si="24"/>
        <v>0</v>
      </c>
      <c r="R29" s="25">
        <f>Q29/$P29</f>
        <v>0</v>
      </c>
      <c r="S29" s="24">
        <f>S38+S52+S62+S72+S85+S100+S113</f>
        <v>0</v>
      </c>
      <c r="T29" s="25">
        <f>S29/$P29</f>
        <v>0</v>
      </c>
      <c r="U29" s="24">
        <f>U38+U52+U62+U72+U85+U100+U113</f>
        <v>0</v>
      </c>
      <c r="V29" s="25">
        <f>U29/$P29</f>
        <v>0</v>
      </c>
      <c r="W29" s="24">
        <f>W38+W52+W62+W72+W85+W100+W113</f>
        <v>0</v>
      </c>
      <c r="X29" s="25">
        <f>W29/$P29</f>
        <v>0</v>
      </c>
      <c r="Y29" s="24">
        <f>Y38+Y52+Y62+Y72+Y85+Y100+Y113</f>
        <v>334284</v>
      </c>
      <c r="Z29" s="24">
        <f>Z38+Z52+Z62+Z72+Z85+Z100+Z113</f>
        <v>357274</v>
      </c>
    </row>
    <row r="30" spans="1:26" ht="13.9" customHeight="1" x14ac:dyDescent="0.25">
      <c r="A30" s="15">
        <v>1</v>
      </c>
      <c r="B30" s="15">
        <v>1</v>
      </c>
      <c r="D30" s="13"/>
      <c r="E30" s="23">
        <v>72</v>
      </c>
      <c r="F30" s="23" t="s">
        <v>25</v>
      </c>
      <c r="G30" s="24">
        <f t="shared" ref="G30:Q30" si="25">G40+G54+G64+G87+G115</f>
        <v>780.65</v>
      </c>
      <c r="H30" s="24">
        <f t="shared" si="25"/>
        <v>904.5</v>
      </c>
      <c r="I30" s="24">
        <f t="shared" si="25"/>
        <v>911</v>
      </c>
      <c r="J30" s="24">
        <f t="shared" si="25"/>
        <v>1134.96</v>
      </c>
      <c r="K30" s="24">
        <f t="shared" si="25"/>
        <v>1570</v>
      </c>
      <c r="L30" s="24">
        <f t="shared" si="25"/>
        <v>0</v>
      </c>
      <c r="M30" s="24">
        <f t="shared" si="25"/>
        <v>0</v>
      </c>
      <c r="N30" s="24">
        <f t="shared" si="25"/>
        <v>0</v>
      </c>
      <c r="O30" s="24">
        <f t="shared" si="25"/>
        <v>0</v>
      </c>
      <c r="P30" s="24">
        <f t="shared" si="25"/>
        <v>1570</v>
      </c>
      <c r="Q30" s="24">
        <f t="shared" si="25"/>
        <v>0</v>
      </c>
      <c r="R30" s="25">
        <f>Q30/$P30</f>
        <v>0</v>
      </c>
      <c r="S30" s="24">
        <f>S40+S54+S64+S87+S115</f>
        <v>0</v>
      </c>
      <c r="T30" s="25">
        <f>S30/$P30</f>
        <v>0</v>
      </c>
      <c r="U30" s="24">
        <f>U40+U54+U64+U87+U115</f>
        <v>0</v>
      </c>
      <c r="V30" s="25">
        <f>U30/$P30</f>
        <v>0</v>
      </c>
      <c r="W30" s="24">
        <f>W40+W54+W64+W87+W115</f>
        <v>0</v>
      </c>
      <c r="X30" s="25">
        <f>W30/$P30</f>
        <v>0</v>
      </c>
      <c r="Y30" s="24">
        <f>Y40+Y54+Y64+Y87+Y115</f>
        <v>1570</v>
      </c>
      <c r="Z30" s="24">
        <f>Z40+Z54+Z64+Z87+Z115</f>
        <v>1570</v>
      </c>
    </row>
    <row r="31" spans="1:26" ht="13.9" customHeight="1" x14ac:dyDescent="0.25">
      <c r="A31" s="15">
        <v>1</v>
      </c>
      <c r="B31" s="15">
        <v>1</v>
      </c>
      <c r="D31" s="30"/>
      <c r="E31" s="31"/>
      <c r="F31" s="26" t="s">
        <v>113</v>
      </c>
      <c r="G31" s="27">
        <f t="shared" ref="G31:Q31" si="26">SUM(G28:G30)</f>
        <v>203106.62</v>
      </c>
      <c r="H31" s="27">
        <f t="shared" si="26"/>
        <v>218291.97999999998</v>
      </c>
      <c r="I31" s="27">
        <f t="shared" si="26"/>
        <v>257485</v>
      </c>
      <c r="J31" s="27">
        <f t="shared" si="26"/>
        <v>257160.43000000002</v>
      </c>
      <c r="K31" s="27">
        <f t="shared" si="26"/>
        <v>311547</v>
      </c>
      <c r="L31" s="27">
        <f t="shared" si="26"/>
        <v>0</v>
      </c>
      <c r="M31" s="27">
        <f t="shared" si="26"/>
        <v>0</v>
      </c>
      <c r="N31" s="27">
        <f t="shared" si="26"/>
        <v>0</v>
      </c>
      <c r="O31" s="27">
        <f t="shared" si="26"/>
        <v>0</v>
      </c>
      <c r="P31" s="27">
        <f t="shared" si="26"/>
        <v>311547</v>
      </c>
      <c r="Q31" s="27">
        <f t="shared" si="26"/>
        <v>0</v>
      </c>
      <c r="R31" s="28">
        <f>Q31/$P31</f>
        <v>0</v>
      </c>
      <c r="S31" s="27">
        <f>SUM(S28:S30)</f>
        <v>0</v>
      </c>
      <c r="T31" s="28">
        <f>S31/$P31</f>
        <v>0</v>
      </c>
      <c r="U31" s="27">
        <f>SUM(U28:U30)</f>
        <v>0</v>
      </c>
      <c r="V31" s="28">
        <f>U31/$P31</f>
        <v>0</v>
      </c>
      <c r="W31" s="27">
        <f>SUM(W28:W30)</f>
        <v>0</v>
      </c>
      <c r="X31" s="28">
        <f>W31/$P31</f>
        <v>0</v>
      </c>
      <c r="Y31" s="27">
        <f>SUM(Y28:Y30)</f>
        <v>343383</v>
      </c>
      <c r="Z31" s="27">
        <f>SUM(Z28:Z30)</f>
        <v>366373</v>
      </c>
    </row>
    <row r="33" spans="1:26" ht="13.9" customHeight="1" x14ac:dyDescent="0.25">
      <c r="D33" s="6" t="s">
        <v>116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3.9" customHeight="1" x14ac:dyDescent="0.25">
      <c r="D34" s="21" t="s">
        <v>32</v>
      </c>
      <c r="E34" s="21" t="s">
        <v>33</v>
      </c>
      <c r="F34" s="21" t="s">
        <v>34</v>
      </c>
      <c r="G34" s="21" t="s">
        <v>1</v>
      </c>
      <c r="H34" s="21" t="s">
        <v>2</v>
      </c>
      <c r="I34" s="21" t="s">
        <v>3</v>
      </c>
      <c r="J34" s="21" t="s">
        <v>4</v>
      </c>
      <c r="K34" s="21" t="s">
        <v>5</v>
      </c>
      <c r="L34" s="21" t="s">
        <v>6</v>
      </c>
      <c r="M34" s="21" t="s">
        <v>7</v>
      </c>
      <c r="N34" s="21" t="s">
        <v>8</v>
      </c>
      <c r="O34" s="21" t="s">
        <v>9</v>
      </c>
      <c r="P34" s="21" t="s">
        <v>10</v>
      </c>
      <c r="Q34" s="21" t="s">
        <v>11</v>
      </c>
      <c r="R34" s="22" t="s">
        <v>12</v>
      </c>
      <c r="S34" s="21" t="s">
        <v>13</v>
      </c>
      <c r="T34" s="22" t="s">
        <v>14</v>
      </c>
      <c r="U34" s="21" t="s">
        <v>15</v>
      </c>
      <c r="V34" s="22" t="s">
        <v>16</v>
      </c>
      <c r="W34" s="21" t="s">
        <v>17</v>
      </c>
      <c r="X34" s="22" t="s">
        <v>18</v>
      </c>
      <c r="Y34" s="21" t="s">
        <v>19</v>
      </c>
      <c r="Z34" s="21" t="s">
        <v>20</v>
      </c>
    </row>
    <row r="35" spans="1:26" ht="13.9" customHeight="1" x14ac:dyDescent="0.25">
      <c r="A35" s="15">
        <v>1</v>
      </c>
      <c r="B35" s="15">
        <v>1</v>
      </c>
      <c r="C35" s="15">
        <v>1</v>
      </c>
      <c r="D35" s="5" t="s">
        <v>117</v>
      </c>
      <c r="E35" s="23">
        <v>610</v>
      </c>
      <c r="F35" s="23" t="s">
        <v>118</v>
      </c>
      <c r="G35" s="46">
        <v>46893.75</v>
      </c>
      <c r="H35" s="46">
        <v>47784.959999999999</v>
      </c>
      <c r="I35" s="46">
        <v>50865</v>
      </c>
      <c r="J35" s="46">
        <v>52112.15</v>
      </c>
      <c r="K35" s="46">
        <v>55881</v>
      </c>
      <c r="L35" s="46"/>
      <c r="M35" s="46"/>
      <c r="N35" s="46"/>
      <c r="O35" s="46"/>
      <c r="P35" s="46">
        <f>K35+SUM(L35:O35)</f>
        <v>55881</v>
      </c>
      <c r="Q35" s="46"/>
      <c r="R35" s="47">
        <f t="shared" ref="R35:R41" si="27">Q35/$P35</f>
        <v>0</v>
      </c>
      <c r="S35" s="46"/>
      <c r="T35" s="47">
        <f t="shared" ref="T35:T41" si="28">S35/$P35</f>
        <v>0</v>
      </c>
      <c r="U35" s="46"/>
      <c r="V35" s="47">
        <f t="shared" ref="V35:V41" si="29">U35/$P35</f>
        <v>0</v>
      </c>
      <c r="W35" s="46"/>
      <c r="X35" s="47">
        <f t="shared" ref="X35:X41" si="30">W35/$P35</f>
        <v>0</v>
      </c>
      <c r="Y35" s="24">
        <v>61469</v>
      </c>
      <c r="Z35" s="24">
        <v>67616</v>
      </c>
    </row>
    <row r="36" spans="1:26" ht="13.9" customHeight="1" x14ac:dyDescent="0.25">
      <c r="A36" s="15">
        <v>1</v>
      </c>
      <c r="B36" s="15">
        <v>1</v>
      </c>
      <c r="C36" s="15">
        <v>1</v>
      </c>
      <c r="D36" s="5"/>
      <c r="E36" s="23">
        <v>620</v>
      </c>
      <c r="F36" s="23" t="s">
        <v>119</v>
      </c>
      <c r="G36" s="24">
        <v>17196.669999999998</v>
      </c>
      <c r="H36" s="24">
        <v>20218.939999999999</v>
      </c>
      <c r="I36" s="24">
        <v>21085</v>
      </c>
      <c r="J36" s="24">
        <v>21535.56</v>
      </c>
      <c r="K36" s="24">
        <v>23419</v>
      </c>
      <c r="L36" s="24"/>
      <c r="M36" s="24"/>
      <c r="N36" s="24"/>
      <c r="O36" s="24"/>
      <c r="P36" s="24">
        <f>K36+SUM(L36:O36)</f>
        <v>23419</v>
      </c>
      <c r="Q36" s="24"/>
      <c r="R36" s="25">
        <f t="shared" si="27"/>
        <v>0</v>
      </c>
      <c r="S36" s="24"/>
      <c r="T36" s="25">
        <f t="shared" si="28"/>
        <v>0</v>
      </c>
      <c r="U36" s="24"/>
      <c r="V36" s="25">
        <f t="shared" si="29"/>
        <v>0</v>
      </c>
      <c r="W36" s="24"/>
      <c r="X36" s="25">
        <f t="shared" si="30"/>
        <v>0</v>
      </c>
      <c r="Y36" s="24">
        <v>27667</v>
      </c>
      <c r="Z36" s="24">
        <v>29939</v>
      </c>
    </row>
    <row r="37" spans="1:26" ht="13.9" customHeight="1" x14ac:dyDescent="0.25">
      <c r="A37" s="15">
        <v>1</v>
      </c>
      <c r="B37" s="15">
        <v>1</v>
      </c>
      <c r="C37" s="15">
        <v>1</v>
      </c>
      <c r="D37" s="5"/>
      <c r="E37" s="23">
        <v>630</v>
      </c>
      <c r="F37" s="23" t="s">
        <v>120</v>
      </c>
      <c r="G37" s="46">
        <v>5330.35</v>
      </c>
      <c r="H37" s="46">
        <v>9718.6</v>
      </c>
      <c r="I37" s="46">
        <f>7913+8351</f>
        <v>16264</v>
      </c>
      <c r="J37" s="46">
        <v>10452.84</v>
      </c>
      <c r="K37" s="46">
        <v>11844</v>
      </c>
      <c r="L37" s="46"/>
      <c r="M37" s="46"/>
      <c r="N37" s="46"/>
      <c r="O37" s="46"/>
      <c r="P37" s="46">
        <f>K37+SUM(L37:O37)</f>
        <v>11844</v>
      </c>
      <c r="Q37" s="46"/>
      <c r="R37" s="47">
        <f t="shared" si="27"/>
        <v>0</v>
      </c>
      <c r="S37" s="46"/>
      <c r="T37" s="47">
        <f t="shared" si="28"/>
        <v>0</v>
      </c>
      <c r="U37" s="46"/>
      <c r="V37" s="47">
        <f t="shared" si="29"/>
        <v>0</v>
      </c>
      <c r="W37" s="46"/>
      <c r="X37" s="47">
        <f t="shared" si="30"/>
        <v>0</v>
      </c>
      <c r="Y37" s="24">
        <v>18168</v>
      </c>
      <c r="Z37" s="24">
        <v>18209</v>
      </c>
    </row>
    <row r="38" spans="1:26" ht="13.9" customHeight="1" x14ac:dyDescent="0.25">
      <c r="A38" s="15">
        <v>1</v>
      </c>
      <c r="B38" s="15">
        <v>1</v>
      </c>
      <c r="C38" s="15">
        <v>1</v>
      </c>
      <c r="D38" s="85" t="s">
        <v>21</v>
      </c>
      <c r="E38" s="48">
        <v>41</v>
      </c>
      <c r="F38" s="48" t="s">
        <v>23</v>
      </c>
      <c r="G38" s="49">
        <f t="shared" ref="G38:Q38" si="31">SUM(G35:G37)</f>
        <v>69420.77</v>
      </c>
      <c r="H38" s="49">
        <f t="shared" si="31"/>
        <v>77722.5</v>
      </c>
      <c r="I38" s="49">
        <f t="shared" si="31"/>
        <v>88214</v>
      </c>
      <c r="J38" s="49">
        <f t="shared" si="31"/>
        <v>84100.55</v>
      </c>
      <c r="K38" s="49">
        <f t="shared" si="31"/>
        <v>91144</v>
      </c>
      <c r="L38" s="49">
        <f t="shared" si="31"/>
        <v>0</v>
      </c>
      <c r="M38" s="49">
        <f t="shared" si="31"/>
        <v>0</v>
      </c>
      <c r="N38" s="49">
        <f t="shared" si="31"/>
        <v>0</v>
      </c>
      <c r="O38" s="49">
        <f t="shared" si="31"/>
        <v>0</v>
      </c>
      <c r="P38" s="49">
        <f t="shared" si="31"/>
        <v>91144</v>
      </c>
      <c r="Q38" s="49">
        <f t="shared" si="31"/>
        <v>0</v>
      </c>
      <c r="R38" s="50">
        <f t="shared" si="27"/>
        <v>0</v>
      </c>
      <c r="S38" s="49">
        <f>SUM(S35:S37)</f>
        <v>0</v>
      </c>
      <c r="T38" s="50">
        <f t="shared" si="28"/>
        <v>0</v>
      </c>
      <c r="U38" s="49">
        <f>SUM(U35:U37)</f>
        <v>0</v>
      </c>
      <c r="V38" s="50">
        <f t="shared" si="29"/>
        <v>0</v>
      </c>
      <c r="W38" s="49">
        <f>SUM(W35:W37)</f>
        <v>0</v>
      </c>
      <c r="X38" s="50">
        <f t="shared" si="30"/>
        <v>0</v>
      </c>
      <c r="Y38" s="49">
        <f>SUM(Y35:Y37)</f>
        <v>107304</v>
      </c>
      <c r="Z38" s="49">
        <f>SUM(Z35:Z37)</f>
        <v>115764</v>
      </c>
    </row>
    <row r="39" spans="1:26" ht="13.9" customHeight="1" x14ac:dyDescent="0.25">
      <c r="A39" s="15">
        <v>1</v>
      </c>
      <c r="B39" s="15">
        <v>1</v>
      </c>
      <c r="C39" s="15">
        <v>1</v>
      </c>
      <c r="D39" s="23" t="s">
        <v>117</v>
      </c>
      <c r="E39" s="23">
        <v>640</v>
      </c>
      <c r="F39" s="23" t="s">
        <v>121</v>
      </c>
      <c r="G39" s="24">
        <v>145.6</v>
      </c>
      <c r="H39" s="24">
        <v>161.25</v>
      </c>
      <c r="I39" s="24">
        <v>149</v>
      </c>
      <c r="J39" s="24">
        <v>180.3</v>
      </c>
      <c r="K39" s="24">
        <v>198</v>
      </c>
      <c r="L39" s="24"/>
      <c r="M39" s="24"/>
      <c r="N39" s="24"/>
      <c r="O39" s="24"/>
      <c r="P39" s="24">
        <f>K39+SUM(L39:O39)</f>
        <v>198</v>
      </c>
      <c r="Q39" s="24">
        <v>0</v>
      </c>
      <c r="R39" s="25">
        <f t="shared" si="27"/>
        <v>0</v>
      </c>
      <c r="S39" s="24">
        <v>0</v>
      </c>
      <c r="T39" s="25">
        <f t="shared" si="28"/>
        <v>0</v>
      </c>
      <c r="U39" s="24">
        <v>0</v>
      </c>
      <c r="V39" s="25">
        <f t="shared" si="29"/>
        <v>0</v>
      </c>
      <c r="W39" s="24"/>
      <c r="X39" s="25">
        <f t="shared" si="30"/>
        <v>0</v>
      </c>
      <c r="Y39" s="24">
        <f>K39</f>
        <v>198</v>
      </c>
      <c r="Z39" s="24">
        <f>Y39</f>
        <v>198</v>
      </c>
    </row>
    <row r="40" spans="1:26" ht="13.9" customHeight="1" x14ac:dyDescent="0.25">
      <c r="A40" s="15">
        <v>1</v>
      </c>
      <c r="B40" s="15">
        <v>1</v>
      </c>
      <c r="C40" s="15">
        <v>1</v>
      </c>
      <c r="D40" s="85" t="s">
        <v>21</v>
      </c>
      <c r="E40" s="86">
        <v>72</v>
      </c>
      <c r="F40" s="48" t="s">
        <v>25</v>
      </c>
      <c r="G40" s="49">
        <f t="shared" ref="G40:Q40" si="32">SUM(G39)</f>
        <v>145.6</v>
      </c>
      <c r="H40" s="49">
        <f t="shared" si="32"/>
        <v>161.25</v>
      </c>
      <c r="I40" s="49">
        <f t="shared" si="32"/>
        <v>149</v>
      </c>
      <c r="J40" s="49">
        <f t="shared" si="32"/>
        <v>180.3</v>
      </c>
      <c r="K40" s="49">
        <f t="shared" si="32"/>
        <v>198</v>
      </c>
      <c r="L40" s="49">
        <f t="shared" si="32"/>
        <v>0</v>
      </c>
      <c r="M40" s="49">
        <f t="shared" si="32"/>
        <v>0</v>
      </c>
      <c r="N40" s="49">
        <f t="shared" si="32"/>
        <v>0</v>
      </c>
      <c r="O40" s="49">
        <f t="shared" si="32"/>
        <v>0</v>
      </c>
      <c r="P40" s="49">
        <f t="shared" si="32"/>
        <v>198</v>
      </c>
      <c r="Q40" s="49">
        <f t="shared" si="32"/>
        <v>0</v>
      </c>
      <c r="R40" s="50">
        <f t="shared" si="27"/>
        <v>0</v>
      </c>
      <c r="S40" s="49">
        <f>SUM(S39)</f>
        <v>0</v>
      </c>
      <c r="T40" s="50">
        <f t="shared" si="28"/>
        <v>0</v>
      </c>
      <c r="U40" s="49">
        <f>SUM(U39)</f>
        <v>0</v>
      </c>
      <c r="V40" s="50">
        <f t="shared" si="29"/>
        <v>0</v>
      </c>
      <c r="W40" s="49">
        <f>SUM(W39)</f>
        <v>0</v>
      </c>
      <c r="X40" s="50">
        <f t="shared" si="30"/>
        <v>0</v>
      </c>
      <c r="Y40" s="49">
        <f>SUM(Y39)</f>
        <v>198</v>
      </c>
      <c r="Z40" s="49">
        <f>SUM(Z39)</f>
        <v>198</v>
      </c>
    </row>
    <row r="41" spans="1:26" ht="13.9" customHeight="1" x14ac:dyDescent="0.25">
      <c r="A41" s="15">
        <v>1</v>
      </c>
      <c r="B41" s="15">
        <v>1</v>
      </c>
      <c r="C41" s="15">
        <v>1</v>
      </c>
      <c r="D41" s="87"/>
      <c r="E41" s="88"/>
      <c r="F41" s="26" t="s">
        <v>113</v>
      </c>
      <c r="G41" s="27">
        <f t="shared" ref="G41:Q41" si="33">G38+G40</f>
        <v>69566.37000000001</v>
      </c>
      <c r="H41" s="27">
        <f t="shared" si="33"/>
        <v>77883.75</v>
      </c>
      <c r="I41" s="27">
        <f t="shared" si="33"/>
        <v>88363</v>
      </c>
      <c r="J41" s="27">
        <f t="shared" si="33"/>
        <v>84280.85</v>
      </c>
      <c r="K41" s="27">
        <f t="shared" si="33"/>
        <v>91342</v>
      </c>
      <c r="L41" s="27">
        <f t="shared" si="33"/>
        <v>0</v>
      </c>
      <c r="M41" s="27">
        <f t="shared" si="33"/>
        <v>0</v>
      </c>
      <c r="N41" s="27">
        <f t="shared" si="33"/>
        <v>0</v>
      </c>
      <c r="O41" s="27">
        <f t="shared" si="33"/>
        <v>0</v>
      </c>
      <c r="P41" s="27">
        <f t="shared" si="33"/>
        <v>91342</v>
      </c>
      <c r="Q41" s="27">
        <f t="shared" si="33"/>
        <v>0</v>
      </c>
      <c r="R41" s="28">
        <f t="shared" si="27"/>
        <v>0</v>
      </c>
      <c r="S41" s="27">
        <f>S38+S40</f>
        <v>0</v>
      </c>
      <c r="T41" s="28">
        <f t="shared" si="28"/>
        <v>0</v>
      </c>
      <c r="U41" s="27">
        <f>U38+U40</f>
        <v>0</v>
      </c>
      <c r="V41" s="28">
        <f t="shared" si="29"/>
        <v>0</v>
      </c>
      <c r="W41" s="27">
        <f>W38+W40</f>
        <v>0</v>
      </c>
      <c r="X41" s="28">
        <f t="shared" si="30"/>
        <v>0</v>
      </c>
      <c r="Y41" s="27">
        <f>Y38+Y40</f>
        <v>107502</v>
      </c>
      <c r="Z41" s="27">
        <f>Z38+Z40</f>
        <v>115962</v>
      </c>
    </row>
    <row r="42" spans="1:26" ht="13.9" customHeight="1" x14ac:dyDescent="0.25">
      <c r="D42" s="89"/>
      <c r="E42" s="44"/>
      <c r="F42" s="44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1"/>
      <c r="S42" s="90"/>
      <c r="T42" s="91"/>
      <c r="U42" s="90"/>
      <c r="V42" s="91"/>
      <c r="W42" s="90"/>
      <c r="X42" s="91"/>
      <c r="Y42" s="90"/>
      <c r="Z42" s="90"/>
    </row>
    <row r="43" spans="1:26" ht="13.9" customHeight="1" x14ac:dyDescent="0.25">
      <c r="D43" s="6" t="s">
        <v>122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9" customHeight="1" x14ac:dyDescent="0.25">
      <c r="D44" s="21" t="s">
        <v>32</v>
      </c>
      <c r="E44" s="21" t="s">
        <v>33</v>
      </c>
      <c r="F44" s="21" t="s">
        <v>34</v>
      </c>
      <c r="G44" s="21" t="s">
        <v>1</v>
      </c>
      <c r="H44" s="21" t="s">
        <v>2</v>
      </c>
      <c r="I44" s="21" t="s">
        <v>3</v>
      </c>
      <c r="J44" s="21" t="s">
        <v>4</v>
      </c>
      <c r="K44" s="21" t="s">
        <v>5</v>
      </c>
      <c r="L44" s="21" t="s">
        <v>6</v>
      </c>
      <c r="M44" s="21" t="s">
        <v>7</v>
      </c>
      <c r="N44" s="21" t="s">
        <v>8</v>
      </c>
      <c r="O44" s="21" t="s">
        <v>9</v>
      </c>
      <c r="P44" s="21" t="s">
        <v>10</v>
      </c>
      <c r="Q44" s="21" t="s">
        <v>11</v>
      </c>
      <c r="R44" s="22" t="s">
        <v>12</v>
      </c>
      <c r="S44" s="21" t="s">
        <v>13</v>
      </c>
      <c r="T44" s="22" t="s">
        <v>14</v>
      </c>
      <c r="U44" s="21" t="s">
        <v>15</v>
      </c>
      <c r="V44" s="22" t="s">
        <v>16</v>
      </c>
      <c r="W44" s="21" t="s">
        <v>17</v>
      </c>
      <c r="X44" s="22" t="s">
        <v>18</v>
      </c>
      <c r="Y44" s="21" t="s">
        <v>19</v>
      </c>
      <c r="Z44" s="21" t="s">
        <v>20</v>
      </c>
    </row>
    <row r="45" spans="1:26" ht="13.9" customHeight="1" x14ac:dyDescent="0.25">
      <c r="A45" s="15">
        <v>1</v>
      </c>
      <c r="B45" s="15">
        <v>1</v>
      </c>
      <c r="C45" s="15">
        <v>2</v>
      </c>
      <c r="D45" s="13" t="s">
        <v>117</v>
      </c>
      <c r="E45" s="23">
        <v>610</v>
      </c>
      <c r="F45" s="23" t="s">
        <v>118</v>
      </c>
      <c r="G45" s="24">
        <v>298.29000000000002</v>
      </c>
      <c r="H45" s="24">
        <v>310.47000000000003</v>
      </c>
      <c r="I45" s="24">
        <v>310</v>
      </c>
      <c r="J45" s="24">
        <v>1318.27</v>
      </c>
      <c r="K45" s="24">
        <f>príjmy!H99</f>
        <v>352</v>
      </c>
      <c r="L45" s="24"/>
      <c r="M45" s="24"/>
      <c r="N45" s="24"/>
      <c r="O45" s="24"/>
      <c r="P45" s="24">
        <f>K45+SUM(L45:O45)</f>
        <v>352</v>
      </c>
      <c r="Q45" s="24"/>
      <c r="R45" s="25">
        <f t="shared" ref="R45:R55" si="34">Q45/$P45</f>
        <v>0</v>
      </c>
      <c r="S45" s="24"/>
      <c r="T45" s="25">
        <f t="shared" ref="T45:T55" si="35">S45/$P45</f>
        <v>0</v>
      </c>
      <c r="U45" s="24"/>
      <c r="V45" s="25">
        <f t="shared" ref="V45:V55" si="36">U45/$P45</f>
        <v>0</v>
      </c>
      <c r="W45" s="24"/>
      <c r="X45" s="25">
        <f t="shared" ref="X45:X55" si="37">W45/$P45</f>
        <v>0</v>
      </c>
      <c r="Y45" s="24">
        <f>príjmy!V99</f>
        <v>352</v>
      </c>
      <c r="Z45" s="24">
        <f>príjmy!W99</f>
        <v>352</v>
      </c>
    </row>
    <row r="46" spans="1:26" ht="13.9" customHeight="1" x14ac:dyDescent="0.25">
      <c r="A46" s="15">
        <v>1</v>
      </c>
      <c r="B46" s="15">
        <v>1</v>
      </c>
      <c r="C46" s="15">
        <v>2</v>
      </c>
      <c r="D46" s="13"/>
      <c r="E46" s="23">
        <v>620</v>
      </c>
      <c r="F46" s="23" t="s">
        <v>119</v>
      </c>
      <c r="G46" s="24">
        <v>0</v>
      </c>
      <c r="H46" s="24">
        <v>0</v>
      </c>
      <c r="I46" s="24">
        <v>0</v>
      </c>
      <c r="J46" s="24">
        <v>349.5</v>
      </c>
      <c r="K46" s="24">
        <v>0</v>
      </c>
      <c r="L46" s="24"/>
      <c r="M46" s="24"/>
      <c r="N46" s="24"/>
      <c r="O46" s="24"/>
      <c r="P46" s="24">
        <f>K46+SUM(L46:O46)</f>
        <v>0</v>
      </c>
      <c r="Q46" s="24"/>
      <c r="R46" s="25" t="e">
        <f t="shared" si="34"/>
        <v>#DIV/0!</v>
      </c>
      <c r="S46" s="24"/>
      <c r="T46" s="25" t="e">
        <f t="shared" si="35"/>
        <v>#DIV/0!</v>
      </c>
      <c r="U46" s="24"/>
      <c r="V46" s="25" t="e">
        <f t="shared" si="36"/>
        <v>#DIV/0!</v>
      </c>
      <c r="W46" s="24"/>
      <c r="X46" s="25" t="e">
        <f t="shared" si="37"/>
        <v>#DIV/0!</v>
      </c>
      <c r="Y46" s="24">
        <v>0</v>
      </c>
      <c r="Z46" s="24">
        <v>0</v>
      </c>
    </row>
    <row r="47" spans="1:26" ht="13.9" customHeight="1" x14ac:dyDescent="0.25">
      <c r="A47" s="15">
        <v>1</v>
      </c>
      <c r="B47" s="15">
        <v>1</v>
      </c>
      <c r="C47" s="15">
        <v>2</v>
      </c>
      <c r="D47" s="85" t="s">
        <v>21</v>
      </c>
      <c r="E47" s="48">
        <v>111</v>
      </c>
      <c r="F47" s="48" t="s">
        <v>123</v>
      </c>
      <c r="G47" s="49">
        <f t="shared" ref="G47:Q47" si="38">SUM(G45:G46)</f>
        <v>298.29000000000002</v>
      </c>
      <c r="H47" s="49">
        <f t="shared" si="38"/>
        <v>310.47000000000003</v>
      </c>
      <c r="I47" s="49">
        <f t="shared" si="38"/>
        <v>310</v>
      </c>
      <c r="J47" s="49">
        <f t="shared" si="38"/>
        <v>1667.77</v>
      </c>
      <c r="K47" s="49">
        <f t="shared" si="38"/>
        <v>352</v>
      </c>
      <c r="L47" s="49">
        <f t="shared" si="38"/>
        <v>0</v>
      </c>
      <c r="M47" s="49">
        <f t="shared" si="38"/>
        <v>0</v>
      </c>
      <c r="N47" s="49">
        <f t="shared" si="38"/>
        <v>0</v>
      </c>
      <c r="O47" s="49">
        <f t="shared" si="38"/>
        <v>0</v>
      </c>
      <c r="P47" s="49">
        <f t="shared" si="38"/>
        <v>352</v>
      </c>
      <c r="Q47" s="49">
        <f t="shared" si="38"/>
        <v>0</v>
      </c>
      <c r="R47" s="50">
        <f t="shared" si="34"/>
        <v>0</v>
      </c>
      <c r="S47" s="49">
        <f>SUM(S45:S46)</f>
        <v>0</v>
      </c>
      <c r="T47" s="50">
        <f t="shared" si="35"/>
        <v>0</v>
      </c>
      <c r="U47" s="49">
        <f>SUM(U45:U46)</f>
        <v>0</v>
      </c>
      <c r="V47" s="50">
        <f t="shared" si="36"/>
        <v>0</v>
      </c>
      <c r="W47" s="49">
        <f>SUM(W45:W46)</f>
        <v>0</v>
      </c>
      <c r="X47" s="50">
        <f t="shared" si="37"/>
        <v>0</v>
      </c>
      <c r="Y47" s="49">
        <f>SUM(Y45:Y46)</f>
        <v>352</v>
      </c>
      <c r="Z47" s="49">
        <f>SUM(Z45:Z46)</f>
        <v>352</v>
      </c>
    </row>
    <row r="48" spans="1:26" ht="13.9" customHeight="1" x14ac:dyDescent="0.25">
      <c r="A48" s="15">
        <v>1</v>
      </c>
      <c r="B48" s="15">
        <v>1</v>
      </c>
      <c r="C48" s="15">
        <v>2</v>
      </c>
      <c r="D48" s="5" t="s">
        <v>117</v>
      </c>
      <c r="E48" s="23">
        <v>610</v>
      </c>
      <c r="F48" s="23" t="s">
        <v>118</v>
      </c>
      <c r="G48" s="46">
        <v>53896.7</v>
      </c>
      <c r="H48" s="46">
        <v>57163.21</v>
      </c>
      <c r="I48" s="46">
        <v>60505</v>
      </c>
      <c r="J48" s="46">
        <v>63568.65</v>
      </c>
      <c r="K48" s="46">
        <v>65734</v>
      </c>
      <c r="L48" s="46"/>
      <c r="M48" s="46"/>
      <c r="N48" s="46"/>
      <c r="O48" s="46"/>
      <c r="P48" s="46">
        <f>K48+SUM(L48:O48)</f>
        <v>65734</v>
      </c>
      <c r="Q48" s="46"/>
      <c r="R48" s="47">
        <f t="shared" si="34"/>
        <v>0</v>
      </c>
      <c r="S48" s="46"/>
      <c r="T48" s="47">
        <f t="shared" si="35"/>
        <v>0</v>
      </c>
      <c r="U48" s="46"/>
      <c r="V48" s="47">
        <f t="shared" si="36"/>
        <v>0</v>
      </c>
      <c r="W48" s="46"/>
      <c r="X48" s="47">
        <f t="shared" si="37"/>
        <v>0</v>
      </c>
      <c r="Y48" s="46">
        <v>71986</v>
      </c>
      <c r="Z48" s="46">
        <v>78863</v>
      </c>
    </row>
    <row r="49" spans="1:26" ht="13.9" customHeight="1" x14ac:dyDescent="0.25">
      <c r="A49" s="15">
        <v>1</v>
      </c>
      <c r="B49" s="15">
        <v>1</v>
      </c>
      <c r="C49" s="15">
        <v>2</v>
      </c>
      <c r="D49" s="5"/>
      <c r="E49" s="23">
        <v>620</v>
      </c>
      <c r="F49" s="23" t="s">
        <v>119</v>
      </c>
      <c r="G49" s="24">
        <v>18796.07</v>
      </c>
      <c r="H49" s="24">
        <v>21110.48</v>
      </c>
      <c r="I49" s="24">
        <v>22598</v>
      </c>
      <c r="J49" s="24">
        <v>23647.39</v>
      </c>
      <c r="K49" s="24">
        <v>24642</v>
      </c>
      <c r="L49" s="24"/>
      <c r="M49" s="24"/>
      <c r="N49" s="24"/>
      <c r="O49" s="24"/>
      <c r="P49" s="24">
        <f>K49+SUM(L49:O49)</f>
        <v>24642</v>
      </c>
      <c r="Q49" s="24"/>
      <c r="R49" s="25">
        <f t="shared" si="34"/>
        <v>0</v>
      </c>
      <c r="S49" s="24"/>
      <c r="T49" s="25">
        <f t="shared" si="35"/>
        <v>0</v>
      </c>
      <c r="U49" s="24"/>
      <c r="V49" s="25">
        <f t="shared" si="36"/>
        <v>0</v>
      </c>
      <c r="W49" s="24"/>
      <c r="X49" s="25">
        <f t="shared" si="37"/>
        <v>0</v>
      </c>
      <c r="Y49" s="24">
        <v>26951</v>
      </c>
      <c r="Z49" s="24">
        <v>29490</v>
      </c>
    </row>
    <row r="50" spans="1:26" ht="13.9" customHeight="1" x14ac:dyDescent="0.25">
      <c r="A50" s="15">
        <v>1</v>
      </c>
      <c r="B50" s="15">
        <v>1</v>
      </c>
      <c r="C50" s="15">
        <v>2</v>
      </c>
      <c r="D50" s="5"/>
      <c r="E50" s="23">
        <v>630</v>
      </c>
      <c r="F50" s="23" t="s">
        <v>120</v>
      </c>
      <c r="G50" s="24">
        <v>4785.57</v>
      </c>
      <c r="H50" s="24">
        <v>4516.49</v>
      </c>
      <c r="I50" s="24">
        <f>4641+640</f>
        <v>5281</v>
      </c>
      <c r="J50" s="24">
        <v>5608.13</v>
      </c>
      <c r="K50" s="24">
        <v>6927</v>
      </c>
      <c r="L50" s="24"/>
      <c r="M50" s="24"/>
      <c r="N50" s="24"/>
      <c r="O50" s="24"/>
      <c r="P50" s="24">
        <f>K50+SUM(L50:O50)</f>
        <v>6927</v>
      </c>
      <c r="Q50" s="24"/>
      <c r="R50" s="25">
        <f t="shared" si="34"/>
        <v>0</v>
      </c>
      <c r="S50" s="24"/>
      <c r="T50" s="25">
        <f t="shared" si="35"/>
        <v>0</v>
      </c>
      <c r="U50" s="24"/>
      <c r="V50" s="25">
        <f t="shared" si="36"/>
        <v>0</v>
      </c>
      <c r="W50" s="24"/>
      <c r="X50" s="25">
        <f t="shared" si="37"/>
        <v>0</v>
      </c>
      <c r="Y50" s="24">
        <v>7067</v>
      </c>
      <c r="Z50" s="24">
        <v>7068</v>
      </c>
    </row>
    <row r="51" spans="1:26" ht="13.9" customHeight="1" x14ac:dyDescent="0.25">
      <c r="A51" s="15">
        <v>1</v>
      </c>
      <c r="B51" s="15">
        <v>1</v>
      </c>
      <c r="C51" s="15">
        <v>2</v>
      </c>
      <c r="D51" s="5"/>
      <c r="E51" s="23">
        <v>640</v>
      </c>
      <c r="F51" s="23" t="s">
        <v>121</v>
      </c>
      <c r="G51" s="24">
        <v>0</v>
      </c>
      <c r="H51" s="24">
        <v>132.54</v>
      </c>
      <c r="I51" s="24">
        <v>0</v>
      </c>
      <c r="J51" s="24">
        <v>134.83000000000001</v>
      </c>
      <c r="K51" s="24">
        <v>0</v>
      </c>
      <c r="L51" s="24"/>
      <c r="M51" s="24"/>
      <c r="N51" s="24"/>
      <c r="O51" s="24"/>
      <c r="P51" s="24">
        <f>K51+SUM(L51:O51)</f>
        <v>0</v>
      </c>
      <c r="Q51" s="24"/>
      <c r="R51" s="25" t="e">
        <f t="shared" si="34"/>
        <v>#DIV/0!</v>
      </c>
      <c r="S51" s="24"/>
      <c r="T51" s="25" t="e">
        <f t="shared" si="35"/>
        <v>#DIV/0!</v>
      </c>
      <c r="U51" s="24"/>
      <c r="V51" s="25" t="e">
        <f t="shared" si="36"/>
        <v>#DIV/0!</v>
      </c>
      <c r="W51" s="24"/>
      <c r="X51" s="25" t="e">
        <f t="shared" si="37"/>
        <v>#DIV/0!</v>
      </c>
      <c r="Y51" s="24">
        <v>0</v>
      </c>
      <c r="Z51" s="24">
        <v>0</v>
      </c>
    </row>
    <row r="52" spans="1:26" ht="13.9" customHeight="1" x14ac:dyDescent="0.25">
      <c r="A52" s="15">
        <v>1</v>
      </c>
      <c r="B52" s="15">
        <v>1</v>
      </c>
      <c r="C52" s="15">
        <v>2</v>
      </c>
      <c r="D52" s="85" t="s">
        <v>21</v>
      </c>
      <c r="E52" s="48">
        <v>41</v>
      </c>
      <c r="F52" s="48" t="s">
        <v>23</v>
      </c>
      <c r="G52" s="49">
        <f t="shared" ref="G52:Q52" si="39">SUM(G48:G51)</f>
        <v>77478.34</v>
      </c>
      <c r="H52" s="49">
        <f t="shared" si="39"/>
        <v>82922.720000000001</v>
      </c>
      <c r="I52" s="49">
        <f t="shared" si="39"/>
        <v>88384</v>
      </c>
      <c r="J52" s="49">
        <f t="shared" si="39"/>
        <v>92959.000000000015</v>
      </c>
      <c r="K52" s="49">
        <f t="shared" si="39"/>
        <v>97303</v>
      </c>
      <c r="L52" s="49">
        <f t="shared" si="39"/>
        <v>0</v>
      </c>
      <c r="M52" s="49">
        <f t="shared" si="39"/>
        <v>0</v>
      </c>
      <c r="N52" s="49">
        <f t="shared" si="39"/>
        <v>0</v>
      </c>
      <c r="O52" s="49">
        <f t="shared" si="39"/>
        <v>0</v>
      </c>
      <c r="P52" s="49">
        <f t="shared" si="39"/>
        <v>97303</v>
      </c>
      <c r="Q52" s="49">
        <f t="shared" si="39"/>
        <v>0</v>
      </c>
      <c r="R52" s="50">
        <f t="shared" si="34"/>
        <v>0</v>
      </c>
      <c r="S52" s="49">
        <f>SUM(S48:S51)</f>
        <v>0</v>
      </c>
      <c r="T52" s="50">
        <f t="shared" si="35"/>
        <v>0</v>
      </c>
      <c r="U52" s="49">
        <f>SUM(U48:U51)</f>
        <v>0</v>
      </c>
      <c r="V52" s="50">
        <f t="shared" si="36"/>
        <v>0</v>
      </c>
      <c r="W52" s="49">
        <f>SUM(W48:W51)</f>
        <v>0</v>
      </c>
      <c r="X52" s="50">
        <f t="shared" si="37"/>
        <v>0</v>
      </c>
      <c r="Y52" s="49">
        <f>SUM(Y48:Y51)</f>
        <v>106004</v>
      </c>
      <c r="Z52" s="49">
        <f>SUM(Z48:Z51)</f>
        <v>115421</v>
      </c>
    </row>
    <row r="53" spans="1:26" ht="13.9" customHeight="1" x14ac:dyDescent="0.25">
      <c r="A53" s="15">
        <v>1</v>
      </c>
      <c r="B53" s="15">
        <v>1</v>
      </c>
      <c r="C53" s="15">
        <v>2</v>
      </c>
      <c r="D53" s="23" t="s">
        <v>117</v>
      </c>
      <c r="E53" s="23">
        <v>640</v>
      </c>
      <c r="F53" s="23" t="s">
        <v>121</v>
      </c>
      <c r="G53" s="24">
        <v>550.54999999999995</v>
      </c>
      <c r="H53" s="24">
        <v>638.25</v>
      </c>
      <c r="I53" s="24">
        <v>643</v>
      </c>
      <c r="J53" s="24">
        <v>688.32</v>
      </c>
      <c r="K53" s="24">
        <v>773</v>
      </c>
      <c r="L53" s="24"/>
      <c r="M53" s="24"/>
      <c r="N53" s="24"/>
      <c r="O53" s="24"/>
      <c r="P53" s="24">
        <f>K53+SUM(L53:O53)</f>
        <v>773</v>
      </c>
      <c r="Q53" s="24"/>
      <c r="R53" s="25">
        <f t="shared" si="34"/>
        <v>0</v>
      </c>
      <c r="S53" s="24"/>
      <c r="T53" s="25">
        <f t="shared" si="35"/>
        <v>0</v>
      </c>
      <c r="U53" s="24"/>
      <c r="V53" s="25">
        <f t="shared" si="36"/>
        <v>0</v>
      </c>
      <c r="W53" s="24"/>
      <c r="X53" s="25">
        <f t="shared" si="37"/>
        <v>0</v>
      </c>
      <c r="Y53" s="24">
        <f>K53</f>
        <v>773</v>
      </c>
      <c r="Z53" s="24">
        <f>Y53</f>
        <v>773</v>
      </c>
    </row>
    <row r="54" spans="1:26" ht="13.9" customHeight="1" x14ac:dyDescent="0.25">
      <c r="A54" s="15">
        <v>1</v>
      </c>
      <c r="B54" s="15">
        <v>1</v>
      </c>
      <c r="C54" s="15">
        <v>2</v>
      </c>
      <c r="D54" s="85" t="s">
        <v>21</v>
      </c>
      <c r="E54" s="86">
        <v>72</v>
      </c>
      <c r="F54" s="48" t="s">
        <v>25</v>
      </c>
      <c r="G54" s="49">
        <f t="shared" ref="G54:Q54" si="40">SUM(G53)</f>
        <v>550.54999999999995</v>
      </c>
      <c r="H54" s="49">
        <f t="shared" si="40"/>
        <v>638.25</v>
      </c>
      <c r="I54" s="49">
        <f t="shared" si="40"/>
        <v>643</v>
      </c>
      <c r="J54" s="49">
        <f t="shared" si="40"/>
        <v>688.32</v>
      </c>
      <c r="K54" s="49">
        <f t="shared" si="40"/>
        <v>773</v>
      </c>
      <c r="L54" s="49">
        <f t="shared" si="40"/>
        <v>0</v>
      </c>
      <c r="M54" s="49">
        <f t="shared" si="40"/>
        <v>0</v>
      </c>
      <c r="N54" s="49">
        <f t="shared" si="40"/>
        <v>0</v>
      </c>
      <c r="O54" s="49">
        <f t="shared" si="40"/>
        <v>0</v>
      </c>
      <c r="P54" s="49">
        <f t="shared" si="40"/>
        <v>773</v>
      </c>
      <c r="Q54" s="49">
        <f t="shared" si="40"/>
        <v>0</v>
      </c>
      <c r="R54" s="50">
        <f t="shared" si="34"/>
        <v>0</v>
      </c>
      <c r="S54" s="49">
        <f>SUM(S53)</f>
        <v>0</v>
      </c>
      <c r="T54" s="50">
        <f t="shared" si="35"/>
        <v>0</v>
      </c>
      <c r="U54" s="49">
        <f>SUM(U53)</f>
        <v>0</v>
      </c>
      <c r="V54" s="50">
        <f t="shared" si="36"/>
        <v>0</v>
      </c>
      <c r="W54" s="49">
        <f>SUM(W53)</f>
        <v>0</v>
      </c>
      <c r="X54" s="50">
        <f t="shared" si="37"/>
        <v>0</v>
      </c>
      <c r="Y54" s="49">
        <f>SUM(Y53)</f>
        <v>773</v>
      </c>
      <c r="Z54" s="49">
        <f>SUM(Z53)</f>
        <v>773</v>
      </c>
    </row>
    <row r="55" spans="1:26" ht="13.9" customHeight="1" x14ac:dyDescent="0.25">
      <c r="A55" s="15">
        <v>1</v>
      </c>
      <c r="B55" s="15">
        <v>1</v>
      </c>
      <c r="C55" s="15">
        <v>2</v>
      </c>
      <c r="D55" s="87"/>
      <c r="E55" s="88"/>
      <c r="F55" s="26" t="s">
        <v>113</v>
      </c>
      <c r="G55" s="27">
        <f t="shared" ref="G55:Q55" si="41">G47+G52+G54</f>
        <v>78327.179999999993</v>
      </c>
      <c r="H55" s="27">
        <f t="shared" si="41"/>
        <v>83871.44</v>
      </c>
      <c r="I55" s="27">
        <f t="shared" si="41"/>
        <v>89337</v>
      </c>
      <c r="J55" s="27">
        <f t="shared" si="41"/>
        <v>95315.090000000026</v>
      </c>
      <c r="K55" s="27">
        <f t="shared" si="41"/>
        <v>98428</v>
      </c>
      <c r="L55" s="27">
        <f t="shared" si="41"/>
        <v>0</v>
      </c>
      <c r="M55" s="27">
        <f t="shared" si="41"/>
        <v>0</v>
      </c>
      <c r="N55" s="27">
        <f t="shared" si="41"/>
        <v>0</v>
      </c>
      <c r="O55" s="27">
        <f t="shared" si="41"/>
        <v>0</v>
      </c>
      <c r="P55" s="27">
        <f t="shared" si="41"/>
        <v>98428</v>
      </c>
      <c r="Q55" s="27">
        <f t="shared" si="41"/>
        <v>0</v>
      </c>
      <c r="R55" s="28">
        <f t="shared" si="34"/>
        <v>0</v>
      </c>
      <c r="S55" s="27">
        <f>S47+S52+S54</f>
        <v>0</v>
      </c>
      <c r="T55" s="28">
        <f t="shared" si="35"/>
        <v>0</v>
      </c>
      <c r="U55" s="27">
        <f>U47+U52+U54</f>
        <v>0</v>
      </c>
      <c r="V55" s="28">
        <f t="shared" si="36"/>
        <v>0</v>
      </c>
      <c r="W55" s="27">
        <f>W47+W52+W54</f>
        <v>0</v>
      </c>
      <c r="X55" s="28">
        <f t="shared" si="37"/>
        <v>0</v>
      </c>
      <c r="Y55" s="27">
        <f>Y47+Y52+Y54</f>
        <v>107129</v>
      </c>
      <c r="Z55" s="27">
        <f>Z47+Z52+Z54</f>
        <v>116546</v>
      </c>
    </row>
    <row r="56" spans="1:26" ht="13.9" customHeight="1" x14ac:dyDescent="0.25">
      <c r="D56" s="89"/>
      <c r="E56" s="44"/>
      <c r="F56" s="44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1"/>
      <c r="S56" s="90"/>
      <c r="T56" s="91"/>
      <c r="U56" s="90"/>
      <c r="V56" s="91"/>
      <c r="W56" s="90"/>
      <c r="X56" s="91"/>
      <c r="Y56" s="90"/>
      <c r="Z56" s="90"/>
    </row>
    <row r="57" spans="1:26" ht="13.9" customHeight="1" x14ac:dyDescent="0.25">
      <c r="D57" s="6" t="s">
        <v>124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9" customHeight="1" x14ac:dyDescent="0.25">
      <c r="D58" s="21" t="s">
        <v>32</v>
      </c>
      <c r="E58" s="21" t="s">
        <v>33</v>
      </c>
      <c r="F58" s="21" t="s">
        <v>34</v>
      </c>
      <c r="G58" s="21" t="s">
        <v>1</v>
      </c>
      <c r="H58" s="21" t="s">
        <v>2</v>
      </c>
      <c r="I58" s="21" t="s">
        <v>3</v>
      </c>
      <c r="J58" s="21" t="s">
        <v>4</v>
      </c>
      <c r="K58" s="21" t="s">
        <v>5</v>
      </c>
      <c r="L58" s="21" t="s">
        <v>6</v>
      </c>
      <c r="M58" s="21" t="s">
        <v>7</v>
      </c>
      <c r="N58" s="21" t="s">
        <v>8</v>
      </c>
      <c r="O58" s="21" t="s">
        <v>9</v>
      </c>
      <c r="P58" s="21" t="s">
        <v>10</v>
      </c>
      <c r="Q58" s="21" t="s">
        <v>11</v>
      </c>
      <c r="R58" s="22" t="s">
        <v>12</v>
      </c>
      <c r="S58" s="21" t="s">
        <v>13</v>
      </c>
      <c r="T58" s="22" t="s">
        <v>14</v>
      </c>
      <c r="U58" s="21" t="s">
        <v>15</v>
      </c>
      <c r="V58" s="22" t="s">
        <v>16</v>
      </c>
      <c r="W58" s="21" t="s">
        <v>17</v>
      </c>
      <c r="X58" s="22" t="s">
        <v>18</v>
      </c>
      <c r="Y58" s="21" t="s">
        <v>19</v>
      </c>
      <c r="Z58" s="21" t="s">
        <v>20</v>
      </c>
    </row>
    <row r="59" spans="1:26" ht="13.9" customHeight="1" x14ac:dyDescent="0.25">
      <c r="A59" s="15">
        <v>1</v>
      </c>
      <c r="B59" s="15">
        <v>1</v>
      </c>
      <c r="C59" s="15">
        <v>3</v>
      </c>
      <c r="D59" s="5" t="s">
        <v>125</v>
      </c>
      <c r="E59" s="23">
        <v>610</v>
      </c>
      <c r="F59" s="23" t="s">
        <v>118</v>
      </c>
      <c r="G59" s="24">
        <v>4378</v>
      </c>
      <c r="H59" s="46">
        <v>4315.55</v>
      </c>
      <c r="I59" s="24">
        <v>6907</v>
      </c>
      <c r="J59" s="24">
        <v>8114</v>
      </c>
      <c r="K59" s="24">
        <v>10384</v>
      </c>
      <c r="L59" s="24"/>
      <c r="M59" s="24"/>
      <c r="N59" s="24"/>
      <c r="O59" s="24"/>
      <c r="P59" s="46">
        <f>K59+SUM(L59:O59)</f>
        <v>10384</v>
      </c>
      <c r="Q59" s="46"/>
      <c r="R59" s="47">
        <f t="shared" ref="R59:R65" si="42">Q59/$P59</f>
        <v>0</v>
      </c>
      <c r="S59" s="46"/>
      <c r="T59" s="47">
        <f t="shared" ref="T59:T65" si="43">S59/$P59</f>
        <v>0</v>
      </c>
      <c r="U59" s="46"/>
      <c r="V59" s="47">
        <f t="shared" ref="V59:V65" si="44">U59/$P59</f>
        <v>0</v>
      </c>
      <c r="W59" s="46"/>
      <c r="X59" s="47">
        <f t="shared" ref="X59:X65" si="45">W59/$P59</f>
        <v>0</v>
      </c>
      <c r="Y59" s="24">
        <v>11422</v>
      </c>
      <c r="Z59" s="24">
        <v>12564</v>
      </c>
    </row>
    <row r="60" spans="1:26" ht="13.9" customHeight="1" x14ac:dyDescent="0.25">
      <c r="A60" s="15">
        <v>1</v>
      </c>
      <c r="B60" s="15">
        <v>1</v>
      </c>
      <c r="C60" s="15">
        <v>3</v>
      </c>
      <c r="D60" s="5"/>
      <c r="E60" s="23">
        <v>620</v>
      </c>
      <c r="F60" s="23" t="s">
        <v>119</v>
      </c>
      <c r="G60" s="24">
        <v>1277.92</v>
      </c>
      <c r="H60" s="46">
        <v>1335.44</v>
      </c>
      <c r="I60" s="24">
        <v>2138</v>
      </c>
      <c r="J60" s="24">
        <v>2545.6999999999998</v>
      </c>
      <c r="K60" s="24">
        <v>3265</v>
      </c>
      <c r="L60" s="24"/>
      <c r="M60" s="24"/>
      <c r="N60" s="24"/>
      <c r="O60" s="24"/>
      <c r="P60" s="46">
        <f>K60+SUM(L60:O60)</f>
        <v>3265</v>
      </c>
      <c r="Q60" s="46"/>
      <c r="R60" s="47">
        <f t="shared" si="42"/>
        <v>0</v>
      </c>
      <c r="S60" s="46"/>
      <c r="T60" s="47">
        <f t="shared" si="43"/>
        <v>0</v>
      </c>
      <c r="U60" s="46"/>
      <c r="V60" s="47">
        <f t="shared" si="44"/>
        <v>0</v>
      </c>
      <c r="W60" s="46"/>
      <c r="X60" s="47">
        <f t="shared" si="45"/>
        <v>0</v>
      </c>
      <c r="Y60" s="24">
        <v>3592</v>
      </c>
      <c r="Z60" s="24">
        <v>3952</v>
      </c>
    </row>
    <row r="61" spans="1:26" ht="13.9" customHeight="1" x14ac:dyDescent="0.25">
      <c r="A61" s="15">
        <v>1</v>
      </c>
      <c r="B61" s="15">
        <v>1</v>
      </c>
      <c r="C61" s="15">
        <v>3</v>
      </c>
      <c r="D61" s="5"/>
      <c r="E61" s="23">
        <v>630</v>
      </c>
      <c r="F61" s="23" t="s">
        <v>120</v>
      </c>
      <c r="G61" s="24">
        <v>1759.03</v>
      </c>
      <c r="H61" s="46">
        <v>1756.65</v>
      </c>
      <c r="I61" s="24">
        <f>247+1545</f>
        <v>1792</v>
      </c>
      <c r="J61" s="24">
        <v>2407.87</v>
      </c>
      <c r="K61" s="24">
        <v>2631</v>
      </c>
      <c r="L61" s="24"/>
      <c r="M61" s="24"/>
      <c r="N61" s="24"/>
      <c r="O61" s="24"/>
      <c r="P61" s="46">
        <f>K61+SUM(L61:O61)</f>
        <v>2631</v>
      </c>
      <c r="Q61" s="46"/>
      <c r="R61" s="47">
        <f t="shared" si="42"/>
        <v>0</v>
      </c>
      <c r="S61" s="46"/>
      <c r="T61" s="47">
        <f t="shared" si="43"/>
        <v>0</v>
      </c>
      <c r="U61" s="46"/>
      <c r="V61" s="47">
        <f t="shared" si="44"/>
        <v>0</v>
      </c>
      <c r="W61" s="46"/>
      <c r="X61" s="47">
        <f t="shared" si="45"/>
        <v>0</v>
      </c>
      <c r="Y61" s="24">
        <v>2641</v>
      </c>
      <c r="Z61" s="24">
        <v>2651</v>
      </c>
    </row>
    <row r="62" spans="1:26" ht="13.9" customHeight="1" x14ac:dyDescent="0.25">
      <c r="A62" s="15">
        <v>1</v>
      </c>
      <c r="B62" s="15">
        <v>1</v>
      </c>
      <c r="C62" s="15">
        <v>3</v>
      </c>
      <c r="D62" s="85" t="s">
        <v>21</v>
      </c>
      <c r="E62" s="48">
        <v>41</v>
      </c>
      <c r="F62" s="48" t="s">
        <v>23</v>
      </c>
      <c r="G62" s="49">
        <f t="shared" ref="G62:Q62" si="46">SUM(G59:G61)</f>
        <v>7414.95</v>
      </c>
      <c r="H62" s="49">
        <f t="shared" si="46"/>
        <v>7407.6399999999994</v>
      </c>
      <c r="I62" s="49">
        <f t="shared" si="46"/>
        <v>10837</v>
      </c>
      <c r="J62" s="49">
        <f t="shared" si="46"/>
        <v>13067.57</v>
      </c>
      <c r="K62" s="49">
        <f t="shared" si="46"/>
        <v>16280</v>
      </c>
      <c r="L62" s="49">
        <f t="shared" si="46"/>
        <v>0</v>
      </c>
      <c r="M62" s="49">
        <f t="shared" si="46"/>
        <v>0</v>
      </c>
      <c r="N62" s="49">
        <f t="shared" si="46"/>
        <v>0</v>
      </c>
      <c r="O62" s="49">
        <f t="shared" si="46"/>
        <v>0</v>
      </c>
      <c r="P62" s="49">
        <f t="shared" si="46"/>
        <v>16280</v>
      </c>
      <c r="Q62" s="49">
        <f t="shared" si="46"/>
        <v>0</v>
      </c>
      <c r="R62" s="50">
        <f t="shared" si="42"/>
        <v>0</v>
      </c>
      <c r="S62" s="49">
        <f>SUM(S59:S61)</f>
        <v>0</v>
      </c>
      <c r="T62" s="50">
        <f t="shared" si="43"/>
        <v>0</v>
      </c>
      <c r="U62" s="49">
        <f>SUM(U59:U61)</f>
        <v>0</v>
      </c>
      <c r="V62" s="50">
        <f t="shared" si="44"/>
        <v>0</v>
      </c>
      <c r="W62" s="49">
        <f>SUM(W59:W61)</f>
        <v>0</v>
      </c>
      <c r="X62" s="50">
        <f t="shared" si="45"/>
        <v>0</v>
      </c>
      <c r="Y62" s="49">
        <f>SUM(Y59:Y61)</f>
        <v>17655</v>
      </c>
      <c r="Z62" s="49">
        <f>SUM(Z59:Z61)</f>
        <v>19167</v>
      </c>
    </row>
    <row r="63" spans="1:26" ht="13.9" customHeight="1" x14ac:dyDescent="0.25">
      <c r="A63" s="15">
        <v>2</v>
      </c>
      <c r="B63" s="15">
        <v>2</v>
      </c>
      <c r="C63" s="15">
        <v>4</v>
      </c>
      <c r="D63" s="80" t="s">
        <v>125</v>
      </c>
      <c r="E63" s="23">
        <v>640</v>
      </c>
      <c r="F63" s="23" t="s">
        <v>121</v>
      </c>
      <c r="G63" s="24">
        <v>29.9</v>
      </c>
      <c r="H63" s="24">
        <v>33</v>
      </c>
      <c r="I63" s="24">
        <v>33</v>
      </c>
      <c r="J63" s="24">
        <v>65.790000000000006</v>
      </c>
      <c r="K63" s="24">
        <v>85</v>
      </c>
      <c r="L63" s="24"/>
      <c r="M63" s="24"/>
      <c r="N63" s="24"/>
      <c r="O63" s="24"/>
      <c r="P63" s="24">
        <f>K63+SUM(L63:O63)</f>
        <v>85</v>
      </c>
      <c r="Q63" s="24"/>
      <c r="R63" s="25">
        <f t="shared" si="42"/>
        <v>0</v>
      </c>
      <c r="S63" s="24"/>
      <c r="T63" s="25">
        <f t="shared" si="43"/>
        <v>0</v>
      </c>
      <c r="U63" s="24"/>
      <c r="V63" s="25">
        <f t="shared" si="44"/>
        <v>0</v>
      </c>
      <c r="W63" s="24"/>
      <c r="X63" s="25">
        <f t="shared" si="45"/>
        <v>0</v>
      </c>
      <c r="Y63" s="24">
        <f>K63</f>
        <v>85</v>
      </c>
      <c r="Z63" s="24">
        <f>Y63</f>
        <v>85</v>
      </c>
    </row>
    <row r="64" spans="1:26" ht="13.9" customHeight="1" x14ac:dyDescent="0.25">
      <c r="A64" s="15">
        <v>3</v>
      </c>
      <c r="B64" s="15">
        <v>3</v>
      </c>
      <c r="C64" s="15">
        <v>5</v>
      </c>
      <c r="D64" s="85" t="s">
        <v>21</v>
      </c>
      <c r="E64" s="48">
        <v>72</v>
      </c>
      <c r="F64" s="48" t="s">
        <v>25</v>
      </c>
      <c r="G64" s="49">
        <f t="shared" ref="G64:Q64" si="47">SUM(G63:G63)</f>
        <v>29.9</v>
      </c>
      <c r="H64" s="49">
        <f t="shared" si="47"/>
        <v>33</v>
      </c>
      <c r="I64" s="49">
        <f t="shared" si="47"/>
        <v>33</v>
      </c>
      <c r="J64" s="49">
        <f t="shared" si="47"/>
        <v>65.790000000000006</v>
      </c>
      <c r="K64" s="49">
        <f t="shared" si="47"/>
        <v>85</v>
      </c>
      <c r="L64" s="49">
        <f t="shared" si="47"/>
        <v>0</v>
      </c>
      <c r="M64" s="49">
        <f t="shared" si="47"/>
        <v>0</v>
      </c>
      <c r="N64" s="49">
        <f t="shared" si="47"/>
        <v>0</v>
      </c>
      <c r="O64" s="49">
        <f t="shared" si="47"/>
        <v>0</v>
      </c>
      <c r="P64" s="49">
        <f t="shared" si="47"/>
        <v>85</v>
      </c>
      <c r="Q64" s="49">
        <f t="shared" si="47"/>
        <v>0</v>
      </c>
      <c r="R64" s="50">
        <f t="shared" si="42"/>
        <v>0</v>
      </c>
      <c r="S64" s="49">
        <f>SUM(S63:S63)</f>
        <v>0</v>
      </c>
      <c r="T64" s="50">
        <f t="shared" si="43"/>
        <v>0</v>
      </c>
      <c r="U64" s="49">
        <f>SUM(U63:U63)</f>
        <v>0</v>
      </c>
      <c r="V64" s="50">
        <f t="shared" si="44"/>
        <v>0</v>
      </c>
      <c r="W64" s="49">
        <f>SUM(W63:W63)</f>
        <v>0</v>
      </c>
      <c r="X64" s="50">
        <f t="shared" si="45"/>
        <v>0</v>
      </c>
      <c r="Y64" s="49">
        <f>SUM(Y63:Y63)</f>
        <v>85</v>
      </c>
      <c r="Z64" s="49">
        <f>SUM(Z63:Z63)</f>
        <v>85</v>
      </c>
    </row>
    <row r="65" spans="1:26" ht="13.9" customHeight="1" x14ac:dyDescent="0.25">
      <c r="A65" s="15">
        <v>4</v>
      </c>
      <c r="B65" s="15">
        <v>4</v>
      </c>
      <c r="C65" s="15">
        <v>6</v>
      </c>
      <c r="D65" s="87"/>
      <c r="E65" s="88"/>
      <c r="F65" s="26" t="s">
        <v>113</v>
      </c>
      <c r="G65" s="27">
        <f t="shared" ref="G65:Q65" si="48">G62+G64</f>
        <v>7444.8499999999995</v>
      </c>
      <c r="H65" s="27">
        <f t="shared" si="48"/>
        <v>7440.6399999999994</v>
      </c>
      <c r="I65" s="27">
        <f t="shared" si="48"/>
        <v>10870</v>
      </c>
      <c r="J65" s="27">
        <f t="shared" si="48"/>
        <v>13133.36</v>
      </c>
      <c r="K65" s="27">
        <f t="shared" si="48"/>
        <v>16365</v>
      </c>
      <c r="L65" s="27">
        <f t="shared" si="48"/>
        <v>0</v>
      </c>
      <c r="M65" s="27">
        <f t="shared" si="48"/>
        <v>0</v>
      </c>
      <c r="N65" s="27">
        <f t="shared" si="48"/>
        <v>0</v>
      </c>
      <c r="O65" s="27">
        <f t="shared" si="48"/>
        <v>0</v>
      </c>
      <c r="P65" s="27">
        <f t="shared" si="48"/>
        <v>16365</v>
      </c>
      <c r="Q65" s="27">
        <f t="shared" si="48"/>
        <v>0</v>
      </c>
      <c r="R65" s="28">
        <f t="shared" si="42"/>
        <v>0</v>
      </c>
      <c r="S65" s="27">
        <f>S62+S64</f>
        <v>0</v>
      </c>
      <c r="T65" s="28">
        <f t="shared" si="43"/>
        <v>0</v>
      </c>
      <c r="U65" s="27">
        <f>U62+U64</f>
        <v>0</v>
      </c>
      <c r="V65" s="28">
        <f t="shared" si="44"/>
        <v>0</v>
      </c>
      <c r="W65" s="27">
        <f>W62+W64</f>
        <v>0</v>
      </c>
      <c r="X65" s="28">
        <f t="shared" si="45"/>
        <v>0</v>
      </c>
      <c r="Y65" s="27">
        <f>Y62+Y64</f>
        <v>17740</v>
      </c>
      <c r="Z65" s="27">
        <f>Z62+Z64</f>
        <v>19252</v>
      </c>
    </row>
    <row r="66" spans="1:26" ht="13.9" customHeight="1" x14ac:dyDescent="0.25">
      <c r="D66" s="89"/>
      <c r="E66" s="44"/>
      <c r="F66" s="44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1"/>
      <c r="S66" s="90"/>
      <c r="T66" s="91"/>
      <c r="U66" s="90"/>
      <c r="V66" s="91"/>
      <c r="W66" s="90"/>
      <c r="X66" s="91"/>
      <c r="Y66" s="90"/>
      <c r="Z66" s="90"/>
    </row>
    <row r="67" spans="1:26" ht="13.9" customHeight="1" x14ac:dyDescent="0.25">
      <c r="D67" s="6" t="s">
        <v>126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9" customHeight="1" x14ac:dyDescent="0.25">
      <c r="D68" s="21" t="s">
        <v>32</v>
      </c>
      <c r="E68" s="21" t="s">
        <v>33</v>
      </c>
      <c r="F68" s="21" t="s">
        <v>34</v>
      </c>
      <c r="G68" s="21" t="s">
        <v>1</v>
      </c>
      <c r="H68" s="21" t="s">
        <v>2</v>
      </c>
      <c r="I68" s="21" t="s">
        <v>3</v>
      </c>
      <c r="J68" s="21" t="s">
        <v>4</v>
      </c>
      <c r="K68" s="21" t="s">
        <v>5</v>
      </c>
      <c r="L68" s="21" t="s">
        <v>6</v>
      </c>
      <c r="M68" s="21" t="s">
        <v>7</v>
      </c>
      <c r="N68" s="21" t="s">
        <v>8</v>
      </c>
      <c r="O68" s="21" t="s">
        <v>9</v>
      </c>
      <c r="P68" s="21" t="s">
        <v>10</v>
      </c>
      <c r="Q68" s="21" t="s">
        <v>11</v>
      </c>
      <c r="R68" s="22" t="s">
        <v>12</v>
      </c>
      <c r="S68" s="21" t="s">
        <v>13</v>
      </c>
      <c r="T68" s="22" t="s">
        <v>14</v>
      </c>
      <c r="U68" s="21" t="s">
        <v>15</v>
      </c>
      <c r="V68" s="22" t="s">
        <v>16</v>
      </c>
      <c r="W68" s="21" t="s">
        <v>17</v>
      </c>
      <c r="X68" s="22" t="s">
        <v>18</v>
      </c>
      <c r="Y68" s="21" t="s">
        <v>19</v>
      </c>
      <c r="Z68" s="21" t="s">
        <v>20</v>
      </c>
    </row>
    <row r="69" spans="1:26" ht="13.9" customHeight="1" x14ac:dyDescent="0.25">
      <c r="A69" s="15">
        <v>1</v>
      </c>
      <c r="B69" s="15">
        <v>1</v>
      </c>
      <c r="C69" s="15">
        <v>4</v>
      </c>
      <c r="D69" s="11" t="s">
        <v>117</v>
      </c>
      <c r="E69" s="23">
        <v>630</v>
      </c>
      <c r="F69" s="23" t="s">
        <v>120</v>
      </c>
      <c r="G69" s="24">
        <v>14593.72</v>
      </c>
      <c r="H69" s="24">
        <v>18200.669999999998</v>
      </c>
      <c r="I69" s="24">
        <v>14236</v>
      </c>
      <c r="J69" s="24">
        <v>14039.46</v>
      </c>
      <c r="K69" s="24">
        <v>19227</v>
      </c>
      <c r="L69" s="24"/>
      <c r="M69" s="24"/>
      <c r="N69" s="24"/>
      <c r="O69" s="24"/>
      <c r="P69" s="24">
        <f>K69+SUM(L69:O69)</f>
        <v>19227</v>
      </c>
      <c r="Q69" s="24"/>
      <c r="R69" s="25">
        <f>Q69/$P69</f>
        <v>0</v>
      </c>
      <c r="S69" s="24"/>
      <c r="T69" s="25">
        <f>S69/$P69</f>
        <v>0</v>
      </c>
      <c r="U69" s="24"/>
      <c r="V69" s="25">
        <f>U69/$P69</f>
        <v>0</v>
      </c>
      <c r="W69" s="24"/>
      <c r="X69" s="25">
        <f>W69/$P69</f>
        <v>0</v>
      </c>
      <c r="Y69" s="24">
        <f>K69</f>
        <v>19227</v>
      </c>
      <c r="Z69" s="24">
        <f>Y69</f>
        <v>19227</v>
      </c>
    </row>
    <row r="70" spans="1:26" ht="13.9" customHeight="1" x14ac:dyDescent="0.25">
      <c r="A70" s="15">
        <v>1</v>
      </c>
      <c r="B70" s="15">
        <v>1</v>
      </c>
      <c r="C70" s="15">
        <v>4</v>
      </c>
      <c r="D70" s="11"/>
      <c r="E70" s="23">
        <v>640</v>
      </c>
      <c r="F70" s="23" t="s">
        <v>121</v>
      </c>
      <c r="G70" s="24">
        <v>0</v>
      </c>
      <c r="H70" s="24">
        <v>0</v>
      </c>
      <c r="I70" s="24">
        <v>0</v>
      </c>
      <c r="J70" s="24">
        <v>258.5</v>
      </c>
      <c r="K70" s="24">
        <v>259</v>
      </c>
      <c r="L70" s="24"/>
      <c r="M70" s="24"/>
      <c r="N70" s="24"/>
      <c r="O70" s="24"/>
      <c r="P70" s="24">
        <f>K70+SUM(L70:O70)</f>
        <v>259</v>
      </c>
      <c r="Q70" s="24"/>
      <c r="R70" s="25">
        <f>Q70/$P70</f>
        <v>0</v>
      </c>
      <c r="S70" s="24"/>
      <c r="T70" s="25">
        <f>S70/$P70</f>
        <v>0</v>
      </c>
      <c r="U70" s="24"/>
      <c r="V70" s="25">
        <f>U70/$P70</f>
        <v>0</v>
      </c>
      <c r="W70" s="24"/>
      <c r="X70" s="25">
        <f>W70/$P70</f>
        <v>0</v>
      </c>
      <c r="Y70" s="24">
        <f>K70</f>
        <v>259</v>
      </c>
      <c r="Z70" s="24">
        <f>Y70</f>
        <v>259</v>
      </c>
    </row>
    <row r="71" spans="1:26" ht="13.9" customHeight="1" x14ac:dyDescent="0.25">
      <c r="A71" s="15">
        <v>1</v>
      </c>
      <c r="B71" s="15">
        <v>1</v>
      </c>
      <c r="C71" s="15">
        <v>4</v>
      </c>
      <c r="D71" s="51" t="s">
        <v>125</v>
      </c>
      <c r="E71" s="23">
        <v>630</v>
      </c>
      <c r="F71" s="23" t="s">
        <v>127</v>
      </c>
      <c r="G71" s="24">
        <v>209.4</v>
      </c>
      <c r="H71" s="24">
        <v>234.69</v>
      </c>
      <c r="I71" s="24">
        <v>140</v>
      </c>
      <c r="J71" s="24">
        <v>251.79</v>
      </c>
      <c r="K71" s="24">
        <v>250</v>
      </c>
      <c r="L71" s="24"/>
      <c r="M71" s="24"/>
      <c r="N71" s="24"/>
      <c r="O71" s="24"/>
      <c r="P71" s="24">
        <f>K71+SUM(L71:O71)</f>
        <v>250</v>
      </c>
      <c r="Q71" s="24"/>
      <c r="R71" s="25">
        <f>Q71/$P71</f>
        <v>0</v>
      </c>
      <c r="S71" s="24"/>
      <c r="T71" s="25">
        <f>S71/$P71</f>
        <v>0</v>
      </c>
      <c r="U71" s="24"/>
      <c r="V71" s="25">
        <f>U71/$P71</f>
        <v>0</v>
      </c>
      <c r="W71" s="24"/>
      <c r="X71" s="25">
        <f>W71/$P71</f>
        <v>0</v>
      </c>
      <c r="Y71" s="24">
        <f>K71</f>
        <v>250</v>
      </c>
      <c r="Z71" s="24">
        <f>Y71</f>
        <v>250</v>
      </c>
    </row>
    <row r="72" spans="1:26" ht="13.9" customHeight="1" x14ac:dyDescent="0.25">
      <c r="A72" s="15">
        <v>1</v>
      </c>
      <c r="B72" s="15">
        <v>1</v>
      </c>
      <c r="C72" s="15">
        <v>4</v>
      </c>
      <c r="D72" s="85" t="s">
        <v>21</v>
      </c>
      <c r="E72" s="48">
        <v>41</v>
      </c>
      <c r="F72" s="48" t="s">
        <v>23</v>
      </c>
      <c r="G72" s="49">
        <f t="shared" ref="G72:Q72" si="49">SUM(G69:G71)</f>
        <v>14803.119999999999</v>
      </c>
      <c r="H72" s="49">
        <f t="shared" si="49"/>
        <v>18435.359999999997</v>
      </c>
      <c r="I72" s="49">
        <f t="shared" si="49"/>
        <v>14376</v>
      </c>
      <c r="J72" s="49">
        <f t="shared" si="49"/>
        <v>14549.75</v>
      </c>
      <c r="K72" s="49">
        <f t="shared" si="49"/>
        <v>19736</v>
      </c>
      <c r="L72" s="49">
        <f t="shared" si="49"/>
        <v>0</v>
      </c>
      <c r="M72" s="49">
        <f t="shared" si="49"/>
        <v>0</v>
      </c>
      <c r="N72" s="49">
        <f t="shared" si="49"/>
        <v>0</v>
      </c>
      <c r="O72" s="49">
        <f t="shared" si="49"/>
        <v>0</v>
      </c>
      <c r="P72" s="49">
        <f t="shared" si="49"/>
        <v>19736</v>
      </c>
      <c r="Q72" s="49">
        <f t="shared" si="49"/>
        <v>0</v>
      </c>
      <c r="R72" s="50">
        <f>Q72/$P72</f>
        <v>0</v>
      </c>
      <c r="S72" s="49">
        <f>SUM(S69:S71)</f>
        <v>0</v>
      </c>
      <c r="T72" s="50">
        <f>S72/$P72</f>
        <v>0</v>
      </c>
      <c r="U72" s="49">
        <f>SUM(U69:U71)</f>
        <v>0</v>
      </c>
      <c r="V72" s="50">
        <f>U72/$P72</f>
        <v>0</v>
      </c>
      <c r="W72" s="49">
        <f>SUM(W69:W71)</f>
        <v>0</v>
      </c>
      <c r="X72" s="50">
        <f>W72/$P72</f>
        <v>0</v>
      </c>
      <c r="Y72" s="49">
        <f>SUM(Y69:Y71)</f>
        <v>19736</v>
      </c>
      <c r="Z72" s="49">
        <f>SUM(Z69:Z71)</f>
        <v>19736</v>
      </c>
    </row>
    <row r="73" spans="1:26" ht="13.9" customHeight="1" x14ac:dyDescent="0.25">
      <c r="A73" s="15">
        <v>1</v>
      </c>
      <c r="B73" s="15">
        <v>1</v>
      </c>
      <c r="C73" s="15">
        <v>4</v>
      </c>
      <c r="D73" s="87"/>
      <c r="E73" s="88"/>
      <c r="F73" s="26" t="s">
        <v>113</v>
      </c>
      <c r="G73" s="27">
        <f t="shared" ref="G73:Q73" si="50">G72</f>
        <v>14803.119999999999</v>
      </c>
      <c r="H73" s="27">
        <f t="shared" si="50"/>
        <v>18435.359999999997</v>
      </c>
      <c r="I73" s="27">
        <f t="shared" si="50"/>
        <v>14376</v>
      </c>
      <c r="J73" s="27">
        <f t="shared" si="50"/>
        <v>14549.75</v>
      </c>
      <c r="K73" s="27">
        <f t="shared" si="50"/>
        <v>19736</v>
      </c>
      <c r="L73" s="27">
        <f t="shared" si="50"/>
        <v>0</v>
      </c>
      <c r="M73" s="27">
        <f t="shared" si="50"/>
        <v>0</v>
      </c>
      <c r="N73" s="27">
        <f t="shared" si="50"/>
        <v>0</v>
      </c>
      <c r="O73" s="27">
        <f t="shared" si="50"/>
        <v>0</v>
      </c>
      <c r="P73" s="27">
        <f t="shared" si="50"/>
        <v>19736</v>
      </c>
      <c r="Q73" s="27">
        <f t="shared" si="50"/>
        <v>0</v>
      </c>
      <c r="R73" s="28">
        <f>Q73/$P73</f>
        <v>0</v>
      </c>
      <c r="S73" s="27">
        <f>S72</f>
        <v>0</v>
      </c>
      <c r="T73" s="28">
        <f>S73/$P73</f>
        <v>0</v>
      </c>
      <c r="U73" s="27">
        <f>U72</f>
        <v>0</v>
      </c>
      <c r="V73" s="28">
        <f>U73/$P73</f>
        <v>0</v>
      </c>
      <c r="W73" s="27">
        <f>W72</f>
        <v>0</v>
      </c>
      <c r="X73" s="28">
        <f>W73/$P73</f>
        <v>0</v>
      </c>
      <c r="Y73" s="27">
        <f>Y72</f>
        <v>19736</v>
      </c>
      <c r="Z73" s="27">
        <f>Z72</f>
        <v>19736</v>
      </c>
    </row>
    <row r="74" spans="1:26" ht="13.9" customHeight="1" x14ac:dyDescent="0.25">
      <c r="D74" s="89"/>
      <c r="E74" s="44"/>
      <c r="F74" s="44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1"/>
      <c r="S74" s="90"/>
      <c r="T74" s="91"/>
      <c r="U74" s="90"/>
      <c r="V74" s="91"/>
      <c r="W74" s="90"/>
      <c r="X74" s="91"/>
      <c r="Y74" s="90"/>
      <c r="Z74" s="90"/>
    </row>
    <row r="75" spans="1:26" ht="13.9" customHeight="1" x14ac:dyDescent="0.25">
      <c r="D75" s="89"/>
      <c r="E75" s="52" t="s">
        <v>56</v>
      </c>
      <c r="F75" s="30" t="s">
        <v>128</v>
      </c>
      <c r="G75" s="53">
        <v>2486.6999999999998</v>
      </c>
      <c r="H75" s="53">
        <v>2681.3</v>
      </c>
      <c r="I75" s="53">
        <v>2600</v>
      </c>
      <c r="J75" s="53">
        <v>2615.9499999999998</v>
      </c>
      <c r="K75" s="53">
        <v>2890</v>
      </c>
      <c r="L75" s="53"/>
      <c r="M75" s="53"/>
      <c r="N75" s="53"/>
      <c r="O75" s="53"/>
      <c r="P75" s="53">
        <f>K75+SUM(L75:O75)</f>
        <v>2890</v>
      </c>
      <c r="Q75" s="53"/>
      <c r="R75" s="54">
        <f>Q75/$P75</f>
        <v>0</v>
      </c>
      <c r="S75" s="53"/>
      <c r="T75" s="54">
        <f>S75/$P75</f>
        <v>0</v>
      </c>
      <c r="U75" s="53"/>
      <c r="V75" s="54">
        <f>U75/$P75</f>
        <v>0</v>
      </c>
      <c r="W75" s="53"/>
      <c r="X75" s="55">
        <f>W75/$P75</f>
        <v>0</v>
      </c>
      <c r="Y75" s="53">
        <f>K75</f>
        <v>2890</v>
      </c>
      <c r="Z75" s="56">
        <f>Y75</f>
        <v>2890</v>
      </c>
    </row>
    <row r="76" spans="1:26" ht="13.9" customHeight="1" x14ac:dyDescent="0.25">
      <c r="D76" s="89"/>
      <c r="E76" s="57"/>
      <c r="F76" s="92" t="s">
        <v>129</v>
      </c>
      <c r="G76" s="93">
        <v>1844.33</v>
      </c>
      <c r="H76" s="93">
        <v>7331.48</v>
      </c>
      <c r="I76" s="93">
        <v>2000</v>
      </c>
      <c r="J76" s="93">
        <v>913.96</v>
      </c>
      <c r="K76" s="93">
        <v>10000</v>
      </c>
      <c r="L76" s="93"/>
      <c r="M76" s="93"/>
      <c r="N76" s="93"/>
      <c r="O76" s="93"/>
      <c r="P76" s="93">
        <f>K76+SUM(L76:O76)</f>
        <v>10000</v>
      </c>
      <c r="Q76" s="93"/>
      <c r="R76" s="94">
        <f>Q76/$P76</f>
        <v>0</v>
      </c>
      <c r="S76" s="93"/>
      <c r="T76" s="94">
        <f>S76/$P76</f>
        <v>0</v>
      </c>
      <c r="U76" s="93"/>
      <c r="V76" s="94">
        <f>U76/$P76</f>
        <v>0</v>
      </c>
      <c r="W76" s="93"/>
      <c r="X76" s="64">
        <f>W76/$P76</f>
        <v>0</v>
      </c>
      <c r="Y76" s="82">
        <v>2000</v>
      </c>
      <c r="Z76" s="61">
        <f>Y76</f>
        <v>2000</v>
      </c>
    </row>
    <row r="77" spans="1:26" ht="13.9" customHeight="1" x14ac:dyDescent="0.25">
      <c r="D77" s="89"/>
      <c r="E77" s="57"/>
      <c r="F77" s="15" t="s">
        <v>130</v>
      </c>
      <c r="G77" s="59">
        <v>1671.38</v>
      </c>
      <c r="H77" s="59">
        <v>1284</v>
      </c>
      <c r="I77" s="59">
        <v>1605</v>
      </c>
      <c r="J77" s="59">
        <v>2178</v>
      </c>
      <c r="K77" s="59">
        <v>2178</v>
      </c>
      <c r="L77" s="59"/>
      <c r="M77" s="59"/>
      <c r="N77" s="59"/>
      <c r="O77" s="59"/>
      <c r="P77" s="59">
        <f>K77+SUM(L77:O77)</f>
        <v>2178</v>
      </c>
      <c r="Q77" s="59"/>
      <c r="R77" s="16">
        <f>Q77/$P77</f>
        <v>0</v>
      </c>
      <c r="S77" s="59"/>
      <c r="T77" s="16">
        <f>S77/$P77</f>
        <v>0</v>
      </c>
      <c r="U77" s="59"/>
      <c r="V77" s="16">
        <f>U77/$P77</f>
        <v>0</v>
      </c>
      <c r="W77" s="59"/>
      <c r="X77" s="60">
        <f>W77/$P77</f>
        <v>0</v>
      </c>
      <c r="Y77" s="59">
        <f>K77</f>
        <v>2178</v>
      </c>
      <c r="Z77" s="61">
        <f>Y77</f>
        <v>2178</v>
      </c>
    </row>
    <row r="78" spans="1:26" ht="13.9" customHeight="1" x14ac:dyDescent="0.25">
      <c r="D78" s="89"/>
      <c r="E78" s="65"/>
      <c r="F78" s="95" t="s">
        <v>131</v>
      </c>
      <c r="G78" s="67">
        <v>1900.8</v>
      </c>
      <c r="H78" s="67">
        <v>661.26</v>
      </c>
      <c r="I78" s="67">
        <v>1901</v>
      </c>
      <c r="J78" s="67">
        <v>3249.6</v>
      </c>
      <c r="K78" s="67">
        <v>2141</v>
      </c>
      <c r="L78" s="67"/>
      <c r="M78" s="67"/>
      <c r="N78" s="67"/>
      <c r="O78" s="67"/>
      <c r="P78" s="67">
        <f>K78+SUM(L78:O78)</f>
        <v>2141</v>
      </c>
      <c r="Q78" s="67"/>
      <c r="R78" s="68">
        <f>Q78/$P78</f>
        <v>0</v>
      </c>
      <c r="S78" s="67"/>
      <c r="T78" s="68">
        <f>S78/$P78</f>
        <v>0</v>
      </c>
      <c r="U78" s="67"/>
      <c r="V78" s="68">
        <f>U78/$P78</f>
        <v>0</v>
      </c>
      <c r="W78" s="67"/>
      <c r="X78" s="69">
        <f>W78/$P78</f>
        <v>0</v>
      </c>
      <c r="Y78" s="67">
        <f>K78</f>
        <v>2141</v>
      </c>
      <c r="Z78" s="70">
        <f>Y78</f>
        <v>2141</v>
      </c>
    </row>
    <row r="79" spans="1:26" ht="13.9" customHeight="1" x14ac:dyDescent="0.25">
      <c r="D79" s="8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S79" s="59"/>
      <c r="U79" s="59"/>
      <c r="W79" s="59"/>
      <c r="Y79" s="59"/>
      <c r="Z79" s="59"/>
    </row>
    <row r="80" spans="1:26" ht="13.9" customHeight="1" x14ac:dyDescent="0.25">
      <c r="D80" s="6" t="s">
        <v>132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9" customHeight="1" x14ac:dyDescent="0.25">
      <c r="D81" s="21" t="s">
        <v>32</v>
      </c>
      <c r="E81" s="21" t="s">
        <v>33</v>
      </c>
      <c r="F81" s="21" t="s">
        <v>34</v>
      </c>
      <c r="G81" s="21" t="s">
        <v>1</v>
      </c>
      <c r="H81" s="21" t="s">
        <v>2</v>
      </c>
      <c r="I81" s="21" t="s">
        <v>3</v>
      </c>
      <c r="J81" s="21" t="s">
        <v>4</v>
      </c>
      <c r="K81" s="21" t="s">
        <v>5</v>
      </c>
      <c r="L81" s="21" t="s">
        <v>6</v>
      </c>
      <c r="M81" s="21" t="s">
        <v>7</v>
      </c>
      <c r="N81" s="21" t="s">
        <v>8</v>
      </c>
      <c r="O81" s="21" t="s">
        <v>9</v>
      </c>
      <c r="P81" s="21" t="s">
        <v>10</v>
      </c>
      <c r="Q81" s="21" t="s">
        <v>11</v>
      </c>
      <c r="R81" s="22" t="s">
        <v>12</v>
      </c>
      <c r="S81" s="21" t="s">
        <v>13</v>
      </c>
      <c r="T81" s="22" t="s">
        <v>14</v>
      </c>
      <c r="U81" s="21" t="s">
        <v>15</v>
      </c>
      <c r="V81" s="22" t="s">
        <v>16</v>
      </c>
      <c r="W81" s="21" t="s">
        <v>17</v>
      </c>
      <c r="X81" s="22" t="s">
        <v>18</v>
      </c>
      <c r="Y81" s="21" t="s">
        <v>19</v>
      </c>
      <c r="Z81" s="21" t="s">
        <v>20</v>
      </c>
    </row>
    <row r="82" spans="1:26" ht="13.9" customHeight="1" x14ac:dyDescent="0.25">
      <c r="A82" s="15">
        <v>1</v>
      </c>
      <c r="B82" s="15">
        <v>1</v>
      </c>
      <c r="C82" s="15">
        <v>5</v>
      </c>
      <c r="D82" s="11" t="s">
        <v>117</v>
      </c>
      <c r="E82" s="23">
        <v>610</v>
      </c>
      <c r="F82" s="23" t="s">
        <v>118</v>
      </c>
      <c r="G82" s="24">
        <v>700</v>
      </c>
      <c r="H82" s="46">
        <v>660.66</v>
      </c>
      <c r="I82" s="24">
        <v>13283</v>
      </c>
      <c r="J82" s="24">
        <v>6153.5</v>
      </c>
      <c r="K82" s="24">
        <v>20861</v>
      </c>
      <c r="L82" s="24"/>
      <c r="M82" s="24"/>
      <c r="N82" s="24"/>
      <c r="O82" s="24"/>
      <c r="P82" s="46">
        <f>K82+SUM(L82:O82)</f>
        <v>20861</v>
      </c>
      <c r="Q82" s="46"/>
      <c r="R82" s="47">
        <f t="shared" ref="R82:R88" si="51">Q82/$P82</f>
        <v>0</v>
      </c>
      <c r="S82" s="46"/>
      <c r="T82" s="47">
        <f t="shared" ref="T82:T88" si="52">S82/$P82</f>
        <v>0</v>
      </c>
      <c r="U82" s="46"/>
      <c r="V82" s="47">
        <f t="shared" ref="V82:V88" si="53">U82/$P82</f>
        <v>0</v>
      </c>
      <c r="W82" s="46"/>
      <c r="X82" s="47">
        <f t="shared" ref="X82:X88" si="54">W82/$P82</f>
        <v>0</v>
      </c>
      <c r="Y82" s="24">
        <v>26508</v>
      </c>
      <c r="Z82" s="24">
        <v>29016</v>
      </c>
    </row>
    <row r="83" spans="1:26" ht="13.9" customHeight="1" x14ac:dyDescent="0.25">
      <c r="A83" s="15">
        <v>1</v>
      </c>
      <c r="B83" s="15">
        <v>1</v>
      </c>
      <c r="C83" s="15">
        <v>5</v>
      </c>
      <c r="D83" s="11" t="s">
        <v>133</v>
      </c>
      <c r="E83" s="23">
        <v>620</v>
      </c>
      <c r="F83" s="23" t="s">
        <v>119</v>
      </c>
      <c r="G83" s="24">
        <v>458.04</v>
      </c>
      <c r="H83" s="46">
        <v>234.16</v>
      </c>
      <c r="I83" s="24">
        <v>5093</v>
      </c>
      <c r="J83" s="24">
        <v>2601.7600000000002</v>
      </c>
      <c r="K83" s="24">
        <v>7743</v>
      </c>
      <c r="L83" s="24"/>
      <c r="M83" s="24"/>
      <c r="N83" s="24"/>
      <c r="O83" s="24"/>
      <c r="P83" s="46">
        <f>K83+SUM(L83:O83)</f>
        <v>7743</v>
      </c>
      <c r="Q83" s="46"/>
      <c r="R83" s="47">
        <f t="shared" si="51"/>
        <v>0</v>
      </c>
      <c r="S83" s="46"/>
      <c r="T83" s="47">
        <f t="shared" si="52"/>
        <v>0</v>
      </c>
      <c r="U83" s="46"/>
      <c r="V83" s="47">
        <f t="shared" si="53"/>
        <v>0</v>
      </c>
      <c r="W83" s="46"/>
      <c r="X83" s="47">
        <f t="shared" si="54"/>
        <v>0</v>
      </c>
      <c r="Y83" s="24">
        <v>9963</v>
      </c>
      <c r="Z83" s="24">
        <v>10838</v>
      </c>
    </row>
    <row r="84" spans="1:26" ht="13.9" customHeight="1" x14ac:dyDescent="0.25">
      <c r="A84" s="15">
        <v>1</v>
      </c>
      <c r="B84" s="15">
        <v>1</v>
      </c>
      <c r="C84" s="15">
        <v>5</v>
      </c>
      <c r="D84" s="11" t="s">
        <v>134</v>
      </c>
      <c r="E84" s="23">
        <v>630</v>
      </c>
      <c r="F84" s="23" t="s">
        <v>120</v>
      </c>
      <c r="G84" s="24">
        <v>18565.439999999999</v>
      </c>
      <c r="H84" s="46">
        <v>18617.55</v>
      </c>
      <c r="I84" s="24">
        <f>3160+21229</f>
        <v>24389</v>
      </c>
      <c r="J84" s="24">
        <v>29350.68</v>
      </c>
      <c r="K84" s="24">
        <v>44595</v>
      </c>
      <c r="L84" s="24"/>
      <c r="M84" s="24"/>
      <c r="N84" s="24"/>
      <c r="O84" s="24"/>
      <c r="P84" s="46">
        <f>K84+SUM(L84:O84)</f>
        <v>44595</v>
      </c>
      <c r="Q84" s="46"/>
      <c r="R84" s="47">
        <f t="shared" si="51"/>
        <v>0</v>
      </c>
      <c r="S84" s="46"/>
      <c r="T84" s="47">
        <f t="shared" si="52"/>
        <v>0</v>
      </c>
      <c r="U84" s="46"/>
      <c r="V84" s="47">
        <f t="shared" si="53"/>
        <v>0</v>
      </c>
      <c r="W84" s="46"/>
      <c r="X84" s="47">
        <f t="shared" si="54"/>
        <v>0</v>
      </c>
      <c r="Y84" s="24">
        <v>42122</v>
      </c>
      <c r="Z84" s="24">
        <v>42115</v>
      </c>
    </row>
    <row r="85" spans="1:26" ht="13.9" customHeight="1" x14ac:dyDescent="0.25">
      <c r="A85" s="15">
        <v>1</v>
      </c>
      <c r="B85" s="15">
        <v>1</v>
      </c>
      <c r="C85" s="15">
        <v>5</v>
      </c>
      <c r="D85" s="85" t="s">
        <v>21</v>
      </c>
      <c r="E85" s="48">
        <v>41</v>
      </c>
      <c r="F85" s="48" t="s">
        <v>23</v>
      </c>
      <c r="G85" s="49">
        <f t="shared" ref="G85:Q85" si="55">SUM(G82:G84)</f>
        <v>19723.48</v>
      </c>
      <c r="H85" s="49">
        <f t="shared" si="55"/>
        <v>19512.37</v>
      </c>
      <c r="I85" s="49">
        <f t="shared" si="55"/>
        <v>42765</v>
      </c>
      <c r="J85" s="49">
        <f t="shared" si="55"/>
        <v>38105.94</v>
      </c>
      <c r="K85" s="49">
        <f t="shared" si="55"/>
        <v>73199</v>
      </c>
      <c r="L85" s="49">
        <f t="shared" si="55"/>
        <v>0</v>
      </c>
      <c r="M85" s="49">
        <f t="shared" si="55"/>
        <v>0</v>
      </c>
      <c r="N85" s="49">
        <f t="shared" si="55"/>
        <v>0</v>
      </c>
      <c r="O85" s="49">
        <f t="shared" si="55"/>
        <v>0</v>
      </c>
      <c r="P85" s="49">
        <f t="shared" si="55"/>
        <v>73199</v>
      </c>
      <c r="Q85" s="49">
        <f t="shared" si="55"/>
        <v>0</v>
      </c>
      <c r="R85" s="50">
        <f t="shared" si="51"/>
        <v>0</v>
      </c>
      <c r="S85" s="49">
        <f>SUM(S82:S84)</f>
        <v>0</v>
      </c>
      <c r="T85" s="50">
        <f t="shared" si="52"/>
        <v>0</v>
      </c>
      <c r="U85" s="49">
        <f>SUM(U82:U84)</f>
        <v>0</v>
      </c>
      <c r="V85" s="50">
        <f t="shared" si="53"/>
        <v>0</v>
      </c>
      <c r="W85" s="49">
        <f>SUM(W82:W84)</f>
        <v>0</v>
      </c>
      <c r="X85" s="50">
        <f t="shared" si="54"/>
        <v>0</v>
      </c>
      <c r="Y85" s="49">
        <f>SUM(Y82:Y84)</f>
        <v>78593</v>
      </c>
      <c r="Z85" s="49">
        <f>SUM(Z82:Z84)</f>
        <v>81969</v>
      </c>
    </row>
    <row r="86" spans="1:26" ht="13.9" customHeight="1" x14ac:dyDescent="0.25">
      <c r="A86" s="15">
        <v>1</v>
      </c>
      <c r="B86" s="15">
        <v>1</v>
      </c>
      <c r="C86" s="15">
        <v>5</v>
      </c>
      <c r="D86" s="80" t="s">
        <v>117</v>
      </c>
      <c r="E86" s="23">
        <v>640</v>
      </c>
      <c r="F86" s="23" t="s">
        <v>121</v>
      </c>
      <c r="G86" s="24">
        <v>0</v>
      </c>
      <c r="H86" s="24">
        <v>6</v>
      </c>
      <c r="I86" s="24">
        <v>20</v>
      </c>
      <c r="J86" s="24">
        <v>132.69</v>
      </c>
      <c r="K86" s="24">
        <v>386</v>
      </c>
      <c r="L86" s="24"/>
      <c r="M86" s="24"/>
      <c r="N86" s="24"/>
      <c r="O86" s="24"/>
      <c r="P86" s="24">
        <f>K86+SUM(L86:O86)</f>
        <v>386</v>
      </c>
      <c r="Q86" s="24"/>
      <c r="R86" s="25">
        <f t="shared" si="51"/>
        <v>0</v>
      </c>
      <c r="S86" s="24"/>
      <c r="T86" s="25">
        <f t="shared" si="52"/>
        <v>0</v>
      </c>
      <c r="U86" s="24"/>
      <c r="V86" s="25">
        <f t="shared" si="53"/>
        <v>0</v>
      </c>
      <c r="W86" s="24"/>
      <c r="X86" s="25">
        <f t="shared" si="54"/>
        <v>0</v>
      </c>
      <c r="Y86" s="24">
        <f>K86</f>
        <v>386</v>
      </c>
      <c r="Z86" s="24">
        <f>Y86</f>
        <v>386</v>
      </c>
    </row>
    <row r="87" spans="1:26" ht="13.9" customHeight="1" x14ac:dyDescent="0.25">
      <c r="A87" s="15">
        <v>1</v>
      </c>
      <c r="B87" s="15">
        <v>1</v>
      </c>
      <c r="C87" s="15">
        <v>5</v>
      </c>
      <c r="D87" s="85" t="s">
        <v>21</v>
      </c>
      <c r="E87" s="48">
        <v>72</v>
      </c>
      <c r="F87" s="48" t="s">
        <v>25</v>
      </c>
      <c r="G87" s="49">
        <f t="shared" ref="G87:Q87" si="56">SUM(G86:G86)</f>
        <v>0</v>
      </c>
      <c r="H87" s="49">
        <f t="shared" si="56"/>
        <v>6</v>
      </c>
      <c r="I87" s="49">
        <f t="shared" si="56"/>
        <v>20</v>
      </c>
      <c r="J87" s="49">
        <f t="shared" si="56"/>
        <v>132.69</v>
      </c>
      <c r="K87" s="49">
        <f t="shared" si="56"/>
        <v>386</v>
      </c>
      <c r="L87" s="49">
        <f t="shared" si="56"/>
        <v>0</v>
      </c>
      <c r="M87" s="49">
        <f t="shared" si="56"/>
        <v>0</v>
      </c>
      <c r="N87" s="49">
        <f t="shared" si="56"/>
        <v>0</v>
      </c>
      <c r="O87" s="49">
        <f t="shared" si="56"/>
        <v>0</v>
      </c>
      <c r="P87" s="49">
        <f t="shared" si="56"/>
        <v>386</v>
      </c>
      <c r="Q87" s="49">
        <f t="shared" si="56"/>
        <v>0</v>
      </c>
      <c r="R87" s="50">
        <f t="shared" si="51"/>
        <v>0</v>
      </c>
      <c r="S87" s="49">
        <f>SUM(S86:S86)</f>
        <v>0</v>
      </c>
      <c r="T87" s="50">
        <f t="shared" si="52"/>
        <v>0</v>
      </c>
      <c r="U87" s="49">
        <f>SUM(U86:U86)</f>
        <v>0</v>
      </c>
      <c r="V87" s="50">
        <f t="shared" si="53"/>
        <v>0</v>
      </c>
      <c r="W87" s="49">
        <f>SUM(W86:W86)</f>
        <v>0</v>
      </c>
      <c r="X87" s="50">
        <f t="shared" si="54"/>
        <v>0</v>
      </c>
      <c r="Y87" s="49">
        <f>SUM(Y86:Y86)</f>
        <v>386</v>
      </c>
      <c r="Z87" s="49">
        <f>SUM(Z86:Z86)</f>
        <v>386</v>
      </c>
    </row>
    <row r="88" spans="1:26" ht="13.9" customHeight="1" x14ac:dyDescent="0.25">
      <c r="A88" s="15">
        <v>1</v>
      </c>
      <c r="B88" s="15">
        <v>1</v>
      </c>
      <c r="C88" s="15">
        <v>5</v>
      </c>
      <c r="D88" s="87"/>
      <c r="E88" s="88"/>
      <c r="F88" s="26" t="s">
        <v>113</v>
      </c>
      <c r="G88" s="27">
        <f t="shared" ref="G88:Q88" si="57">G85+G87</f>
        <v>19723.48</v>
      </c>
      <c r="H88" s="27">
        <f t="shared" si="57"/>
        <v>19518.37</v>
      </c>
      <c r="I88" s="27">
        <f t="shared" si="57"/>
        <v>42785</v>
      </c>
      <c r="J88" s="27">
        <f t="shared" si="57"/>
        <v>38238.630000000005</v>
      </c>
      <c r="K88" s="27">
        <f t="shared" si="57"/>
        <v>73585</v>
      </c>
      <c r="L88" s="27">
        <f t="shared" si="57"/>
        <v>0</v>
      </c>
      <c r="M88" s="27">
        <f t="shared" si="57"/>
        <v>0</v>
      </c>
      <c r="N88" s="27">
        <f t="shared" si="57"/>
        <v>0</v>
      </c>
      <c r="O88" s="27">
        <f t="shared" si="57"/>
        <v>0</v>
      </c>
      <c r="P88" s="27">
        <f t="shared" si="57"/>
        <v>73585</v>
      </c>
      <c r="Q88" s="27">
        <f t="shared" si="57"/>
        <v>0</v>
      </c>
      <c r="R88" s="28">
        <f t="shared" si="51"/>
        <v>0</v>
      </c>
      <c r="S88" s="27">
        <f>S85+S87</f>
        <v>0</v>
      </c>
      <c r="T88" s="28">
        <f t="shared" si="52"/>
        <v>0</v>
      </c>
      <c r="U88" s="27">
        <f>U85+U87</f>
        <v>0</v>
      </c>
      <c r="V88" s="28">
        <f t="shared" si="53"/>
        <v>0</v>
      </c>
      <c r="W88" s="27">
        <f>W85+W87</f>
        <v>0</v>
      </c>
      <c r="X88" s="28">
        <f t="shared" si="54"/>
        <v>0</v>
      </c>
      <c r="Y88" s="27">
        <f>Y85+Y87</f>
        <v>78979</v>
      </c>
      <c r="Z88" s="27">
        <f>Z85+Z87</f>
        <v>82355</v>
      </c>
    </row>
    <row r="89" spans="1:26" ht="13.9" customHeight="1" x14ac:dyDescent="0.25">
      <c r="D89" s="89"/>
      <c r="E89" s="44"/>
      <c r="F89" s="44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1"/>
      <c r="S89" s="90"/>
      <c r="T89" s="91"/>
      <c r="U89" s="90"/>
      <c r="V89" s="91"/>
      <c r="W89" s="90"/>
      <c r="X89" s="91"/>
      <c r="Y89" s="90"/>
      <c r="Z89" s="90"/>
    </row>
    <row r="90" spans="1:26" ht="13.9" customHeight="1" x14ac:dyDescent="0.25">
      <c r="D90" s="89"/>
      <c r="E90" s="52" t="s">
        <v>56</v>
      </c>
      <c r="F90" s="30" t="s">
        <v>135</v>
      </c>
      <c r="G90" s="53">
        <v>1161.42</v>
      </c>
      <c r="H90" s="53">
        <v>981.75</v>
      </c>
      <c r="I90" s="53">
        <v>1635</v>
      </c>
      <c r="J90" s="53">
        <v>1361.02</v>
      </c>
      <c r="K90" s="53">
        <v>3609</v>
      </c>
      <c r="L90" s="53"/>
      <c r="M90" s="53"/>
      <c r="N90" s="53"/>
      <c r="O90" s="53"/>
      <c r="P90" s="53">
        <f t="shared" ref="P90:P95" si="58">K90+SUM(L90:O90)</f>
        <v>3609</v>
      </c>
      <c r="Q90" s="53"/>
      <c r="R90" s="54">
        <f t="shared" ref="R90:R95" si="59">Q90/$P90</f>
        <v>0</v>
      </c>
      <c r="S90" s="53"/>
      <c r="T90" s="54">
        <f t="shared" ref="T90:T95" si="60">S90/$P90</f>
        <v>0</v>
      </c>
      <c r="U90" s="53"/>
      <c r="V90" s="54">
        <f t="shared" ref="V90:V95" si="61">U90/$P90</f>
        <v>0</v>
      </c>
      <c r="W90" s="53"/>
      <c r="X90" s="55">
        <f t="shared" ref="X90:X95" si="62">W90/$P90</f>
        <v>0</v>
      </c>
      <c r="Y90" s="53">
        <f>K90</f>
        <v>3609</v>
      </c>
      <c r="Z90" s="56">
        <f t="shared" ref="Z90:Z95" si="63">Y90</f>
        <v>3609</v>
      </c>
    </row>
    <row r="91" spans="1:26" ht="13.9" customHeight="1" x14ac:dyDescent="0.25">
      <c r="D91" s="89"/>
      <c r="E91" s="57"/>
      <c r="F91" s="15" t="s">
        <v>136</v>
      </c>
      <c r="G91" s="59">
        <v>1457.25</v>
      </c>
      <c r="H91" s="59">
        <v>1522.8</v>
      </c>
      <c r="I91" s="59">
        <v>4497</v>
      </c>
      <c r="J91" s="59">
        <v>4493.5</v>
      </c>
      <c r="K91" s="59">
        <v>12403</v>
      </c>
      <c r="L91" s="59"/>
      <c r="M91" s="59"/>
      <c r="N91" s="59"/>
      <c r="O91" s="59"/>
      <c r="P91" s="59">
        <f t="shared" si="58"/>
        <v>12403</v>
      </c>
      <c r="Q91" s="59"/>
      <c r="R91" s="16">
        <f t="shared" si="59"/>
        <v>0</v>
      </c>
      <c r="S91" s="59"/>
      <c r="T91" s="16">
        <f t="shared" si="60"/>
        <v>0</v>
      </c>
      <c r="U91" s="59"/>
      <c r="V91" s="16">
        <f t="shared" si="61"/>
        <v>0</v>
      </c>
      <c r="W91" s="59"/>
      <c r="X91" s="60">
        <f t="shared" si="62"/>
        <v>0</v>
      </c>
      <c r="Y91" s="59">
        <f>K91</f>
        <v>12403</v>
      </c>
      <c r="Z91" s="61">
        <f t="shared" si="63"/>
        <v>12403</v>
      </c>
    </row>
    <row r="92" spans="1:26" ht="13.9" customHeight="1" x14ac:dyDescent="0.25">
      <c r="D92" s="89"/>
      <c r="E92" s="57"/>
      <c r="F92" s="15" t="s">
        <v>137</v>
      </c>
      <c r="G92" s="59">
        <v>1831</v>
      </c>
      <c r="H92" s="59">
        <v>1845.31</v>
      </c>
      <c r="I92" s="59">
        <v>1831</v>
      </c>
      <c r="J92" s="59">
        <v>1923.15</v>
      </c>
      <c r="K92" s="59">
        <v>1950</v>
      </c>
      <c r="L92" s="59"/>
      <c r="M92" s="59"/>
      <c r="N92" s="59"/>
      <c r="O92" s="59"/>
      <c r="P92" s="59">
        <f t="shared" si="58"/>
        <v>1950</v>
      </c>
      <c r="Q92" s="59"/>
      <c r="R92" s="16">
        <f t="shared" si="59"/>
        <v>0</v>
      </c>
      <c r="S92" s="59"/>
      <c r="T92" s="16">
        <f t="shared" si="60"/>
        <v>0</v>
      </c>
      <c r="U92" s="59"/>
      <c r="V92" s="16">
        <f t="shared" si="61"/>
        <v>0</v>
      </c>
      <c r="W92" s="59"/>
      <c r="X92" s="60">
        <f t="shared" si="62"/>
        <v>0</v>
      </c>
      <c r="Y92" s="59">
        <f>K92</f>
        <v>1950</v>
      </c>
      <c r="Z92" s="61">
        <f t="shared" si="63"/>
        <v>1950</v>
      </c>
    </row>
    <row r="93" spans="1:26" ht="13.9" customHeight="1" x14ac:dyDescent="0.25">
      <c r="D93" s="89"/>
      <c r="E93" s="57"/>
      <c r="F93" s="15" t="s">
        <v>138</v>
      </c>
      <c r="G93" s="59">
        <v>1483</v>
      </c>
      <c r="H93" s="59">
        <v>4552.34</v>
      </c>
      <c r="I93" s="59">
        <v>2380</v>
      </c>
      <c r="J93" s="59">
        <v>6812.17</v>
      </c>
      <c r="K93" s="59">
        <v>6800</v>
      </c>
      <c r="L93" s="59"/>
      <c r="M93" s="59"/>
      <c r="N93" s="59"/>
      <c r="O93" s="59"/>
      <c r="P93" s="59">
        <f t="shared" si="58"/>
        <v>6800</v>
      </c>
      <c r="Q93" s="59"/>
      <c r="R93" s="16">
        <f t="shared" si="59"/>
        <v>0</v>
      </c>
      <c r="S93" s="59"/>
      <c r="T93" s="16">
        <f t="shared" si="60"/>
        <v>0</v>
      </c>
      <c r="U93" s="59"/>
      <c r="V93" s="16">
        <f t="shared" si="61"/>
        <v>0</v>
      </c>
      <c r="W93" s="59"/>
      <c r="X93" s="60">
        <f t="shared" si="62"/>
        <v>0</v>
      </c>
      <c r="Y93" s="59">
        <f>K93</f>
        <v>6800</v>
      </c>
      <c r="Z93" s="61">
        <f t="shared" si="63"/>
        <v>6800</v>
      </c>
    </row>
    <row r="94" spans="1:26" ht="13.9" customHeight="1" x14ac:dyDescent="0.25">
      <c r="D94" s="89"/>
      <c r="E94" s="57"/>
      <c r="F94" s="15" t="s">
        <v>139</v>
      </c>
      <c r="G94" s="59">
        <v>4434.34</v>
      </c>
      <c r="H94" s="59">
        <v>5534.03</v>
      </c>
      <c r="I94" s="59">
        <v>8140</v>
      </c>
      <c r="J94" s="59">
        <v>7632.27</v>
      </c>
      <c r="K94" s="59">
        <v>7650</v>
      </c>
      <c r="L94" s="59"/>
      <c r="M94" s="59"/>
      <c r="N94" s="59"/>
      <c r="O94" s="59"/>
      <c r="P94" s="59">
        <f t="shared" si="58"/>
        <v>7650</v>
      </c>
      <c r="Q94" s="59"/>
      <c r="R94" s="16">
        <f t="shared" si="59"/>
        <v>0</v>
      </c>
      <c r="S94" s="59"/>
      <c r="T94" s="16">
        <f t="shared" si="60"/>
        <v>0</v>
      </c>
      <c r="U94" s="59"/>
      <c r="V94" s="16">
        <f t="shared" si="61"/>
        <v>0</v>
      </c>
      <c r="W94" s="59"/>
      <c r="X94" s="60">
        <f t="shared" si="62"/>
        <v>0</v>
      </c>
      <c r="Y94" s="59">
        <f>K94</f>
        <v>7650</v>
      </c>
      <c r="Z94" s="61">
        <f t="shared" si="63"/>
        <v>7650</v>
      </c>
    </row>
    <row r="95" spans="1:26" ht="13.9" customHeight="1" x14ac:dyDescent="0.25">
      <c r="D95" s="89"/>
      <c r="E95" s="65"/>
      <c r="F95" s="95" t="s">
        <v>140</v>
      </c>
      <c r="G95" s="96"/>
      <c r="H95" s="96"/>
      <c r="I95" s="96"/>
      <c r="J95" s="96"/>
      <c r="K95" s="96">
        <v>3000</v>
      </c>
      <c r="L95" s="96"/>
      <c r="M95" s="96"/>
      <c r="N95" s="96"/>
      <c r="O95" s="96"/>
      <c r="P95" s="96">
        <f t="shared" si="58"/>
        <v>3000</v>
      </c>
      <c r="Q95" s="96"/>
      <c r="R95" s="97">
        <f t="shared" si="59"/>
        <v>0</v>
      </c>
      <c r="S95" s="96"/>
      <c r="T95" s="97">
        <f t="shared" si="60"/>
        <v>0</v>
      </c>
      <c r="U95" s="96"/>
      <c r="V95" s="97">
        <f t="shared" si="61"/>
        <v>0</v>
      </c>
      <c r="W95" s="96"/>
      <c r="X95" s="98">
        <f t="shared" si="62"/>
        <v>0</v>
      </c>
      <c r="Y95" s="67">
        <v>250</v>
      </c>
      <c r="Z95" s="70">
        <f t="shared" si="63"/>
        <v>250</v>
      </c>
    </row>
    <row r="96" spans="1:26" ht="13.9" customHeight="1" x14ac:dyDescent="0.25">
      <c r="D96" s="89"/>
      <c r="E96" s="44"/>
      <c r="F96" s="44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1"/>
      <c r="S96" s="90"/>
      <c r="T96" s="91"/>
      <c r="U96" s="90"/>
      <c r="V96" s="91"/>
      <c r="W96" s="90"/>
      <c r="X96" s="91"/>
      <c r="Y96" s="90"/>
      <c r="Z96" s="90"/>
    </row>
    <row r="97" spans="1:26" ht="13.9" customHeight="1" x14ac:dyDescent="0.25">
      <c r="D97" s="6" t="s">
        <v>141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9" customHeight="1" x14ac:dyDescent="0.25">
      <c r="D98" s="21" t="s">
        <v>32</v>
      </c>
      <c r="E98" s="21" t="s">
        <v>33</v>
      </c>
      <c r="F98" s="21" t="s">
        <v>34</v>
      </c>
      <c r="G98" s="21" t="s">
        <v>1</v>
      </c>
      <c r="H98" s="21" t="s">
        <v>2</v>
      </c>
      <c r="I98" s="21" t="s">
        <v>3</v>
      </c>
      <c r="J98" s="21" t="s">
        <v>4</v>
      </c>
      <c r="K98" s="21" t="s">
        <v>5</v>
      </c>
      <c r="L98" s="21" t="s">
        <v>6</v>
      </c>
      <c r="M98" s="21" t="s">
        <v>7</v>
      </c>
      <c r="N98" s="21" t="s">
        <v>8</v>
      </c>
      <c r="O98" s="21" t="s">
        <v>9</v>
      </c>
      <c r="P98" s="21" t="s">
        <v>10</v>
      </c>
      <c r="Q98" s="21" t="s">
        <v>11</v>
      </c>
      <c r="R98" s="22" t="s">
        <v>12</v>
      </c>
      <c r="S98" s="21" t="s">
        <v>13</v>
      </c>
      <c r="T98" s="22" t="s">
        <v>14</v>
      </c>
      <c r="U98" s="21" t="s">
        <v>15</v>
      </c>
      <c r="V98" s="22" t="s">
        <v>16</v>
      </c>
      <c r="W98" s="21" t="s">
        <v>17</v>
      </c>
      <c r="X98" s="22" t="s">
        <v>18</v>
      </c>
      <c r="Y98" s="21" t="s">
        <v>19</v>
      </c>
      <c r="Z98" s="21" t="s">
        <v>20</v>
      </c>
    </row>
    <row r="99" spans="1:26" ht="13.9" customHeight="1" x14ac:dyDescent="0.25">
      <c r="A99" s="15">
        <v>1</v>
      </c>
      <c r="B99" s="15">
        <v>1</v>
      </c>
      <c r="C99" s="15">
        <v>6</v>
      </c>
      <c r="D99" s="84" t="s">
        <v>142</v>
      </c>
      <c r="E99" s="23">
        <v>630</v>
      </c>
      <c r="F99" s="23" t="s">
        <v>120</v>
      </c>
      <c r="G99" s="24">
        <v>2179.25</v>
      </c>
      <c r="H99" s="24">
        <v>390.89</v>
      </c>
      <c r="I99" s="24">
        <v>792</v>
      </c>
      <c r="J99" s="24">
        <v>968.47</v>
      </c>
      <c r="K99" s="24">
        <v>977</v>
      </c>
      <c r="L99" s="24"/>
      <c r="M99" s="24"/>
      <c r="N99" s="24"/>
      <c r="O99" s="24"/>
      <c r="P99" s="24">
        <f>K99+SUM(L99:O99)</f>
        <v>977</v>
      </c>
      <c r="Q99" s="24"/>
      <c r="R99" s="25">
        <f>Q99/$P99</f>
        <v>0</v>
      </c>
      <c r="S99" s="24"/>
      <c r="T99" s="25">
        <f>S99/$P99</f>
        <v>0</v>
      </c>
      <c r="U99" s="24"/>
      <c r="V99" s="25">
        <f>U99/$P99</f>
        <v>0</v>
      </c>
      <c r="W99" s="24"/>
      <c r="X99" s="25">
        <f>W99/$P99</f>
        <v>0</v>
      </c>
      <c r="Y99" s="24">
        <f>K99</f>
        <v>977</v>
      </c>
      <c r="Z99" s="24">
        <f>Y99</f>
        <v>977</v>
      </c>
    </row>
    <row r="100" spans="1:26" ht="13.9" customHeight="1" x14ac:dyDescent="0.25">
      <c r="A100" s="15">
        <v>1</v>
      </c>
      <c r="B100" s="15">
        <v>1</v>
      </c>
      <c r="C100" s="15">
        <v>6</v>
      </c>
      <c r="D100" s="85" t="s">
        <v>21</v>
      </c>
      <c r="E100" s="48">
        <v>41</v>
      </c>
      <c r="F100" s="48" t="s">
        <v>23</v>
      </c>
      <c r="G100" s="49">
        <f t="shared" ref="G100:Q100" si="64">SUM(G99)</f>
        <v>2179.25</v>
      </c>
      <c r="H100" s="49">
        <f t="shared" si="64"/>
        <v>390.89</v>
      </c>
      <c r="I100" s="49">
        <f t="shared" si="64"/>
        <v>792</v>
      </c>
      <c r="J100" s="49">
        <f t="shared" si="64"/>
        <v>968.47</v>
      </c>
      <c r="K100" s="49">
        <f t="shared" si="64"/>
        <v>977</v>
      </c>
      <c r="L100" s="49">
        <f t="shared" si="64"/>
        <v>0</v>
      </c>
      <c r="M100" s="49">
        <f t="shared" si="64"/>
        <v>0</v>
      </c>
      <c r="N100" s="49">
        <f t="shared" si="64"/>
        <v>0</v>
      </c>
      <c r="O100" s="49">
        <f t="shared" si="64"/>
        <v>0</v>
      </c>
      <c r="P100" s="49">
        <f t="shared" si="64"/>
        <v>977</v>
      </c>
      <c r="Q100" s="49">
        <f t="shared" si="64"/>
        <v>0</v>
      </c>
      <c r="R100" s="50">
        <f>Q100/$P100</f>
        <v>0</v>
      </c>
      <c r="S100" s="49">
        <f>SUM(S99)</f>
        <v>0</v>
      </c>
      <c r="T100" s="50">
        <f>S100/$P100</f>
        <v>0</v>
      </c>
      <c r="U100" s="49">
        <f>SUM(U99)</f>
        <v>0</v>
      </c>
      <c r="V100" s="50">
        <f>U100/$P100</f>
        <v>0</v>
      </c>
      <c r="W100" s="49">
        <f>SUM(W99)</f>
        <v>0</v>
      </c>
      <c r="X100" s="50">
        <f>W100/$P100</f>
        <v>0</v>
      </c>
      <c r="Y100" s="49">
        <f>SUM(Y99)</f>
        <v>977</v>
      </c>
      <c r="Z100" s="49">
        <f>SUM(Z99)</f>
        <v>977</v>
      </c>
    </row>
    <row r="101" spans="1:26" ht="13.9" customHeight="1" x14ac:dyDescent="0.25">
      <c r="A101" s="15">
        <v>1</v>
      </c>
      <c r="B101" s="15">
        <v>1</v>
      </c>
      <c r="C101" s="15">
        <v>6</v>
      </c>
      <c r="D101" s="87"/>
      <c r="E101" s="88"/>
      <c r="F101" s="26" t="s">
        <v>113</v>
      </c>
      <c r="G101" s="27">
        <f t="shared" ref="G101:Q101" si="65">G100</f>
        <v>2179.25</v>
      </c>
      <c r="H101" s="27">
        <f t="shared" si="65"/>
        <v>390.89</v>
      </c>
      <c r="I101" s="27">
        <f t="shared" si="65"/>
        <v>792</v>
      </c>
      <c r="J101" s="27">
        <f t="shared" si="65"/>
        <v>968.47</v>
      </c>
      <c r="K101" s="27">
        <f t="shared" si="65"/>
        <v>977</v>
      </c>
      <c r="L101" s="27">
        <f t="shared" si="65"/>
        <v>0</v>
      </c>
      <c r="M101" s="27">
        <f t="shared" si="65"/>
        <v>0</v>
      </c>
      <c r="N101" s="27">
        <f t="shared" si="65"/>
        <v>0</v>
      </c>
      <c r="O101" s="27">
        <f t="shared" si="65"/>
        <v>0</v>
      </c>
      <c r="P101" s="27">
        <f t="shared" si="65"/>
        <v>977</v>
      </c>
      <c r="Q101" s="27">
        <f t="shared" si="65"/>
        <v>0</v>
      </c>
      <c r="R101" s="28">
        <f>Q101/$P101</f>
        <v>0</v>
      </c>
      <c r="S101" s="27">
        <f>S100</f>
        <v>0</v>
      </c>
      <c r="T101" s="28">
        <f>S101/$P101</f>
        <v>0</v>
      </c>
      <c r="U101" s="27">
        <f>U100</f>
        <v>0</v>
      </c>
      <c r="V101" s="28">
        <f>U101/$P101</f>
        <v>0</v>
      </c>
      <c r="W101" s="27">
        <f>W100</f>
        <v>0</v>
      </c>
      <c r="X101" s="28">
        <f>W101/$P101</f>
        <v>0</v>
      </c>
      <c r="Y101" s="27">
        <f>Y100</f>
        <v>977</v>
      </c>
      <c r="Z101" s="27">
        <f>Z100</f>
        <v>977</v>
      </c>
    </row>
    <row r="102" spans="1:26" ht="13.9" customHeight="1" x14ac:dyDescent="0.25">
      <c r="D102" s="89"/>
      <c r="E102" s="44"/>
      <c r="F102" s="44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1"/>
      <c r="S102" s="90"/>
      <c r="T102" s="91"/>
      <c r="U102" s="90"/>
      <c r="V102" s="91"/>
      <c r="W102" s="90"/>
      <c r="X102" s="91"/>
      <c r="Y102" s="90"/>
      <c r="Z102" s="90"/>
    </row>
    <row r="103" spans="1:26" ht="13.9" customHeight="1" x14ac:dyDescent="0.25">
      <c r="D103" s="6" t="s">
        <v>143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9" customHeight="1" x14ac:dyDescent="0.25">
      <c r="D104" s="21" t="s">
        <v>32</v>
      </c>
      <c r="E104" s="21" t="s">
        <v>33</v>
      </c>
      <c r="F104" s="21" t="s">
        <v>34</v>
      </c>
      <c r="G104" s="21" t="s">
        <v>1</v>
      </c>
      <c r="H104" s="21" t="s">
        <v>2</v>
      </c>
      <c r="I104" s="21" t="s">
        <v>3</v>
      </c>
      <c r="J104" s="21" t="s">
        <v>4</v>
      </c>
      <c r="K104" s="21" t="s">
        <v>5</v>
      </c>
      <c r="L104" s="21" t="s">
        <v>6</v>
      </c>
      <c r="M104" s="21" t="s">
        <v>7</v>
      </c>
      <c r="N104" s="21" t="s">
        <v>8</v>
      </c>
      <c r="O104" s="21" t="s">
        <v>9</v>
      </c>
      <c r="P104" s="21" t="s">
        <v>10</v>
      </c>
      <c r="Q104" s="21" t="s">
        <v>11</v>
      </c>
      <c r="R104" s="22" t="s">
        <v>12</v>
      </c>
      <c r="S104" s="21" t="s">
        <v>13</v>
      </c>
      <c r="T104" s="22" t="s">
        <v>14</v>
      </c>
      <c r="U104" s="21" t="s">
        <v>15</v>
      </c>
      <c r="V104" s="22" t="s">
        <v>16</v>
      </c>
      <c r="W104" s="21" t="s">
        <v>17</v>
      </c>
      <c r="X104" s="22" t="s">
        <v>18</v>
      </c>
      <c r="Y104" s="21" t="s">
        <v>19</v>
      </c>
      <c r="Z104" s="21" t="s">
        <v>20</v>
      </c>
    </row>
    <row r="105" spans="1:26" ht="13.9" customHeight="1" x14ac:dyDescent="0.25">
      <c r="A105" s="15">
        <v>1</v>
      </c>
      <c r="B105" s="15">
        <v>1</v>
      </c>
      <c r="C105" s="15">
        <v>7</v>
      </c>
      <c r="D105" s="5" t="s">
        <v>144</v>
      </c>
      <c r="E105" s="23">
        <v>610</v>
      </c>
      <c r="F105" s="23" t="s">
        <v>118</v>
      </c>
      <c r="G105" s="24">
        <v>4294.7299999999996</v>
      </c>
      <c r="H105" s="46">
        <v>4266.1499999999996</v>
      </c>
      <c r="I105" s="24">
        <v>3235</v>
      </c>
      <c r="J105" s="24">
        <v>4560.1499999999996</v>
      </c>
      <c r="K105" s="24">
        <v>4728</v>
      </c>
      <c r="L105" s="24"/>
      <c r="M105" s="24"/>
      <c r="N105" s="24"/>
      <c r="O105" s="24"/>
      <c r="P105" s="46">
        <f>K105+SUM(L105:O105)</f>
        <v>4728</v>
      </c>
      <c r="Q105" s="46"/>
      <c r="R105" s="47">
        <f t="shared" ref="R105:R116" si="66">Q105/$P105</f>
        <v>0</v>
      </c>
      <c r="S105" s="46"/>
      <c r="T105" s="47">
        <f t="shared" ref="T105:T116" si="67">S105/$P105</f>
        <v>0</v>
      </c>
      <c r="U105" s="46"/>
      <c r="V105" s="47">
        <f t="shared" ref="V105:V116" si="68">U105/$P105</f>
        <v>0</v>
      </c>
      <c r="W105" s="46"/>
      <c r="X105" s="47">
        <f t="shared" ref="X105:X116" si="69">W105/$P105</f>
        <v>0</v>
      </c>
      <c r="Y105" s="24">
        <f>K105</f>
        <v>4728</v>
      </c>
      <c r="Z105" s="24">
        <f>Y105</f>
        <v>4728</v>
      </c>
    </row>
    <row r="106" spans="1:26" ht="13.9" customHeight="1" x14ac:dyDescent="0.25">
      <c r="A106" s="15">
        <v>1</v>
      </c>
      <c r="B106" s="15">
        <v>1</v>
      </c>
      <c r="C106" s="15">
        <v>7</v>
      </c>
      <c r="D106" s="5"/>
      <c r="E106" s="23">
        <v>620</v>
      </c>
      <c r="F106" s="23" t="s">
        <v>119</v>
      </c>
      <c r="G106" s="24">
        <v>1545.8</v>
      </c>
      <c r="H106" s="46">
        <v>1517.13</v>
      </c>
      <c r="I106" s="24">
        <v>1131</v>
      </c>
      <c r="J106" s="24">
        <v>1516.21</v>
      </c>
      <c r="K106" s="24">
        <v>1652</v>
      </c>
      <c r="L106" s="24"/>
      <c r="M106" s="24"/>
      <c r="N106" s="24"/>
      <c r="O106" s="24"/>
      <c r="P106" s="46">
        <f>K106+SUM(L106:O106)</f>
        <v>1652</v>
      </c>
      <c r="Q106" s="46"/>
      <c r="R106" s="47">
        <f t="shared" si="66"/>
        <v>0</v>
      </c>
      <c r="S106" s="46"/>
      <c r="T106" s="47">
        <f t="shared" si="67"/>
        <v>0</v>
      </c>
      <c r="U106" s="46"/>
      <c r="V106" s="47">
        <f t="shared" si="68"/>
        <v>0</v>
      </c>
      <c r="W106" s="46"/>
      <c r="X106" s="47">
        <f t="shared" si="69"/>
        <v>0</v>
      </c>
      <c r="Y106" s="24">
        <f>K106</f>
        <v>1652</v>
      </c>
      <c r="Z106" s="24">
        <f>Y106</f>
        <v>1652</v>
      </c>
    </row>
    <row r="107" spans="1:26" ht="13.9" customHeight="1" x14ac:dyDescent="0.25">
      <c r="A107" s="15">
        <v>1</v>
      </c>
      <c r="B107" s="15">
        <v>1</v>
      </c>
      <c r="C107" s="15">
        <v>7</v>
      </c>
      <c r="D107" s="5"/>
      <c r="E107" s="23">
        <v>630</v>
      </c>
      <c r="F107" s="23" t="s">
        <v>120</v>
      </c>
      <c r="G107" s="46">
        <v>860.71</v>
      </c>
      <c r="H107" s="46">
        <v>1128.6600000000001</v>
      </c>
      <c r="I107" s="46">
        <v>1299</v>
      </c>
      <c r="J107" s="46">
        <v>799.58</v>
      </c>
      <c r="K107" s="46">
        <v>797</v>
      </c>
      <c r="L107" s="46"/>
      <c r="M107" s="46"/>
      <c r="N107" s="46"/>
      <c r="O107" s="46"/>
      <c r="P107" s="46">
        <f>K107+SUM(L107:O107)</f>
        <v>797</v>
      </c>
      <c r="Q107" s="46"/>
      <c r="R107" s="47">
        <f t="shared" si="66"/>
        <v>0</v>
      </c>
      <c r="S107" s="46"/>
      <c r="T107" s="47">
        <f t="shared" si="67"/>
        <v>0</v>
      </c>
      <c r="U107" s="46"/>
      <c r="V107" s="47">
        <f t="shared" si="68"/>
        <v>0</v>
      </c>
      <c r="W107" s="46"/>
      <c r="X107" s="47">
        <f t="shared" si="69"/>
        <v>0</v>
      </c>
      <c r="Y107" s="24">
        <f>K107</f>
        <v>797</v>
      </c>
      <c r="Z107" s="24">
        <f>Y107</f>
        <v>797</v>
      </c>
    </row>
    <row r="108" spans="1:26" ht="13.9" customHeight="1" x14ac:dyDescent="0.25">
      <c r="A108" s="15">
        <v>1</v>
      </c>
      <c r="B108" s="15">
        <v>1</v>
      </c>
      <c r="C108" s="15">
        <v>7</v>
      </c>
      <c r="D108" s="85" t="s">
        <v>21</v>
      </c>
      <c r="E108" s="48">
        <v>111</v>
      </c>
      <c r="F108" s="48" t="s">
        <v>123</v>
      </c>
      <c r="G108" s="49">
        <f t="shared" ref="G108:Q108" si="70">SUM(G105:G107)</f>
        <v>6701.24</v>
      </c>
      <c r="H108" s="99">
        <f t="shared" si="70"/>
        <v>6911.94</v>
      </c>
      <c r="I108" s="99">
        <f t="shared" si="70"/>
        <v>5665</v>
      </c>
      <c r="J108" s="99">
        <f t="shared" si="70"/>
        <v>6875.94</v>
      </c>
      <c r="K108" s="99">
        <f t="shared" si="70"/>
        <v>7177</v>
      </c>
      <c r="L108" s="99">
        <f t="shared" si="70"/>
        <v>0</v>
      </c>
      <c r="M108" s="99">
        <f t="shared" si="70"/>
        <v>0</v>
      </c>
      <c r="N108" s="99">
        <f t="shared" si="70"/>
        <v>0</v>
      </c>
      <c r="O108" s="99">
        <f t="shared" si="70"/>
        <v>0</v>
      </c>
      <c r="P108" s="99">
        <f t="shared" si="70"/>
        <v>7177</v>
      </c>
      <c r="Q108" s="99">
        <f t="shared" si="70"/>
        <v>0</v>
      </c>
      <c r="R108" s="100">
        <f t="shared" si="66"/>
        <v>0</v>
      </c>
      <c r="S108" s="99">
        <f>SUM(S105:S107)</f>
        <v>0</v>
      </c>
      <c r="T108" s="100">
        <f t="shared" si="67"/>
        <v>0</v>
      </c>
      <c r="U108" s="99">
        <f>SUM(U105:U107)</f>
        <v>0</v>
      </c>
      <c r="V108" s="100">
        <f t="shared" si="68"/>
        <v>0</v>
      </c>
      <c r="W108" s="99">
        <f>SUM(W105:W107)</f>
        <v>0</v>
      </c>
      <c r="X108" s="100">
        <f t="shared" si="69"/>
        <v>0</v>
      </c>
      <c r="Y108" s="49">
        <f>SUM(Y105:Y107)</f>
        <v>7177</v>
      </c>
      <c r="Z108" s="49">
        <f>SUM(Z105:Z107)</f>
        <v>7177</v>
      </c>
    </row>
    <row r="109" spans="1:26" ht="13.9" customHeight="1" x14ac:dyDescent="0.25">
      <c r="A109" s="15">
        <v>1</v>
      </c>
      <c r="B109" s="15">
        <v>1</v>
      </c>
      <c r="C109" s="15">
        <v>7</v>
      </c>
      <c r="D109" s="5" t="s">
        <v>144</v>
      </c>
      <c r="E109" s="23">
        <v>610</v>
      </c>
      <c r="F109" s="23" t="s">
        <v>118</v>
      </c>
      <c r="G109" s="24">
        <v>2793.14</v>
      </c>
      <c r="H109" s="46">
        <v>1902.26</v>
      </c>
      <c r="I109" s="24">
        <v>2732</v>
      </c>
      <c r="J109" s="24">
        <v>1733.62</v>
      </c>
      <c r="K109" s="24">
        <v>1848</v>
      </c>
      <c r="L109" s="24"/>
      <c r="M109" s="24"/>
      <c r="N109" s="24"/>
      <c r="O109" s="24"/>
      <c r="P109" s="46">
        <f>K109+SUM(L109:O109)</f>
        <v>1848</v>
      </c>
      <c r="Q109" s="46"/>
      <c r="R109" s="47">
        <f t="shared" si="66"/>
        <v>0</v>
      </c>
      <c r="S109" s="46"/>
      <c r="T109" s="47">
        <f t="shared" si="67"/>
        <v>0</v>
      </c>
      <c r="U109" s="46"/>
      <c r="V109" s="47">
        <f t="shared" si="68"/>
        <v>0</v>
      </c>
      <c r="W109" s="46"/>
      <c r="X109" s="47">
        <f t="shared" si="69"/>
        <v>0</v>
      </c>
      <c r="Y109" s="24">
        <v>1997</v>
      </c>
      <c r="Z109" s="24">
        <v>2161</v>
      </c>
    </row>
    <row r="110" spans="1:26" ht="13.9" customHeight="1" x14ac:dyDescent="0.25">
      <c r="A110" s="15">
        <v>1</v>
      </c>
      <c r="B110" s="15">
        <v>1</v>
      </c>
      <c r="C110" s="15">
        <v>7</v>
      </c>
      <c r="D110" s="5"/>
      <c r="E110" s="23">
        <v>620</v>
      </c>
      <c r="F110" s="23" t="s">
        <v>119</v>
      </c>
      <c r="G110" s="24">
        <v>990.48</v>
      </c>
      <c r="H110" s="46">
        <v>716.96</v>
      </c>
      <c r="I110" s="24">
        <v>1090</v>
      </c>
      <c r="J110" s="24">
        <v>730.48</v>
      </c>
      <c r="K110" s="24">
        <v>860</v>
      </c>
      <c r="L110" s="24"/>
      <c r="M110" s="24"/>
      <c r="N110" s="24"/>
      <c r="O110" s="24"/>
      <c r="P110" s="46">
        <f>K110+SUM(L110:O110)</f>
        <v>860</v>
      </c>
      <c r="Q110" s="46"/>
      <c r="R110" s="47">
        <f t="shared" si="66"/>
        <v>0</v>
      </c>
      <c r="S110" s="46"/>
      <c r="T110" s="47">
        <f t="shared" si="67"/>
        <v>0</v>
      </c>
      <c r="U110" s="46"/>
      <c r="V110" s="47">
        <f t="shared" si="68"/>
        <v>0</v>
      </c>
      <c r="W110" s="46"/>
      <c r="X110" s="47">
        <f t="shared" si="69"/>
        <v>0</v>
      </c>
      <c r="Y110" s="24">
        <v>915</v>
      </c>
      <c r="Z110" s="24">
        <v>975</v>
      </c>
    </row>
    <row r="111" spans="1:26" ht="13.9" customHeight="1" x14ac:dyDescent="0.25">
      <c r="A111" s="15">
        <v>1</v>
      </c>
      <c r="B111" s="15">
        <v>1</v>
      </c>
      <c r="C111" s="15">
        <v>7</v>
      </c>
      <c r="D111" s="5"/>
      <c r="E111" s="23">
        <v>630</v>
      </c>
      <c r="F111" s="23" t="s">
        <v>120</v>
      </c>
      <c r="G111" s="24">
        <v>378.35</v>
      </c>
      <c r="H111" s="46">
        <v>1154.3699999999999</v>
      </c>
      <c r="I111" s="24">
        <f>1174+235</f>
        <v>1409</v>
      </c>
      <c r="J111" s="24">
        <v>1184.9000000000001</v>
      </c>
      <c r="K111" s="24">
        <v>1101</v>
      </c>
      <c r="L111" s="24"/>
      <c r="M111" s="24"/>
      <c r="N111" s="24"/>
      <c r="O111" s="24"/>
      <c r="P111" s="46">
        <f>K111+SUM(L111:O111)</f>
        <v>1101</v>
      </c>
      <c r="Q111" s="46"/>
      <c r="R111" s="47">
        <f t="shared" si="66"/>
        <v>0</v>
      </c>
      <c r="S111" s="46"/>
      <c r="T111" s="47">
        <f t="shared" si="67"/>
        <v>0</v>
      </c>
      <c r="U111" s="46"/>
      <c r="V111" s="47">
        <f t="shared" si="68"/>
        <v>0</v>
      </c>
      <c r="W111" s="46"/>
      <c r="X111" s="47">
        <f t="shared" si="69"/>
        <v>0</v>
      </c>
      <c r="Y111" s="24">
        <v>1103</v>
      </c>
      <c r="Z111" s="24">
        <v>1104</v>
      </c>
    </row>
    <row r="112" spans="1:26" ht="13.9" customHeight="1" x14ac:dyDescent="0.25">
      <c r="A112" s="15">
        <v>1</v>
      </c>
      <c r="B112" s="15">
        <v>1</v>
      </c>
      <c r="C112" s="15">
        <v>7</v>
      </c>
      <c r="D112" s="5"/>
      <c r="E112" s="23">
        <v>640</v>
      </c>
      <c r="F112" s="23" t="s">
        <v>121</v>
      </c>
      <c r="G112" s="24">
        <v>144.56</v>
      </c>
      <c r="H112" s="24">
        <v>0</v>
      </c>
      <c r="I112" s="24">
        <v>0</v>
      </c>
      <c r="J112" s="24">
        <v>81.48</v>
      </c>
      <c r="K112" s="24">
        <v>0</v>
      </c>
      <c r="L112" s="24"/>
      <c r="M112" s="24"/>
      <c r="N112" s="24"/>
      <c r="O112" s="24"/>
      <c r="P112" s="24">
        <f>K112+SUM(L112:O112)</f>
        <v>0</v>
      </c>
      <c r="Q112" s="24"/>
      <c r="R112" s="25" t="e">
        <f t="shared" si="66"/>
        <v>#DIV/0!</v>
      </c>
      <c r="S112" s="24"/>
      <c r="T112" s="25" t="e">
        <f t="shared" si="67"/>
        <v>#DIV/0!</v>
      </c>
      <c r="U112" s="24"/>
      <c r="V112" s="25" t="e">
        <f t="shared" si="68"/>
        <v>#DIV/0!</v>
      </c>
      <c r="W112" s="24"/>
      <c r="X112" s="25" t="e">
        <f t="shared" si="69"/>
        <v>#DIV/0!</v>
      </c>
      <c r="Y112" s="24">
        <f>K112</f>
        <v>0</v>
      </c>
      <c r="Z112" s="24">
        <f>Y112</f>
        <v>0</v>
      </c>
    </row>
    <row r="113" spans="1:26" ht="13.9" customHeight="1" x14ac:dyDescent="0.25">
      <c r="A113" s="15">
        <v>1</v>
      </c>
      <c r="B113" s="15">
        <v>1</v>
      </c>
      <c r="C113" s="15">
        <v>7</v>
      </c>
      <c r="D113" s="85" t="s">
        <v>21</v>
      </c>
      <c r="E113" s="48">
        <v>41</v>
      </c>
      <c r="F113" s="48" t="s">
        <v>23</v>
      </c>
      <c r="G113" s="49">
        <f t="shared" ref="G113:Q113" si="71">SUM(G109:G112)</f>
        <v>4306.5300000000007</v>
      </c>
      <c r="H113" s="49">
        <f t="shared" si="71"/>
        <v>3773.59</v>
      </c>
      <c r="I113" s="49">
        <f t="shared" si="71"/>
        <v>5231</v>
      </c>
      <c r="J113" s="49">
        <f t="shared" si="71"/>
        <v>3730.48</v>
      </c>
      <c r="K113" s="49">
        <f t="shared" si="71"/>
        <v>3809</v>
      </c>
      <c r="L113" s="49">
        <f t="shared" si="71"/>
        <v>0</v>
      </c>
      <c r="M113" s="49">
        <f t="shared" si="71"/>
        <v>0</v>
      </c>
      <c r="N113" s="49">
        <f t="shared" si="71"/>
        <v>0</v>
      </c>
      <c r="O113" s="49">
        <f t="shared" si="71"/>
        <v>0</v>
      </c>
      <c r="P113" s="49">
        <f t="shared" si="71"/>
        <v>3809</v>
      </c>
      <c r="Q113" s="49">
        <f t="shared" si="71"/>
        <v>0</v>
      </c>
      <c r="R113" s="50">
        <f t="shared" si="66"/>
        <v>0</v>
      </c>
      <c r="S113" s="49">
        <f>SUM(S109:S112)</f>
        <v>0</v>
      </c>
      <c r="T113" s="50">
        <f t="shared" si="67"/>
        <v>0</v>
      </c>
      <c r="U113" s="49">
        <f>SUM(U109:U112)</f>
        <v>0</v>
      </c>
      <c r="V113" s="50">
        <f t="shared" si="68"/>
        <v>0</v>
      </c>
      <c r="W113" s="49">
        <f>SUM(W109:W112)</f>
        <v>0</v>
      </c>
      <c r="X113" s="50">
        <f t="shared" si="69"/>
        <v>0</v>
      </c>
      <c r="Y113" s="49">
        <f>SUM(Y109:Y112)</f>
        <v>4015</v>
      </c>
      <c r="Z113" s="49">
        <f>SUM(Z109:Z112)</f>
        <v>4240</v>
      </c>
    </row>
    <row r="114" spans="1:26" ht="13.9" customHeight="1" x14ac:dyDescent="0.25">
      <c r="A114" s="15">
        <v>1</v>
      </c>
      <c r="B114" s="15">
        <v>1</v>
      </c>
      <c r="C114" s="15">
        <v>7</v>
      </c>
      <c r="D114" s="80" t="s">
        <v>144</v>
      </c>
      <c r="E114" s="23">
        <v>640</v>
      </c>
      <c r="F114" s="23" t="s">
        <v>121</v>
      </c>
      <c r="G114" s="24">
        <v>54.6</v>
      </c>
      <c r="H114" s="24">
        <v>66</v>
      </c>
      <c r="I114" s="24">
        <v>66</v>
      </c>
      <c r="J114" s="24">
        <v>67.86</v>
      </c>
      <c r="K114" s="24">
        <v>128</v>
      </c>
      <c r="L114" s="24"/>
      <c r="M114" s="24"/>
      <c r="N114" s="24"/>
      <c r="O114" s="24"/>
      <c r="P114" s="24">
        <f>K114+SUM(L114:O114)</f>
        <v>128</v>
      </c>
      <c r="Q114" s="24"/>
      <c r="R114" s="25">
        <f t="shared" si="66"/>
        <v>0</v>
      </c>
      <c r="S114" s="24"/>
      <c r="T114" s="25">
        <f t="shared" si="67"/>
        <v>0</v>
      </c>
      <c r="U114" s="24"/>
      <c r="V114" s="25">
        <f t="shared" si="68"/>
        <v>0</v>
      </c>
      <c r="W114" s="24"/>
      <c r="X114" s="25">
        <f t="shared" si="69"/>
        <v>0</v>
      </c>
      <c r="Y114" s="24">
        <f>K114</f>
        <v>128</v>
      </c>
      <c r="Z114" s="24">
        <f>Y114</f>
        <v>128</v>
      </c>
    </row>
    <row r="115" spans="1:26" ht="13.9" customHeight="1" x14ac:dyDescent="0.25">
      <c r="A115" s="15">
        <v>1</v>
      </c>
      <c r="B115" s="15">
        <v>1</v>
      </c>
      <c r="C115" s="15">
        <v>7</v>
      </c>
      <c r="D115" s="85" t="s">
        <v>21</v>
      </c>
      <c r="E115" s="48">
        <v>72</v>
      </c>
      <c r="F115" s="48" t="s">
        <v>25</v>
      </c>
      <c r="G115" s="49">
        <f t="shared" ref="G115:Q115" si="72">SUM(G114:G114)</f>
        <v>54.6</v>
      </c>
      <c r="H115" s="49">
        <f t="shared" si="72"/>
        <v>66</v>
      </c>
      <c r="I115" s="49">
        <f t="shared" si="72"/>
        <v>66</v>
      </c>
      <c r="J115" s="49">
        <f t="shared" si="72"/>
        <v>67.86</v>
      </c>
      <c r="K115" s="49">
        <f t="shared" si="72"/>
        <v>128</v>
      </c>
      <c r="L115" s="49">
        <f t="shared" si="72"/>
        <v>0</v>
      </c>
      <c r="M115" s="49">
        <f t="shared" si="72"/>
        <v>0</v>
      </c>
      <c r="N115" s="49">
        <f t="shared" si="72"/>
        <v>0</v>
      </c>
      <c r="O115" s="49">
        <f t="shared" si="72"/>
        <v>0</v>
      </c>
      <c r="P115" s="49">
        <f t="shared" si="72"/>
        <v>128</v>
      </c>
      <c r="Q115" s="49">
        <f t="shared" si="72"/>
        <v>0</v>
      </c>
      <c r="R115" s="50">
        <f t="shared" si="66"/>
        <v>0</v>
      </c>
      <c r="S115" s="49">
        <f>SUM(S114:S114)</f>
        <v>0</v>
      </c>
      <c r="T115" s="50">
        <f t="shared" si="67"/>
        <v>0</v>
      </c>
      <c r="U115" s="49">
        <f>SUM(U114:U114)</f>
        <v>0</v>
      </c>
      <c r="V115" s="50">
        <f t="shared" si="68"/>
        <v>0</v>
      </c>
      <c r="W115" s="49">
        <f>SUM(W114:W114)</f>
        <v>0</v>
      </c>
      <c r="X115" s="50">
        <f t="shared" si="69"/>
        <v>0</v>
      </c>
      <c r="Y115" s="49">
        <f>SUM(Y114:Y114)</f>
        <v>128</v>
      </c>
      <c r="Z115" s="49">
        <f>SUM(Z114:Z114)</f>
        <v>128</v>
      </c>
    </row>
    <row r="116" spans="1:26" ht="13.9" customHeight="1" x14ac:dyDescent="0.25">
      <c r="A116" s="15">
        <v>1</v>
      </c>
      <c r="B116" s="15">
        <v>1</v>
      </c>
      <c r="C116" s="15">
        <v>7</v>
      </c>
      <c r="D116" s="30"/>
      <c r="E116" s="31"/>
      <c r="F116" s="26" t="s">
        <v>113</v>
      </c>
      <c r="G116" s="27">
        <f t="shared" ref="G116:Q116" si="73">G108+G113+G115</f>
        <v>11062.37</v>
      </c>
      <c r="H116" s="27">
        <f t="shared" si="73"/>
        <v>10751.529999999999</v>
      </c>
      <c r="I116" s="27">
        <f t="shared" si="73"/>
        <v>10962</v>
      </c>
      <c r="J116" s="27">
        <f t="shared" si="73"/>
        <v>10674.28</v>
      </c>
      <c r="K116" s="27">
        <f t="shared" si="73"/>
        <v>11114</v>
      </c>
      <c r="L116" s="27">
        <f t="shared" si="73"/>
        <v>0</v>
      </c>
      <c r="M116" s="27">
        <f t="shared" si="73"/>
        <v>0</v>
      </c>
      <c r="N116" s="27">
        <f t="shared" si="73"/>
        <v>0</v>
      </c>
      <c r="O116" s="27">
        <f t="shared" si="73"/>
        <v>0</v>
      </c>
      <c r="P116" s="27">
        <f t="shared" si="73"/>
        <v>11114</v>
      </c>
      <c r="Q116" s="27">
        <f t="shared" si="73"/>
        <v>0</v>
      </c>
      <c r="R116" s="28">
        <f t="shared" si="66"/>
        <v>0</v>
      </c>
      <c r="S116" s="27">
        <f>S108+S113+S115</f>
        <v>0</v>
      </c>
      <c r="T116" s="28">
        <f t="shared" si="67"/>
        <v>0</v>
      </c>
      <c r="U116" s="27">
        <f>U108+U113+U115</f>
        <v>0</v>
      </c>
      <c r="V116" s="28">
        <f t="shared" si="68"/>
        <v>0</v>
      </c>
      <c r="W116" s="27">
        <f>W108+W113+W115</f>
        <v>0</v>
      </c>
      <c r="X116" s="28">
        <f t="shared" si="69"/>
        <v>0</v>
      </c>
      <c r="Y116" s="27">
        <f>Y108+Y113+Y115</f>
        <v>11320</v>
      </c>
      <c r="Z116" s="27">
        <f>Z108+Z113+Z115</f>
        <v>11545</v>
      </c>
    </row>
    <row r="118" spans="1:26" ht="13.9" customHeight="1" x14ac:dyDescent="0.25">
      <c r="D118" s="7" t="s">
        <v>145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3.9" customHeight="1" x14ac:dyDescent="0.25">
      <c r="D119" s="21" t="s">
        <v>32</v>
      </c>
      <c r="E119" s="21" t="s">
        <v>33</v>
      </c>
      <c r="F119" s="21" t="s">
        <v>34</v>
      </c>
      <c r="G119" s="21" t="s">
        <v>1</v>
      </c>
      <c r="H119" s="21" t="s">
        <v>2</v>
      </c>
      <c r="I119" s="21" t="s">
        <v>3</v>
      </c>
      <c r="J119" s="21" t="s">
        <v>4</v>
      </c>
      <c r="K119" s="21" t="s">
        <v>5</v>
      </c>
      <c r="L119" s="21" t="s">
        <v>6</v>
      </c>
      <c r="M119" s="21" t="s">
        <v>7</v>
      </c>
      <c r="N119" s="21" t="s">
        <v>8</v>
      </c>
      <c r="O119" s="21" t="s">
        <v>9</v>
      </c>
      <c r="P119" s="21" t="s">
        <v>10</v>
      </c>
      <c r="Q119" s="21" t="s">
        <v>11</v>
      </c>
      <c r="R119" s="22" t="s">
        <v>12</v>
      </c>
      <c r="S119" s="21" t="s">
        <v>13</v>
      </c>
      <c r="T119" s="22" t="s">
        <v>14</v>
      </c>
      <c r="U119" s="21" t="s">
        <v>15</v>
      </c>
      <c r="V119" s="22" t="s">
        <v>16</v>
      </c>
      <c r="W119" s="21" t="s">
        <v>17</v>
      </c>
      <c r="X119" s="22" t="s">
        <v>18</v>
      </c>
      <c r="Y119" s="21" t="s">
        <v>19</v>
      </c>
      <c r="Z119" s="21" t="s">
        <v>20</v>
      </c>
    </row>
    <row r="120" spans="1:26" ht="13.9" customHeight="1" x14ac:dyDescent="0.25">
      <c r="A120" s="15">
        <v>1</v>
      </c>
      <c r="B120" s="15">
        <v>2</v>
      </c>
      <c r="D120" s="23" t="s">
        <v>117</v>
      </c>
      <c r="E120" s="23">
        <v>640</v>
      </c>
      <c r="F120" s="23" t="s">
        <v>86</v>
      </c>
      <c r="G120" s="24">
        <v>4719.74</v>
      </c>
      <c r="H120" s="24">
        <v>4241.95</v>
      </c>
      <c r="I120" s="24">
        <v>4242</v>
      </c>
      <c r="J120" s="24">
        <v>4253.4399999999996</v>
      </c>
      <c r="K120" s="24">
        <v>4254</v>
      </c>
      <c r="L120" s="24"/>
      <c r="M120" s="24"/>
      <c r="N120" s="24"/>
      <c r="O120" s="24"/>
      <c r="P120" s="24">
        <f>K120+SUM(L120:O120)</f>
        <v>4254</v>
      </c>
      <c r="Q120" s="24"/>
      <c r="R120" s="25">
        <f t="shared" ref="R120:R125" si="74">Q120/$P120</f>
        <v>0</v>
      </c>
      <c r="S120" s="24"/>
      <c r="T120" s="25">
        <f t="shared" ref="T120:T125" si="75">S120/$P120</f>
        <v>0</v>
      </c>
      <c r="U120" s="24"/>
      <c r="V120" s="25">
        <f t="shared" ref="V120:V125" si="76">U120/$P120</f>
        <v>0</v>
      </c>
      <c r="W120" s="24"/>
      <c r="X120" s="25">
        <f t="shared" ref="X120:X125" si="77">W120/$P120</f>
        <v>0</v>
      </c>
      <c r="Y120" s="24">
        <f>príjmy!V97+príjmy!V98</f>
        <v>4254</v>
      </c>
      <c r="Z120" s="24">
        <f>príjmy!W97+príjmy!W98</f>
        <v>4254</v>
      </c>
    </row>
    <row r="121" spans="1:26" ht="13.9" customHeight="1" x14ac:dyDescent="0.25">
      <c r="A121" s="15">
        <v>1</v>
      </c>
      <c r="B121" s="15">
        <v>2</v>
      </c>
      <c r="D121" s="85" t="s">
        <v>21</v>
      </c>
      <c r="E121" s="48">
        <v>111</v>
      </c>
      <c r="F121" s="48" t="s">
        <v>123</v>
      </c>
      <c r="G121" s="49">
        <f t="shared" ref="G121:Q121" si="78">SUM(G120)</f>
        <v>4719.74</v>
      </c>
      <c r="H121" s="49">
        <f t="shared" si="78"/>
        <v>4241.95</v>
      </c>
      <c r="I121" s="49">
        <f t="shared" si="78"/>
        <v>4242</v>
      </c>
      <c r="J121" s="49">
        <f t="shared" si="78"/>
        <v>4253.4399999999996</v>
      </c>
      <c r="K121" s="49">
        <f t="shared" si="78"/>
        <v>4254</v>
      </c>
      <c r="L121" s="49">
        <f t="shared" si="78"/>
        <v>0</v>
      </c>
      <c r="M121" s="49">
        <f t="shared" si="78"/>
        <v>0</v>
      </c>
      <c r="N121" s="49">
        <f t="shared" si="78"/>
        <v>0</v>
      </c>
      <c r="O121" s="49">
        <f t="shared" si="78"/>
        <v>0</v>
      </c>
      <c r="P121" s="49">
        <f t="shared" si="78"/>
        <v>4254</v>
      </c>
      <c r="Q121" s="49">
        <f t="shared" si="78"/>
        <v>0</v>
      </c>
      <c r="R121" s="50">
        <f t="shared" si="74"/>
        <v>0</v>
      </c>
      <c r="S121" s="49">
        <f>SUM(S120)</f>
        <v>0</v>
      </c>
      <c r="T121" s="50">
        <f t="shared" si="75"/>
        <v>0</v>
      </c>
      <c r="U121" s="49">
        <f>SUM(U120)</f>
        <v>0</v>
      </c>
      <c r="V121" s="50">
        <f t="shared" si="76"/>
        <v>0</v>
      </c>
      <c r="W121" s="49">
        <f>SUM(W120)</f>
        <v>0</v>
      </c>
      <c r="X121" s="50">
        <f t="shared" si="77"/>
        <v>0</v>
      </c>
      <c r="Y121" s="49">
        <f>SUM(Y120)</f>
        <v>4254</v>
      </c>
      <c r="Z121" s="49">
        <f>SUM(Z120)</f>
        <v>4254</v>
      </c>
    </row>
    <row r="122" spans="1:26" ht="13.9" customHeight="1" x14ac:dyDescent="0.25">
      <c r="A122" s="15">
        <v>1</v>
      </c>
      <c r="B122" s="15">
        <v>2</v>
      </c>
      <c r="D122" s="43" t="s">
        <v>146</v>
      </c>
      <c r="E122" s="23">
        <v>640</v>
      </c>
      <c r="F122" s="23" t="s">
        <v>147</v>
      </c>
      <c r="G122" s="24">
        <v>215.58</v>
      </c>
      <c r="H122" s="24">
        <v>196.32</v>
      </c>
      <c r="I122" s="24">
        <v>231</v>
      </c>
      <c r="J122" s="24">
        <v>230.99</v>
      </c>
      <c r="K122" s="24">
        <v>250</v>
      </c>
      <c r="L122" s="24"/>
      <c r="M122" s="24"/>
      <c r="N122" s="24"/>
      <c r="O122" s="24"/>
      <c r="P122" s="24">
        <f>K122+SUM(L122:O122)</f>
        <v>250</v>
      </c>
      <c r="Q122" s="24"/>
      <c r="R122" s="25">
        <f t="shared" si="74"/>
        <v>0</v>
      </c>
      <c r="S122" s="24"/>
      <c r="T122" s="25">
        <f t="shared" si="75"/>
        <v>0</v>
      </c>
      <c r="U122" s="24"/>
      <c r="V122" s="25">
        <f t="shared" si="76"/>
        <v>0</v>
      </c>
      <c r="W122" s="24"/>
      <c r="X122" s="25">
        <f t="shared" si="77"/>
        <v>0</v>
      </c>
      <c r="Y122" s="24">
        <f>K122</f>
        <v>250</v>
      </c>
      <c r="Z122" s="24">
        <f>Y122</f>
        <v>250</v>
      </c>
    </row>
    <row r="123" spans="1:26" ht="13.9" customHeight="1" x14ac:dyDescent="0.25">
      <c r="A123" s="15">
        <v>1</v>
      </c>
      <c r="B123" s="15">
        <v>2</v>
      </c>
      <c r="D123" s="23" t="s">
        <v>117</v>
      </c>
      <c r="E123" s="23">
        <v>640</v>
      </c>
      <c r="F123" s="23" t="s">
        <v>86</v>
      </c>
      <c r="G123" s="24">
        <v>10026.26</v>
      </c>
      <c r="H123" s="24">
        <v>10885.05</v>
      </c>
      <c r="I123" s="24">
        <v>11767</v>
      </c>
      <c r="J123" s="24">
        <v>11755.13</v>
      </c>
      <c r="K123" s="24">
        <v>9538</v>
      </c>
      <c r="L123" s="24"/>
      <c r="M123" s="24"/>
      <c r="N123" s="24"/>
      <c r="O123" s="24"/>
      <c r="P123" s="24">
        <f>K123+SUM(L123:O123)</f>
        <v>9538</v>
      </c>
      <c r="Q123" s="24"/>
      <c r="R123" s="25">
        <f t="shared" si="74"/>
        <v>0</v>
      </c>
      <c r="S123" s="24"/>
      <c r="T123" s="25">
        <f t="shared" si="75"/>
        <v>0</v>
      </c>
      <c r="U123" s="24"/>
      <c r="V123" s="25">
        <f t="shared" si="76"/>
        <v>0</v>
      </c>
      <c r="W123" s="24"/>
      <c r="X123" s="25">
        <f t="shared" si="77"/>
        <v>0</v>
      </c>
      <c r="Y123" s="24">
        <f>K123</f>
        <v>9538</v>
      </c>
      <c r="Z123" s="24">
        <f>Y123</f>
        <v>9538</v>
      </c>
    </row>
    <row r="124" spans="1:26" ht="13.9" customHeight="1" x14ac:dyDescent="0.25">
      <c r="A124" s="15">
        <v>1</v>
      </c>
      <c r="B124" s="15">
        <v>2</v>
      </c>
      <c r="D124" s="85" t="s">
        <v>21</v>
      </c>
      <c r="E124" s="48">
        <v>41</v>
      </c>
      <c r="F124" s="48" t="s">
        <v>23</v>
      </c>
      <c r="G124" s="49">
        <f t="shared" ref="G124:Q124" si="79">SUM(G122:G123)</f>
        <v>10241.84</v>
      </c>
      <c r="H124" s="49">
        <f t="shared" si="79"/>
        <v>11081.369999999999</v>
      </c>
      <c r="I124" s="49">
        <f t="shared" si="79"/>
        <v>11998</v>
      </c>
      <c r="J124" s="49">
        <f t="shared" si="79"/>
        <v>11986.119999999999</v>
      </c>
      <c r="K124" s="49">
        <f t="shared" si="79"/>
        <v>9788</v>
      </c>
      <c r="L124" s="49">
        <f t="shared" si="79"/>
        <v>0</v>
      </c>
      <c r="M124" s="49">
        <f t="shared" si="79"/>
        <v>0</v>
      </c>
      <c r="N124" s="49">
        <f t="shared" si="79"/>
        <v>0</v>
      </c>
      <c r="O124" s="49">
        <f t="shared" si="79"/>
        <v>0</v>
      </c>
      <c r="P124" s="49">
        <f t="shared" si="79"/>
        <v>9788</v>
      </c>
      <c r="Q124" s="49">
        <f t="shared" si="79"/>
        <v>0</v>
      </c>
      <c r="R124" s="50">
        <f t="shared" si="74"/>
        <v>0</v>
      </c>
      <c r="S124" s="49">
        <f>SUM(S122:S123)</f>
        <v>0</v>
      </c>
      <c r="T124" s="50">
        <f t="shared" si="75"/>
        <v>0</v>
      </c>
      <c r="U124" s="49">
        <f>SUM(U122:U123)</f>
        <v>0</v>
      </c>
      <c r="V124" s="50">
        <f t="shared" si="76"/>
        <v>0</v>
      </c>
      <c r="W124" s="49">
        <f>SUM(W122:W123)</f>
        <v>0</v>
      </c>
      <c r="X124" s="50">
        <f t="shared" si="77"/>
        <v>0</v>
      </c>
      <c r="Y124" s="49">
        <f>SUM(Y122:Y123)</f>
        <v>9788</v>
      </c>
      <c r="Z124" s="49">
        <f>SUM(Z122:Z123)</f>
        <v>9788</v>
      </c>
    </row>
    <row r="125" spans="1:26" ht="13.9" customHeight="1" x14ac:dyDescent="0.25">
      <c r="A125" s="15">
        <v>1</v>
      </c>
      <c r="B125" s="15">
        <v>2</v>
      </c>
      <c r="D125" s="30"/>
      <c r="E125" s="31"/>
      <c r="F125" s="26" t="s">
        <v>113</v>
      </c>
      <c r="G125" s="27">
        <f t="shared" ref="G125:Q125" si="80">G121+G124</f>
        <v>14961.58</v>
      </c>
      <c r="H125" s="27">
        <f t="shared" si="80"/>
        <v>15323.32</v>
      </c>
      <c r="I125" s="27">
        <f t="shared" si="80"/>
        <v>16240</v>
      </c>
      <c r="J125" s="27">
        <f t="shared" si="80"/>
        <v>16239.559999999998</v>
      </c>
      <c r="K125" s="27">
        <f t="shared" si="80"/>
        <v>14042</v>
      </c>
      <c r="L125" s="27">
        <f t="shared" si="80"/>
        <v>0</v>
      </c>
      <c r="M125" s="27">
        <f t="shared" si="80"/>
        <v>0</v>
      </c>
      <c r="N125" s="27">
        <f t="shared" si="80"/>
        <v>0</v>
      </c>
      <c r="O125" s="27">
        <f t="shared" si="80"/>
        <v>0</v>
      </c>
      <c r="P125" s="27">
        <f t="shared" si="80"/>
        <v>14042</v>
      </c>
      <c r="Q125" s="27">
        <f t="shared" si="80"/>
        <v>0</v>
      </c>
      <c r="R125" s="28">
        <f t="shared" si="74"/>
        <v>0</v>
      </c>
      <c r="S125" s="27">
        <f>S121+S124</f>
        <v>0</v>
      </c>
      <c r="T125" s="28">
        <f t="shared" si="75"/>
        <v>0</v>
      </c>
      <c r="U125" s="27">
        <f>U121+U124</f>
        <v>0</v>
      </c>
      <c r="V125" s="28">
        <f t="shared" si="76"/>
        <v>0</v>
      </c>
      <c r="W125" s="27">
        <f>W121+W124</f>
        <v>0</v>
      </c>
      <c r="X125" s="28">
        <f t="shared" si="77"/>
        <v>0</v>
      </c>
      <c r="Y125" s="27">
        <f>Y121+Y124</f>
        <v>14042</v>
      </c>
      <c r="Z125" s="27">
        <f>Z121+Z124</f>
        <v>14042</v>
      </c>
    </row>
    <row r="127" spans="1:26" ht="13.9" customHeight="1" x14ac:dyDescent="0.25">
      <c r="D127" s="7" t="s">
        <v>148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9" customHeight="1" x14ac:dyDescent="0.25">
      <c r="D128" s="21" t="s">
        <v>32</v>
      </c>
      <c r="E128" s="21" t="s">
        <v>33</v>
      </c>
      <c r="F128" s="21" t="s">
        <v>34</v>
      </c>
      <c r="G128" s="21" t="s">
        <v>1</v>
      </c>
      <c r="H128" s="21" t="s">
        <v>2</v>
      </c>
      <c r="I128" s="21" t="s">
        <v>3</v>
      </c>
      <c r="J128" s="21" t="s">
        <v>4</v>
      </c>
      <c r="K128" s="21" t="s">
        <v>5</v>
      </c>
      <c r="L128" s="21" t="s">
        <v>6</v>
      </c>
      <c r="M128" s="21" t="s">
        <v>7</v>
      </c>
      <c r="N128" s="21" t="s">
        <v>8</v>
      </c>
      <c r="O128" s="21" t="s">
        <v>9</v>
      </c>
      <c r="P128" s="21" t="s">
        <v>10</v>
      </c>
      <c r="Q128" s="21" t="s">
        <v>11</v>
      </c>
      <c r="R128" s="22" t="s">
        <v>12</v>
      </c>
      <c r="S128" s="21" t="s">
        <v>13</v>
      </c>
      <c r="T128" s="22" t="s">
        <v>14</v>
      </c>
      <c r="U128" s="21" t="s">
        <v>15</v>
      </c>
      <c r="V128" s="22" t="s">
        <v>16</v>
      </c>
      <c r="W128" s="21" t="s">
        <v>17</v>
      </c>
      <c r="X128" s="22" t="s">
        <v>18</v>
      </c>
      <c r="Y128" s="21" t="s">
        <v>19</v>
      </c>
      <c r="Z128" s="21" t="s">
        <v>20</v>
      </c>
    </row>
    <row r="129" spans="1:26" ht="13.9" customHeight="1" x14ac:dyDescent="0.25">
      <c r="A129" s="15">
        <v>1</v>
      </c>
      <c r="B129" s="15">
        <v>3</v>
      </c>
      <c r="D129" s="23" t="s">
        <v>149</v>
      </c>
      <c r="E129" s="23">
        <v>630</v>
      </c>
      <c r="F129" s="23" t="s">
        <v>150</v>
      </c>
      <c r="G129" s="24">
        <v>9816.9599999999991</v>
      </c>
      <c r="H129" s="24">
        <v>2730.72</v>
      </c>
      <c r="I129" s="24">
        <v>6300</v>
      </c>
      <c r="J129" s="24">
        <v>480</v>
      </c>
      <c r="K129" s="24">
        <v>480</v>
      </c>
      <c r="L129" s="24"/>
      <c r="M129" s="24"/>
      <c r="N129" s="24"/>
      <c r="O129" s="24"/>
      <c r="P129" s="24">
        <f>K129+SUM(L129:O129)</f>
        <v>480</v>
      </c>
      <c r="Q129" s="24"/>
      <c r="R129" s="25">
        <f>Q129/$P129</f>
        <v>0</v>
      </c>
      <c r="S129" s="24"/>
      <c r="T129" s="25">
        <f>S129/$P129</f>
        <v>0</v>
      </c>
      <c r="U129" s="24"/>
      <c r="V129" s="25">
        <f>U129/$P129</f>
        <v>0</v>
      </c>
      <c r="W129" s="24"/>
      <c r="X129" s="25">
        <f>W129/$P129</f>
        <v>0</v>
      </c>
      <c r="Y129" s="24">
        <f>K129</f>
        <v>480</v>
      </c>
      <c r="Z129" s="24">
        <f>Y129</f>
        <v>480</v>
      </c>
    </row>
    <row r="130" spans="1:26" ht="13.9" customHeight="1" x14ac:dyDescent="0.25">
      <c r="A130" s="15">
        <v>1</v>
      </c>
      <c r="B130" s="15">
        <v>3</v>
      </c>
      <c r="D130" s="43" t="s">
        <v>117</v>
      </c>
      <c r="E130" s="23">
        <v>630</v>
      </c>
      <c r="F130" s="23" t="s">
        <v>120</v>
      </c>
      <c r="G130" s="24">
        <v>3703.18</v>
      </c>
      <c r="H130" s="24">
        <v>2155.4299999999998</v>
      </c>
      <c r="I130" s="24">
        <v>1713</v>
      </c>
      <c r="J130" s="24">
        <v>1964.38</v>
      </c>
      <c r="K130" s="24">
        <v>2281</v>
      </c>
      <c r="L130" s="24"/>
      <c r="M130" s="24"/>
      <c r="N130" s="24"/>
      <c r="O130" s="24"/>
      <c r="P130" s="24">
        <f>K130+SUM(L130:O130)</f>
        <v>2281</v>
      </c>
      <c r="Q130" s="24"/>
      <c r="R130" s="25">
        <f>Q130/$P130</f>
        <v>0</v>
      </c>
      <c r="S130" s="24"/>
      <c r="T130" s="25">
        <f>S130/$P130</f>
        <v>0</v>
      </c>
      <c r="U130" s="24"/>
      <c r="V130" s="25">
        <f>U130/$P130</f>
        <v>0</v>
      </c>
      <c r="W130" s="24"/>
      <c r="X130" s="25">
        <f>W130/$P130</f>
        <v>0</v>
      </c>
      <c r="Y130" s="24">
        <v>2201</v>
      </c>
      <c r="Z130" s="24">
        <f>Y130</f>
        <v>2201</v>
      </c>
    </row>
    <row r="131" spans="1:26" ht="13.9" customHeight="1" x14ac:dyDescent="0.25">
      <c r="A131" s="15">
        <v>1</v>
      </c>
      <c r="B131" s="15">
        <v>3</v>
      </c>
      <c r="D131" s="85" t="s">
        <v>21</v>
      </c>
      <c r="E131" s="48">
        <v>41</v>
      </c>
      <c r="F131" s="48" t="s">
        <v>23</v>
      </c>
      <c r="G131" s="49">
        <f t="shared" ref="G131:Q131" si="81">SUM(G129:G130)</f>
        <v>13520.14</v>
      </c>
      <c r="H131" s="49">
        <f t="shared" si="81"/>
        <v>4886.1499999999996</v>
      </c>
      <c r="I131" s="49">
        <f t="shared" si="81"/>
        <v>8013</v>
      </c>
      <c r="J131" s="49">
        <f t="shared" si="81"/>
        <v>2444.38</v>
      </c>
      <c r="K131" s="49">
        <f t="shared" si="81"/>
        <v>2761</v>
      </c>
      <c r="L131" s="49">
        <f t="shared" si="81"/>
        <v>0</v>
      </c>
      <c r="M131" s="49">
        <f t="shared" si="81"/>
        <v>0</v>
      </c>
      <c r="N131" s="49">
        <f t="shared" si="81"/>
        <v>0</v>
      </c>
      <c r="O131" s="49">
        <f t="shared" si="81"/>
        <v>0</v>
      </c>
      <c r="P131" s="49">
        <f t="shared" si="81"/>
        <v>2761</v>
      </c>
      <c r="Q131" s="49">
        <f t="shared" si="81"/>
        <v>0</v>
      </c>
      <c r="R131" s="50">
        <f>Q131/$P131</f>
        <v>0</v>
      </c>
      <c r="S131" s="49">
        <f>SUM(S129:S130)</f>
        <v>0</v>
      </c>
      <c r="T131" s="50">
        <f>S131/$P131</f>
        <v>0</v>
      </c>
      <c r="U131" s="49">
        <f>SUM(U129:U130)</f>
        <v>0</v>
      </c>
      <c r="V131" s="50">
        <f>U131/$P131</f>
        <v>0</v>
      </c>
      <c r="W131" s="49">
        <f>SUM(W129:W130)</f>
        <v>0</v>
      </c>
      <c r="X131" s="50">
        <f>W131/$P131</f>
        <v>0</v>
      </c>
      <c r="Y131" s="49">
        <f>SUM(Y129:Y130)</f>
        <v>2681</v>
      </c>
      <c r="Z131" s="49">
        <f>SUM(Z129:Z130)</f>
        <v>2681</v>
      </c>
    </row>
    <row r="132" spans="1:26" ht="13.9" customHeight="1" x14ac:dyDescent="0.25">
      <c r="A132" s="15">
        <v>1</v>
      </c>
      <c r="B132" s="15">
        <v>3</v>
      </c>
      <c r="D132" s="87"/>
      <c r="E132" s="88"/>
      <c r="F132" s="26" t="s">
        <v>113</v>
      </c>
      <c r="G132" s="27">
        <f t="shared" ref="G132:Q132" si="82">G131</f>
        <v>13520.14</v>
      </c>
      <c r="H132" s="27">
        <f t="shared" si="82"/>
        <v>4886.1499999999996</v>
      </c>
      <c r="I132" s="27">
        <f t="shared" si="82"/>
        <v>8013</v>
      </c>
      <c r="J132" s="27">
        <f t="shared" si="82"/>
        <v>2444.38</v>
      </c>
      <c r="K132" s="27">
        <f t="shared" si="82"/>
        <v>2761</v>
      </c>
      <c r="L132" s="27">
        <f t="shared" si="82"/>
        <v>0</v>
      </c>
      <c r="M132" s="27">
        <f t="shared" si="82"/>
        <v>0</v>
      </c>
      <c r="N132" s="27">
        <f t="shared" si="82"/>
        <v>0</v>
      </c>
      <c r="O132" s="27">
        <f t="shared" si="82"/>
        <v>0</v>
      </c>
      <c r="P132" s="27">
        <f t="shared" si="82"/>
        <v>2761</v>
      </c>
      <c r="Q132" s="27">
        <f t="shared" si="82"/>
        <v>0</v>
      </c>
      <c r="R132" s="28">
        <f>Q132/$P132</f>
        <v>0</v>
      </c>
      <c r="S132" s="27">
        <f>S131</f>
        <v>0</v>
      </c>
      <c r="T132" s="28">
        <f>S132/$P132</f>
        <v>0</v>
      </c>
      <c r="U132" s="27">
        <f>U131</f>
        <v>0</v>
      </c>
      <c r="V132" s="28">
        <f>U132/$P132</f>
        <v>0</v>
      </c>
      <c r="W132" s="27">
        <f>W131</f>
        <v>0</v>
      </c>
      <c r="X132" s="28">
        <f>W132/$P132</f>
        <v>0</v>
      </c>
      <c r="Y132" s="27">
        <f>Y131</f>
        <v>2681</v>
      </c>
      <c r="Z132" s="27">
        <f>Z131</f>
        <v>2681</v>
      </c>
    </row>
    <row r="134" spans="1:26" ht="13.9" customHeight="1" x14ac:dyDescent="0.25">
      <c r="E134" s="52" t="s">
        <v>56</v>
      </c>
      <c r="F134" s="30" t="s">
        <v>135</v>
      </c>
      <c r="G134" s="53">
        <v>539</v>
      </c>
      <c r="H134" s="53">
        <v>440</v>
      </c>
      <c r="I134" s="53">
        <v>574</v>
      </c>
      <c r="J134" s="53">
        <v>407</v>
      </c>
      <c r="K134" s="53">
        <v>923</v>
      </c>
      <c r="L134" s="53"/>
      <c r="M134" s="53"/>
      <c r="N134" s="53"/>
      <c r="O134" s="53"/>
      <c r="P134" s="53">
        <f>K134+SUM(L134:O134)</f>
        <v>923</v>
      </c>
      <c r="Q134" s="53"/>
      <c r="R134" s="54">
        <f>Q134/$P134</f>
        <v>0</v>
      </c>
      <c r="S134" s="53"/>
      <c r="T134" s="54">
        <f>S134/$P134</f>
        <v>0</v>
      </c>
      <c r="U134" s="53"/>
      <c r="V134" s="54">
        <f>U134/$P134</f>
        <v>0</v>
      </c>
      <c r="W134" s="53"/>
      <c r="X134" s="55">
        <f>W134/$P134</f>
        <v>0</v>
      </c>
      <c r="Y134" s="53">
        <f>K134</f>
        <v>923</v>
      </c>
      <c r="Z134" s="56">
        <f>Y134</f>
        <v>923</v>
      </c>
    </row>
    <row r="135" spans="1:26" ht="13.9" customHeight="1" x14ac:dyDescent="0.25">
      <c r="E135" s="57"/>
      <c r="F135" s="15" t="s">
        <v>136</v>
      </c>
      <c r="G135" s="59">
        <v>420</v>
      </c>
      <c r="H135" s="59">
        <v>72</v>
      </c>
      <c r="I135" s="59">
        <v>110</v>
      </c>
      <c r="J135" s="59">
        <v>242</v>
      </c>
      <c r="K135" s="59">
        <v>88</v>
      </c>
      <c r="L135" s="59"/>
      <c r="M135" s="59"/>
      <c r="N135" s="59"/>
      <c r="O135" s="59"/>
      <c r="P135" s="59">
        <f>K135+SUM(L135:O135)</f>
        <v>88</v>
      </c>
      <c r="Q135" s="59"/>
      <c r="R135" s="16">
        <f>Q135/$P135</f>
        <v>0</v>
      </c>
      <c r="S135" s="59"/>
      <c r="T135" s="16">
        <f>S135/$P135</f>
        <v>0</v>
      </c>
      <c r="U135" s="59"/>
      <c r="V135" s="16">
        <f>U135/$P135</f>
        <v>0</v>
      </c>
      <c r="W135" s="59"/>
      <c r="X135" s="60">
        <f>W135/$P135</f>
        <v>0</v>
      </c>
      <c r="Y135" s="59">
        <f>K135</f>
        <v>88</v>
      </c>
      <c r="Z135" s="61">
        <f>Y135</f>
        <v>88</v>
      </c>
    </row>
    <row r="136" spans="1:26" ht="13.9" customHeight="1" x14ac:dyDescent="0.25">
      <c r="E136" s="101"/>
      <c r="F136" s="102" t="s">
        <v>151</v>
      </c>
      <c r="G136" s="103">
        <v>8556.9599999999991</v>
      </c>
      <c r="H136" s="103">
        <v>2730.72</v>
      </c>
      <c r="I136" s="103">
        <v>6000</v>
      </c>
      <c r="J136" s="103">
        <v>0</v>
      </c>
      <c r="K136" s="103">
        <v>10000</v>
      </c>
      <c r="L136" s="103"/>
      <c r="M136" s="103"/>
      <c r="N136" s="103"/>
      <c r="O136" s="103"/>
      <c r="P136" s="103">
        <f>K136+SUM(L136:O136)</f>
        <v>10000</v>
      </c>
      <c r="Q136" s="103"/>
      <c r="R136" s="104">
        <f>Q136/$P136</f>
        <v>0</v>
      </c>
      <c r="S136" s="103"/>
      <c r="T136" s="104">
        <f>S136/$P136</f>
        <v>0</v>
      </c>
      <c r="U136" s="103"/>
      <c r="V136" s="104">
        <f>U136/$P136</f>
        <v>0</v>
      </c>
      <c r="W136" s="103"/>
      <c r="X136" s="105">
        <f>W136/$P136</f>
        <v>0</v>
      </c>
      <c r="Y136" s="106">
        <v>3000</v>
      </c>
      <c r="Z136" s="107">
        <f>Y136</f>
        <v>3000</v>
      </c>
    </row>
    <row r="137" spans="1:26" ht="13.9" customHeight="1" x14ac:dyDescent="0.25"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S137" s="59"/>
      <c r="U137" s="59"/>
      <c r="W137" s="59"/>
      <c r="Y137" s="59"/>
      <c r="Z137" s="59"/>
    </row>
    <row r="138" spans="1:26" ht="13.9" customHeight="1" x14ac:dyDescent="0.25">
      <c r="D138" s="7" t="s">
        <v>152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3.9" customHeight="1" x14ac:dyDescent="0.25">
      <c r="D139" s="21" t="s">
        <v>32</v>
      </c>
      <c r="E139" s="21" t="s">
        <v>33</v>
      </c>
      <c r="F139" s="21" t="s">
        <v>34</v>
      </c>
      <c r="G139" s="21" t="s">
        <v>1</v>
      </c>
      <c r="H139" s="21" t="s">
        <v>2</v>
      </c>
      <c r="I139" s="21" t="s">
        <v>3</v>
      </c>
      <c r="J139" s="21" t="s">
        <v>4</v>
      </c>
      <c r="K139" s="21" t="s">
        <v>5</v>
      </c>
      <c r="L139" s="21" t="s">
        <v>6</v>
      </c>
      <c r="M139" s="21" t="s">
        <v>7</v>
      </c>
      <c r="N139" s="21" t="s">
        <v>8</v>
      </c>
      <c r="O139" s="21" t="s">
        <v>9</v>
      </c>
      <c r="P139" s="21" t="s">
        <v>10</v>
      </c>
      <c r="Q139" s="21" t="s">
        <v>11</v>
      </c>
      <c r="R139" s="22" t="s">
        <v>12</v>
      </c>
      <c r="S139" s="21" t="s">
        <v>13</v>
      </c>
      <c r="T139" s="22" t="s">
        <v>14</v>
      </c>
      <c r="U139" s="21" t="s">
        <v>15</v>
      </c>
      <c r="V139" s="22" t="s">
        <v>16</v>
      </c>
      <c r="W139" s="21" t="s">
        <v>17</v>
      </c>
      <c r="X139" s="22" t="s">
        <v>18</v>
      </c>
      <c r="Y139" s="21" t="s">
        <v>19</v>
      </c>
      <c r="Z139" s="21" t="s">
        <v>20</v>
      </c>
    </row>
    <row r="140" spans="1:26" ht="13.9" customHeight="1" x14ac:dyDescent="0.25">
      <c r="A140" s="15">
        <v>1</v>
      </c>
      <c r="B140" s="15">
        <v>4</v>
      </c>
      <c r="D140" s="13" t="s">
        <v>153</v>
      </c>
      <c r="E140" s="108">
        <v>610</v>
      </c>
      <c r="F140" s="108" t="s">
        <v>118</v>
      </c>
      <c r="G140" s="46">
        <v>0</v>
      </c>
      <c r="H140" s="46">
        <v>1500</v>
      </c>
      <c r="I140" s="46">
        <v>0</v>
      </c>
      <c r="J140" s="46">
        <v>315.83999999999997</v>
      </c>
      <c r="K140" s="46">
        <v>105</v>
      </c>
      <c r="L140" s="46"/>
      <c r="M140" s="46"/>
      <c r="N140" s="46"/>
      <c r="O140" s="46"/>
      <c r="P140" s="46">
        <f>K140+SUM(L140:O140)</f>
        <v>105</v>
      </c>
      <c r="Q140" s="46"/>
      <c r="R140" s="47">
        <f>Q140/$P140</f>
        <v>0</v>
      </c>
      <c r="S140" s="46"/>
      <c r="T140" s="47">
        <f>S140/$P140</f>
        <v>0</v>
      </c>
      <c r="U140" s="46"/>
      <c r="V140" s="47">
        <f>U140/$P140</f>
        <v>0</v>
      </c>
      <c r="W140" s="46"/>
      <c r="X140" s="47">
        <f>W140/$P140</f>
        <v>0</v>
      </c>
      <c r="Y140" s="24">
        <f>K140</f>
        <v>105</v>
      </c>
      <c r="Z140" s="24">
        <v>0</v>
      </c>
    </row>
    <row r="141" spans="1:26" ht="13.9" customHeight="1" x14ac:dyDescent="0.25">
      <c r="A141" s="15">
        <v>1</v>
      </c>
      <c r="B141" s="15">
        <v>4</v>
      </c>
      <c r="D141" s="13"/>
      <c r="E141" s="108">
        <v>620</v>
      </c>
      <c r="F141" s="108" t="s">
        <v>119</v>
      </c>
      <c r="G141" s="46">
        <v>57.27</v>
      </c>
      <c r="H141" s="46">
        <v>1622.09</v>
      </c>
      <c r="I141" s="46">
        <v>102</v>
      </c>
      <c r="J141" s="46">
        <v>110.33</v>
      </c>
      <c r="K141" s="46">
        <v>85</v>
      </c>
      <c r="L141" s="46"/>
      <c r="M141" s="46"/>
      <c r="N141" s="46"/>
      <c r="O141" s="46"/>
      <c r="P141" s="46">
        <f>K141+SUM(L141:O141)</f>
        <v>85</v>
      </c>
      <c r="Q141" s="46"/>
      <c r="R141" s="47">
        <f>Q141/$P141</f>
        <v>0</v>
      </c>
      <c r="S141" s="46"/>
      <c r="T141" s="47">
        <f>S141/$P141</f>
        <v>0</v>
      </c>
      <c r="U141" s="46"/>
      <c r="V141" s="47">
        <f>U141/$P141</f>
        <v>0</v>
      </c>
      <c r="W141" s="46"/>
      <c r="X141" s="47">
        <f>W141/$P141</f>
        <v>0</v>
      </c>
      <c r="Y141" s="24">
        <v>0</v>
      </c>
      <c r="Z141" s="24">
        <v>0</v>
      </c>
    </row>
    <row r="142" spans="1:26" ht="13.9" customHeight="1" x14ac:dyDescent="0.25">
      <c r="A142" s="15">
        <v>1</v>
      </c>
      <c r="B142" s="15">
        <v>4</v>
      </c>
      <c r="D142" s="13"/>
      <c r="E142" s="108">
        <v>630</v>
      </c>
      <c r="F142" s="108" t="s">
        <v>120</v>
      </c>
      <c r="G142" s="46">
        <f>2145.65+156.7</f>
        <v>2302.35</v>
      </c>
      <c r="H142" s="46">
        <v>5045.46</v>
      </c>
      <c r="I142" s="46">
        <v>2918</v>
      </c>
      <c r="J142" s="46">
        <v>7063.67</v>
      </c>
      <c r="K142" s="46">
        <v>2665</v>
      </c>
      <c r="L142" s="46"/>
      <c r="M142" s="46"/>
      <c r="N142" s="46"/>
      <c r="O142" s="46"/>
      <c r="P142" s="46">
        <f>K142+SUM(L142:O142)</f>
        <v>2665</v>
      </c>
      <c r="Q142" s="46"/>
      <c r="R142" s="47">
        <f>Q142/$P142</f>
        <v>0</v>
      </c>
      <c r="S142" s="46"/>
      <c r="T142" s="47">
        <f>S142/$P142</f>
        <v>0</v>
      </c>
      <c r="U142" s="46"/>
      <c r="V142" s="47">
        <f>U142/$P142</f>
        <v>0</v>
      </c>
      <c r="W142" s="46"/>
      <c r="X142" s="47">
        <f>W142/$P142</f>
        <v>0</v>
      </c>
      <c r="Y142" s="46">
        <f>príjmy!V91-Y140</f>
        <v>2750</v>
      </c>
      <c r="Z142" s="46">
        <v>0</v>
      </c>
    </row>
    <row r="143" spans="1:26" ht="13.9" customHeight="1" x14ac:dyDescent="0.25">
      <c r="A143" s="15">
        <v>1</v>
      </c>
      <c r="B143" s="15">
        <v>4</v>
      </c>
      <c r="D143" s="109" t="s">
        <v>21</v>
      </c>
      <c r="E143" s="110">
        <v>111</v>
      </c>
      <c r="F143" s="110" t="s">
        <v>123</v>
      </c>
      <c r="G143" s="99">
        <f t="shared" ref="G143:Q143" si="83">SUM(G140:G142)</f>
        <v>2359.62</v>
      </c>
      <c r="H143" s="99">
        <f t="shared" si="83"/>
        <v>8167.55</v>
      </c>
      <c r="I143" s="99">
        <f t="shared" si="83"/>
        <v>3020</v>
      </c>
      <c r="J143" s="99">
        <f t="shared" si="83"/>
        <v>7489.84</v>
      </c>
      <c r="K143" s="99">
        <f t="shared" si="83"/>
        <v>2855</v>
      </c>
      <c r="L143" s="99">
        <f t="shared" si="83"/>
        <v>0</v>
      </c>
      <c r="M143" s="99">
        <f t="shared" si="83"/>
        <v>0</v>
      </c>
      <c r="N143" s="99">
        <f t="shared" si="83"/>
        <v>0</v>
      </c>
      <c r="O143" s="99">
        <f t="shared" si="83"/>
        <v>0</v>
      </c>
      <c r="P143" s="99">
        <f t="shared" si="83"/>
        <v>2855</v>
      </c>
      <c r="Q143" s="99">
        <f t="shared" si="83"/>
        <v>0</v>
      </c>
      <c r="R143" s="100">
        <f>Q143/$P143</f>
        <v>0</v>
      </c>
      <c r="S143" s="99">
        <f>SUM(S140:S142)</f>
        <v>0</v>
      </c>
      <c r="T143" s="100">
        <f>S143/$P143</f>
        <v>0</v>
      </c>
      <c r="U143" s="99">
        <f>SUM(U140:U142)</f>
        <v>0</v>
      </c>
      <c r="V143" s="100">
        <f>U143/$P143</f>
        <v>0</v>
      </c>
      <c r="W143" s="99">
        <f>SUM(W140:W142)</f>
        <v>0</v>
      </c>
      <c r="X143" s="100">
        <f>W143/$P143</f>
        <v>0</v>
      </c>
      <c r="Y143" s="99">
        <f>SUM(Y140:Y142)</f>
        <v>2855</v>
      </c>
      <c r="Z143" s="99">
        <f>SUM(Z140:Z142)</f>
        <v>0</v>
      </c>
    </row>
    <row r="144" spans="1:26" ht="13.9" customHeight="1" x14ac:dyDescent="0.25">
      <c r="A144" s="15">
        <v>1</v>
      </c>
      <c r="B144" s="15">
        <v>4</v>
      </c>
      <c r="D144" s="111"/>
      <c r="E144" s="112"/>
      <c r="F144" s="113" t="s">
        <v>113</v>
      </c>
      <c r="G144" s="114">
        <f t="shared" ref="G144:Q144" si="84">G143</f>
        <v>2359.62</v>
      </c>
      <c r="H144" s="114">
        <f t="shared" si="84"/>
        <v>8167.55</v>
      </c>
      <c r="I144" s="114">
        <f t="shared" si="84"/>
        <v>3020</v>
      </c>
      <c r="J144" s="114">
        <f t="shared" si="84"/>
        <v>7489.84</v>
      </c>
      <c r="K144" s="114">
        <f t="shared" si="84"/>
        <v>2855</v>
      </c>
      <c r="L144" s="114">
        <f t="shared" si="84"/>
        <v>0</v>
      </c>
      <c r="M144" s="114">
        <f t="shared" si="84"/>
        <v>0</v>
      </c>
      <c r="N144" s="114">
        <f t="shared" si="84"/>
        <v>0</v>
      </c>
      <c r="O144" s="114">
        <f t="shared" si="84"/>
        <v>0</v>
      </c>
      <c r="P144" s="114">
        <f t="shared" si="84"/>
        <v>2855</v>
      </c>
      <c r="Q144" s="114">
        <f t="shared" si="84"/>
        <v>0</v>
      </c>
      <c r="R144" s="115">
        <f>Q144/$P144</f>
        <v>0</v>
      </c>
      <c r="S144" s="114">
        <f>S143</f>
        <v>0</v>
      </c>
      <c r="T144" s="115">
        <f>S144/$P144</f>
        <v>0</v>
      </c>
      <c r="U144" s="114">
        <f>U143</f>
        <v>0</v>
      </c>
      <c r="V144" s="115">
        <f>U144/$P144</f>
        <v>0</v>
      </c>
      <c r="W144" s="114">
        <f>W143</f>
        <v>0</v>
      </c>
      <c r="X144" s="115">
        <f>W144/$P144</f>
        <v>0</v>
      </c>
      <c r="Y144" s="114">
        <f>Y143</f>
        <v>2855</v>
      </c>
      <c r="Z144" s="114">
        <f>Z143</f>
        <v>0</v>
      </c>
    </row>
    <row r="146" spans="1:26" ht="13.9" customHeight="1" x14ac:dyDescent="0.25">
      <c r="D146" s="9" t="s">
        <v>154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9" customHeight="1" x14ac:dyDescent="0.25">
      <c r="D147" s="20"/>
      <c r="E147" s="20"/>
      <c r="F147" s="20"/>
      <c r="G147" s="21" t="s">
        <v>1</v>
      </c>
      <c r="H147" s="21" t="s">
        <v>2</v>
      </c>
      <c r="I147" s="21" t="s">
        <v>3</v>
      </c>
      <c r="J147" s="21" t="s">
        <v>4</v>
      </c>
      <c r="K147" s="21" t="s">
        <v>5</v>
      </c>
      <c r="L147" s="21" t="s">
        <v>6</v>
      </c>
      <c r="M147" s="21" t="s">
        <v>7</v>
      </c>
      <c r="N147" s="21" t="s">
        <v>8</v>
      </c>
      <c r="O147" s="21" t="s">
        <v>9</v>
      </c>
      <c r="P147" s="21" t="s">
        <v>10</v>
      </c>
      <c r="Q147" s="21" t="s">
        <v>11</v>
      </c>
      <c r="R147" s="22" t="s">
        <v>12</v>
      </c>
      <c r="S147" s="21" t="s">
        <v>13</v>
      </c>
      <c r="T147" s="22" t="s">
        <v>14</v>
      </c>
      <c r="U147" s="21" t="s">
        <v>15</v>
      </c>
      <c r="V147" s="22" t="s">
        <v>16</v>
      </c>
      <c r="W147" s="21" t="s">
        <v>17</v>
      </c>
      <c r="X147" s="22" t="s">
        <v>18</v>
      </c>
      <c r="Y147" s="21" t="s">
        <v>19</v>
      </c>
      <c r="Z147" s="21" t="s">
        <v>20</v>
      </c>
    </row>
    <row r="148" spans="1:26" ht="13.9" customHeight="1" x14ac:dyDescent="0.25">
      <c r="A148" s="15">
        <v>2</v>
      </c>
      <c r="D148" s="12" t="s">
        <v>21</v>
      </c>
      <c r="E148" s="35">
        <v>111</v>
      </c>
      <c r="F148" s="35" t="s">
        <v>46</v>
      </c>
      <c r="G148" s="36">
        <f t="shared" ref="G148:Q148" si="85">G157</f>
        <v>611878.44000000006</v>
      </c>
      <c r="H148" s="36">
        <f t="shared" si="85"/>
        <v>609340.98</v>
      </c>
      <c r="I148" s="36">
        <f t="shared" si="85"/>
        <v>558785</v>
      </c>
      <c r="J148" s="36">
        <f t="shared" si="85"/>
        <v>647334.14</v>
      </c>
      <c r="K148" s="36">
        <f t="shared" si="85"/>
        <v>693983</v>
      </c>
      <c r="L148" s="36">
        <f t="shared" si="85"/>
        <v>0</v>
      </c>
      <c r="M148" s="36">
        <f t="shared" si="85"/>
        <v>0</v>
      </c>
      <c r="N148" s="36">
        <f t="shared" si="85"/>
        <v>0</v>
      </c>
      <c r="O148" s="36">
        <f t="shared" si="85"/>
        <v>0</v>
      </c>
      <c r="P148" s="36">
        <f t="shared" si="85"/>
        <v>693983</v>
      </c>
      <c r="Q148" s="36">
        <f t="shared" si="85"/>
        <v>0</v>
      </c>
      <c r="R148" s="37">
        <f>Q148/$P148</f>
        <v>0</v>
      </c>
      <c r="S148" s="36">
        <f>S157</f>
        <v>0</v>
      </c>
      <c r="T148" s="37">
        <f>S148/$P148</f>
        <v>0</v>
      </c>
      <c r="U148" s="36">
        <f>U157</f>
        <v>0</v>
      </c>
      <c r="V148" s="37">
        <f>U148/$P148</f>
        <v>0</v>
      </c>
      <c r="W148" s="36">
        <f>W157</f>
        <v>0</v>
      </c>
      <c r="X148" s="37">
        <f>W148/$P148</f>
        <v>0</v>
      </c>
      <c r="Y148" s="36">
        <f>Y157</f>
        <v>693983</v>
      </c>
      <c r="Z148" s="36">
        <f>Z157</f>
        <v>693983</v>
      </c>
    </row>
    <row r="149" spans="1:26" ht="13.9" customHeight="1" x14ac:dyDescent="0.25">
      <c r="A149" s="15">
        <v>2</v>
      </c>
      <c r="D149" s="12"/>
      <c r="E149" s="35">
        <v>41</v>
      </c>
      <c r="F149" s="35" t="s">
        <v>23</v>
      </c>
      <c r="G149" s="36">
        <f t="shared" ref="G149:Q149" si="86">G164</f>
        <v>258605.11</v>
      </c>
      <c r="H149" s="36">
        <f t="shared" si="86"/>
        <v>291580.33</v>
      </c>
      <c r="I149" s="36">
        <f t="shared" si="86"/>
        <v>331955</v>
      </c>
      <c r="J149" s="36">
        <f t="shared" si="86"/>
        <v>336431.55</v>
      </c>
      <c r="K149" s="36">
        <f t="shared" si="86"/>
        <v>396340</v>
      </c>
      <c r="L149" s="36">
        <f t="shared" si="86"/>
        <v>0</v>
      </c>
      <c r="M149" s="36">
        <f t="shared" si="86"/>
        <v>0</v>
      </c>
      <c r="N149" s="36">
        <f t="shared" si="86"/>
        <v>0</v>
      </c>
      <c r="O149" s="36">
        <f t="shared" si="86"/>
        <v>0</v>
      </c>
      <c r="P149" s="36">
        <f t="shared" si="86"/>
        <v>396340</v>
      </c>
      <c r="Q149" s="36">
        <f t="shared" si="86"/>
        <v>0</v>
      </c>
      <c r="R149" s="37">
        <f>Q149/$P149</f>
        <v>0</v>
      </c>
      <c r="S149" s="36">
        <f>S164</f>
        <v>0</v>
      </c>
      <c r="T149" s="37">
        <f>S149/$P149</f>
        <v>0</v>
      </c>
      <c r="U149" s="36">
        <f>U164</f>
        <v>0</v>
      </c>
      <c r="V149" s="37">
        <f>U149/$P149</f>
        <v>0</v>
      </c>
      <c r="W149" s="36">
        <f>W164</f>
        <v>0</v>
      </c>
      <c r="X149" s="37">
        <f>W149/$P149</f>
        <v>0</v>
      </c>
      <c r="Y149" s="36">
        <f>Y164</f>
        <v>393340</v>
      </c>
      <c r="Z149" s="36">
        <f>Z164</f>
        <v>393340</v>
      </c>
    </row>
    <row r="150" spans="1:26" ht="13.9" customHeight="1" x14ac:dyDescent="0.25">
      <c r="A150" s="15">
        <v>2</v>
      </c>
      <c r="D150" s="12"/>
      <c r="E150" s="35">
        <v>72</v>
      </c>
      <c r="F150" s="35" t="s">
        <v>25</v>
      </c>
      <c r="G150" s="36">
        <f t="shared" ref="G150:Q150" si="87">G166</f>
        <v>41689.450000000004</v>
      </c>
      <c r="H150" s="36">
        <f t="shared" si="87"/>
        <v>44043.81</v>
      </c>
      <c r="I150" s="36">
        <f t="shared" si="87"/>
        <v>103140</v>
      </c>
      <c r="J150" s="36">
        <f t="shared" si="87"/>
        <v>71545.320000000007</v>
      </c>
      <c r="K150" s="36">
        <f t="shared" si="87"/>
        <v>150267</v>
      </c>
      <c r="L150" s="36">
        <f t="shared" si="87"/>
        <v>0</v>
      </c>
      <c r="M150" s="36">
        <f t="shared" si="87"/>
        <v>0</v>
      </c>
      <c r="N150" s="36">
        <f t="shared" si="87"/>
        <v>0</v>
      </c>
      <c r="O150" s="36">
        <f t="shared" si="87"/>
        <v>0</v>
      </c>
      <c r="P150" s="36">
        <f t="shared" si="87"/>
        <v>150267</v>
      </c>
      <c r="Q150" s="36">
        <f t="shared" si="87"/>
        <v>0</v>
      </c>
      <c r="R150" s="37">
        <f>Q150/$P150</f>
        <v>0</v>
      </c>
      <c r="S150" s="36">
        <f>S166</f>
        <v>0</v>
      </c>
      <c r="T150" s="37">
        <f>S150/$P150</f>
        <v>0</v>
      </c>
      <c r="U150" s="36">
        <f>U166</f>
        <v>0</v>
      </c>
      <c r="V150" s="37">
        <f>U150/$P150</f>
        <v>0</v>
      </c>
      <c r="W150" s="36">
        <f>W166</f>
        <v>0</v>
      </c>
      <c r="X150" s="37">
        <f>W150/$P150</f>
        <v>0</v>
      </c>
      <c r="Y150" s="36">
        <f>Y166</f>
        <v>150267</v>
      </c>
      <c r="Z150" s="36">
        <f>Z166</f>
        <v>150267</v>
      </c>
    </row>
    <row r="151" spans="1:26" ht="13.9" customHeight="1" x14ac:dyDescent="0.25">
      <c r="A151" s="15">
        <v>2</v>
      </c>
      <c r="D151" s="30"/>
      <c r="E151" s="31"/>
      <c r="F151" s="38" t="s">
        <v>113</v>
      </c>
      <c r="G151" s="39">
        <f t="shared" ref="G151:Q151" si="88">SUM(G148:G150)</f>
        <v>912173</v>
      </c>
      <c r="H151" s="39">
        <f t="shared" si="88"/>
        <v>944965.12000000011</v>
      </c>
      <c r="I151" s="39">
        <f t="shared" si="88"/>
        <v>993880</v>
      </c>
      <c r="J151" s="39">
        <f t="shared" si="88"/>
        <v>1055311.01</v>
      </c>
      <c r="K151" s="39">
        <f t="shared" si="88"/>
        <v>1240590</v>
      </c>
      <c r="L151" s="39">
        <f t="shared" si="88"/>
        <v>0</v>
      </c>
      <c r="M151" s="39">
        <f t="shared" si="88"/>
        <v>0</v>
      </c>
      <c r="N151" s="39">
        <f t="shared" si="88"/>
        <v>0</v>
      </c>
      <c r="O151" s="39">
        <f t="shared" si="88"/>
        <v>0</v>
      </c>
      <c r="P151" s="39">
        <f t="shared" si="88"/>
        <v>1240590</v>
      </c>
      <c r="Q151" s="39">
        <f t="shared" si="88"/>
        <v>0</v>
      </c>
      <c r="R151" s="40">
        <f>Q151/$P151</f>
        <v>0</v>
      </c>
      <c r="S151" s="39">
        <f>SUM(S148:S150)</f>
        <v>0</v>
      </c>
      <c r="T151" s="40">
        <f>S151/$P151</f>
        <v>0</v>
      </c>
      <c r="U151" s="39">
        <f>SUM(U148:U150)</f>
        <v>0</v>
      </c>
      <c r="V151" s="40">
        <f>U151/$P151</f>
        <v>0</v>
      </c>
      <c r="W151" s="39">
        <f>SUM(W148:W150)</f>
        <v>0</v>
      </c>
      <c r="X151" s="40">
        <f>W151/$P151</f>
        <v>0</v>
      </c>
      <c r="Y151" s="39">
        <f>SUM(Y148:Y150)</f>
        <v>1237590</v>
      </c>
      <c r="Z151" s="39">
        <f>SUM(Z148:Z150)</f>
        <v>1237590</v>
      </c>
    </row>
    <row r="153" spans="1:26" ht="13.9" customHeight="1" x14ac:dyDescent="0.25">
      <c r="D153" s="41" t="s">
        <v>155</v>
      </c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2"/>
      <c r="S153" s="41"/>
      <c r="T153" s="42"/>
      <c r="U153" s="41"/>
      <c r="V153" s="42"/>
      <c r="W153" s="41"/>
      <c r="X153" s="42"/>
      <c r="Y153" s="41"/>
      <c r="Z153" s="41"/>
    </row>
    <row r="154" spans="1:26" ht="13.9" customHeight="1" x14ac:dyDescent="0.25">
      <c r="D154" s="21" t="s">
        <v>32</v>
      </c>
      <c r="E154" s="21" t="s">
        <v>33</v>
      </c>
      <c r="F154" s="21" t="s">
        <v>34</v>
      </c>
      <c r="G154" s="21" t="s">
        <v>1</v>
      </c>
      <c r="H154" s="21" t="s">
        <v>2</v>
      </c>
      <c r="I154" s="21" t="s">
        <v>3</v>
      </c>
      <c r="J154" s="21" t="s">
        <v>4</v>
      </c>
      <c r="K154" s="21" t="s">
        <v>5</v>
      </c>
      <c r="L154" s="21" t="s">
        <v>6</v>
      </c>
      <c r="M154" s="21" t="s">
        <v>7</v>
      </c>
      <c r="N154" s="21" t="s">
        <v>8</v>
      </c>
      <c r="O154" s="21" t="s">
        <v>9</v>
      </c>
      <c r="P154" s="21" t="s">
        <v>10</v>
      </c>
      <c r="Q154" s="21" t="s">
        <v>11</v>
      </c>
      <c r="R154" s="22" t="s">
        <v>12</v>
      </c>
      <c r="S154" s="21" t="s">
        <v>13</v>
      </c>
      <c r="T154" s="22" t="s">
        <v>14</v>
      </c>
      <c r="U154" s="21" t="s">
        <v>15</v>
      </c>
      <c r="V154" s="22" t="s">
        <v>16</v>
      </c>
      <c r="W154" s="21" t="s">
        <v>17</v>
      </c>
      <c r="X154" s="22" t="s">
        <v>18</v>
      </c>
      <c r="Y154" s="21" t="s">
        <v>19</v>
      </c>
      <c r="Z154" s="21" t="s">
        <v>20</v>
      </c>
    </row>
    <row r="155" spans="1:26" ht="13.9" customHeight="1" x14ac:dyDescent="0.25">
      <c r="A155" s="15">
        <v>2</v>
      </c>
      <c r="B155" s="15">
        <v>1</v>
      </c>
      <c r="D155" s="51" t="s">
        <v>156</v>
      </c>
      <c r="E155" s="23">
        <v>630</v>
      </c>
      <c r="F155" s="23" t="s">
        <v>157</v>
      </c>
      <c r="G155" s="46">
        <v>0</v>
      </c>
      <c r="H155" s="46">
        <v>0</v>
      </c>
      <c r="I155" s="46">
        <v>0</v>
      </c>
      <c r="J155" s="46">
        <v>4581.01</v>
      </c>
      <c r="K155" s="46">
        <v>0</v>
      </c>
      <c r="L155" s="46"/>
      <c r="M155" s="46"/>
      <c r="N155" s="46"/>
      <c r="O155" s="46"/>
      <c r="P155" s="24">
        <f>K155+SUM(L155:O155)</f>
        <v>0</v>
      </c>
      <c r="Q155" s="46"/>
      <c r="R155" s="47" t="e">
        <f t="shared" ref="R155:R167" si="89">Q155/$P155</f>
        <v>#DIV/0!</v>
      </c>
      <c r="S155" s="46"/>
      <c r="T155" s="47" t="e">
        <f t="shared" ref="T155:T167" si="90">S155/$P155</f>
        <v>#DIV/0!</v>
      </c>
      <c r="U155" s="46"/>
      <c r="V155" s="47" t="e">
        <f t="shared" ref="V155:V167" si="91">U155/$P155</f>
        <v>#DIV/0!</v>
      </c>
      <c r="W155" s="46"/>
      <c r="X155" s="47" t="e">
        <f t="shared" ref="X155:X167" si="92">W155/$P155</f>
        <v>#DIV/0!</v>
      </c>
      <c r="Y155" s="24">
        <f>K155</f>
        <v>0</v>
      </c>
      <c r="Z155" s="24">
        <f>Y155</f>
        <v>0</v>
      </c>
    </row>
    <row r="156" spans="1:26" ht="13.9" customHeight="1" x14ac:dyDescent="0.25">
      <c r="A156" s="15">
        <v>2</v>
      </c>
      <c r="B156" s="15">
        <v>1</v>
      </c>
      <c r="D156" s="51" t="s">
        <v>156</v>
      </c>
      <c r="E156" s="23" t="s">
        <v>49</v>
      </c>
      <c r="F156" s="23" t="s">
        <v>22</v>
      </c>
      <c r="G156" s="46">
        <f>572522.38+6050+32308.06+998</f>
        <v>611878.44000000006</v>
      </c>
      <c r="H156" s="46">
        <f>4578.98+604762</f>
        <v>609340.98</v>
      </c>
      <c r="I156" s="46">
        <v>558785</v>
      </c>
      <c r="J156" s="46">
        <v>642753.13</v>
      </c>
      <c r="K156" s="46">
        <v>693983</v>
      </c>
      <c r="L156" s="46"/>
      <c r="M156" s="46"/>
      <c r="N156" s="46"/>
      <c r="O156" s="46"/>
      <c r="P156" s="24">
        <f>K156+SUM(L156:O156)</f>
        <v>693983</v>
      </c>
      <c r="Q156" s="46"/>
      <c r="R156" s="47">
        <f t="shared" si="89"/>
        <v>0</v>
      </c>
      <c r="S156" s="46"/>
      <c r="T156" s="47">
        <f t="shared" si="90"/>
        <v>0</v>
      </c>
      <c r="U156" s="46"/>
      <c r="V156" s="47">
        <f t="shared" si="91"/>
        <v>0</v>
      </c>
      <c r="W156" s="46"/>
      <c r="X156" s="47">
        <f t="shared" si="92"/>
        <v>0</v>
      </c>
      <c r="Y156" s="24">
        <f>K156</f>
        <v>693983</v>
      </c>
      <c r="Z156" s="24">
        <f>Y156</f>
        <v>693983</v>
      </c>
    </row>
    <row r="157" spans="1:26" ht="13.9" customHeight="1" x14ac:dyDescent="0.25">
      <c r="A157" s="15">
        <v>2</v>
      </c>
      <c r="B157" s="15">
        <v>1</v>
      </c>
      <c r="D157" s="85" t="s">
        <v>21</v>
      </c>
      <c r="E157" s="48" t="s">
        <v>158</v>
      </c>
      <c r="F157" s="48" t="s">
        <v>123</v>
      </c>
      <c r="G157" s="49">
        <f t="shared" ref="G157:Q157" si="93">SUM(G155:G156)</f>
        <v>611878.44000000006</v>
      </c>
      <c r="H157" s="49">
        <f t="shared" si="93"/>
        <v>609340.98</v>
      </c>
      <c r="I157" s="49">
        <f t="shared" si="93"/>
        <v>558785</v>
      </c>
      <c r="J157" s="49">
        <f t="shared" si="93"/>
        <v>647334.14</v>
      </c>
      <c r="K157" s="49">
        <f t="shared" si="93"/>
        <v>693983</v>
      </c>
      <c r="L157" s="49">
        <f t="shared" si="93"/>
        <v>0</v>
      </c>
      <c r="M157" s="49">
        <f t="shared" si="93"/>
        <v>0</v>
      </c>
      <c r="N157" s="49">
        <f t="shared" si="93"/>
        <v>0</v>
      </c>
      <c r="O157" s="49">
        <f t="shared" si="93"/>
        <v>0</v>
      </c>
      <c r="P157" s="49">
        <f t="shared" si="93"/>
        <v>693983</v>
      </c>
      <c r="Q157" s="49">
        <f t="shared" si="93"/>
        <v>0</v>
      </c>
      <c r="R157" s="50">
        <f t="shared" si="89"/>
        <v>0</v>
      </c>
      <c r="S157" s="49">
        <f>SUM(S155:S156)</f>
        <v>0</v>
      </c>
      <c r="T157" s="50">
        <f t="shared" si="90"/>
        <v>0</v>
      </c>
      <c r="U157" s="49">
        <f>SUM(U155:U156)</f>
        <v>0</v>
      </c>
      <c r="V157" s="50">
        <f t="shared" si="91"/>
        <v>0</v>
      </c>
      <c r="W157" s="49">
        <f>SUM(W155:W156)</f>
        <v>0</v>
      </c>
      <c r="X157" s="50">
        <f t="shared" si="92"/>
        <v>0</v>
      </c>
      <c r="Y157" s="49">
        <f>SUM(Y155:Y156)</f>
        <v>693983</v>
      </c>
      <c r="Z157" s="49">
        <f>SUM(Z155:Z156)</f>
        <v>693983</v>
      </c>
    </row>
    <row r="158" spans="1:26" ht="13.9" customHeight="1" x14ac:dyDescent="0.25">
      <c r="A158" s="15">
        <v>2</v>
      </c>
      <c r="B158" s="15">
        <v>1</v>
      </c>
      <c r="D158" s="80" t="s">
        <v>159</v>
      </c>
      <c r="E158" s="48">
        <v>630</v>
      </c>
      <c r="F158" s="48" t="s">
        <v>120</v>
      </c>
      <c r="G158" s="49">
        <v>18808.05</v>
      </c>
      <c r="H158" s="49">
        <v>16591.310000000001</v>
      </c>
      <c r="I158" s="49">
        <v>7971</v>
      </c>
      <c r="J158" s="49">
        <v>17602.3</v>
      </c>
      <c r="K158" s="49">
        <v>20184</v>
      </c>
      <c r="L158" s="49"/>
      <c r="M158" s="49"/>
      <c r="N158" s="49"/>
      <c r="O158" s="49"/>
      <c r="P158" s="24">
        <f t="shared" ref="P158:P163" si="94">K158+SUM(L158:O158)</f>
        <v>20184</v>
      </c>
      <c r="Q158" s="49"/>
      <c r="R158" s="47">
        <f t="shared" si="89"/>
        <v>0</v>
      </c>
      <c r="S158" s="49"/>
      <c r="T158" s="47">
        <f t="shared" si="90"/>
        <v>0</v>
      </c>
      <c r="U158" s="49"/>
      <c r="V158" s="47">
        <f t="shared" si="91"/>
        <v>0</v>
      </c>
      <c r="W158" s="49"/>
      <c r="X158" s="47">
        <f t="shared" si="92"/>
        <v>0</v>
      </c>
      <c r="Y158" s="24">
        <f>K158</f>
        <v>20184</v>
      </c>
      <c r="Z158" s="24">
        <f t="shared" ref="Z158:Z163" si="95">Y158</f>
        <v>20184</v>
      </c>
    </row>
    <row r="159" spans="1:26" ht="13.9" customHeight="1" x14ac:dyDescent="0.25">
      <c r="A159" s="15">
        <v>2</v>
      </c>
      <c r="B159" s="15">
        <v>1</v>
      </c>
      <c r="D159" s="51" t="s">
        <v>160</v>
      </c>
      <c r="E159" s="23">
        <v>630</v>
      </c>
      <c r="F159" s="23" t="s">
        <v>120</v>
      </c>
      <c r="G159" s="24">
        <v>1168.71</v>
      </c>
      <c r="H159" s="24">
        <v>19656.91</v>
      </c>
      <c r="I159" s="24">
        <v>693</v>
      </c>
      <c r="J159" s="24">
        <v>7682.49</v>
      </c>
      <c r="K159" s="24">
        <v>5140</v>
      </c>
      <c r="L159" s="24"/>
      <c r="M159" s="24"/>
      <c r="N159" s="24"/>
      <c r="O159" s="24"/>
      <c r="P159" s="24">
        <f t="shared" si="94"/>
        <v>5140</v>
      </c>
      <c r="Q159" s="24"/>
      <c r="R159" s="25">
        <f t="shared" si="89"/>
        <v>0</v>
      </c>
      <c r="S159" s="24"/>
      <c r="T159" s="25">
        <f t="shared" si="90"/>
        <v>0</v>
      </c>
      <c r="U159" s="24"/>
      <c r="V159" s="25">
        <f t="shared" si="91"/>
        <v>0</v>
      </c>
      <c r="W159" s="24"/>
      <c r="X159" s="25">
        <f t="shared" si="92"/>
        <v>0</v>
      </c>
      <c r="Y159" s="24">
        <f>2140</f>
        <v>2140</v>
      </c>
      <c r="Z159" s="24">
        <f t="shared" si="95"/>
        <v>2140</v>
      </c>
    </row>
    <row r="160" spans="1:26" ht="13.9" customHeight="1" x14ac:dyDescent="0.25">
      <c r="A160" s="15">
        <v>2</v>
      </c>
      <c r="B160" s="15">
        <v>1</v>
      </c>
      <c r="D160" s="4" t="s">
        <v>161</v>
      </c>
      <c r="E160" s="23">
        <v>630</v>
      </c>
      <c r="F160" s="23" t="s">
        <v>120</v>
      </c>
      <c r="G160" s="24">
        <v>833.71</v>
      </c>
      <c r="H160" s="24">
        <v>328.03</v>
      </c>
      <c r="I160" s="24">
        <v>51</v>
      </c>
      <c r="J160" s="24">
        <v>0</v>
      </c>
      <c r="K160" s="24">
        <v>0</v>
      </c>
      <c r="L160" s="24"/>
      <c r="M160" s="24"/>
      <c r="N160" s="24"/>
      <c r="O160" s="24"/>
      <c r="P160" s="24">
        <f t="shared" si="94"/>
        <v>0</v>
      </c>
      <c r="Q160" s="24"/>
      <c r="R160" s="25" t="e">
        <f t="shared" si="89"/>
        <v>#DIV/0!</v>
      </c>
      <c r="S160" s="24"/>
      <c r="T160" s="25" t="e">
        <f t="shared" si="90"/>
        <v>#DIV/0!</v>
      </c>
      <c r="U160" s="24"/>
      <c r="V160" s="25" t="e">
        <f t="shared" si="91"/>
        <v>#DIV/0!</v>
      </c>
      <c r="W160" s="24"/>
      <c r="X160" s="25" t="e">
        <f t="shared" si="92"/>
        <v>#DIV/0!</v>
      </c>
      <c r="Y160" s="24">
        <f>K160</f>
        <v>0</v>
      </c>
      <c r="Z160" s="24">
        <f t="shared" si="95"/>
        <v>0</v>
      </c>
    </row>
    <row r="161" spans="1:26" ht="13.9" customHeight="1" x14ac:dyDescent="0.25">
      <c r="A161" s="15">
        <v>2</v>
      </c>
      <c r="B161" s="15">
        <v>1</v>
      </c>
      <c r="D161" s="4"/>
      <c r="E161" s="23">
        <v>640</v>
      </c>
      <c r="F161" s="23" t="s">
        <v>121</v>
      </c>
      <c r="G161" s="24">
        <v>1490.08</v>
      </c>
      <c r="H161" s="24">
        <v>974.05</v>
      </c>
      <c r="I161" s="24">
        <v>1624</v>
      </c>
      <c r="J161" s="24">
        <v>1624.18</v>
      </c>
      <c r="K161" s="24">
        <v>0</v>
      </c>
      <c r="L161" s="24"/>
      <c r="M161" s="24"/>
      <c r="N161" s="24"/>
      <c r="O161" s="24"/>
      <c r="P161" s="24">
        <f t="shared" si="94"/>
        <v>0</v>
      </c>
      <c r="Q161" s="24"/>
      <c r="R161" s="25" t="e">
        <f t="shared" si="89"/>
        <v>#DIV/0!</v>
      </c>
      <c r="S161" s="24"/>
      <c r="T161" s="25" t="e">
        <f t="shared" si="90"/>
        <v>#DIV/0!</v>
      </c>
      <c r="U161" s="24"/>
      <c r="V161" s="25" t="e">
        <f t="shared" si="91"/>
        <v>#DIV/0!</v>
      </c>
      <c r="W161" s="24"/>
      <c r="X161" s="25" t="e">
        <f t="shared" si="92"/>
        <v>#DIV/0!</v>
      </c>
      <c r="Y161" s="24">
        <f>K161</f>
        <v>0</v>
      </c>
      <c r="Z161" s="24">
        <f t="shared" si="95"/>
        <v>0</v>
      </c>
    </row>
    <row r="162" spans="1:26" ht="13.9" customHeight="1" x14ac:dyDescent="0.25">
      <c r="A162" s="15">
        <v>2</v>
      </c>
      <c r="B162" s="15">
        <v>1</v>
      </c>
      <c r="D162" s="116" t="s">
        <v>162</v>
      </c>
      <c r="E162" s="23">
        <v>630</v>
      </c>
      <c r="F162" s="23" t="s">
        <v>120</v>
      </c>
      <c r="G162" s="24">
        <v>6871.88</v>
      </c>
      <c r="H162" s="24">
        <v>5342.45</v>
      </c>
      <c r="I162" s="24">
        <v>8869</v>
      </c>
      <c r="J162" s="24">
        <v>8909.4</v>
      </c>
      <c r="K162" s="24">
        <v>18995</v>
      </c>
      <c r="L162" s="24"/>
      <c r="M162" s="24"/>
      <c r="N162" s="24"/>
      <c r="O162" s="24"/>
      <c r="P162" s="24">
        <f t="shared" si="94"/>
        <v>18995</v>
      </c>
      <c r="Q162" s="24"/>
      <c r="R162" s="25">
        <f t="shared" si="89"/>
        <v>0</v>
      </c>
      <c r="S162" s="24"/>
      <c r="T162" s="25">
        <f t="shared" si="90"/>
        <v>0</v>
      </c>
      <c r="U162" s="24"/>
      <c r="V162" s="25">
        <f t="shared" si="91"/>
        <v>0</v>
      </c>
      <c r="W162" s="24"/>
      <c r="X162" s="25">
        <f t="shared" si="92"/>
        <v>0</v>
      </c>
      <c r="Y162" s="24">
        <f>K162</f>
        <v>18995</v>
      </c>
      <c r="Z162" s="24">
        <f t="shared" si="95"/>
        <v>18995</v>
      </c>
    </row>
    <row r="163" spans="1:26" ht="13.9" customHeight="1" x14ac:dyDescent="0.25">
      <c r="A163" s="15">
        <v>2</v>
      </c>
      <c r="B163" s="15">
        <v>1</v>
      </c>
      <c r="D163" s="117" t="s">
        <v>156</v>
      </c>
      <c r="E163" s="23" t="s">
        <v>49</v>
      </c>
      <c r="F163" s="23" t="s">
        <v>163</v>
      </c>
      <c r="G163" s="46">
        <f>82080.35+139041.81+8310.52</f>
        <v>229432.68</v>
      </c>
      <c r="H163" s="46">
        <f>138588.76+107980.44+2118.38</f>
        <v>248687.58000000002</v>
      </c>
      <c r="I163" s="46">
        <v>312747</v>
      </c>
      <c r="J163" s="46">
        <v>300613.18</v>
      </c>
      <c r="K163" s="46">
        <v>352021</v>
      </c>
      <c r="L163" s="46"/>
      <c r="M163" s="46"/>
      <c r="N163" s="46"/>
      <c r="O163" s="46"/>
      <c r="P163" s="24">
        <f t="shared" si="94"/>
        <v>352021</v>
      </c>
      <c r="Q163" s="46"/>
      <c r="R163" s="47">
        <f t="shared" si="89"/>
        <v>0</v>
      </c>
      <c r="S163" s="46"/>
      <c r="T163" s="47">
        <f t="shared" si="90"/>
        <v>0</v>
      </c>
      <c r="U163" s="46"/>
      <c r="V163" s="47">
        <f t="shared" si="91"/>
        <v>0</v>
      </c>
      <c r="W163" s="46"/>
      <c r="X163" s="47">
        <f t="shared" si="92"/>
        <v>0</v>
      </c>
      <c r="Y163" s="24">
        <f>K163</f>
        <v>352021</v>
      </c>
      <c r="Z163" s="24">
        <f t="shared" si="95"/>
        <v>352021</v>
      </c>
    </row>
    <row r="164" spans="1:26" ht="13.9" customHeight="1" x14ac:dyDescent="0.25">
      <c r="A164" s="15">
        <v>2</v>
      </c>
      <c r="B164" s="15">
        <v>1</v>
      </c>
      <c r="D164" s="85" t="s">
        <v>21</v>
      </c>
      <c r="E164" s="48">
        <v>41</v>
      </c>
      <c r="F164" s="48" t="s">
        <v>23</v>
      </c>
      <c r="G164" s="49">
        <f t="shared" ref="G164:Q164" si="96">SUM(G158:G163)</f>
        <v>258605.11</v>
      </c>
      <c r="H164" s="49">
        <f t="shared" si="96"/>
        <v>291580.33</v>
      </c>
      <c r="I164" s="49">
        <f t="shared" si="96"/>
        <v>331955</v>
      </c>
      <c r="J164" s="49">
        <f t="shared" si="96"/>
        <v>336431.55</v>
      </c>
      <c r="K164" s="49">
        <f t="shared" si="96"/>
        <v>396340</v>
      </c>
      <c r="L164" s="49">
        <f t="shared" si="96"/>
        <v>0</v>
      </c>
      <c r="M164" s="49">
        <f t="shared" si="96"/>
        <v>0</v>
      </c>
      <c r="N164" s="49">
        <f t="shared" si="96"/>
        <v>0</v>
      </c>
      <c r="O164" s="49">
        <f t="shared" si="96"/>
        <v>0</v>
      </c>
      <c r="P164" s="49">
        <f t="shared" si="96"/>
        <v>396340</v>
      </c>
      <c r="Q164" s="49">
        <f t="shared" si="96"/>
        <v>0</v>
      </c>
      <c r="R164" s="50">
        <f t="shared" si="89"/>
        <v>0</v>
      </c>
      <c r="S164" s="49">
        <f>SUM(S158:S163)</f>
        <v>0</v>
      </c>
      <c r="T164" s="50">
        <f t="shared" si="90"/>
        <v>0</v>
      </c>
      <c r="U164" s="49">
        <f>SUM(U158:U163)</f>
        <v>0</v>
      </c>
      <c r="V164" s="50">
        <f t="shared" si="91"/>
        <v>0</v>
      </c>
      <c r="W164" s="49">
        <f>SUM(W158:W163)</f>
        <v>0</v>
      </c>
      <c r="X164" s="50">
        <f t="shared" si="92"/>
        <v>0</v>
      </c>
      <c r="Y164" s="49">
        <f>SUM(Y158:Y163)</f>
        <v>393340</v>
      </c>
      <c r="Z164" s="49">
        <f>SUM(Z158:Z163)</f>
        <v>393340</v>
      </c>
    </row>
    <row r="165" spans="1:26" ht="13.9" customHeight="1" x14ac:dyDescent="0.25">
      <c r="A165" s="15">
        <v>2</v>
      </c>
      <c r="B165" s="15">
        <v>1</v>
      </c>
      <c r="D165" s="51" t="s">
        <v>156</v>
      </c>
      <c r="E165" s="23" t="s">
        <v>49</v>
      </c>
      <c r="F165" s="23" t="s">
        <v>25</v>
      </c>
      <c r="G165" s="46">
        <f>39950.8+1704.85+33.8</f>
        <v>41689.450000000004</v>
      </c>
      <c r="H165" s="46">
        <f>43278.39+765.42</f>
        <v>44043.81</v>
      </c>
      <c r="I165" s="46">
        <v>103140</v>
      </c>
      <c r="J165" s="46">
        <v>71545.320000000007</v>
      </c>
      <c r="K165" s="46">
        <v>150267</v>
      </c>
      <c r="L165" s="46"/>
      <c r="M165" s="46"/>
      <c r="N165" s="46"/>
      <c r="O165" s="46"/>
      <c r="P165" s="24">
        <f>K165+SUM(L165:O165)</f>
        <v>150267</v>
      </c>
      <c r="Q165" s="46"/>
      <c r="R165" s="47">
        <f t="shared" si="89"/>
        <v>0</v>
      </c>
      <c r="S165" s="46"/>
      <c r="T165" s="47">
        <f t="shared" si="90"/>
        <v>0</v>
      </c>
      <c r="U165" s="46"/>
      <c r="V165" s="47">
        <f t="shared" si="91"/>
        <v>0</v>
      </c>
      <c r="W165" s="46"/>
      <c r="X165" s="47">
        <f t="shared" si="92"/>
        <v>0</v>
      </c>
      <c r="Y165" s="24">
        <f>K165</f>
        <v>150267</v>
      </c>
      <c r="Z165" s="24">
        <f>Y165</f>
        <v>150267</v>
      </c>
    </row>
    <row r="166" spans="1:26" ht="13.9" customHeight="1" x14ac:dyDescent="0.25">
      <c r="A166" s="15">
        <v>2</v>
      </c>
      <c r="B166" s="15">
        <v>1</v>
      </c>
      <c r="D166" s="85" t="s">
        <v>21</v>
      </c>
      <c r="E166" s="48">
        <v>72</v>
      </c>
      <c r="F166" s="48" t="s">
        <v>25</v>
      </c>
      <c r="G166" s="49">
        <f t="shared" ref="G166:Q166" si="97">SUM(G165:G165)</f>
        <v>41689.450000000004</v>
      </c>
      <c r="H166" s="49">
        <f t="shared" si="97"/>
        <v>44043.81</v>
      </c>
      <c r="I166" s="49">
        <f t="shared" si="97"/>
        <v>103140</v>
      </c>
      <c r="J166" s="49">
        <f t="shared" si="97"/>
        <v>71545.320000000007</v>
      </c>
      <c r="K166" s="99">
        <f t="shared" si="97"/>
        <v>150267</v>
      </c>
      <c r="L166" s="49">
        <f t="shared" si="97"/>
        <v>0</v>
      </c>
      <c r="M166" s="49">
        <f t="shared" si="97"/>
        <v>0</v>
      </c>
      <c r="N166" s="49">
        <f t="shared" si="97"/>
        <v>0</v>
      </c>
      <c r="O166" s="49">
        <f t="shared" si="97"/>
        <v>0</v>
      </c>
      <c r="P166" s="49">
        <f t="shared" si="97"/>
        <v>150267</v>
      </c>
      <c r="Q166" s="49">
        <f t="shared" si="97"/>
        <v>0</v>
      </c>
      <c r="R166" s="50">
        <f t="shared" si="89"/>
        <v>0</v>
      </c>
      <c r="S166" s="49">
        <f>SUM(S165:S165)</f>
        <v>0</v>
      </c>
      <c r="T166" s="50">
        <f t="shared" si="90"/>
        <v>0</v>
      </c>
      <c r="U166" s="49">
        <f>SUM(U165:U165)</f>
        <v>0</v>
      </c>
      <c r="V166" s="50">
        <f t="shared" si="91"/>
        <v>0</v>
      </c>
      <c r="W166" s="49">
        <f>SUM(W165:W165)</f>
        <v>0</v>
      </c>
      <c r="X166" s="50">
        <f t="shared" si="92"/>
        <v>0</v>
      </c>
      <c r="Y166" s="49">
        <f>SUM(Y165:Y165)</f>
        <v>150267</v>
      </c>
      <c r="Z166" s="49">
        <f>SUM(Z165:Z165)</f>
        <v>150267</v>
      </c>
    </row>
    <row r="167" spans="1:26" ht="13.9" customHeight="1" x14ac:dyDescent="0.25">
      <c r="A167" s="15">
        <v>2</v>
      </c>
      <c r="B167" s="15">
        <v>1</v>
      </c>
      <c r="D167" s="30"/>
      <c r="E167" s="31"/>
      <c r="F167" s="26" t="s">
        <v>113</v>
      </c>
      <c r="G167" s="27">
        <f t="shared" ref="G167:Q167" si="98">G157+G164+G166</f>
        <v>912173</v>
      </c>
      <c r="H167" s="27">
        <f t="shared" si="98"/>
        <v>944965.12000000011</v>
      </c>
      <c r="I167" s="27">
        <f t="shared" si="98"/>
        <v>993880</v>
      </c>
      <c r="J167" s="27">
        <f t="shared" si="98"/>
        <v>1055311.01</v>
      </c>
      <c r="K167" s="27">
        <f t="shared" si="98"/>
        <v>1240590</v>
      </c>
      <c r="L167" s="27">
        <f t="shared" si="98"/>
        <v>0</v>
      </c>
      <c r="M167" s="27">
        <f t="shared" si="98"/>
        <v>0</v>
      </c>
      <c r="N167" s="27">
        <f t="shared" si="98"/>
        <v>0</v>
      </c>
      <c r="O167" s="27">
        <f t="shared" si="98"/>
        <v>0</v>
      </c>
      <c r="P167" s="27">
        <f t="shared" si="98"/>
        <v>1240590</v>
      </c>
      <c r="Q167" s="27">
        <f t="shared" si="98"/>
        <v>0</v>
      </c>
      <c r="R167" s="28">
        <f t="shared" si="89"/>
        <v>0</v>
      </c>
      <c r="S167" s="27">
        <f>S157+S164+S166</f>
        <v>0</v>
      </c>
      <c r="T167" s="28">
        <f t="shared" si="90"/>
        <v>0</v>
      </c>
      <c r="U167" s="27">
        <f>U157+U164+U166</f>
        <v>0</v>
      </c>
      <c r="V167" s="28">
        <f t="shared" si="91"/>
        <v>0</v>
      </c>
      <c r="W167" s="27">
        <f>W157+W164+W166</f>
        <v>0</v>
      </c>
      <c r="X167" s="28">
        <f t="shared" si="92"/>
        <v>0</v>
      </c>
      <c r="Y167" s="27">
        <f>Y157+Y164+Y166</f>
        <v>1237590</v>
      </c>
      <c r="Z167" s="27">
        <f>Z157+Z164+Z166</f>
        <v>1237590</v>
      </c>
    </row>
    <row r="169" spans="1:26" ht="13.9" customHeight="1" x14ac:dyDescent="0.25">
      <c r="E169" s="52" t="s">
        <v>56</v>
      </c>
      <c r="F169" s="30" t="s">
        <v>164</v>
      </c>
      <c r="G169" s="53">
        <v>1107.6300000000001</v>
      </c>
      <c r="H169" s="53">
        <v>881.57</v>
      </c>
      <c r="I169" s="118">
        <v>1403</v>
      </c>
      <c r="J169" s="53">
        <v>1228.8599999999999</v>
      </c>
      <c r="K169" s="118">
        <v>2445</v>
      </c>
      <c r="L169" s="53"/>
      <c r="M169" s="53"/>
      <c r="N169" s="53"/>
      <c r="O169" s="53"/>
      <c r="P169" s="53">
        <f>K169+SUM(L169:O169)</f>
        <v>2445</v>
      </c>
      <c r="Q169" s="53"/>
      <c r="R169" s="54">
        <f>Q169/$P169</f>
        <v>0</v>
      </c>
      <c r="S169" s="53"/>
      <c r="T169" s="54">
        <f>S169/$P169</f>
        <v>0</v>
      </c>
      <c r="U169" s="53"/>
      <c r="V169" s="54">
        <f>U169/$P169</f>
        <v>0</v>
      </c>
      <c r="W169" s="53"/>
      <c r="X169" s="55">
        <f>W169/$P169</f>
        <v>0</v>
      </c>
      <c r="Y169" s="53">
        <f>K169</f>
        <v>2445</v>
      </c>
      <c r="Z169" s="56">
        <f>Y169</f>
        <v>2445</v>
      </c>
    </row>
    <row r="170" spans="1:26" ht="13.9" customHeight="1" x14ac:dyDescent="0.25">
      <c r="E170" s="57"/>
      <c r="F170" s="92" t="s">
        <v>165</v>
      </c>
      <c r="G170" s="82">
        <v>2622.33</v>
      </c>
      <c r="H170" s="82">
        <v>2628</v>
      </c>
      <c r="I170" s="93">
        <v>5279</v>
      </c>
      <c r="J170" s="82">
        <v>5873.63</v>
      </c>
      <c r="K170" s="93">
        <v>15154</v>
      </c>
      <c r="L170" s="82"/>
      <c r="M170" s="82"/>
      <c r="N170" s="82"/>
      <c r="O170" s="82"/>
      <c r="P170" s="82">
        <f>K170+SUM(L170:O170)</f>
        <v>15154</v>
      </c>
      <c r="Q170" s="82"/>
      <c r="R170" s="83">
        <f>Q170/$P170</f>
        <v>0</v>
      </c>
      <c r="S170" s="82"/>
      <c r="T170" s="83">
        <f>S170/$P170</f>
        <v>0</v>
      </c>
      <c r="U170" s="82"/>
      <c r="V170" s="83">
        <f>U170/$P170</f>
        <v>0</v>
      </c>
      <c r="W170" s="82"/>
      <c r="X170" s="60">
        <f>W170/$P170</f>
        <v>0</v>
      </c>
      <c r="Y170" s="82">
        <f>K170</f>
        <v>15154</v>
      </c>
      <c r="Z170" s="61">
        <f>Y170</f>
        <v>15154</v>
      </c>
    </row>
    <row r="171" spans="1:26" ht="13.9" customHeight="1" x14ac:dyDescent="0.25">
      <c r="E171" s="57"/>
      <c r="F171" s="92" t="s">
        <v>166</v>
      </c>
      <c r="G171" s="82">
        <v>5541.77</v>
      </c>
      <c r="H171" s="82">
        <v>4466.45</v>
      </c>
      <c r="I171" s="93">
        <v>7110</v>
      </c>
      <c r="J171" s="82">
        <v>6951.59</v>
      </c>
      <c r="K171" s="93">
        <v>13943</v>
      </c>
      <c r="L171" s="82"/>
      <c r="M171" s="82"/>
      <c r="N171" s="82"/>
      <c r="O171" s="82"/>
      <c r="P171" s="82">
        <f>K171+SUM(L171:O171)</f>
        <v>13943</v>
      </c>
      <c r="Q171" s="82"/>
      <c r="R171" s="83">
        <f>Q171/$P171</f>
        <v>0</v>
      </c>
      <c r="S171" s="82"/>
      <c r="T171" s="83">
        <f>S171/$P171</f>
        <v>0</v>
      </c>
      <c r="U171" s="82"/>
      <c r="V171" s="83">
        <f>U171/$P171</f>
        <v>0</v>
      </c>
      <c r="W171" s="82"/>
      <c r="X171" s="60">
        <f>W171/$P171</f>
        <v>0</v>
      </c>
      <c r="Y171" s="82">
        <f>K171</f>
        <v>13943</v>
      </c>
      <c r="Z171" s="61">
        <f>Y171</f>
        <v>13943</v>
      </c>
    </row>
    <row r="172" spans="1:26" ht="13.9" customHeight="1" x14ac:dyDescent="0.25">
      <c r="E172" s="57"/>
      <c r="F172" s="92" t="s">
        <v>167</v>
      </c>
      <c r="G172" s="93">
        <v>874.11</v>
      </c>
      <c r="H172" s="93">
        <v>876</v>
      </c>
      <c r="I172" s="93">
        <v>1759</v>
      </c>
      <c r="J172" s="93">
        <v>1957.81</v>
      </c>
      <c r="K172" s="93">
        <v>5052</v>
      </c>
      <c r="L172" s="93"/>
      <c r="M172" s="93"/>
      <c r="N172" s="93"/>
      <c r="O172" s="93"/>
      <c r="P172" s="93">
        <f>K172+SUM(L172:O172)</f>
        <v>5052</v>
      </c>
      <c r="Q172" s="93"/>
      <c r="R172" s="94">
        <f>Q172/$P172</f>
        <v>0</v>
      </c>
      <c r="S172" s="93"/>
      <c r="T172" s="94">
        <f>S172/$P172</f>
        <v>0</v>
      </c>
      <c r="U172" s="93"/>
      <c r="V172" s="94">
        <f>U172/$P172</f>
        <v>0</v>
      </c>
      <c r="W172" s="93"/>
      <c r="X172" s="64">
        <f>W172/$P172</f>
        <v>0</v>
      </c>
      <c r="Y172" s="82">
        <f>K172</f>
        <v>5052</v>
      </c>
      <c r="Z172" s="61">
        <f>Y172</f>
        <v>5052</v>
      </c>
    </row>
    <row r="173" spans="1:26" ht="13.9" customHeight="1" x14ac:dyDescent="0.25">
      <c r="E173" s="57"/>
      <c r="F173" s="92" t="s">
        <v>168</v>
      </c>
      <c r="G173" s="93"/>
      <c r="H173" s="93"/>
      <c r="I173" s="93"/>
      <c r="J173" s="93">
        <v>5180</v>
      </c>
      <c r="K173" s="93">
        <v>3250</v>
      </c>
      <c r="L173" s="93"/>
      <c r="M173" s="93"/>
      <c r="N173" s="93"/>
      <c r="O173" s="93"/>
      <c r="P173" s="93"/>
      <c r="Q173" s="93"/>
      <c r="R173" s="94"/>
      <c r="S173" s="93"/>
      <c r="T173" s="94"/>
      <c r="U173" s="93"/>
      <c r="V173" s="94"/>
      <c r="W173" s="93"/>
      <c r="X173" s="64"/>
      <c r="Y173" s="82">
        <v>250</v>
      </c>
      <c r="Z173" s="61">
        <v>250</v>
      </c>
    </row>
    <row r="174" spans="1:26" ht="13.9" customHeight="1" x14ac:dyDescent="0.25">
      <c r="E174" s="65"/>
      <c r="F174" s="95" t="s">
        <v>169</v>
      </c>
      <c r="G174" s="96">
        <v>1383.6</v>
      </c>
      <c r="H174" s="96">
        <v>974.05</v>
      </c>
      <c r="I174" s="96">
        <v>1624</v>
      </c>
      <c r="J174" s="96">
        <v>1624.18</v>
      </c>
      <c r="K174" s="96">
        <v>0</v>
      </c>
      <c r="L174" s="96"/>
      <c r="M174" s="96"/>
      <c r="N174" s="96"/>
      <c r="O174" s="96"/>
      <c r="P174" s="96">
        <f>K174+SUM(L174:O174)</f>
        <v>0</v>
      </c>
      <c r="Q174" s="96"/>
      <c r="R174" s="97" t="e">
        <f>Q174/$P174</f>
        <v>#DIV/0!</v>
      </c>
      <c r="S174" s="96"/>
      <c r="T174" s="97" t="e">
        <f>S174/$P174</f>
        <v>#DIV/0!</v>
      </c>
      <c r="U174" s="96"/>
      <c r="V174" s="97" t="e">
        <f>U174/$P174</f>
        <v>#DIV/0!</v>
      </c>
      <c r="W174" s="96"/>
      <c r="X174" s="98" t="e">
        <f>W174/$P174</f>
        <v>#DIV/0!</v>
      </c>
      <c r="Y174" s="67">
        <f>K174</f>
        <v>0</v>
      </c>
      <c r="Z174" s="70">
        <f>Y174</f>
        <v>0</v>
      </c>
    </row>
    <row r="176" spans="1:26" ht="13.9" customHeight="1" x14ac:dyDescent="0.25">
      <c r="D176" s="32" t="s">
        <v>170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3"/>
      <c r="S176" s="32"/>
      <c r="T176" s="33"/>
      <c r="U176" s="32"/>
      <c r="V176" s="33"/>
      <c r="W176" s="32"/>
      <c r="X176" s="33"/>
      <c r="Y176" s="32"/>
      <c r="Z176" s="32"/>
    </row>
    <row r="177" spans="1:26" ht="13.9" customHeight="1" x14ac:dyDescent="0.25">
      <c r="D177" s="20"/>
      <c r="E177" s="20"/>
      <c r="F177" s="20"/>
      <c r="G177" s="21" t="s">
        <v>1</v>
      </c>
      <c r="H177" s="21" t="s">
        <v>2</v>
      </c>
      <c r="I177" s="21" t="s">
        <v>3</v>
      </c>
      <c r="J177" s="21" t="s">
        <v>4</v>
      </c>
      <c r="K177" s="21" t="s">
        <v>5</v>
      </c>
      <c r="L177" s="21" t="s">
        <v>6</v>
      </c>
      <c r="M177" s="21" t="s">
        <v>7</v>
      </c>
      <c r="N177" s="21" t="s">
        <v>8</v>
      </c>
      <c r="O177" s="21" t="s">
        <v>9</v>
      </c>
      <c r="P177" s="21" t="s">
        <v>10</v>
      </c>
      <c r="Q177" s="21" t="s">
        <v>11</v>
      </c>
      <c r="R177" s="22" t="s">
        <v>12</v>
      </c>
      <c r="S177" s="21" t="s">
        <v>13</v>
      </c>
      <c r="T177" s="22" t="s">
        <v>14</v>
      </c>
      <c r="U177" s="21" t="s">
        <v>15</v>
      </c>
      <c r="V177" s="22" t="s">
        <v>16</v>
      </c>
      <c r="W177" s="21" t="s">
        <v>17</v>
      </c>
      <c r="X177" s="22" t="s">
        <v>18</v>
      </c>
      <c r="Y177" s="21" t="s">
        <v>19</v>
      </c>
      <c r="Z177" s="21" t="s">
        <v>20</v>
      </c>
    </row>
    <row r="178" spans="1:26" ht="13.9" customHeight="1" x14ac:dyDescent="0.25">
      <c r="A178" s="15">
        <v>3</v>
      </c>
      <c r="D178" s="12" t="s">
        <v>21</v>
      </c>
      <c r="E178" s="35">
        <v>41</v>
      </c>
      <c r="F178" s="35" t="s">
        <v>23</v>
      </c>
      <c r="G178" s="36">
        <f t="shared" ref="G178:Q178" si="99">G188</f>
        <v>50768.509999999995</v>
      </c>
      <c r="H178" s="36">
        <f t="shared" si="99"/>
        <v>38483.79</v>
      </c>
      <c r="I178" s="36">
        <f t="shared" si="99"/>
        <v>37325</v>
      </c>
      <c r="J178" s="36">
        <f t="shared" si="99"/>
        <v>38948.019999999997</v>
      </c>
      <c r="K178" s="36">
        <f t="shared" si="99"/>
        <v>53508</v>
      </c>
      <c r="L178" s="36">
        <f t="shared" si="99"/>
        <v>0</v>
      </c>
      <c r="M178" s="36">
        <f t="shared" si="99"/>
        <v>0</v>
      </c>
      <c r="N178" s="36">
        <f t="shared" si="99"/>
        <v>0</v>
      </c>
      <c r="O178" s="36">
        <f t="shared" si="99"/>
        <v>0</v>
      </c>
      <c r="P178" s="36">
        <f t="shared" si="99"/>
        <v>53508</v>
      </c>
      <c r="Q178" s="36">
        <f t="shared" si="99"/>
        <v>0</v>
      </c>
      <c r="R178" s="37">
        <f>Q178/$P178</f>
        <v>0</v>
      </c>
      <c r="S178" s="36">
        <f>S188</f>
        <v>0</v>
      </c>
      <c r="T178" s="37">
        <f>S178/$P178</f>
        <v>0</v>
      </c>
      <c r="U178" s="36">
        <f>U188</f>
        <v>0</v>
      </c>
      <c r="V178" s="37">
        <f>U178/$P178</f>
        <v>0</v>
      </c>
      <c r="W178" s="36">
        <f>W188</f>
        <v>0</v>
      </c>
      <c r="X178" s="37">
        <f>W178/$P178</f>
        <v>0</v>
      </c>
      <c r="Y178" s="36">
        <f>Y188</f>
        <v>42307</v>
      </c>
      <c r="Z178" s="36">
        <f>Z188</f>
        <v>44249</v>
      </c>
    </row>
    <row r="179" spans="1:26" ht="13.9" customHeight="1" x14ac:dyDescent="0.25">
      <c r="A179" s="15">
        <v>3</v>
      </c>
      <c r="D179" s="12" t="s">
        <v>21</v>
      </c>
      <c r="E179" s="35">
        <v>72</v>
      </c>
      <c r="F179" s="35" t="s">
        <v>25</v>
      </c>
      <c r="G179" s="36">
        <f t="shared" ref="G179:Q179" si="100">G190</f>
        <v>141.05000000000001</v>
      </c>
      <c r="H179" s="36">
        <f t="shared" si="100"/>
        <v>165.75</v>
      </c>
      <c r="I179" s="36">
        <f t="shared" si="100"/>
        <v>167</v>
      </c>
      <c r="J179" s="36">
        <f t="shared" si="100"/>
        <v>174.69</v>
      </c>
      <c r="K179" s="36">
        <f t="shared" si="100"/>
        <v>198</v>
      </c>
      <c r="L179" s="36">
        <f t="shared" si="100"/>
        <v>0</v>
      </c>
      <c r="M179" s="36">
        <f t="shared" si="100"/>
        <v>0</v>
      </c>
      <c r="N179" s="36">
        <f t="shared" si="100"/>
        <v>0</v>
      </c>
      <c r="O179" s="36">
        <f t="shared" si="100"/>
        <v>0</v>
      </c>
      <c r="P179" s="36">
        <f t="shared" si="100"/>
        <v>198</v>
      </c>
      <c r="Q179" s="36">
        <f t="shared" si="100"/>
        <v>0</v>
      </c>
      <c r="R179" s="37">
        <f>Q179/$P179</f>
        <v>0</v>
      </c>
      <c r="S179" s="36">
        <f>S190</f>
        <v>0</v>
      </c>
      <c r="T179" s="37">
        <f>S179/$P179</f>
        <v>0</v>
      </c>
      <c r="U179" s="36">
        <f>U190</f>
        <v>0</v>
      </c>
      <c r="V179" s="37">
        <f>U179/$P179</f>
        <v>0</v>
      </c>
      <c r="W179" s="36">
        <f>W190</f>
        <v>0</v>
      </c>
      <c r="X179" s="37">
        <f>W179/$P179</f>
        <v>0</v>
      </c>
      <c r="Y179" s="36">
        <f>Y190</f>
        <v>198</v>
      </c>
      <c r="Z179" s="36">
        <f>Z190</f>
        <v>198</v>
      </c>
    </row>
    <row r="180" spans="1:26" ht="13.9" customHeight="1" x14ac:dyDescent="0.25">
      <c r="A180" s="15">
        <v>3</v>
      </c>
      <c r="D180" s="30"/>
      <c r="E180" s="31"/>
      <c r="F180" s="38" t="s">
        <v>113</v>
      </c>
      <c r="G180" s="39">
        <f t="shared" ref="G180:Q180" si="101">SUM(G178:G179)</f>
        <v>50909.56</v>
      </c>
      <c r="H180" s="39">
        <f t="shared" si="101"/>
        <v>38649.54</v>
      </c>
      <c r="I180" s="39">
        <f t="shared" si="101"/>
        <v>37492</v>
      </c>
      <c r="J180" s="39">
        <f t="shared" si="101"/>
        <v>39122.71</v>
      </c>
      <c r="K180" s="39">
        <f t="shared" si="101"/>
        <v>53706</v>
      </c>
      <c r="L180" s="39">
        <f t="shared" si="101"/>
        <v>0</v>
      </c>
      <c r="M180" s="39">
        <f t="shared" si="101"/>
        <v>0</v>
      </c>
      <c r="N180" s="39">
        <f t="shared" si="101"/>
        <v>0</v>
      </c>
      <c r="O180" s="39">
        <f t="shared" si="101"/>
        <v>0</v>
      </c>
      <c r="P180" s="39">
        <f t="shared" si="101"/>
        <v>53706</v>
      </c>
      <c r="Q180" s="39">
        <f t="shared" si="101"/>
        <v>0</v>
      </c>
      <c r="R180" s="40">
        <f>Q180/$P180</f>
        <v>0</v>
      </c>
      <c r="S180" s="39">
        <f>SUM(S178:S179)</f>
        <v>0</v>
      </c>
      <c r="T180" s="40">
        <f>S180/$P180</f>
        <v>0</v>
      </c>
      <c r="U180" s="39">
        <f>SUM(U178:U179)</f>
        <v>0</v>
      </c>
      <c r="V180" s="40">
        <f>U180/$P180</f>
        <v>0</v>
      </c>
      <c r="W180" s="39">
        <f>SUM(W178:W179)</f>
        <v>0</v>
      </c>
      <c r="X180" s="40">
        <f>W180/$P180</f>
        <v>0</v>
      </c>
      <c r="Y180" s="39">
        <f>SUM(Y178:Y179)</f>
        <v>42505</v>
      </c>
      <c r="Z180" s="39">
        <f>SUM(Z178:Z179)</f>
        <v>44447</v>
      </c>
    </row>
    <row r="182" spans="1:26" ht="13.9" customHeight="1" x14ac:dyDescent="0.25">
      <c r="D182" s="73" t="s">
        <v>171</v>
      </c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4"/>
      <c r="S182" s="73"/>
      <c r="T182" s="74"/>
      <c r="U182" s="73"/>
      <c r="V182" s="74"/>
      <c r="W182" s="73"/>
      <c r="X182" s="74"/>
      <c r="Y182" s="73"/>
      <c r="Z182" s="73"/>
    </row>
    <row r="183" spans="1:26" ht="13.9" customHeight="1" x14ac:dyDescent="0.25">
      <c r="D183" s="21" t="s">
        <v>32</v>
      </c>
      <c r="E183" s="21" t="s">
        <v>33</v>
      </c>
      <c r="F183" s="21" t="s">
        <v>34</v>
      </c>
      <c r="G183" s="21" t="s">
        <v>1</v>
      </c>
      <c r="H183" s="21" t="s">
        <v>2</v>
      </c>
      <c r="I183" s="21" t="s">
        <v>3</v>
      </c>
      <c r="J183" s="21" t="s">
        <v>4</v>
      </c>
      <c r="K183" s="21" t="s">
        <v>5</v>
      </c>
      <c r="L183" s="21" t="s">
        <v>6</v>
      </c>
      <c r="M183" s="21" t="s">
        <v>7</v>
      </c>
      <c r="N183" s="21" t="s">
        <v>8</v>
      </c>
      <c r="O183" s="21" t="s">
        <v>9</v>
      </c>
      <c r="P183" s="21" t="s">
        <v>10</v>
      </c>
      <c r="Q183" s="21" t="s">
        <v>11</v>
      </c>
      <c r="R183" s="22" t="s">
        <v>12</v>
      </c>
      <c r="S183" s="21" t="s">
        <v>13</v>
      </c>
      <c r="T183" s="22" t="s">
        <v>14</v>
      </c>
      <c r="U183" s="21" t="s">
        <v>15</v>
      </c>
      <c r="V183" s="22" t="s">
        <v>16</v>
      </c>
      <c r="W183" s="21" t="s">
        <v>17</v>
      </c>
      <c r="X183" s="22" t="s">
        <v>18</v>
      </c>
      <c r="Y183" s="21" t="s">
        <v>19</v>
      </c>
      <c r="Z183" s="21" t="s">
        <v>20</v>
      </c>
    </row>
    <row r="184" spans="1:26" ht="13.9" customHeight="1" x14ac:dyDescent="0.25">
      <c r="A184" s="15">
        <v>3</v>
      </c>
      <c r="B184" s="15">
        <v>1</v>
      </c>
      <c r="D184" s="11" t="s">
        <v>172</v>
      </c>
      <c r="E184" s="23">
        <v>610</v>
      </c>
      <c r="F184" s="23" t="s">
        <v>118</v>
      </c>
      <c r="G184" s="24">
        <v>12487.58</v>
      </c>
      <c r="H184" s="24">
        <v>12067.2</v>
      </c>
      <c r="I184" s="24">
        <v>12820</v>
      </c>
      <c r="J184" s="24">
        <v>15333.22</v>
      </c>
      <c r="K184" s="24">
        <v>14511</v>
      </c>
      <c r="L184" s="24"/>
      <c r="M184" s="24"/>
      <c r="N184" s="24"/>
      <c r="O184" s="24"/>
      <c r="P184" s="24">
        <f>K184+SUM(L184:O184)</f>
        <v>14511</v>
      </c>
      <c r="Q184" s="24"/>
      <c r="R184" s="25">
        <f t="shared" ref="R184:R191" si="102">Q184/$P184</f>
        <v>0</v>
      </c>
      <c r="S184" s="24"/>
      <c r="T184" s="25">
        <f t="shared" ref="T184:T191" si="103">S184/$P184</f>
        <v>0</v>
      </c>
      <c r="U184" s="24"/>
      <c r="V184" s="25">
        <f t="shared" ref="V184:V191" si="104">U184/$P184</f>
        <v>0</v>
      </c>
      <c r="W184" s="24"/>
      <c r="X184" s="25">
        <f t="shared" ref="X184:X191" si="105">W184/$P184</f>
        <v>0</v>
      </c>
      <c r="Y184" s="24">
        <v>15820</v>
      </c>
      <c r="Z184" s="24">
        <v>17260</v>
      </c>
    </row>
    <row r="185" spans="1:26" ht="13.9" customHeight="1" x14ac:dyDescent="0.25">
      <c r="A185" s="15">
        <v>3</v>
      </c>
      <c r="B185" s="15">
        <v>1</v>
      </c>
      <c r="D185" s="11"/>
      <c r="E185" s="23">
        <v>620</v>
      </c>
      <c r="F185" s="23" t="s">
        <v>119</v>
      </c>
      <c r="G185" s="24">
        <v>3965.37</v>
      </c>
      <c r="H185" s="24">
        <v>4217.28</v>
      </c>
      <c r="I185" s="24">
        <v>4481</v>
      </c>
      <c r="J185" s="24">
        <v>5358.63</v>
      </c>
      <c r="K185" s="24">
        <v>5071</v>
      </c>
      <c r="L185" s="24"/>
      <c r="M185" s="24"/>
      <c r="N185" s="24"/>
      <c r="O185" s="24"/>
      <c r="P185" s="24">
        <f>K185+SUM(L185:O185)</f>
        <v>5071</v>
      </c>
      <c r="Q185" s="24"/>
      <c r="R185" s="25">
        <f t="shared" si="102"/>
        <v>0</v>
      </c>
      <c r="S185" s="24"/>
      <c r="T185" s="25">
        <f t="shared" si="103"/>
        <v>0</v>
      </c>
      <c r="U185" s="24"/>
      <c r="V185" s="25">
        <f t="shared" si="104"/>
        <v>0</v>
      </c>
      <c r="W185" s="24"/>
      <c r="X185" s="25">
        <f t="shared" si="105"/>
        <v>0</v>
      </c>
      <c r="Y185" s="24">
        <v>5529</v>
      </c>
      <c r="Z185" s="24">
        <v>6033</v>
      </c>
    </row>
    <row r="186" spans="1:26" ht="13.9" customHeight="1" x14ac:dyDescent="0.25">
      <c r="A186" s="15">
        <v>3</v>
      </c>
      <c r="B186" s="15">
        <v>1</v>
      </c>
      <c r="D186" s="11"/>
      <c r="E186" s="23">
        <v>630</v>
      </c>
      <c r="F186" s="23" t="s">
        <v>120</v>
      </c>
      <c r="G186" s="24">
        <v>34315.56</v>
      </c>
      <c r="H186" s="24">
        <v>21899.31</v>
      </c>
      <c r="I186" s="24">
        <f>976+19048</f>
        <v>20024</v>
      </c>
      <c r="J186" s="24">
        <v>18256.169999999998</v>
      </c>
      <c r="K186" s="24">
        <v>33926</v>
      </c>
      <c r="L186" s="24"/>
      <c r="M186" s="24"/>
      <c r="N186" s="24"/>
      <c r="O186" s="24"/>
      <c r="P186" s="24">
        <f>K186+SUM(L186:O186)</f>
        <v>33926</v>
      </c>
      <c r="Q186" s="24"/>
      <c r="R186" s="25">
        <f t="shared" si="102"/>
        <v>0</v>
      </c>
      <c r="S186" s="24"/>
      <c r="T186" s="25">
        <f t="shared" si="103"/>
        <v>0</v>
      </c>
      <c r="U186" s="24"/>
      <c r="V186" s="25">
        <f t="shared" si="104"/>
        <v>0</v>
      </c>
      <c r="W186" s="24"/>
      <c r="X186" s="25">
        <f t="shared" si="105"/>
        <v>0</v>
      </c>
      <c r="Y186" s="24">
        <v>20958</v>
      </c>
      <c r="Z186" s="24">
        <v>20956</v>
      </c>
    </row>
    <row r="187" spans="1:26" ht="13.9" customHeight="1" x14ac:dyDescent="0.25">
      <c r="D187" s="11"/>
      <c r="E187" s="23">
        <v>640</v>
      </c>
      <c r="F187" s="23" t="s">
        <v>121</v>
      </c>
      <c r="G187" s="24">
        <v>0</v>
      </c>
      <c r="H187" s="24">
        <v>300</v>
      </c>
      <c r="I187" s="24">
        <v>0</v>
      </c>
      <c r="J187" s="24">
        <v>0</v>
      </c>
      <c r="K187" s="24">
        <v>0</v>
      </c>
      <c r="L187" s="24"/>
      <c r="M187" s="24"/>
      <c r="N187" s="24"/>
      <c r="O187" s="24"/>
      <c r="P187" s="24">
        <f>K187+SUM(L187:O187)</f>
        <v>0</v>
      </c>
      <c r="Q187" s="24"/>
      <c r="R187" s="25" t="e">
        <f t="shared" si="102"/>
        <v>#DIV/0!</v>
      </c>
      <c r="S187" s="24"/>
      <c r="T187" s="25" t="e">
        <f t="shared" si="103"/>
        <v>#DIV/0!</v>
      </c>
      <c r="U187" s="24"/>
      <c r="V187" s="25" t="e">
        <f t="shared" si="104"/>
        <v>#DIV/0!</v>
      </c>
      <c r="W187" s="24"/>
      <c r="X187" s="25" t="e">
        <f t="shared" si="105"/>
        <v>#DIV/0!</v>
      </c>
      <c r="Y187" s="24">
        <v>0</v>
      </c>
      <c r="Z187" s="24">
        <v>0</v>
      </c>
    </row>
    <row r="188" spans="1:26" ht="13.9" customHeight="1" x14ac:dyDescent="0.25">
      <c r="A188" s="15">
        <v>3</v>
      </c>
      <c r="B188" s="15">
        <v>1</v>
      </c>
      <c r="D188" s="85" t="s">
        <v>21</v>
      </c>
      <c r="E188" s="48">
        <v>41</v>
      </c>
      <c r="F188" s="48" t="s">
        <v>23</v>
      </c>
      <c r="G188" s="49">
        <f t="shared" ref="G188:Q188" si="106">SUM(G184:G187)</f>
        <v>50768.509999999995</v>
      </c>
      <c r="H188" s="49">
        <f t="shared" si="106"/>
        <v>38483.79</v>
      </c>
      <c r="I188" s="49">
        <f t="shared" si="106"/>
        <v>37325</v>
      </c>
      <c r="J188" s="49">
        <f t="shared" si="106"/>
        <v>38948.019999999997</v>
      </c>
      <c r="K188" s="49">
        <f t="shared" si="106"/>
        <v>53508</v>
      </c>
      <c r="L188" s="49">
        <f t="shared" si="106"/>
        <v>0</v>
      </c>
      <c r="M188" s="49">
        <f t="shared" si="106"/>
        <v>0</v>
      </c>
      <c r="N188" s="49">
        <f t="shared" si="106"/>
        <v>0</v>
      </c>
      <c r="O188" s="49">
        <f t="shared" si="106"/>
        <v>0</v>
      </c>
      <c r="P188" s="49">
        <f t="shared" si="106"/>
        <v>53508</v>
      </c>
      <c r="Q188" s="49">
        <f t="shared" si="106"/>
        <v>0</v>
      </c>
      <c r="R188" s="50">
        <f t="shared" si="102"/>
        <v>0</v>
      </c>
      <c r="S188" s="49">
        <f>SUM(S184:S187)</f>
        <v>0</v>
      </c>
      <c r="T188" s="50">
        <f t="shared" si="103"/>
        <v>0</v>
      </c>
      <c r="U188" s="49">
        <f>SUM(U184:U187)</f>
        <v>0</v>
      </c>
      <c r="V188" s="50">
        <f t="shared" si="104"/>
        <v>0</v>
      </c>
      <c r="W188" s="49">
        <f>SUM(W184:W187)</f>
        <v>0</v>
      </c>
      <c r="X188" s="50">
        <f t="shared" si="105"/>
        <v>0</v>
      </c>
      <c r="Y188" s="49">
        <f>SUM(Y184:Y187)</f>
        <v>42307</v>
      </c>
      <c r="Z188" s="49">
        <f>SUM(Z184:Z187)</f>
        <v>44249</v>
      </c>
    </row>
    <row r="189" spans="1:26" ht="13.9" customHeight="1" x14ac:dyDescent="0.25">
      <c r="A189" s="15">
        <v>3</v>
      </c>
      <c r="B189" s="15">
        <v>1</v>
      </c>
      <c r="D189" s="80" t="s">
        <v>172</v>
      </c>
      <c r="E189" s="23">
        <v>640</v>
      </c>
      <c r="F189" s="23" t="s">
        <v>121</v>
      </c>
      <c r="G189" s="24">
        <v>141.05000000000001</v>
      </c>
      <c r="H189" s="24">
        <v>165.75</v>
      </c>
      <c r="I189" s="24">
        <v>167</v>
      </c>
      <c r="J189" s="24">
        <v>174.69</v>
      </c>
      <c r="K189" s="24">
        <v>198</v>
      </c>
      <c r="L189" s="24"/>
      <c r="M189" s="24"/>
      <c r="N189" s="24"/>
      <c r="O189" s="24"/>
      <c r="P189" s="24">
        <f>K189+SUM(L189:O189)</f>
        <v>198</v>
      </c>
      <c r="Q189" s="24"/>
      <c r="R189" s="25">
        <f t="shared" si="102"/>
        <v>0</v>
      </c>
      <c r="S189" s="24"/>
      <c r="T189" s="25">
        <f t="shared" si="103"/>
        <v>0</v>
      </c>
      <c r="U189" s="24"/>
      <c r="V189" s="25">
        <f t="shared" si="104"/>
        <v>0</v>
      </c>
      <c r="W189" s="24"/>
      <c r="X189" s="25">
        <f t="shared" si="105"/>
        <v>0</v>
      </c>
      <c r="Y189" s="24">
        <f>K189</f>
        <v>198</v>
      </c>
      <c r="Z189" s="24">
        <f>Y189</f>
        <v>198</v>
      </c>
    </row>
    <row r="190" spans="1:26" ht="13.9" customHeight="1" x14ac:dyDescent="0.25">
      <c r="A190" s="15">
        <v>3</v>
      </c>
      <c r="B190" s="15">
        <v>1</v>
      </c>
      <c r="D190" s="85" t="s">
        <v>21</v>
      </c>
      <c r="E190" s="48">
        <v>72</v>
      </c>
      <c r="F190" s="48" t="s">
        <v>25</v>
      </c>
      <c r="G190" s="49">
        <f t="shared" ref="G190:Q190" si="107">SUM(G189:G189)</f>
        <v>141.05000000000001</v>
      </c>
      <c r="H190" s="49">
        <f t="shared" si="107"/>
        <v>165.75</v>
      </c>
      <c r="I190" s="49">
        <f t="shared" si="107"/>
        <v>167</v>
      </c>
      <c r="J190" s="49">
        <f t="shared" si="107"/>
        <v>174.69</v>
      </c>
      <c r="K190" s="49">
        <f t="shared" si="107"/>
        <v>198</v>
      </c>
      <c r="L190" s="49">
        <f t="shared" si="107"/>
        <v>0</v>
      </c>
      <c r="M190" s="49">
        <f t="shared" si="107"/>
        <v>0</v>
      </c>
      <c r="N190" s="49">
        <f t="shared" si="107"/>
        <v>0</v>
      </c>
      <c r="O190" s="49">
        <f t="shared" si="107"/>
        <v>0</v>
      </c>
      <c r="P190" s="49">
        <f t="shared" si="107"/>
        <v>198</v>
      </c>
      <c r="Q190" s="49">
        <f t="shared" si="107"/>
        <v>0</v>
      </c>
      <c r="R190" s="50">
        <f t="shared" si="102"/>
        <v>0</v>
      </c>
      <c r="S190" s="49">
        <f>SUM(S189:S189)</f>
        <v>0</v>
      </c>
      <c r="T190" s="50">
        <f t="shared" si="103"/>
        <v>0</v>
      </c>
      <c r="U190" s="49">
        <f>SUM(U189:U189)</f>
        <v>0</v>
      </c>
      <c r="V190" s="50">
        <f t="shared" si="104"/>
        <v>0</v>
      </c>
      <c r="W190" s="49">
        <f>SUM(W189:W189)</f>
        <v>0</v>
      </c>
      <c r="X190" s="50">
        <f t="shared" si="105"/>
        <v>0</v>
      </c>
      <c r="Y190" s="49">
        <f>SUM(Y189:Y189)</f>
        <v>198</v>
      </c>
      <c r="Z190" s="49">
        <f>SUM(Z189:Z189)</f>
        <v>198</v>
      </c>
    </row>
    <row r="191" spans="1:26" ht="13.9" customHeight="1" x14ac:dyDescent="0.25">
      <c r="A191" s="15">
        <v>3</v>
      </c>
      <c r="B191" s="15">
        <v>1</v>
      </c>
      <c r="D191" s="119"/>
      <c r="E191" s="31"/>
      <c r="F191" s="26" t="s">
        <v>113</v>
      </c>
      <c r="G191" s="27">
        <f t="shared" ref="G191:Q191" si="108">G188+G190</f>
        <v>50909.56</v>
      </c>
      <c r="H191" s="27">
        <f t="shared" si="108"/>
        <v>38649.54</v>
      </c>
      <c r="I191" s="27">
        <f t="shared" si="108"/>
        <v>37492</v>
      </c>
      <c r="J191" s="27">
        <f t="shared" si="108"/>
        <v>39122.71</v>
      </c>
      <c r="K191" s="27">
        <f t="shared" si="108"/>
        <v>53706</v>
      </c>
      <c r="L191" s="27">
        <f t="shared" si="108"/>
        <v>0</v>
      </c>
      <c r="M191" s="27">
        <f t="shared" si="108"/>
        <v>0</v>
      </c>
      <c r="N191" s="27">
        <f t="shared" si="108"/>
        <v>0</v>
      </c>
      <c r="O191" s="27">
        <f t="shared" si="108"/>
        <v>0</v>
      </c>
      <c r="P191" s="27">
        <f t="shared" si="108"/>
        <v>53706</v>
      </c>
      <c r="Q191" s="27">
        <f t="shared" si="108"/>
        <v>0</v>
      </c>
      <c r="R191" s="28">
        <f t="shared" si="102"/>
        <v>0</v>
      </c>
      <c r="S191" s="27">
        <f>S188+S190</f>
        <v>0</v>
      </c>
      <c r="T191" s="28">
        <f t="shared" si="103"/>
        <v>0</v>
      </c>
      <c r="U191" s="27">
        <f>U188+U190</f>
        <v>0</v>
      </c>
      <c r="V191" s="28">
        <f t="shared" si="104"/>
        <v>0</v>
      </c>
      <c r="W191" s="27">
        <f>W188+W190</f>
        <v>0</v>
      </c>
      <c r="X191" s="28">
        <f t="shared" si="105"/>
        <v>0</v>
      </c>
      <c r="Y191" s="27">
        <f>Y188+Y190</f>
        <v>42505</v>
      </c>
      <c r="Z191" s="27">
        <f>Z188+Z190</f>
        <v>44447</v>
      </c>
    </row>
    <row r="193" spans="1:26" ht="13.9" customHeight="1" x14ac:dyDescent="0.25">
      <c r="E193" s="52" t="s">
        <v>56</v>
      </c>
      <c r="F193" s="30" t="s">
        <v>59</v>
      </c>
      <c r="G193" s="118">
        <v>8885.85</v>
      </c>
      <c r="H193" s="118">
        <v>9000.09</v>
      </c>
      <c r="I193" s="118">
        <v>9000</v>
      </c>
      <c r="J193" s="118">
        <v>8007.06</v>
      </c>
      <c r="K193" s="118">
        <v>8000</v>
      </c>
      <c r="L193" s="118"/>
      <c r="M193" s="118"/>
      <c r="N193" s="118"/>
      <c r="O193" s="118"/>
      <c r="P193" s="118">
        <f>K193+SUM(L193:O193)</f>
        <v>8000</v>
      </c>
      <c r="Q193" s="118"/>
      <c r="R193" s="120">
        <f>Q193/$P193</f>
        <v>0</v>
      </c>
      <c r="S193" s="118"/>
      <c r="T193" s="120">
        <f>S193/$P193</f>
        <v>0</v>
      </c>
      <c r="U193" s="118"/>
      <c r="V193" s="120">
        <f>U193/$P193</f>
        <v>0</v>
      </c>
      <c r="W193" s="118"/>
      <c r="X193" s="121">
        <f>W193/$P193</f>
        <v>0</v>
      </c>
      <c r="Y193" s="53">
        <f>K193</f>
        <v>8000</v>
      </c>
      <c r="Z193" s="56">
        <f>Y193</f>
        <v>8000</v>
      </c>
    </row>
    <row r="194" spans="1:26" ht="13.9" customHeight="1" x14ac:dyDescent="0.25">
      <c r="E194" s="57"/>
      <c r="F194" s="92" t="s">
        <v>135</v>
      </c>
      <c r="G194" s="93">
        <v>1837</v>
      </c>
      <c r="H194" s="93">
        <v>1539.43</v>
      </c>
      <c r="I194" s="93">
        <v>2045</v>
      </c>
      <c r="J194" s="93">
        <v>1045</v>
      </c>
      <c r="K194" s="93">
        <v>4145</v>
      </c>
      <c r="L194" s="93"/>
      <c r="M194" s="93"/>
      <c r="N194" s="93"/>
      <c r="O194" s="93"/>
      <c r="P194" s="93">
        <f>K194+SUM(L194:O194)</f>
        <v>4145</v>
      </c>
      <c r="Q194" s="93"/>
      <c r="R194" s="94">
        <f>Q194/$P194</f>
        <v>0</v>
      </c>
      <c r="S194" s="93"/>
      <c r="T194" s="94">
        <f>S194/$P194</f>
        <v>0</v>
      </c>
      <c r="U194" s="93"/>
      <c r="V194" s="94">
        <f>U194/$P194</f>
        <v>0</v>
      </c>
      <c r="W194" s="93"/>
      <c r="X194" s="64">
        <f>W194/$P194</f>
        <v>0</v>
      </c>
      <c r="Y194" s="59">
        <f>K194</f>
        <v>4145</v>
      </c>
      <c r="Z194" s="61">
        <f>Y194</f>
        <v>4145</v>
      </c>
    </row>
    <row r="195" spans="1:26" ht="13.9" customHeight="1" x14ac:dyDescent="0.25">
      <c r="E195" s="57"/>
      <c r="F195" s="58" t="s">
        <v>173</v>
      </c>
      <c r="G195" s="62">
        <v>14033.34</v>
      </c>
      <c r="H195" s="62">
        <v>2870.42</v>
      </c>
      <c r="I195" s="62">
        <v>1400</v>
      </c>
      <c r="J195" s="62">
        <v>1526.26</v>
      </c>
      <c r="K195" s="62">
        <v>11500</v>
      </c>
      <c r="L195" s="62"/>
      <c r="M195" s="62"/>
      <c r="N195" s="62"/>
      <c r="O195" s="62"/>
      <c r="P195" s="62">
        <f>K195+SUM(L195:O195)</f>
        <v>11500</v>
      </c>
      <c r="Q195" s="62"/>
      <c r="R195" s="63">
        <f>Q195/$P195</f>
        <v>0</v>
      </c>
      <c r="S195" s="62"/>
      <c r="T195" s="63">
        <f>S195/$P195</f>
        <v>0</v>
      </c>
      <c r="U195" s="62"/>
      <c r="V195" s="63">
        <f>U195/$P195</f>
        <v>0</v>
      </c>
      <c r="W195" s="62"/>
      <c r="X195" s="64">
        <f>W195/$P195</f>
        <v>0</v>
      </c>
      <c r="Y195" s="59">
        <v>1500</v>
      </c>
      <c r="Z195" s="61">
        <f>Y195</f>
        <v>1500</v>
      </c>
    </row>
    <row r="196" spans="1:26" ht="13.9" customHeight="1" x14ac:dyDescent="0.25">
      <c r="E196" s="57"/>
      <c r="F196" s="15" t="s">
        <v>174</v>
      </c>
      <c r="G196" s="59">
        <v>2160</v>
      </c>
      <c r="H196" s="59">
        <v>2160</v>
      </c>
      <c r="I196" s="59">
        <v>2160</v>
      </c>
      <c r="J196" s="59">
        <v>2700</v>
      </c>
      <c r="K196" s="59">
        <v>2160</v>
      </c>
      <c r="L196" s="59"/>
      <c r="M196" s="59"/>
      <c r="N196" s="59"/>
      <c r="O196" s="59"/>
      <c r="P196" s="59">
        <f>K196+SUM(L196:O196)</f>
        <v>2160</v>
      </c>
      <c r="Q196" s="59"/>
      <c r="R196" s="16">
        <f>Q196/$P196</f>
        <v>0</v>
      </c>
      <c r="S196" s="59"/>
      <c r="T196" s="16">
        <f>S196/$P196</f>
        <v>0</v>
      </c>
      <c r="U196" s="59"/>
      <c r="V196" s="16">
        <f>U196/$P196</f>
        <v>0</v>
      </c>
      <c r="W196" s="59"/>
      <c r="X196" s="60">
        <f>W196/$P196</f>
        <v>0</v>
      </c>
      <c r="Y196" s="59">
        <f>K196</f>
        <v>2160</v>
      </c>
      <c r="Z196" s="61">
        <f>Y196</f>
        <v>2160</v>
      </c>
    </row>
    <row r="197" spans="1:26" ht="13.9" customHeight="1" x14ac:dyDescent="0.25">
      <c r="E197" s="65"/>
      <c r="F197" s="95" t="s">
        <v>175</v>
      </c>
      <c r="G197" s="67">
        <v>2745.97</v>
      </c>
      <c r="H197" s="67">
        <v>3329.83</v>
      </c>
      <c r="I197" s="67">
        <v>3330</v>
      </c>
      <c r="J197" s="67">
        <v>2201.12</v>
      </c>
      <c r="K197" s="67">
        <v>2200</v>
      </c>
      <c r="L197" s="67"/>
      <c r="M197" s="67"/>
      <c r="N197" s="67"/>
      <c r="O197" s="67"/>
      <c r="P197" s="67">
        <f>K197+SUM(L197:O197)</f>
        <v>2200</v>
      </c>
      <c r="Q197" s="67"/>
      <c r="R197" s="68">
        <f>Q197/$P197</f>
        <v>0</v>
      </c>
      <c r="S197" s="67"/>
      <c r="T197" s="68">
        <f>S197/$P197</f>
        <v>0</v>
      </c>
      <c r="U197" s="67"/>
      <c r="V197" s="68">
        <f>U197/$P197</f>
        <v>0</v>
      </c>
      <c r="W197" s="67"/>
      <c r="X197" s="69">
        <f>W197/$P197</f>
        <v>0</v>
      </c>
      <c r="Y197" s="67">
        <f>K197</f>
        <v>2200</v>
      </c>
      <c r="Z197" s="70">
        <f>Y197</f>
        <v>2200</v>
      </c>
    </row>
    <row r="199" spans="1:26" ht="13.9" customHeight="1" x14ac:dyDescent="0.25">
      <c r="D199" s="32" t="s">
        <v>176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3"/>
      <c r="S199" s="32"/>
      <c r="T199" s="33"/>
      <c r="U199" s="32"/>
      <c r="V199" s="33"/>
      <c r="W199" s="32"/>
      <c r="X199" s="33"/>
      <c r="Y199" s="32"/>
      <c r="Z199" s="32"/>
    </row>
    <row r="200" spans="1:26" ht="13.9" customHeight="1" x14ac:dyDescent="0.25">
      <c r="D200" s="20"/>
      <c r="E200" s="20"/>
      <c r="F200" s="20"/>
      <c r="G200" s="21" t="s">
        <v>1</v>
      </c>
      <c r="H200" s="21" t="s">
        <v>2</v>
      </c>
      <c r="I200" s="21" t="s">
        <v>3</v>
      </c>
      <c r="J200" s="21" t="s">
        <v>4</v>
      </c>
      <c r="K200" s="21" t="s">
        <v>5</v>
      </c>
      <c r="L200" s="21" t="s">
        <v>6</v>
      </c>
      <c r="M200" s="21" t="s">
        <v>7</v>
      </c>
      <c r="N200" s="21" t="s">
        <v>8</v>
      </c>
      <c r="O200" s="21" t="s">
        <v>9</v>
      </c>
      <c r="P200" s="21" t="s">
        <v>10</v>
      </c>
      <c r="Q200" s="21" t="s">
        <v>11</v>
      </c>
      <c r="R200" s="22" t="s">
        <v>12</v>
      </c>
      <c r="S200" s="21" t="s">
        <v>13</v>
      </c>
      <c r="T200" s="22" t="s">
        <v>14</v>
      </c>
      <c r="U200" s="21" t="s">
        <v>15</v>
      </c>
      <c r="V200" s="22" t="s">
        <v>16</v>
      </c>
      <c r="W200" s="21" t="s">
        <v>17</v>
      </c>
      <c r="X200" s="22" t="s">
        <v>18</v>
      </c>
      <c r="Y200" s="21" t="s">
        <v>19</v>
      </c>
      <c r="Z200" s="21" t="s">
        <v>20</v>
      </c>
    </row>
    <row r="201" spans="1:26" ht="13.9" customHeight="1" x14ac:dyDescent="0.25">
      <c r="A201" s="15">
        <v>4</v>
      </c>
      <c r="D201" s="12" t="s">
        <v>21</v>
      </c>
      <c r="E201" s="35">
        <v>41</v>
      </c>
      <c r="F201" s="35" t="s">
        <v>23</v>
      </c>
      <c r="G201" s="36">
        <f t="shared" ref="G201:Q201" si="109">G208+G214+G223</f>
        <v>104972.76000000001</v>
      </c>
      <c r="H201" s="36">
        <f t="shared" si="109"/>
        <v>135671.96000000002</v>
      </c>
      <c r="I201" s="36">
        <f t="shared" si="109"/>
        <v>73779</v>
      </c>
      <c r="J201" s="36">
        <f t="shared" si="109"/>
        <v>78101.989999999991</v>
      </c>
      <c r="K201" s="36">
        <f t="shared" si="109"/>
        <v>80420</v>
      </c>
      <c r="L201" s="36">
        <f t="shared" si="109"/>
        <v>0</v>
      </c>
      <c r="M201" s="36">
        <f t="shared" si="109"/>
        <v>0</v>
      </c>
      <c r="N201" s="36">
        <f t="shared" si="109"/>
        <v>0</v>
      </c>
      <c r="O201" s="36">
        <f t="shared" si="109"/>
        <v>0</v>
      </c>
      <c r="P201" s="36">
        <f t="shared" si="109"/>
        <v>80420</v>
      </c>
      <c r="Q201" s="36">
        <f t="shared" si="109"/>
        <v>0</v>
      </c>
      <c r="R201" s="37">
        <f>Q201/$P201</f>
        <v>0</v>
      </c>
      <c r="S201" s="36">
        <f>S208+S214+S223</f>
        <v>0</v>
      </c>
      <c r="T201" s="37">
        <f>S201/$P201</f>
        <v>0</v>
      </c>
      <c r="U201" s="36">
        <f>U208+U214+U223</f>
        <v>0</v>
      </c>
      <c r="V201" s="37">
        <f>U201/$P201</f>
        <v>0</v>
      </c>
      <c r="W201" s="36">
        <f>W208+W214+W223</f>
        <v>0</v>
      </c>
      <c r="X201" s="37">
        <f>W201/$P201</f>
        <v>0</v>
      </c>
      <c r="Y201" s="36">
        <f>Y208+Y214+Y223</f>
        <v>80420</v>
      </c>
      <c r="Z201" s="36">
        <f>Z208+Z214+Z223</f>
        <v>80420</v>
      </c>
    </row>
    <row r="202" spans="1:26" ht="13.9" customHeight="1" x14ac:dyDescent="0.25">
      <c r="A202" s="15">
        <v>4</v>
      </c>
      <c r="D202" s="12"/>
      <c r="E202" s="35">
        <v>72</v>
      </c>
      <c r="F202" s="35" t="s">
        <v>25</v>
      </c>
      <c r="G202" s="36">
        <f t="shared" ref="G202:Q202" si="110">G225</f>
        <v>247.65</v>
      </c>
      <c r="H202" s="36">
        <f t="shared" si="110"/>
        <v>244.5</v>
      </c>
      <c r="I202" s="36">
        <f t="shared" si="110"/>
        <v>62</v>
      </c>
      <c r="J202" s="36">
        <f t="shared" si="110"/>
        <v>33.69</v>
      </c>
      <c r="K202" s="36">
        <f t="shared" si="110"/>
        <v>0</v>
      </c>
      <c r="L202" s="36">
        <f t="shared" si="110"/>
        <v>0</v>
      </c>
      <c r="M202" s="36">
        <f t="shared" si="110"/>
        <v>0</v>
      </c>
      <c r="N202" s="36">
        <f t="shared" si="110"/>
        <v>0</v>
      </c>
      <c r="O202" s="36">
        <f t="shared" si="110"/>
        <v>0</v>
      </c>
      <c r="P202" s="36">
        <f t="shared" si="110"/>
        <v>0</v>
      </c>
      <c r="Q202" s="36">
        <f t="shared" si="110"/>
        <v>0</v>
      </c>
      <c r="R202" s="37" t="e">
        <f>Q202/$P202</f>
        <v>#DIV/0!</v>
      </c>
      <c r="S202" s="36">
        <f>S225</f>
        <v>0</v>
      </c>
      <c r="T202" s="37" t="e">
        <f>S202/$P202</f>
        <v>#DIV/0!</v>
      </c>
      <c r="U202" s="36">
        <f>U225</f>
        <v>0</v>
      </c>
      <c r="V202" s="37" t="e">
        <f>U202/$P202</f>
        <v>#DIV/0!</v>
      </c>
      <c r="W202" s="36">
        <f>W225</f>
        <v>0</v>
      </c>
      <c r="X202" s="37" t="e">
        <f>W202/$P202</f>
        <v>#DIV/0!</v>
      </c>
      <c r="Y202" s="36">
        <f>Y225</f>
        <v>0</v>
      </c>
      <c r="Z202" s="36">
        <f>Z225</f>
        <v>0</v>
      </c>
    </row>
    <row r="203" spans="1:26" ht="13.9" customHeight="1" x14ac:dyDescent="0.25">
      <c r="A203" s="15">
        <v>4</v>
      </c>
      <c r="D203" s="30"/>
      <c r="E203" s="31"/>
      <c r="F203" s="38" t="s">
        <v>113</v>
      </c>
      <c r="G203" s="39">
        <f t="shared" ref="G203:Q203" si="111">SUM(G201:G202)</f>
        <v>105220.41</v>
      </c>
      <c r="H203" s="39">
        <f t="shared" si="111"/>
        <v>135916.46000000002</v>
      </c>
      <c r="I203" s="39">
        <f t="shared" si="111"/>
        <v>73841</v>
      </c>
      <c r="J203" s="39">
        <f t="shared" si="111"/>
        <v>78135.679999999993</v>
      </c>
      <c r="K203" s="39">
        <f t="shared" si="111"/>
        <v>80420</v>
      </c>
      <c r="L203" s="39">
        <f t="shared" si="111"/>
        <v>0</v>
      </c>
      <c r="M203" s="39">
        <f t="shared" si="111"/>
        <v>0</v>
      </c>
      <c r="N203" s="39">
        <f t="shared" si="111"/>
        <v>0</v>
      </c>
      <c r="O203" s="39">
        <f t="shared" si="111"/>
        <v>0</v>
      </c>
      <c r="P203" s="39">
        <f t="shared" si="111"/>
        <v>80420</v>
      </c>
      <c r="Q203" s="39">
        <f t="shared" si="111"/>
        <v>0</v>
      </c>
      <c r="R203" s="40">
        <f>Q203/$P203</f>
        <v>0</v>
      </c>
      <c r="S203" s="39">
        <f>SUM(S201:S202)</f>
        <v>0</v>
      </c>
      <c r="T203" s="40">
        <f>S203/$P203</f>
        <v>0</v>
      </c>
      <c r="U203" s="39">
        <f>SUM(U201:U202)</f>
        <v>0</v>
      </c>
      <c r="V203" s="40">
        <f>U203/$P203</f>
        <v>0</v>
      </c>
      <c r="W203" s="39">
        <f>SUM(W201:W202)</f>
        <v>0</v>
      </c>
      <c r="X203" s="40">
        <f>W203/$P203</f>
        <v>0</v>
      </c>
      <c r="Y203" s="39">
        <f>SUM(Y201:Y202)</f>
        <v>80420</v>
      </c>
      <c r="Z203" s="39">
        <f>SUM(Z201:Z202)</f>
        <v>80420</v>
      </c>
    </row>
    <row r="205" spans="1:26" ht="13.9" customHeight="1" x14ac:dyDescent="0.25">
      <c r="D205" s="73" t="s">
        <v>177</v>
      </c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4"/>
      <c r="S205" s="73"/>
      <c r="T205" s="74"/>
      <c r="U205" s="73"/>
      <c r="V205" s="74"/>
      <c r="W205" s="73"/>
      <c r="X205" s="74"/>
      <c r="Y205" s="73"/>
      <c r="Z205" s="73"/>
    </row>
    <row r="206" spans="1:26" ht="13.9" customHeight="1" x14ac:dyDescent="0.25">
      <c r="D206" s="21" t="s">
        <v>32</v>
      </c>
      <c r="E206" s="21" t="s">
        <v>33</v>
      </c>
      <c r="F206" s="21" t="s">
        <v>34</v>
      </c>
      <c r="G206" s="21" t="s">
        <v>1</v>
      </c>
      <c r="H206" s="21" t="s">
        <v>2</v>
      </c>
      <c r="I206" s="21" t="s">
        <v>3</v>
      </c>
      <c r="J206" s="21" t="s">
        <v>4</v>
      </c>
      <c r="K206" s="21" t="s">
        <v>5</v>
      </c>
      <c r="L206" s="21" t="s">
        <v>6</v>
      </c>
      <c r="M206" s="21" t="s">
        <v>7</v>
      </c>
      <c r="N206" s="21" t="s">
        <v>8</v>
      </c>
      <c r="O206" s="21" t="s">
        <v>9</v>
      </c>
      <c r="P206" s="21" t="s">
        <v>10</v>
      </c>
      <c r="Q206" s="21" t="s">
        <v>11</v>
      </c>
      <c r="R206" s="22" t="s">
        <v>12</v>
      </c>
      <c r="S206" s="21" t="s">
        <v>13</v>
      </c>
      <c r="T206" s="22" t="s">
        <v>14</v>
      </c>
      <c r="U206" s="21" t="s">
        <v>15</v>
      </c>
      <c r="V206" s="22" t="s">
        <v>16</v>
      </c>
      <c r="W206" s="21" t="s">
        <v>17</v>
      </c>
      <c r="X206" s="22" t="s">
        <v>18</v>
      </c>
      <c r="Y206" s="21" t="s">
        <v>19</v>
      </c>
      <c r="Z206" s="21" t="s">
        <v>20</v>
      </c>
    </row>
    <row r="207" spans="1:26" ht="13.9" customHeight="1" x14ac:dyDescent="0.25">
      <c r="A207" s="15">
        <v>4</v>
      </c>
      <c r="B207" s="15">
        <v>1</v>
      </c>
      <c r="D207" s="84" t="s">
        <v>178</v>
      </c>
      <c r="E207" s="23">
        <v>630</v>
      </c>
      <c r="F207" s="23" t="s">
        <v>120</v>
      </c>
      <c r="G207" s="46">
        <v>57460.65</v>
      </c>
      <c r="H207" s="46">
        <v>58714.01</v>
      </c>
      <c r="I207" s="46">
        <v>58470</v>
      </c>
      <c r="J207" s="46">
        <v>56647.22</v>
      </c>
      <c r="K207" s="46">
        <v>58200</v>
      </c>
      <c r="L207" s="46"/>
      <c r="M207" s="46"/>
      <c r="N207" s="46"/>
      <c r="O207" s="46"/>
      <c r="P207" s="46">
        <f>K207+SUM(L207:O207)</f>
        <v>58200</v>
      </c>
      <c r="Q207" s="46"/>
      <c r="R207" s="47">
        <f>Q207/$P207</f>
        <v>0</v>
      </c>
      <c r="S207" s="46"/>
      <c r="T207" s="47">
        <f>S207/$P207</f>
        <v>0</v>
      </c>
      <c r="U207" s="46"/>
      <c r="V207" s="47">
        <f>U207/$P207</f>
        <v>0</v>
      </c>
      <c r="W207" s="46"/>
      <c r="X207" s="47">
        <f>W207/$P207</f>
        <v>0</v>
      </c>
      <c r="Y207" s="24">
        <f>K207</f>
        <v>58200</v>
      </c>
      <c r="Z207" s="24">
        <f>Y207</f>
        <v>58200</v>
      </c>
    </row>
    <row r="208" spans="1:26" ht="13.9" customHeight="1" x14ac:dyDescent="0.25">
      <c r="A208" s="15">
        <v>4</v>
      </c>
      <c r="B208" s="15">
        <v>1</v>
      </c>
      <c r="D208" s="85" t="s">
        <v>21</v>
      </c>
      <c r="E208" s="48">
        <v>41</v>
      </c>
      <c r="F208" s="48" t="s">
        <v>23</v>
      </c>
      <c r="G208" s="49">
        <f t="shared" ref="G208:Q208" si="112">SUM(G207:G207)</f>
        <v>57460.65</v>
      </c>
      <c r="H208" s="49">
        <f t="shared" si="112"/>
        <v>58714.01</v>
      </c>
      <c r="I208" s="49">
        <f t="shared" si="112"/>
        <v>58470</v>
      </c>
      <c r="J208" s="49">
        <f t="shared" si="112"/>
        <v>56647.22</v>
      </c>
      <c r="K208" s="49">
        <f t="shared" si="112"/>
        <v>58200</v>
      </c>
      <c r="L208" s="49">
        <f t="shared" si="112"/>
        <v>0</v>
      </c>
      <c r="M208" s="49">
        <f t="shared" si="112"/>
        <v>0</v>
      </c>
      <c r="N208" s="49">
        <f t="shared" si="112"/>
        <v>0</v>
      </c>
      <c r="O208" s="49">
        <f t="shared" si="112"/>
        <v>0</v>
      </c>
      <c r="P208" s="49">
        <f t="shared" si="112"/>
        <v>58200</v>
      </c>
      <c r="Q208" s="49">
        <f t="shared" si="112"/>
        <v>0</v>
      </c>
      <c r="R208" s="50">
        <f>Q208/$P208</f>
        <v>0</v>
      </c>
      <c r="S208" s="49">
        <f>SUM(S207:S207)</f>
        <v>0</v>
      </c>
      <c r="T208" s="50">
        <f>S208/$P208</f>
        <v>0</v>
      </c>
      <c r="U208" s="49">
        <f>SUM(U207:U207)</f>
        <v>0</v>
      </c>
      <c r="V208" s="50">
        <f>U208/$P208</f>
        <v>0</v>
      </c>
      <c r="W208" s="49">
        <f>SUM(W207:W207)</f>
        <v>0</v>
      </c>
      <c r="X208" s="50">
        <f>W208/$P208</f>
        <v>0</v>
      </c>
      <c r="Y208" s="49">
        <f>SUM(Y207:Y207)</f>
        <v>58200</v>
      </c>
      <c r="Z208" s="49">
        <f>SUM(Z207:Z207)</f>
        <v>58200</v>
      </c>
    </row>
    <row r="209" spans="1:26" ht="13.9" customHeight="1" x14ac:dyDescent="0.25">
      <c r="A209" s="15">
        <v>4</v>
      </c>
      <c r="B209" s="15">
        <v>1</v>
      </c>
      <c r="D209" s="87"/>
      <c r="E209" s="88"/>
      <c r="F209" s="26" t="s">
        <v>113</v>
      </c>
      <c r="G209" s="27">
        <f t="shared" ref="G209:Q209" si="113">G208</f>
        <v>57460.65</v>
      </c>
      <c r="H209" s="27">
        <f t="shared" si="113"/>
        <v>58714.01</v>
      </c>
      <c r="I209" s="27">
        <f t="shared" si="113"/>
        <v>58470</v>
      </c>
      <c r="J209" s="27">
        <f t="shared" si="113"/>
        <v>56647.22</v>
      </c>
      <c r="K209" s="27">
        <f t="shared" si="113"/>
        <v>58200</v>
      </c>
      <c r="L209" s="27">
        <f t="shared" si="113"/>
        <v>0</v>
      </c>
      <c r="M209" s="27">
        <f t="shared" si="113"/>
        <v>0</v>
      </c>
      <c r="N209" s="27">
        <f t="shared" si="113"/>
        <v>0</v>
      </c>
      <c r="O209" s="27">
        <f t="shared" si="113"/>
        <v>0</v>
      </c>
      <c r="P209" s="27">
        <f t="shared" si="113"/>
        <v>58200</v>
      </c>
      <c r="Q209" s="27">
        <f t="shared" si="113"/>
        <v>0</v>
      </c>
      <c r="R209" s="28">
        <f>Q209/$P209</f>
        <v>0</v>
      </c>
      <c r="S209" s="27">
        <f>S208</f>
        <v>0</v>
      </c>
      <c r="T209" s="28">
        <f>S209/$P209</f>
        <v>0</v>
      </c>
      <c r="U209" s="27">
        <f>U208</f>
        <v>0</v>
      </c>
      <c r="V209" s="28">
        <f>U209/$P209</f>
        <v>0</v>
      </c>
      <c r="W209" s="27">
        <f>W208</f>
        <v>0</v>
      </c>
      <c r="X209" s="28">
        <f>W209/$P209</f>
        <v>0</v>
      </c>
      <c r="Y209" s="27">
        <f>Y208</f>
        <v>58200</v>
      </c>
      <c r="Z209" s="27">
        <f>Z208</f>
        <v>58200</v>
      </c>
    </row>
    <row r="211" spans="1:26" ht="13.9" customHeight="1" x14ac:dyDescent="0.25">
      <c r="D211" s="73" t="s">
        <v>179</v>
      </c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4"/>
      <c r="S211" s="73"/>
      <c r="T211" s="74"/>
      <c r="U211" s="73"/>
      <c r="V211" s="74"/>
      <c r="W211" s="73"/>
      <c r="X211" s="74"/>
      <c r="Y211" s="73"/>
      <c r="Z211" s="73"/>
    </row>
    <row r="212" spans="1:26" ht="13.9" customHeight="1" x14ac:dyDescent="0.25">
      <c r="D212" s="21" t="s">
        <v>32</v>
      </c>
      <c r="E212" s="21" t="s">
        <v>33</v>
      </c>
      <c r="F212" s="21" t="s">
        <v>34</v>
      </c>
      <c r="G212" s="21" t="s">
        <v>1</v>
      </c>
      <c r="H212" s="21" t="s">
        <v>2</v>
      </c>
      <c r="I212" s="21" t="s">
        <v>3</v>
      </c>
      <c r="J212" s="21" t="s">
        <v>4</v>
      </c>
      <c r="K212" s="21" t="s">
        <v>5</v>
      </c>
      <c r="L212" s="21" t="s">
        <v>6</v>
      </c>
      <c r="M212" s="21" t="s">
        <v>7</v>
      </c>
      <c r="N212" s="21" t="s">
        <v>8</v>
      </c>
      <c r="O212" s="21" t="s">
        <v>9</v>
      </c>
      <c r="P212" s="21" t="s">
        <v>10</v>
      </c>
      <c r="Q212" s="21" t="s">
        <v>11</v>
      </c>
      <c r="R212" s="22" t="s">
        <v>12</v>
      </c>
      <c r="S212" s="21" t="s">
        <v>13</v>
      </c>
      <c r="T212" s="22" t="s">
        <v>14</v>
      </c>
      <c r="U212" s="21" t="s">
        <v>15</v>
      </c>
      <c r="V212" s="22" t="s">
        <v>16</v>
      </c>
      <c r="W212" s="21" t="s">
        <v>17</v>
      </c>
      <c r="X212" s="22" t="s">
        <v>18</v>
      </c>
      <c r="Y212" s="21" t="s">
        <v>19</v>
      </c>
      <c r="Z212" s="21" t="s">
        <v>20</v>
      </c>
    </row>
    <row r="213" spans="1:26" ht="13.9" customHeight="1" x14ac:dyDescent="0.25">
      <c r="A213" s="15">
        <v>4</v>
      </c>
      <c r="B213" s="15">
        <v>2</v>
      </c>
      <c r="D213" s="84" t="s">
        <v>178</v>
      </c>
      <c r="E213" s="23">
        <v>630</v>
      </c>
      <c r="F213" s="23" t="s">
        <v>120</v>
      </c>
      <c r="G213" s="24">
        <v>515.01</v>
      </c>
      <c r="H213" s="24">
        <v>543.29</v>
      </c>
      <c r="I213" s="24">
        <v>378</v>
      </c>
      <c r="J213" s="24">
        <v>328.28</v>
      </c>
      <c r="K213" s="24">
        <v>378</v>
      </c>
      <c r="L213" s="24"/>
      <c r="M213" s="24"/>
      <c r="N213" s="24"/>
      <c r="O213" s="24"/>
      <c r="P213" s="24">
        <f>K213+SUM(L213:O213)</f>
        <v>378</v>
      </c>
      <c r="Q213" s="24"/>
      <c r="R213" s="25">
        <f>Q213/$P213</f>
        <v>0</v>
      </c>
      <c r="S213" s="24"/>
      <c r="T213" s="25">
        <f>S213/$P213</f>
        <v>0</v>
      </c>
      <c r="U213" s="24"/>
      <c r="V213" s="25">
        <f>U213/$P213</f>
        <v>0</v>
      </c>
      <c r="W213" s="24"/>
      <c r="X213" s="25">
        <f>W213/$P213</f>
        <v>0</v>
      </c>
      <c r="Y213" s="24">
        <f>K213</f>
        <v>378</v>
      </c>
      <c r="Z213" s="24">
        <f>Y213</f>
        <v>378</v>
      </c>
    </row>
    <row r="214" spans="1:26" ht="13.9" customHeight="1" x14ac:dyDescent="0.25">
      <c r="A214" s="15">
        <v>4</v>
      </c>
      <c r="B214" s="15">
        <v>2</v>
      </c>
      <c r="D214" s="85" t="s">
        <v>21</v>
      </c>
      <c r="E214" s="48">
        <v>41</v>
      </c>
      <c r="F214" s="48" t="s">
        <v>23</v>
      </c>
      <c r="G214" s="49">
        <f t="shared" ref="G214:Q214" si="114">SUM(G213:G213)</f>
        <v>515.01</v>
      </c>
      <c r="H214" s="49">
        <f t="shared" si="114"/>
        <v>543.29</v>
      </c>
      <c r="I214" s="49">
        <f t="shared" si="114"/>
        <v>378</v>
      </c>
      <c r="J214" s="49">
        <f t="shared" si="114"/>
        <v>328.28</v>
      </c>
      <c r="K214" s="49">
        <f t="shared" si="114"/>
        <v>378</v>
      </c>
      <c r="L214" s="49">
        <f t="shared" si="114"/>
        <v>0</v>
      </c>
      <c r="M214" s="49">
        <f t="shared" si="114"/>
        <v>0</v>
      </c>
      <c r="N214" s="49">
        <f t="shared" si="114"/>
        <v>0</v>
      </c>
      <c r="O214" s="49">
        <f t="shared" si="114"/>
        <v>0</v>
      </c>
      <c r="P214" s="49">
        <f t="shared" si="114"/>
        <v>378</v>
      </c>
      <c r="Q214" s="49">
        <f t="shared" si="114"/>
        <v>0</v>
      </c>
      <c r="R214" s="50">
        <f>Q214/$P214</f>
        <v>0</v>
      </c>
      <c r="S214" s="49">
        <f>SUM(S213:S213)</f>
        <v>0</v>
      </c>
      <c r="T214" s="50">
        <f>S214/$P214</f>
        <v>0</v>
      </c>
      <c r="U214" s="49">
        <f>SUM(U213:U213)</f>
        <v>0</v>
      </c>
      <c r="V214" s="50">
        <f>U214/$P214</f>
        <v>0</v>
      </c>
      <c r="W214" s="49">
        <f>SUM(W213:W213)</f>
        <v>0</v>
      </c>
      <c r="X214" s="50">
        <f>W214/$P214</f>
        <v>0</v>
      </c>
      <c r="Y214" s="49">
        <f>SUM(Y213:Y213)</f>
        <v>378</v>
      </c>
      <c r="Z214" s="49">
        <f>SUM(Z213:Z213)</f>
        <v>378</v>
      </c>
    </row>
    <row r="215" spans="1:26" ht="13.9" customHeight="1" x14ac:dyDescent="0.25">
      <c r="A215" s="15">
        <v>4</v>
      </c>
      <c r="B215" s="15">
        <v>2</v>
      </c>
      <c r="D215" s="87"/>
      <c r="E215" s="88"/>
      <c r="F215" s="26" t="s">
        <v>113</v>
      </c>
      <c r="G215" s="27">
        <f t="shared" ref="G215:Q215" si="115">G211+G214</f>
        <v>515.01</v>
      </c>
      <c r="H215" s="27">
        <f t="shared" si="115"/>
        <v>543.29</v>
      </c>
      <c r="I215" s="27">
        <f t="shared" si="115"/>
        <v>378</v>
      </c>
      <c r="J215" s="27">
        <f t="shared" si="115"/>
        <v>328.28</v>
      </c>
      <c r="K215" s="27">
        <f t="shared" si="115"/>
        <v>378</v>
      </c>
      <c r="L215" s="27">
        <f t="shared" si="115"/>
        <v>0</v>
      </c>
      <c r="M215" s="27">
        <f t="shared" si="115"/>
        <v>0</v>
      </c>
      <c r="N215" s="27">
        <f t="shared" si="115"/>
        <v>0</v>
      </c>
      <c r="O215" s="27">
        <f t="shared" si="115"/>
        <v>0</v>
      </c>
      <c r="P215" s="27">
        <f t="shared" si="115"/>
        <v>378</v>
      </c>
      <c r="Q215" s="27">
        <f t="shared" si="115"/>
        <v>0</v>
      </c>
      <c r="R215" s="28">
        <f>Q215/$P215</f>
        <v>0</v>
      </c>
      <c r="S215" s="27">
        <f>S211+S214</f>
        <v>0</v>
      </c>
      <c r="T215" s="28">
        <f>S215/$P215</f>
        <v>0</v>
      </c>
      <c r="U215" s="27">
        <f>U211+U214</f>
        <v>0</v>
      </c>
      <c r="V215" s="28">
        <f>U215/$P215</f>
        <v>0</v>
      </c>
      <c r="W215" s="27">
        <f>W211+W214</f>
        <v>0</v>
      </c>
      <c r="X215" s="28">
        <f>W215/$P215</f>
        <v>0</v>
      </c>
      <c r="Y215" s="27">
        <f>Y211+Y214</f>
        <v>378</v>
      </c>
      <c r="Z215" s="27">
        <f>Z211+Z214</f>
        <v>378</v>
      </c>
    </row>
    <row r="217" spans="1:26" ht="13.9" customHeight="1" x14ac:dyDescent="0.25">
      <c r="D217" s="73" t="s">
        <v>180</v>
      </c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4"/>
      <c r="S217" s="73"/>
      <c r="T217" s="74"/>
      <c r="U217" s="73"/>
      <c r="V217" s="74"/>
      <c r="W217" s="73"/>
      <c r="X217" s="74"/>
      <c r="Y217" s="73"/>
      <c r="Z217" s="73"/>
    </row>
    <row r="218" spans="1:26" ht="13.9" customHeight="1" x14ac:dyDescent="0.25">
      <c r="D218" s="21" t="s">
        <v>32</v>
      </c>
      <c r="E218" s="21" t="s">
        <v>33</v>
      </c>
      <c r="F218" s="21" t="s">
        <v>34</v>
      </c>
      <c r="G218" s="21" t="s">
        <v>1</v>
      </c>
      <c r="H218" s="21" t="s">
        <v>2</v>
      </c>
      <c r="I218" s="21" t="s">
        <v>3</v>
      </c>
      <c r="J218" s="21" t="s">
        <v>4</v>
      </c>
      <c r="K218" s="21" t="s">
        <v>5</v>
      </c>
      <c r="L218" s="21" t="s">
        <v>6</v>
      </c>
      <c r="M218" s="21" t="s">
        <v>7</v>
      </c>
      <c r="N218" s="21" t="s">
        <v>8</v>
      </c>
      <c r="O218" s="21" t="s">
        <v>9</v>
      </c>
      <c r="P218" s="21" t="s">
        <v>10</v>
      </c>
      <c r="Q218" s="21" t="s">
        <v>11</v>
      </c>
      <c r="R218" s="22" t="s">
        <v>12</v>
      </c>
      <c r="S218" s="21" t="s">
        <v>13</v>
      </c>
      <c r="T218" s="22" t="s">
        <v>14</v>
      </c>
      <c r="U218" s="21" t="s">
        <v>15</v>
      </c>
      <c r="V218" s="22" t="s">
        <v>16</v>
      </c>
      <c r="W218" s="21" t="s">
        <v>17</v>
      </c>
      <c r="X218" s="22" t="s">
        <v>18</v>
      </c>
      <c r="Y218" s="21" t="s">
        <v>19</v>
      </c>
      <c r="Z218" s="21" t="s">
        <v>20</v>
      </c>
    </row>
    <row r="219" spans="1:26" ht="13.9" customHeight="1" x14ac:dyDescent="0.25">
      <c r="A219" s="15">
        <v>4</v>
      </c>
      <c r="B219" s="15">
        <v>3</v>
      </c>
      <c r="D219" s="11" t="s">
        <v>178</v>
      </c>
      <c r="E219" s="23">
        <v>610</v>
      </c>
      <c r="F219" s="23" t="s">
        <v>118</v>
      </c>
      <c r="G219" s="24">
        <v>19051.72</v>
      </c>
      <c r="H219" s="24">
        <v>17526.82</v>
      </c>
      <c r="I219" s="24">
        <v>5095</v>
      </c>
      <c r="J219" s="24">
        <v>5465.98</v>
      </c>
      <c r="K219" s="24">
        <v>0</v>
      </c>
      <c r="L219" s="24"/>
      <c r="M219" s="24"/>
      <c r="N219" s="24"/>
      <c r="O219" s="24"/>
      <c r="P219" s="24">
        <f>K219+SUM(L219:O219)</f>
        <v>0</v>
      </c>
      <c r="Q219" s="24"/>
      <c r="R219" s="25" t="e">
        <f t="shared" ref="R219:R226" si="116">Q219/$P219</f>
        <v>#DIV/0!</v>
      </c>
      <c r="S219" s="24"/>
      <c r="T219" s="25" t="e">
        <f t="shared" ref="T219:T226" si="117">S219/$P219</f>
        <v>#DIV/0!</v>
      </c>
      <c r="U219" s="24"/>
      <c r="V219" s="25" t="e">
        <f t="shared" ref="V219:V226" si="118">U219/$P219</f>
        <v>#DIV/0!</v>
      </c>
      <c r="W219" s="24"/>
      <c r="X219" s="25" t="e">
        <f t="shared" ref="X219:X226" si="119">W219/$P219</f>
        <v>#DIV/0!</v>
      </c>
      <c r="Y219" s="24">
        <f>K219</f>
        <v>0</v>
      </c>
      <c r="Z219" s="24">
        <f>Y219</f>
        <v>0</v>
      </c>
    </row>
    <row r="220" spans="1:26" ht="13.9" customHeight="1" x14ac:dyDescent="0.25">
      <c r="A220" s="15">
        <v>4</v>
      </c>
      <c r="B220" s="15">
        <v>3</v>
      </c>
      <c r="D220" s="11"/>
      <c r="E220" s="23">
        <v>620</v>
      </c>
      <c r="F220" s="23" t="s">
        <v>119</v>
      </c>
      <c r="G220" s="24">
        <v>6428.72</v>
      </c>
      <c r="H220" s="24">
        <v>6125.34</v>
      </c>
      <c r="I220" s="24">
        <v>1602</v>
      </c>
      <c r="J220" s="24">
        <v>1504.01</v>
      </c>
      <c r="K220" s="24">
        <v>367</v>
      </c>
      <c r="L220" s="24"/>
      <c r="M220" s="24"/>
      <c r="N220" s="24"/>
      <c r="O220" s="24"/>
      <c r="P220" s="24">
        <f>K220+SUM(L220:O220)</f>
        <v>367</v>
      </c>
      <c r="Q220" s="24"/>
      <c r="R220" s="25">
        <f t="shared" si="116"/>
        <v>0</v>
      </c>
      <c r="S220" s="24"/>
      <c r="T220" s="25">
        <f t="shared" si="117"/>
        <v>0</v>
      </c>
      <c r="U220" s="24"/>
      <c r="V220" s="25">
        <f t="shared" si="118"/>
        <v>0</v>
      </c>
      <c r="W220" s="24"/>
      <c r="X220" s="25">
        <f t="shared" si="119"/>
        <v>0</v>
      </c>
      <c r="Y220" s="24">
        <f>K220</f>
        <v>367</v>
      </c>
      <c r="Z220" s="24">
        <f>Y220</f>
        <v>367</v>
      </c>
    </row>
    <row r="221" spans="1:26" ht="13.9" customHeight="1" x14ac:dyDescent="0.25">
      <c r="A221" s="15">
        <v>4</v>
      </c>
      <c r="B221" s="15">
        <v>3</v>
      </c>
      <c r="D221" s="11"/>
      <c r="E221" s="23">
        <v>630</v>
      </c>
      <c r="F221" s="23" t="s">
        <v>120</v>
      </c>
      <c r="G221" s="24">
        <v>21347.38</v>
      </c>
      <c r="H221" s="24">
        <v>52660.160000000003</v>
      </c>
      <c r="I221" s="24">
        <f>226+8008</f>
        <v>8234</v>
      </c>
      <c r="J221" s="24">
        <v>14156.5</v>
      </c>
      <c r="K221" s="24">
        <v>21475</v>
      </c>
      <c r="L221" s="24"/>
      <c r="M221" s="24"/>
      <c r="N221" s="24"/>
      <c r="O221" s="24"/>
      <c r="P221" s="24">
        <f>K221+SUM(L221:O221)</f>
        <v>21475</v>
      </c>
      <c r="Q221" s="24"/>
      <c r="R221" s="25">
        <f t="shared" si="116"/>
        <v>0</v>
      </c>
      <c r="S221" s="24"/>
      <c r="T221" s="25">
        <f t="shared" si="117"/>
        <v>0</v>
      </c>
      <c r="U221" s="24"/>
      <c r="V221" s="25">
        <f t="shared" si="118"/>
        <v>0</v>
      </c>
      <c r="W221" s="24"/>
      <c r="X221" s="25">
        <f t="shared" si="119"/>
        <v>0</v>
      </c>
      <c r="Y221" s="24">
        <f>K221</f>
        <v>21475</v>
      </c>
      <c r="Z221" s="24">
        <f>Y221</f>
        <v>21475</v>
      </c>
    </row>
    <row r="222" spans="1:26" ht="13.9" customHeight="1" x14ac:dyDescent="0.25">
      <c r="A222" s="15">
        <v>4</v>
      </c>
      <c r="B222" s="15">
        <v>3</v>
      </c>
      <c r="D222" s="11"/>
      <c r="E222" s="23">
        <v>640</v>
      </c>
      <c r="F222" s="23" t="s">
        <v>121</v>
      </c>
      <c r="G222" s="24">
        <v>169.28</v>
      </c>
      <c r="H222" s="24">
        <v>102.34</v>
      </c>
      <c r="I222" s="46">
        <v>0</v>
      </c>
      <c r="J222" s="24">
        <v>0</v>
      </c>
      <c r="K222" s="46">
        <v>0</v>
      </c>
      <c r="L222" s="24"/>
      <c r="M222" s="24"/>
      <c r="N222" s="24"/>
      <c r="O222" s="24"/>
      <c r="P222" s="24">
        <f>K222+SUM(L222:O222)</f>
        <v>0</v>
      </c>
      <c r="Q222" s="24"/>
      <c r="R222" s="25" t="e">
        <f t="shared" si="116"/>
        <v>#DIV/0!</v>
      </c>
      <c r="S222" s="24"/>
      <c r="T222" s="25" t="e">
        <f t="shared" si="117"/>
        <v>#DIV/0!</v>
      </c>
      <c r="U222" s="24"/>
      <c r="V222" s="25" t="e">
        <f t="shared" si="118"/>
        <v>#DIV/0!</v>
      </c>
      <c r="W222" s="24"/>
      <c r="X222" s="25" t="e">
        <f t="shared" si="119"/>
        <v>#DIV/0!</v>
      </c>
      <c r="Y222" s="24">
        <v>0</v>
      </c>
      <c r="Z222" s="24">
        <v>0</v>
      </c>
    </row>
    <row r="223" spans="1:26" ht="13.9" customHeight="1" x14ac:dyDescent="0.25">
      <c r="A223" s="15">
        <v>4</v>
      </c>
      <c r="B223" s="15">
        <v>3</v>
      </c>
      <c r="D223" s="85" t="s">
        <v>21</v>
      </c>
      <c r="E223" s="48">
        <v>41</v>
      </c>
      <c r="F223" s="48" t="s">
        <v>23</v>
      </c>
      <c r="G223" s="49">
        <f t="shared" ref="G223:Q223" si="120">SUM(G219:G222)</f>
        <v>46997.100000000006</v>
      </c>
      <c r="H223" s="49">
        <f t="shared" si="120"/>
        <v>76414.66</v>
      </c>
      <c r="I223" s="49">
        <f t="shared" si="120"/>
        <v>14931</v>
      </c>
      <c r="J223" s="49">
        <f t="shared" si="120"/>
        <v>21126.489999999998</v>
      </c>
      <c r="K223" s="49">
        <f t="shared" si="120"/>
        <v>21842</v>
      </c>
      <c r="L223" s="49">
        <f t="shared" si="120"/>
        <v>0</v>
      </c>
      <c r="M223" s="49">
        <f t="shared" si="120"/>
        <v>0</v>
      </c>
      <c r="N223" s="49">
        <f t="shared" si="120"/>
        <v>0</v>
      </c>
      <c r="O223" s="49">
        <f t="shared" si="120"/>
        <v>0</v>
      </c>
      <c r="P223" s="49">
        <f t="shared" si="120"/>
        <v>21842</v>
      </c>
      <c r="Q223" s="49">
        <f t="shared" si="120"/>
        <v>0</v>
      </c>
      <c r="R223" s="50">
        <f t="shared" si="116"/>
        <v>0</v>
      </c>
      <c r="S223" s="49">
        <f>SUM(S219:S222)</f>
        <v>0</v>
      </c>
      <c r="T223" s="50">
        <f t="shared" si="117"/>
        <v>0</v>
      </c>
      <c r="U223" s="49">
        <f>SUM(U219:U222)</f>
        <v>0</v>
      </c>
      <c r="V223" s="50">
        <f t="shared" si="118"/>
        <v>0</v>
      </c>
      <c r="W223" s="49">
        <f>SUM(W219:W222)</f>
        <v>0</v>
      </c>
      <c r="X223" s="50">
        <f t="shared" si="119"/>
        <v>0</v>
      </c>
      <c r="Y223" s="49">
        <f>SUM(Y219:Y222)</f>
        <v>21842</v>
      </c>
      <c r="Z223" s="49">
        <f>SUM(Z219:Z222)</f>
        <v>21842</v>
      </c>
    </row>
    <row r="224" spans="1:26" ht="13.9" customHeight="1" x14ac:dyDescent="0.25">
      <c r="A224" s="15">
        <v>4</v>
      </c>
      <c r="B224" s="15">
        <v>3</v>
      </c>
      <c r="D224" s="84" t="s">
        <v>178</v>
      </c>
      <c r="E224" s="23">
        <v>640</v>
      </c>
      <c r="F224" s="23" t="s">
        <v>121</v>
      </c>
      <c r="G224" s="24">
        <v>247.65</v>
      </c>
      <c r="H224" s="24">
        <v>244.5</v>
      </c>
      <c r="I224" s="24">
        <v>62</v>
      </c>
      <c r="J224" s="24">
        <v>33.69</v>
      </c>
      <c r="K224" s="24">
        <v>0</v>
      </c>
      <c r="L224" s="24"/>
      <c r="M224" s="24"/>
      <c r="N224" s="24"/>
      <c r="O224" s="24"/>
      <c r="P224" s="24">
        <f>K224+SUM(L224:O224)</f>
        <v>0</v>
      </c>
      <c r="Q224" s="24"/>
      <c r="R224" s="25" t="e">
        <f t="shared" si="116"/>
        <v>#DIV/0!</v>
      </c>
      <c r="S224" s="24"/>
      <c r="T224" s="25" t="e">
        <f t="shared" si="117"/>
        <v>#DIV/0!</v>
      </c>
      <c r="U224" s="24"/>
      <c r="V224" s="25" t="e">
        <f t="shared" si="118"/>
        <v>#DIV/0!</v>
      </c>
      <c r="W224" s="24"/>
      <c r="X224" s="25" t="e">
        <f t="shared" si="119"/>
        <v>#DIV/0!</v>
      </c>
      <c r="Y224" s="24">
        <f>K224</f>
        <v>0</v>
      </c>
      <c r="Z224" s="24">
        <f>Y224</f>
        <v>0</v>
      </c>
    </row>
    <row r="225" spans="1:26" ht="13.9" customHeight="1" x14ac:dyDescent="0.25">
      <c r="A225" s="15">
        <v>4</v>
      </c>
      <c r="B225" s="15">
        <v>3</v>
      </c>
      <c r="D225" s="85" t="s">
        <v>21</v>
      </c>
      <c r="E225" s="48">
        <v>72</v>
      </c>
      <c r="F225" s="48" t="s">
        <v>25</v>
      </c>
      <c r="G225" s="49">
        <f t="shared" ref="G225:Q225" si="121">SUM(G224:G224)</f>
        <v>247.65</v>
      </c>
      <c r="H225" s="49">
        <f t="shared" si="121"/>
        <v>244.5</v>
      </c>
      <c r="I225" s="49">
        <f t="shared" si="121"/>
        <v>62</v>
      </c>
      <c r="J225" s="49">
        <f t="shared" si="121"/>
        <v>33.69</v>
      </c>
      <c r="K225" s="49">
        <f t="shared" si="121"/>
        <v>0</v>
      </c>
      <c r="L225" s="49">
        <f t="shared" si="121"/>
        <v>0</v>
      </c>
      <c r="M225" s="49">
        <f t="shared" si="121"/>
        <v>0</v>
      </c>
      <c r="N225" s="49">
        <f t="shared" si="121"/>
        <v>0</v>
      </c>
      <c r="O225" s="49">
        <f t="shared" si="121"/>
        <v>0</v>
      </c>
      <c r="P225" s="49">
        <f t="shared" si="121"/>
        <v>0</v>
      </c>
      <c r="Q225" s="49">
        <f t="shared" si="121"/>
        <v>0</v>
      </c>
      <c r="R225" s="50" t="e">
        <f t="shared" si="116"/>
        <v>#DIV/0!</v>
      </c>
      <c r="S225" s="49">
        <f>SUM(S224:S224)</f>
        <v>0</v>
      </c>
      <c r="T225" s="50" t="e">
        <f t="shared" si="117"/>
        <v>#DIV/0!</v>
      </c>
      <c r="U225" s="49">
        <f>SUM(U224:U224)</f>
        <v>0</v>
      </c>
      <c r="V225" s="50" t="e">
        <f t="shared" si="118"/>
        <v>#DIV/0!</v>
      </c>
      <c r="W225" s="49">
        <f>SUM(W224:W224)</f>
        <v>0</v>
      </c>
      <c r="X225" s="50" t="e">
        <f t="shared" si="119"/>
        <v>#DIV/0!</v>
      </c>
      <c r="Y225" s="49">
        <f>SUM(Y224:Y224)</f>
        <v>0</v>
      </c>
      <c r="Z225" s="49">
        <f>SUM(Z224:Z224)</f>
        <v>0</v>
      </c>
    </row>
    <row r="226" spans="1:26" ht="13.9" customHeight="1" x14ac:dyDescent="0.25">
      <c r="A226" s="15">
        <v>4</v>
      </c>
      <c r="B226" s="15">
        <v>3</v>
      </c>
      <c r="D226" s="87"/>
      <c r="E226" s="88"/>
      <c r="F226" s="26" t="s">
        <v>113</v>
      </c>
      <c r="G226" s="27">
        <f t="shared" ref="G226:Q226" si="122">G223+G225</f>
        <v>47244.750000000007</v>
      </c>
      <c r="H226" s="27">
        <f t="shared" si="122"/>
        <v>76659.16</v>
      </c>
      <c r="I226" s="27">
        <f t="shared" si="122"/>
        <v>14993</v>
      </c>
      <c r="J226" s="27">
        <f t="shared" si="122"/>
        <v>21160.179999999997</v>
      </c>
      <c r="K226" s="27">
        <f t="shared" si="122"/>
        <v>21842</v>
      </c>
      <c r="L226" s="27">
        <f t="shared" si="122"/>
        <v>0</v>
      </c>
      <c r="M226" s="27">
        <f t="shared" si="122"/>
        <v>0</v>
      </c>
      <c r="N226" s="27">
        <f t="shared" si="122"/>
        <v>0</v>
      </c>
      <c r="O226" s="27">
        <f t="shared" si="122"/>
        <v>0</v>
      </c>
      <c r="P226" s="27">
        <f t="shared" si="122"/>
        <v>21842</v>
      </c>
      <c r="Q226" s="27">
        <f t="shared" si="122"/>
        <v>0</v>
      </c>
      <c r="R226" s="28">
        <f t="shared" si="116"/>
        <v>0</v>
      </c>
      <c r="S226" s="27">
        <f>S223+S225</f>
        <v>0</v>
      </c>
      <c r="T226" s="28">
        <f t="shared" si="117"/>
        <v>0</v>
      </c>
      <c r="U226" s="27">
        <f>U223+U225</f>
        <v>0</v>
      </c>
      <c r="V226" s="28">
        <f t="shared" si="118"/>
        <v>0</v>
      </c>
      <c r="W226" s="27">
        <f>W223+W225</f>
        <v>0</v>
      </c>
      <c r="X226" s="28">
        <f t="shared" si="119"/>
        <v>0</v>
      </c>
      <c r="Y226" s="27">
        <f>Y223+Y225</f>
        <v>21842</v>
      </c>
      <c r="Z226" s="27">
        <f>Z223+Z225</f>
        <v>21842</v>
      </c>
    </row>
    <row r="228" spans="1:26" ht="13.9" customHeight="1" x14ac:dyDescent="0.25">
      <c r="E228" s="52" t="s">
        <v>56</v>
      </c>
      <c r="F228" s="30" t="s">
        <v>135</v>
      </c>
      <c r="G228" s="118">
        <v>11480.96</v>
      </c>
      <c r="H228" s="118">
        <v>473</v>
      </c>
      <c r="I228" s="118">
        <v>704</v>
      </c>
      <c r="J228" s="118">
        <v>927.05</v>
      </c>
      <c r="K228" s="118">
        <v>4310</v>
      </c>
      <c r="L228" s="118"/>
      <c r="M228" s="118"/>
      <c r="N228" s="118"/>
      <c r="O228" s="118"/>
      <c r="P228" s="118">
        <f>K228+SUM(L228:O228)</f>
        <v>4310</v>
      </c>
      <c r="Q228" s="118"/>
      <c r="R228" s="120">
        <f>Q228/$P228</f>
        <v>0</v>
      </c>
      <c r="S228" s="118"/>
      <c r="T228" s="120">
        <f>S228/$P228</f>
        <v>0</v>
      </c>
      <c r="U228" s="118"/>
      <c r="V228" s="120">
        <f>U228/$P228</f>
        <v>0</v>
      </c>
      <c r="W228" s="118"/>
      <c r="X228" s="121">
        <f>W228/$P228</f>
        <v>0</v>
      </c>
      <c r="Y228" s="53">
        <f>K228</f>
        <v>4310</v>
      </c>
      <c r="Z228" s="56">
        <f>Y228</f>
        <v>4310</v>
      </c>
    </row>
    <row r="229" spans="1:26" ht="13.9" customHeight="1" x14ac:dyDescent="0.25">
      <c r="E229" s="57"/>
      <c r="F229" s="92" t="s">
        <v>139</v>
      </c>
      <c r="G229" s="93">
        <v>1641.45</v>
      </c>
      <c r="H229" s="93">
        <v>2020.97</v>
      </c>
      <c r="I229" s="93">
        <v>300</v>
      </c>
      <c r="J229" s="93">
        <v>2849.99</v>
      </c>
      <c r="K229" s="93">
        <v>2850</v>
      </c>
      <c r="L229" s="93"/>
      <c r="M229" s="93"/>
      <c r="N229" s="93"/>
      <c r="O229" s="93"/>
      <c r="P229" s="93">
        <f>K229+SUM(L229:O229)</f>
        <v>2850</v>
      </c>
      <c r="Q229" s="93"/>
      <c r="R229" s="94">
        <f>Q229/$P229</f>
        <v>0</v>
      </c>
      <c r="S229" s="93"/>
      <c r="T229" s="83">
        <f>S229/$P229</f>
        <v>0</v>
      </c>
      <c r="U229" s="93"/>
      <c r="V229" s="94">
        <f>U229/$P229</f>
        <v>0</v>
      </c>
      <c r="W229" s="93"/>
      <c r="X229" s="60">
        <f>W229/$P229</f>
        <v>0</v>
      </c>
      <c r="Y229" s="82">
        <f>K229</f>
        <v>2850</v>
      </c>
      <c r="Z229" s="61">
        <f>Y229</f>
        <v>2850</v>
      </c>
    </row>
    <row r="230" spans="1:26" ht="13.9" customHeight="1" x14ac:dyDescent="0.25">
      <c r="E230" s="57"/>
      <c r="F230" s="92" t="s">
        <v>181</v>
      </c>
      <c r="G230" s="82">
        <v>3966</v>
      </c>
      <c r="H230" s="82">
        <v>4232.9799999999996</v>
      </c>
      <c r="I230" s="82">
        <v>4233</v>
      </c>
      <c r="J230" s="82">
        <v>4232.9799999999996</v>
      </c>
      <c r="K230" s="82">
        <v>4233</v>
      </c>
      <c r="L230" s="82"/>
      <c r="M230" s="82"/>
      <c r="N230" s="82"/>
      <c r="O230" s="82"/>
      <c r="P230" s="82">
        <f>K230+SUM(L230:O230)</f>
        <v>4233</v>
      </c>
      <c r="Q230" s="82"/>
      <c r="R230" s="83">
        <f>Q230/$P230</f>
        <v>0</v>
      </c>
      <c r="S230" s="82"/>
      <c r="T230" s="83">
        <f>S230/$P230</f>
        <v>0</v>
      </c>
      <c r="U230" s="82"/>
      <c r="V230" s="83">
        <f>U230/$P230</f>
        <v>0</v>
      </c>
      <c r="W230" s="82"/>
      <c r="X230" s="60">
        <f>W230/$P230</f>
        <v>0</v>
      </c>
      <c r="Y230" s="82">
        <f>K230</f>
        <v>4233</v>
      </c>
      <c r="Z230" s="61">
        <f>Y230</f>
        <v>4233</v>
      </c>
    </row>
    <row r="231" spans="1:26" ht="13.9" customHeight="1" x14ac:dyDescent="0.25">
      <c r="E231" s="57"/>
      <c r="F231" s="92" t="s">
        <v>182</v>
      </c>
      <c r="G231" s="93">
        <v>405</v>
      </c>
      <c r="H231" s="93">
        <v>2558.1</v>
      </c>
      <c r="I231" s="93">
        <v>570</v>
      </c>
      <c r="J231" s="93">
        <v>3910.88</v>
      </c>
      <c r="K231" s="93">
        <v>3900</v>
      </c>
      <c r="L231" s="93"/>
      <c r="M231" s="93"/>
      <c r="N231" s="93"/>
      <c r="O231" s="93"/>
      <c r="P231" s="93">
        <f>K231+SUM(L231:O231)</f>
        <v>3900</v>
      </c>
      <c r="Q231" s="93"/>
      <c r="R231" s="94">
        <f>Q231/$P231</f>
        <v>0</v>
      </c>
      <c r="S231" s="93"/>
      <c r="T231" s="94">
        <f>S231/$P231</f>
        <v>0</v>
      </c>
      <c r="U231" s="93"/>
      <c r="V231" s="94">
        <f>U231/$P231</f>
        <v>0</v>
      </c>
      <c r="W231" s="93"/>
      <c r="X231" s="64">
        <f>W231/$P231</f>
        <v>0</v>
      </c>
      <c r="Y231" s="82">
        <f>K231</f>
        <v>3900</v>
      </c>
      <c r="Z231" s="61">
        <f>Y231</f>
        <v>3900</v>
      </c>
    </row>
    <row r="232" spans="1:26" ht="13.9" customHeight="1" x14ac:dyDescent="0.25">
      <c r="E232" s="65"/>
      <c r="F232" s="95" t="s">
        <v>183</v>
      </c>
      <c r="G232" s="96"/>
      <c r="H232" s="96">
        <v>39928.5</v>
      </c>
      <c r="I232" s="96"/>
      <c r="J232" s="96"/>
      <c r="K232" s="96"/>
      <c r="L232" s="96"/>
      <c r="M232" s="96"/>
      <c r="N232" s="96"/>
      <c r="O232" s="96"/>
      <c r="P232" s="96">
        <f>K232+SUM(L232:O232)</f>
        <v>0</v>
      </c>
      <c r="Q232" s="96"/>
      <c r="R232" s="97" t="e">
        <f>Q232/$P232</f>
        <v>#DIV/0!</v>
      </c>
      <c r="S232" s="96"/>
      <c r="T232" s="68" t="e">
        <f>S232/$P232</f>
        <v>#DIV/0!</v>
      </c>
      <c r="U232" s="96"/>
      <c r="V232" s="97" t="e">
        <f>U232/$P232</f>
        <v>#DIV/0!</v>
      </c>
      <c r="W232" s="96"/>
      <c r="X232" s="69" t="e">
        <f>W232/$P232</f>
        <v>#DIV/0!</v>
      </c>
      <c r="Y232" s="67"/>
      <c r="Z232" s="70"/>
    </row>
    <row r="234" spans="1:26" ht="13.9" customHeight="1" x14ac:dyDescent="0.25">
      <c r="D234" s="32" t="s">
        <v>184</v>
      </c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3"/>
      <c r="S234" s="32"/>
      <c r="T234" s="33"/>
      <c r="U234" s="32"/>
      <c r="V234" s="33"/>
      <c r="W234" s="32"/>
      <c r="X234" s="33"/>
      <c r="Y234" s="32"/>
      <c r="Z234" s="32"/>
    </row>
    <row r="235" spans="1:26" ht="13.9" customHeight="1" x14ac:dyDescent="0.25">
      <c r="D235" s="21" t="s">
        <v>32</v>
      </c>
      <c r="E235" s="21" t="s">
        <v>33</v>
      </c>
      <c r="F235" s="21" t="s">
        <v>34</v>
      </c>
      <c r="G235" s="21" t="s">
        <v>1</v>
      </c>
      <c r="H235" s="21" t="s">
        <v>2</v>
      </c>
      <c r="I235" s="21" t="s">
        <v>3</v>
      </c>
      <c r="J235" s="21" t="s">
        <v>4</v>
      </c>
      <c r="K235" s="21" t="s">
        <v>5</v>
      </c>
      <c r="L235" s="21" t="s">
        <v>6</v>
      </c>
      <c r="M235" s="21" t="s">
        <v>7</v>
      </c>
      <c r="N235" s="21" t="s">
        <v>8</v>
      </c>
      <c r="O235" s="21" t="s">
        <v>9</v>
      </c>
      <c r="P235" s="21" t="s">
        <v>10</v>
      </c>
      <c r="Q235" s="21" t="s">
        <v>11</v>
      </c>
      <c r="R235" s="22" t="s">
        <v>12</v>
      </c>
      <c r="S235" s="21" t="s">
        <v>13</v>
      </c>
      <c r="T235" s="22" t="s">
        <v>14</v>
      </c>
      <c r="U235" s="21" t="s">
        <v>15</v>
      </c>
      <c r="V235" s="22" t="s">
        <v>16</v>
      </c>
      <c r="W235" s="21" t="s">
        <v>17</v>
      </c>
      <c r="X235" s="22" t="s">
        <v>18</v>
      </c>
      <c r="Y235" s="21" t="s">
        <v>19</v>
      </c>
      <c r="Z235" s="21" t="s">
        <v>20</v>
      </c>
    </row>
    <row r="236" spans="1:26" ht="13.9" customHeight="1" x14ac:dyDescent="0.25">
      <c r="A236" s="15">
        <v>5</v>
      </c>
      <c r="D236" s="12" t="s">
        <v>21</v>
      </c>
      <c r="E236" s="35">
        <v>111</v>
      </c>
      <c r="F236" s="35" t="s">
        <v>46</v>
      </c>
      <c r="G236" s="36">
        <f t="shared" ref="G236:Q236" si="123">G244+G290</f>
        <v>3073.4900000000002</v>
      </c>
      <c r="H236" s="36">
        <f t="shared" si="123"/>
        <v>9886.81</v>
      </c>
      <c r="I236" s="36">
        <f t="shared" si="123"/>
        <v>301</v>
      </c>
      <c r="J236" s="36">
        <f t="shared" si="123"/>
        <v>8602.18</v>
      </c>
      <c r="K236" s="36">
        <f t="shared" si="123"/>
        <v>312</v>
      </c>
      <c r="L236" s="36">
        <f t="shared" si="123"/>
        <v>0</v>
      </c>
      <c r="M236" s="36">
        <f t="shared" si="123"/>
        <v>0</v>
      </c>
      <c r="N236" s="36">
        <f t="shared" si="123"/>
        <v>0</v>
      </c>
      <c r="O236" s="36">
        <f t="shared" si="123"/>
        <v>0</v>
      </c>
      <c r="P236" s="36">
        <f t="shared" si="123"/>
        <v>312</v>
      </c>
      <c r="Q236" s="36">
        <f t="shared" si="123"/>
        <v>0</v>
      </c>
      <c r="R236" s="37">
        <f>Q236/$P236</f>
        <v>0</v>
      </c>
      <c r="S236" s="36">
        <f>S244+S290</f>
        <v>0</v>
      </c>
      <c r="T236" s="37">
        <f>S236/$P236</f>
        <v>0</v>
      </c>
      <c r="U236" s="36">
        <f>U244+U290</f>
        <v>0</v>
      </c>
      <c r="V236" s="37">
        <f>U236/$P236</f>
        <v>0</v>
      </c>
      <c r="W236" s="36">
        <f>W244+W290</f>
        <v>0</v>
      </c>
      <c r="X236" s="37">
        <f>W236/$P236</f>
        <v>0</v>
      </c>
      <c r="Y236" s="36">
        <f>Y244+Y290</f>
        <v>312</v>
      </c>
      <c r="Z236" s="36">
        <f>Z244+Z290</f>
        <v>312</v>
      </c>
    </row>
    <row r="237" spans="1:26" ht="13.9" customHeight="1" x14ac:dyDescent="0.25">
      <c r="A237" s="15">
        <v>5</v>
      </c>
      <c r="D237" s="12"/>
      <c r="E237" s="35">
        <v>41</v>
      </c>
      <c r="F237" s="35" t="s">
        <v>23</v>
      </c>
      <c r="G237" s="36">
        <f t="shared" ref="G237:Q237" si="124">G245+G291</f>
        <v>32004.410000000003</v>
      </c>
      <c r="H237" s="36">
        <f t="shared" si="124"/>
        <v>35304.9</v>
      </c>
      <c r="I237" s="36">
        <f t="shared" si="124"/>
        <v>39317</v>
      </c>
      <c r="J237" s="36">
        <f t="shared" si="124"/>
        <v>50941.99</v>
      </c>
      <c r="K237" s="36">
        <f t="shared" si="124"/>
        <v>61394</v>
      </c>
      <c r="L237" s="36">
        <f t="shared" si="124"/>
        <v>0</v>
      </c>
      <c r="M237" s="36">
        <f t="shared" si="124"/>
        <v>0</v>
      </c>
      <c r="N237" s="36">
        <f t="shared" si="124"/>
        <v>0</v>
      </c>
      <c r="O237" s="36">
        <f t="shared" si="124"/>
        <v>0</v>
      </c>
      <c r="P237" s="36">
        <f t="shared" si="124"/>
        <v>61394</v>
      </c>
      <c r="Q237" s="36">
        <f t="shared" si="124"/>
        <v>0</v>
      </c>
      <c r="R237" s="37">
        <f>Q237/$P237</f>
        <v>0</v>
      </c>
      <c r="S237" s="36">
        <f>S245+S291</f>
        <v>0</v>
      </c>
      <c r="T237" s="37">
        <f>S237/$P237</f>
        <v>0</v>
      </c>
      <c r="U237" s="36">
        <f>U245+U291</f>
        <v>0</v>
      </c>
      <c r="V237" s="37">
        <f>U237/$P237</f>
        <v>0</v>
      </c>
      <c r="W237" s="36">
        <f>W245+W291</f>
        <v>0</v>
      </c>
      <c r="X237" s="37">
        <f>W237/$P237</f>
        <v>0</v>
      </c>
      <c r="Y237" s="36">
        <f>Y245+Y291</f>
        <v>57995</v>
      </c>
      <c r="Z237" s="36">
        <f>Z245+Z291</f>
        <v>57999</v>
      </c>
    </row>
    <row r="238" spans="1:26" ht="13.9" customHeight="1" x14ac:dyDescent="0.25">
      <c r="A238" s="15">
        <v>5</v>
      </c>
      <c r="D238" s="12"/>
      <c r="E238" s="35">
        <v>71</v>
      </c>
      <c r="F238" s="35" t="s">
        <v>24</v>
      </c>
      <c r="G238" s="36">
        <f t="shared" ref="G238:Q238" si="125">G246</f>
        <v>1400</v>
      </c>
      <c r="H238" s="36">
        <f t="shared" si="125"/>
        <v>3000</v>
      </c>
      <c r="I238" s="36">
        <f t="shared" si="125"/>
        <v>3000</v>
      </c>
      <c r="J238" s="36">
        <f t="shared" si="125"/>
        <v>3000</v>
      </c>
      <c r="K238" s="36">
        <f t="shared" si="125"/>
        <v>3000</v>
      </c>
      <c r="L238" s="36">
        <f t="shared" si="125"/>
        <v>0</v>
      </c>
      <c r="M238" s="36">
        <f t="shared" si="125"/>
        <v>0</v>
      </c>
      <c r="N238" s="36">
        <f t="shared" si="125"/>
        <v>0</v>
      </c>
      <c r="O238" s="36">
        <f t="shared" si="125"/>
        <v>0</v>
      </c>
      <c r="P238" s="36">
        <f t="shared" si="125"/>
        <v>3000</v>
      </c>
      <c r="Q238" s="36">
        <f t="shared" si="125"/>
        <v>0</v>
      </c>
      <c r="R238" s="37">
        <f>Q238/$P238</f>
        <v>0</v>
      </c>
      <c r="S238" s="36">
        <f>S246</f>
        <v>0</v>
      </c>
      <c r="T238" s="37">
        <f>S238/$P238</f>
        <v>0</v>
      </c>
      <c r="U238" s="36">
        <f>U246</f>
        <v>0</v>
      </c>
      <c r="V238" s="37">
        <f>U238/$P238</f>
        <v>0</v>
      </c>
      <c r="W238" s="36">
        <f>W246</f>
        <v>0</v>
      </c>
      <c r="X238" s="37">
        <f>W238/$P238</f>
        <v>0</v>
      </c>
      <c r="Y238" s="36">
        <f>Y246</f>
        <v>3000</v>
      </c>
      <c r="Z238" s="36">
        <f>Z246</f>
        <v>3000</v>
      </c>
    </row>
    <row r="239" spans="1:26" ht="13.9" customHeight="1" x14ac:dyDescent="0.25">
      <c r="A239" s="15">
        <v>5</v>
      </c>
      <c r="D239" s="12"/>
      <c r="E239" s="35">
        <v>72</v>
      </c>
      <c r="F239" s="35" t="s">
        <v>25</v>
      </c>
      <c r="G239" s="36">
        <f t="shared" ref="G239:Q239" si="126">G292</f>
        <v>0</v>
      </c>
      <c r="H239" s="36">
        <f t="shared" si="126"/>
        <v>0</v>
      </c>
      <c r="I239" s="36">
        <f t="shared" si="126"/>
        <v>0</v>
      </c>
      <c r="J239" s="36">
        <f t="shared" si="126"/>
        <v>138.36000000000001</v>
      </c>
      <c r="K239" s="36">
        <f t="shared" si="126"/>
        <v>0</v>
      </c>
      <c r="L239" s="36">
        <f t="shared" si="126"/>
        <v>0</v>
      </c>
      <c r="M239" s="36">
        <f t="shared" si="126"/>
        <v>0</v>
      </c>
      <c r="N239" s="36">
        <f t="shared" si="126"/>
        <v>0</v>
      </c>
      <c r="O239" s="36">
        <f t="shared" si="126"/>
        <v>0</v>
      </c>
      <c r="P239" s="36">
        <f t="shared" si="126"/>
        <v>0</v>
      </c>
      <c r="Q239" s="36">
        <f t="shared" si="126"/>
        <v>0</v>
      </c>
      <c r="R239" s="37" t="e">
        <f>Q239/$P239</f>
        <v>#DIV/0!</v>
      </c>
      <c r="S239" s="36">
        <f>S292</f>
        <v>0</v>
      </c>
      <c r="T239" s="37" t="e">
        <f>S239/$P239</f>
        <v>#DIV/0!</v>
      </c>
      <c r="U239" s="36">
        <f>U292</f>
        <v>0</v>
      </c>
      <c r="V239" s="37" t="e">
        <f>U239/$P239</f>
        <v>#DIV/0!</v>
      </c>
      <c r="W239" s="36">
        <f>W292</f>
        <v>0</v>
      </c>
      <c r="X239" s="37" t="e">
        <f>W239/$P239</f>
        <v>#DIV/0!</v>
      </c>
      <c r="Y239" s="36">
        <f>Y292</f>
        <v>0</v>
      </c>
      <c r="Z239" s="36">
        <f>Z292</f>
        <v>0</v>
      </c>
    </row>
    <row r="240" spans="1:26" ht="13.9" customHeight="1" x14ac:dyDescent="0.25">
      <c r="A240" s="15">
        <v>5</v>
      </c>
      <c r="D240" s="30"/>
      <c r="E240" s="31"/>
      <c r="F240" s="38" t="s">
        <v>113</v>
      </c>
      <c r="G240" s="39">
        <f t="shared" ref="G240:Q240" si="127">SUM(G236:G239)</f>
        <v>36477.9</v>
      </c>
      <c r="H240" s="39">
        <f t="shared" si="127"/>
        <v>48191.71</v>
      </c>
      <c r="I240" s="39">
        <f t="shared" si="127"/>
        <v>42618</v>
      </c>
      <c r="J240" s="39">
        <f t="shared" si="127"/>
        <v>62682.53</v>
      </c>
      <c r="K240" s="39">
        <f t="shared" si="127"/>
        <v>64706</v>
      </c>
      <c r="L240" s="39">
        <f t="shared" si="127"/>
        <v>0</v>
      </c>
      <c r="M240" s="39">
        <f t="shared" si="127"/>
        <v>0</v>
      </c>
      <c r="N240" s="39">
        <f t="shared" si="127"/>
        <v>0</v>
      </c>
      <c r="O240" s="39">
        <f t="shared" si="127"/>
        <v>0</v>
      </c>
      <c r="P240" s="39">
        <f t="shared" si="127"/>
        <v>64706</v>
      </c>
      <c r="Q240" s="39">
        <f t="shared" si="127"/>
        <v>0</v>
      </c>
      <c r="R240" s="40">
        <f>Q240/$P240</f>
        <v>0</v>
      </c>
      <c r="S240" s="39">
        <f>SUM(S236:S239)</f>
        <v>0</v>
      </c>
      <c r="T240" s="40">
        <f>S240/$P240</f>
        <v>0</v>
      </c>
      <c r="U240" s="39">
        <f>SUM(U236:U239)</f>
        <v>0</v>
      </c>
      <c r="V240" s="40">
        <f>U240/$P240</f>
        <v>0</v>
      </c>
      <c r="W240" s="39">
        <f>SUM(W236:W239)</f>
        <v>0</v>
      </c>
      <c r="X240" s="40">
        <f>W240/$P240</f>
        <v>0</v>
      </c>
      <c r="Y240" s="39">
        <f>SUM(Y236:Y239)</f>
        <v>61307</v>
      </c>
      <c r="Z240" s="39">
        <f>SUM(Z236:Z239)</f>
        <v>61311</v>
      </c>
    </row>
    <row r="242" spans="1:26" ht="13.9" customHeight="1" x14ac:dyDescent="0.25">
      <c r="D242" s="41" t="s">
        <v>185</v>
      </c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2"/>
      <c r="S242" s="41"/>
      <c r="T242" s="42"/>
      <c r="U242" s="41"/>
      <c r="V242" s="42"/>
      <c r="W242" s="41"/>
      <c r="X242" s="42"/>
      <c r="Y242" s="41"/>
      <c r="Z242" s="41"/>
    </row>
    <row r="243" spans="1:26" ht="13.9" customHeight="1" x14ac:dyDescent="0.25">
      <c r="D243" s="122"/>
      <c r="E243" s="122"/>
      <c r="F243" s="122"/>
      <c r="G243" s="21" t="s">
        <v>1</v>
      </c>
      <c r="H243" s="21" t="s">
        <v>2</v>
      </c>
      <c r="I243" s="21" t="s">
        <v>3</v>
      </c>
      <c r="J243" s="21" t="s">
        <v>4</v>
      </c>
      <c r="K243" s="21" t="s">
        <v>5</v>
      </c>
      <c r="L243" s="21" t="s">
        <v>6</v>
      </c>
      <c r="M243" s="21" t="s">
        <v>7</v>
      </c>
      <c r="N243" s="21" t="s">
        <v>8</v>
      </c>
      <c r="O243" s="21" t="s">
        <v>9</v>
      </c>
      <c r="P243" s="21" t="s">
        <v>10</v>
      </c>
      <c r="Q243" s="21" t="s">
        <v>11</v>
      </c>
      <c r="R243" s="22" t="s">
        <v>12</v>
      </c>
      <c r="S243" s="21" t="s">
        <v>13</v>
      </c>
      <c r="T243" s="22" t="s">
        <v>14</v>
      </c>
      <c r="U243" s="21" t="s">
        <v>15</v>
      </c>
      <c r="V243" s="22" t="s">
        <v>16</v>
      </c>
      <c r="W243" s="21" t="s">
        <v>17</v>
      </c>
      <c r="X243" s="22" t="s">
        <v>18</v>
      </c>
      <c r="Y243" s="21" t="s">
        <v>19</v>
      </c>
      <c r="Z243" s="21" t="s">
        <v>20</v>
      </c>
    </row>
    <row r="244" spans="1:26" ht="13.9" customHeight="1" x14ac:dyDescent="0.25">
      <c r="A244" s="15">
        <v>5</v>
      </c>
      <c r="B244" s="15">
        <v>1</v>
      </c>
      <c r="D244" s="13" t="s">
        <v>21</v>
      </c>
      <c r="E244" s="23">
        <v>111</v>
      </c>
      <c r="F244" s="23" t="s">
        <v>46</v>
      </c>
      <c r="G244" s="24">
        <f t="shared" ref="G244:Q244" si="128">G265</f>
        <v>3073.4900000000002</v>
      </c>
      <c r="H244" s="24">
        <f t="shared" si="128"/>
        <v>9886.81</v>
      </c>
      <c r="I244" s="24">
        <f t="shared" si="128"/>
        <v>301</v>
      </c>
      <c r="J244" s="24">
        <f t="shared" si="128"/>
        <v>311.89</v>
      </c>
      <c r="K244" s="24">
        <f t="shared" si="128"/>
        <v>312</v>
      </c>
      <c r="L244" s="24">
        <f t="shared" si="128"/>
        <v>0</v>
      </c>
      <c r="M244" s="24">
        <f t="shared" si="128"/>
        <v>0</v>
      </c>
      <c r="N244" s="24">
        <f t="shared" si="128"/>
        <v>0</v>
      </c>
      <c r="O244" s="24">
        <f t="shared" si="128"/>
        <v>0</v>
      </c>
      <c r="P244" s="24">
        <f t="shared" si="128"/>
        <v>312</v>
      </c>
      <c r="Q244" s="24">
        <f t="shared" si="128"/>
        <v>0</v>
      </c>
      <c r="R244" s="25">
        <f>Q244/$P244</f>
        <v>0</v>
      </c>
      <c r="S244" s="24">
        <f>S265</f>
        <v>0</v>
      </c>
      <c r="T244" s="25">
        <f>S244/$P244</f>
        <v>0</v>
      </c>
      <c r="U244" s="24">
        <f>U265</f>
        <v>0</v>
      </c>
      <c r="V244" s="25">
        <f>U244/$P244</f>
        <v>0</v>
      </c>
      <c r="W244" s="24">
        <f>W265</f>
        <v>0</v>
      </c>
      <c r="X244" s="25">
        <f>W244/$P244</f>
        <v>0</v>
      </c>
      <c r="Y244" s="24">
        <f>Y265</f>
        <v>312</v>
      </c>
      <c r="Z244" s="24">
        <f>Y244</f>
        <v>312</v>
      </c>
    </row>
    <row r="245" spans="1:26" ht="13.9" customHeight="1" x14ac:dyDescent="0.25">
      <c r="A245" s="15">
        <v>5</v>
      </c>
      <c r="B245" s="15">
        <v>1</v>
      </c>
      <c r="D245" s="13"/>
      <c r="E245" s="23">
        <v>41</v>
      </c>
      <c r="F245" s="23" t="s">
        <v>23</v>
      </c>
      <c r="G245" s="24">
        <f t="shared" ref="G245:Q245" si="129">G253+G267+G276+G285</f>
        <v>23146.410000000003</v>
      </c>
      <c r="H245" s="24">
        <f t="shared" si="129"/>
        <v>19675.580000000002</v>
      </c>
      <c r="I245" s="24">
        <f t="shared" si="129"/>
        <v>27079</v>
      </c>
      <c r="J245" s="24">
        <f t="shared" si="129"/>
        <v>27708.37</v>
      </c>
      <c r="K245" s="24">
        <f t="shared" si="129"/>
        <v>43227</v>
      </c>
      <c r="L245" s="24">
        <f t="shared" si="129"/>
        <v>0</v>
      </c>
      <c r="M245" s="24">
        <f t="shared" si="129"/>
        <v>0</v>
      </c>
      <c r="N245" s="24">
        <f t="shared" si="129"/>
        <v>0</v>
      </c>
      <c r="O245" s="24">
        <f t="shared" si="129"/>
        <v>0</v>
      </c>
      <c r="P245" s="24">
        <f t="shared" si="129"/>
        <v>43227</v>
      </c>
      <c r="Q245" s="24">
        <f t="shared" si="129"/>
        <v>0</v>
      </c>
      <c r="R245" s="25">
        <f>Q245/$P245</f>
        <v>0</v>
      </c>
      <c r="S245" s="24">
        <f>S253+S267+S276+S285</f>
        <v>0</v>
      </c>
      <c r="T245" s="25">
        <f>S245/$P245</f>
        <v>0</v>
      </c>
      <c r="U245" s="24">
        <f>U253+U267+U276+U285</f>
        <v>0</v>
      </c>
      <c r="V245" s="25">
        <f>U245/$P245</f>
        <v>0</v>
      </c>
      <c r="W245" s="24">
        <f>W253+W267+W276+W285</f>
        <v>0</v>
      </c>
      <c r="X245" s="25">
        <f>W245/$P245</f>
        <v>0</v>
      </c>
      <c r="Y245" s="24">
        <f>Y253+Y267+Y276+Y285</f>
        <v>42827</v>
      </c>
      <c r="Z245" s="24">
        <f>Z253+Z267+Z276+Z285</f>
        <v>42827</v>
      </c>
    </row>
    <row r="246" spans="1:26" ht="13.9" customHeight="1" x14ac:dyDescent="0.25">
      <c r="A246" s="15">
        <v>5</v>
      </c>
      <c r="B246" s="15">
        <v>1</v>
      </c>
      <c r="D246" s="13"/>
      <c r="E246" s="23">
        <v>71</v>
      </c>
      <c r="F246" s="23" t="s">
        <v>24</v>
      </c>
      <c r="G246" s="24">
        <f t="shared" ref="G246:Q246" si="130">G255</f>
        <v>1400</v>
      </c>
      <c r="H246" s="24">
        <f t="shared" si="130"/>
        <v>3000</v>
      </c>
      <c r="I246" s="24">
        <f t="shared" si="130"/>
        <v>3000</v>
      </c>
      <c r="J246" s="24">
        <f t="shared" si="130"/>
        <v>3000</v>
      </c>
      <c r="K246" s="24">
        <f t="shared" si="130"/>
        <v>3000</v>
      </c>
      <c r="L246" s="24">
        <f t="shared" si="130"/>
        <v>0</v>
      </c>
      <c r="M246" s="24">
        <f t="shared" si="130"/>
        <v>0</v>
      </c>
      <c r="N246" s="24">
        <f t="shared" si="130"/>
        <v>0</v>
      </c>
      <c r="O246" s="24">
        <f t="shared" si="130"/>
        <v>0</v>
      </c>
      <c r="P246" s="24">
        <f t="shared" si="130"/>
        <v>3000</v>
      </c>
      <c r="Q246" s="24">
        <f t="shared" si="130"/>
        <v>0</v>
      </c>
      <c r="R246" s="25">
        <f>Q246/$P246</f>
        <v>0</v>
      </c>
      <c r="S246" s="24">
        <f>S255</f>
        <v>0</v>
      </c>
      <c r="T246" s="25">
        <f>S246/$P246</f>
        <v>0</v>
      </c>
      <c r="U246" s="24">
        <f>U255</f>
        <v>0</v>
      </c>
      <c r="V246" s="25">
        <f>U246/$P246</f>
        <v>0</v>
      </c>
      <c r="W246" s="24">
        <f>W255</f>
        <v>0</v>
      </c>
      <c r="X246" s="25">
        <f>W246/$P246</f>
        <v>0</v>
      </c>
      <c r="Y246" s="24">
        <f>Y255</f>
        <v>3000</v>
      </c>
      <c r="Z246" s="24">
        <f>Z255</f>
        <v>3000</v>
      </c>
    </row>
    <row r="247" spans="1:26" ht="13.9" customHeight="1" x14ac:dyDescent="0.25">
      <c r="A247" s="15">
        <v>5</v>
      </c>
      <c r="B247" s="15">
        <v>1</v>
      </c>
      <c r="D247" s="30"/>
      <c r="E247" s="31"/>
      <c r="F247" s="26" t="s">
        <v>113</v>
      </c>
      <c r="G247" s="27">
        <f t="shared" ref="G247:Q247" si="131">SUM(G244:G246)</f>
        <v>27619.900000000005</v>
      </c>
      <c r="H247" s="27">
        <f t="shared" si="131"/>
        <v>32562.39</v>
      </c>
      <c r="I247" s="27">
        <f t="shared" si="131"/>
        <v>30380</v>
      </c>
      <c r="J247" s="27">
        <f t="shared" si="131"/>
        <v>31020.26</v>
      </c>
      <c r="K247" s="27">
        <f t="shared" si="131"/>
        <v>46539</v>
      </c>
      <c r="L247" s="27">
        <f t="shared" si="131"/>
        <v>0</v>
      </c>
      <c r="M247" s="27">
        <f t="shared" si="131"/>
        <v>0</v>
      </c>
      <c r="N247" s="27">
        <f t="shared" si="131"/>
        <v>0</v>
      </c>
      <c r="O247" s="27">
        <f t="shared" si="131"/>
        <v>0</v>
      </c>
      <c r="P247" s="27">
        <f t="shared" si="131"/>
        <v>46539</v>
      </c>
      <c r="Q247" s="27">
        <f t="shared" si="131"/>
        <v>0</v>
      </c>
      <c r="R247" s="28">
        <f>Q247/$P247</f>
        <v>0</v>
      </c>
      <c r="S247" s="27">
        <f>SUM(S244:S246)</f>
        <v>0</v>
      </c>
      <c r="T247" s="28">
        <f>S247/$P247</f>
        <v>0</v>
      </c>
      <c r="U247" s="27">
        <f>SUM(U244:U246)</f>
        <v>0</v>
      </c>
      <c r="V247" s="28">
        <f>U247/$P247</f>
        <v>0</v>
      </c>
      <c r="W247" s="27">
        <f>SUM(W244:W246)</f>
        <v>0</v>
      </c>
      <c r="X247" s="28">
        <f>W247/$P247</f>
        <v>0</v>
      </c>
      <c r="Y247" s="27">
        <f>SUM(Y244:Y246)</f>
        <v>46139</v>
      </c>
      <c r="Z247" s="27">
        <f>SUM(Z244:Z246)</f>
        <v>46139</v>
      </c>
    </row>
    <row r="249" spans="1:26" ht="13.9" customHeight="1" x14ac:dyDescent="0.25">
      <c r="D249" s="73" t="s">
        <v>186</v>
      </c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4"/>
      <c r="S249" s="73"/>
      <c r="T249" s="74"/>
      <c r="U249" s="73"/>
      <c r="V249" s="74"/>
      <c r="W249" s="73"/>
      <c r="X249" s="74"/>
      <c r="Y249" s="73"/>
      <c r="Z249" s="73"/>
    </row>
    <row r="250" spans="1:26" ht="13.9" customHeight="1" x14ac:dyDescent="0.25">
      <c r="D250" s="21" t="s">
        <v>32</v>
      </c>
      <c r="E250" s="21" t="s">
        <v>33</v>
      </c>
      <c r="F250" s="21" t="s">
        <v>34</v>
      </c>
      <c r="G250" s="21" t="s">
        <v>1</v>
      </c>
      <c r="H250" s="21" t="s">
        <v>2</v>
      </c>
      <c r="I250" s="21" t="s">
        <v>3</v>
      </c>
      <c r="J250" s="21" t="s">
        <v>4</v>
      </c>
      <c r="K250" s="21" t="s">
        <v>5</v>
      </c>
      <c r="L250" s="21" t="s">
        <v>6</v>
      </c>
      <c r="M250" s="21" t="s">
        <v>7</v>
      </c>
      <c r="N250" s="21" t="s">
        <v>8</v>
      </c>
      <c r="O250" s="21" t="s">
        <v>9</v>
      </c>
      <c r="P250" s="21" t="s">
        <v>10</v>
      </c>
      <c r="Q250" s="21" t="s">
        <v>11</v>
      </c>
      <c r="R250" s="22" t="s">
        <v>12</v>
      </c>
      <c r="S250" s="21" t="s">
        <v>13</v>
      </c>
      <c r="T250" s="22" t="s">
        <v>14</v>
      </c>
      <c r="U250" s="21" t="s">
        <v>15</v>
      </c>
      <c r="V250" s="22" t="s">
        <v>16</v>
      </c>
      <c r="W250" s="21" t="s">
        <v>17</v>
      </c>
      <c r="X250" s="22" t="s">
        <v>18</v>
      </c>
      <c r="Y250" s="21" t="s">
        <v>19</v>
      </c>
      <c r="Z250" s="21" t="s">
        <v>20</v>
      </c>
    </row>
    <row r="251" spans="1:26" ht="13.9" customHeight="1" x14ac:dyDescent="0.25">
      <c r="A251" s="15">
        <v>5</v>
      </c>
      <c r="B251" s="15">
        <v>1</v>
      </c>
      <c r="C251" s="15">
        <v>1</v>
      </c>
      <c r="D251" s="5" t="s">
        <v>187</v>
      </c>
      <c r="E251" s="23">
        <v>630</v>
      </c>
      <c r="F251" s="23" t="s">
        <v>120</v>
      </c>
      <c r="G251" s="24">
        <v>2038.71</v>
      </c>
      <c r="H251" s="24">
        <v>1837.4</v>
      </c>
      <c r="I251" s="24">
        <v>1827</v>
      </c>
      <c r="J251" s="24">
        <v>2106.09</v>
      </c>
      <c r="K251" s="24">
        <v>3500</v>
      </c>
      <c r="L251" s="24"/>
      <c r="M251" s="24"/>
      <c r="N251" s="24"/>
      <c r="O251" s="24"/>
      <c r="P251" s="24">
        <f>K251+SUM(L251:O251)</f>
        <v>3500</v>
      </c>
      <c r="Q251" s="24"/>
      <c r="R251" s="25">
        <f t="shared" ref="R251:R256" si="132">Q251/$P251</f>
        <v>0</v>
      </c>
      <c r="S251" s="24"/>
      <c r="T251" s="25">
        <f t="shared" ref="T251:T256" si="133">S251/$P251</f>
        <v>0</v>
      </c>
      <c r="U251" s="24"/>
      <c r="V251" s="25">
        <f t="shared" ref="V251:V256" si="134">U251/$P251</f>
        <v>0</v>
      </c>
      <c r="W251" s="24"/>
      <c r="X251" s="25">
        <f t="shared" ref="X251:X256" si="135">W251/$P251</f>
        <v>0</v>
      </c>
      <c r="Y251" s="24">
        <v>3100</v>
      </c>
      <c r="Z251" s="24">
        <f>Y251</f>
        <v>3100</v>
      </c>
    </row>
    <row r="252" spans="1:26" ht="13.9" customHeight="1" x14ac:dyDescent="0.25">
      <c r="A252" s="15">
        <v>5</v>
      </c>
      <c r="B252" s="15">
        <v>1</v>
      </c>
      <c r="C252" s="15">
        <v>1</v>
      </c>
      <c r="D252" s="5"/>
      <c r="E252" s="23">
        <v>640</v>
      </c>
      <c r="F252" s="23" t="s">
        <v>121</v>
      </c>
      <c r="G252" s="46">
        <v>1420</v>
      </c>
      <c r="H252" s="46">
        <v>2570</v>
      </c>
      <c r="I252" s="46">
        <v>6840</v>
      </c>
      <c r="J252" s="46">
        <v>6840</v>
      </c>
      <c r="K252" s="46">
        <v>2440</v>
      </c>
      <c r="L252" s="46"/>
      <c r="M252" s="46"/>
      <c r="N252" s="46"/>
      <c r="O252" s="46"/>
      <c r="P252" s="46">
        <f>K252+SUM(L252:O252)</f>
        <v>2440</v>
      </c>
      <c r="Q252" s="46"/>
      <c r="R252" s="47">
        <f t="shared" si="132"/>
        <v>0</v>
      </c>
      <c r="S252" s="46"/>
      <c r="T252" s="47">
        <f t="shared" si="133"/>
        <v>0</v>
      </c>
      <c r="U252" s="46"/>
      <c r="V252" s="47">
        <f t="shared" si="134"/>
        <v>0</v>
      </c>
      <c r="W252" s="46"/>
      <c r="X252" s="47">
        <f t="shared" si="135"/>
        <v>0</v>
      </c>
      <c r="Y252" s="24">
        <f>K252</f>
        <v>2440</v>
      </c>
      <c r="Z252" s="24">
        <f>Y252</f>
        <v>2440</v>
      </c>
    </row>
    <row r="253" spans="1:26" ht="13.9" customHeight="1" x14ac:dyDescent="0.25">
      <c r="A253" s="15">
        <v>5</v>
      </c>
      <c r="B253" s="15">
        <v>1</v>
      </c>
      <c r="C253" s="15">
        <v>1</v>
      </c>
      <c r="D253" s="85" t="s">
        <v>21</v>
      </c>
      <c r="E253" s="48">
        <v>41</v>
      </c>
      <c r="F253" s="48" t="s">
        <v>23</v>
      </c>
      <c r="G253" s="49">
        <f t="shared" ref="G253:Q253" si="136">SUM(G251:G252)</f>
        <v>3458.71</v>
      </c>
      <c r="H253" s="49">
        <f t="shared" si="136"/>
        <v>4407.3999999999996</v>
      </c>
      <c r="I253" s="49">
        <f t="shared" si="136"/>
        <v>8667</v>
      </c>
      <c r="J253" s="49">
        <f t="shared" si="136"/>
        <v>8946.09</v>
      </c>
      <c r="K253" s="49">
        <f t="shared" si="136"/>
        <v>5940</v>
      </c>
      <c r="L253" s="49">
        <f t="shared" si="136"/>
        <v>0</v>
      </c>
      <c r="M253" s="49">
        <f t="shared" si="136"/>
        <v>0</v>
      </c>
      <c r="N253" s="49">
        <f t="shared" si="136"/>
        <v>0</v>
      </c>
      <c r="O253" s="49">
        <f t="shared" si="136"/>
        <v>0</v>
      </c>
      <c r="P253" s="49">
        <f t="shared" si="136"/>
        <v>5940</v>
      </c>
      <c r="Q253" s="49">
        <f t="shared" si="136"/>
        <v>0</v>
      </c>
      <c r="R253" s="50">
        <f t="shared" si="132"/>
        <v>0</v>
      </c>
      <c r="S253" s="49">
        <f>SUM(S251:S252)</f>
        <v>0</v>
      </c>
      <c r="T253" s="50">
        <f t="shared" si="133"/>
        <v>0</v>
      </c>
      <c r="U253" s="49">
        <f>SUM(U251:U252)</f>
        <v>0</v>
      </c>
      <c r="V253" s="50">
        <f t="shared" si="134"/>
        <v>0</v>
      </c>
      <c r="W253" s="49">
        <f>SUM(W251:W252)</f>
        <v>0</v>
      </c>
      <c r="X253" s="50">
        <f t="shared" si="135"/>
        <v>0</v>
      </c>
      <c r="Y253" s="49">
        <f>SUM(Y251:Y252)</f>
        <v>5540</v>
      </c>
      <c r="Z253" s="49">
        <f>SUM(Z251:Z252)</f>
        <v>5540</v>
      </c>
    </row>
    <row r="254" spans="1:26" ht="13.9" customHeight="1" x14ac:dyDescent="0.25">
      <c r="A254" s="15">
        <v>5</v>
      </c>
      <c r="B254" s="15">
        <v>1</v>
      </c>
      <c r="C254" s="15">
        <v>1</v>
      </c>
      <c r="D254" s="80" t="s">
        <v>187</v>
      </c>
      <c r="E254" s="23">
        <v>630</v>
      </c>
      <c r="F254" s="23" t="s">
        <v>120</v>
      </c>
      <c r="G254" s="24">
        <v>1400</v>
      </c>
      <c r="H254" s="24">
        <v>3000</v>
      </c>
      <c r="I254" s="24">
        <v>3000</v>
      </c>
      <c r="J254" s="24">
        <v>3000</v>
      </c>
      <c r="K254" s="24">
        <v>3000</v>
      </c>
      <c r="L254" s="24"/>
      <c r="M254" s="24"/>
      <c r="N254" s="24"/>
      <c r="O254" s="24"/>
      <c r="P254" s="24">
        <f>K254+SUM(L254:O254)</f>
        <v>3000</v>
      </c>
      <c r="Q254" s="24"/>
      <c r="R254" s="25">
        <f t="shared" si="132"/>
        <v>0</v>
      </c>
      <c r="S254" s="24"/>
      <c r="T254" s="25">
        <f t="shared" si="133"/>
        <v>0</v>
      </c>
      <c r="U254" s="24"/>
      <c r="V254" s="25">
        <f t="shared" si="134"/>
        <v>0</v>
      </c>
      <c r="W254" s="24"/>
      <c r="X254" s="25">
        <f t="shared" si="135"/>
        <v>0</v>
      </c>
      <c r="Y254" s="24">
        <f>príjmy!V107</f>
        <v>3000</v>
      </c>
      <c r="Z254" s="24">
        <f>príjmy!W107</f>
        <v>3000</v>
      </c>
    </row>
    <row r="255" spans="1:26" ht="13.9" customHeight="1" x14ac:dyDescent="0.25">
      <c r="A255" s="15">
        <v>5</v>
      </c>
      <c r="B255" s="15">
        <v>1</v>
      </c>
      <c r="C255" s="15">
        <v>1</v>
      </c>
      <c r="D255" s="85" t="s">
        <v>21</v>
      </c>
      <c r="E255" s="48">
        <v>71</v>
      </c>
      <c r="F255" s="48" t="s">
        <v>24</v>
      </c>
      <c r="G255" s="49">
        <f t="shared" ref="G255:Q255" si="137">SUM(G254:G254)</f>
        <v>1400</v>
      </c>
      <c r="H255" s="49">
        <f t="shared" si="137"/>
        <v>3000</v>
      </c>
      <c r="I255" s="49">
        <f t="shared" si="137"/>
        <v>3000</v>
      </c>
      <c r="J255" s="49">
        <f t="shared" si="137"/>
        <v>3000</v>
      </c>
      <c r="K255" s="49">
        <f t="shared" si="137"/>
        <v>3000</v>
      </c>
      <c r="L255" s="49">
        <f t="shared" si="137"/>
        <v>0</v>
      </c>
      <c r="M255" s="49">
        <f t="shared" si="137"/>
        <v>0</v>
      </c>
      <c r="N255" s="49">
        <f t="shared" si="137"/>
        <v>0</v>
      </c>
      <c r="O255" s="49">
        <f t="shared" si="137"/>
        <v>0</v>
      </c>
      <c r="P255" s="49">
        <f t="shared" si="137"/>
        <v>3000</v>
      </c>
      <c r="Q255" s="49">
        <f t="shared" si="137"/>
        <v>0</v>
      </c>
      <c r="R255" s="50">
        <f t="shared" si="132"/>
        <v>0</v>
      </c>
      <c r="S255" s="49">
        <f>SUM(S254:S254)</f>
        <v>0</v>
      </c>
      <c r="T255" s="50">
        <f t="shared" si="133"/>
        <v>0</v>
      </c>
      <c r="U255" s="49">
        <f>SUM(U254:U254)</f>
        <v>0</v>
      </c>
      <c r="V255" s="50">
        <f t="shared" si="134"/>
        <v>0</v>
      </c>
      <c r="W255" s="49">
        <f>SUM(W254:W254)</f>
        <v>0</v>
      </c>
      <c r="X255" s="50">
        <f t="shared" si="135"/>
        <v>0</v>
      </c>
      <c r="Y255" s="49">
        <f>SUM(Y254:Y254)</f>
        <v>3000</v>
      </c>
      <c r="Z255" s="49">
        <f>SUM(Z254:Z254)</f>
        <v>3000</v>
      </c>
    </row>
    <row r="256" spans="1:26" ht="13.9" customHeight="1" x14ac:dyDescent="0.25">
      <c r="A256" s="15">
        <v>5</v>
      </c>
      <c r="B256" s="15">
        <v>1</v>
      </c>
      <c r="C256" s="15">
        <v>1</v>
      </c>
      <c r="D256" s="119"/>
      <c r="E256" s="31"/>
      <c r="F256" s="26" t="s">
        <v>113</v>
      </c>
      <c r="G256" s="27">
        <f t="shared" ref="G256:Q256" si="138">G253+G255</f>
        <v>4858.71</v>
      </c>
      <c r="H256" s="27">
        <f t="shared" si="138"/>
        <v>7407.4</v>
      </c>
      <c r="I256" s="27">
        <f t="shared" si="138"/>
        <v>11667</v>
      </c>
      <c r="J256" s="27">
        <f t="shared" si="138"/>
        <v>11946.09</v>
      </c>
      <c r="K256" s="27">
        <f t="shared" si="138"/>
        <v>8940</v>
      </c>
      <c r="L256" s="27">
        <f t="shared" si="138"/>
        <v>0</v>
      </c>
      <c r="M256" s="27">
        <f t="shared" si="138"/>
        <v>0</v>
      </c>
      <c r="N256" s="27">
        <f t="shared" si="138"/>
        <v>0</v>
      </c>
      <c r="O256" s="27">
        <f t="shared" si="138"/>
        <v>0</v>
      </c>
      <c r="P256" s="27">
        <f t="shared" si="138"/>
        <v>8940</v>
      </c>
      <c r="Q256" s="27">
        <f t="shared" si="138"/>
        <v>0</v>
      </c>
      <c r="R256" s="28">
        <f t="shared" si="132"/>
        <v>0</v>
      </c>
      <c r="S256" s="27">
        <f>S253+S255</f>
        <v>0</v>
      </c>
      <c r="T256" s="28">
        <f t="shared" si="133"/>
        <v>0</v>
      </c>
      <c r="U256" s="27">
        <f>U253+U255</f>
        <v>0</v>
      </c>
      <c r="V256" s="28">
        <f t="shared" si="134"/>
        <v>0</v>
      </c>
      <c r="W256" s="27">
        <f>W253+W255</f>
        <v>0</v>
      </c>
      <c r="X256" s="28">
        <f t="shared" si="135"/>
        <v>0</v>
      </c>
      <c r="Y256" s="27">
        <f>Y253+Y255</f>
        <v>8540</v>
      </c>
      <c r="Z256" s="27">
        <f>Z253+Z255</f>
        <v>8540</v>
      </c>
    </row>
    <row r="258" spans="1:26" ht="13.9" customHeight="1" x14ac:dyDescent="0.25">
      <c r="E258" s="116" t="s">
        <v>56</v>
      </c>
      <c r="F258" s="123" t="s">
        <v>135</v>
      </c>
      <c r="G258" s="124">
        <v>803</v>
      </c>
      <c r="H258" s="125">
        <v>242</v>
      </c>
      <c r="I258" s="125">
        <v>265</v>
      </c>
      <c r="J258" s="125">
        <v>308</v>
      </c>
      <c r="K258" s="125">
        <v>2025</v>
      </c>
      <c r="L258" s="125"/>
      <c r="M258" s="125"/>
      <c r="N258" s="125"/>
      <c r="O258" s="125"/>
      <c r="P258" s="125">
        <f>K258+SUM(L258:O258)</f>
        <v>2025</v>
      </c>
      <c r="Q258" s="125"/>
      <c r="R258" s="126">
        <f>Q258/$P258</f>
        <v>0</v>
      </c>
      <c r="S258" s="125"/>
      <c r="T258" s="126">
        <f>S258/$P258</f>
        <v>0</v>
      </c>
      <c r="U258" s="125"/>
      <c r="V258" s="126">
        <f>U258/$P258</f>
        <v>0</v>
      </c>
      <c r="W258" s="125"/>
      <c r="X258" s="127">
        <f>W258/$P258</f>
        <v>0</v>
      </c>
      <c r="Y258" s="125">
        <f>K258</f>
        <v>2025</v>
      </c>
      <c r="Z258" s="128">
        <f>Y258</f>
        <v>2025</v>
      </c>
    </row>
    <row r="260" spans="1:26" ht="13.9" customHeight="1" x14ac:dyDescent="0.25">
      <c r="D260" s="73" t="s">
        <v>188</v>
      </c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4"/>
      <c r="S260" s="73"/>
      <c r="T260" s="74"/>
      <c r="U260" s="73"/>
      <c r="V260" s="74"/>
      <c r="W260" s="73"/>
      <c r="X260" s="74"/>
      <c r="Y260" s="73"/>
      <c r="Z260" s="73"/>
    </row>
    <row r="261" spans="1:26" ht="13.9" customHeight="1" x14ac:dyDescent="0.25">
      <c r="D261" s="21" t="s">
        <v>32</v>
      </c>
      <c r="E261" s="21" t="s">
        <v>33</v>
      </c>
      <c r="F261" s="21" t="s">
        <v>34</v>
      </c>
      <c r="G261" s="21" t="s">
        <v>1</v>
      </c>
      <c r="H261" s="21" t="s">
        <v>2</v>
      </c>
      <c r="I261" s="21" t="s">
        <v>3</v>
      </c>
      <c r="J261" s="21" t="s">
        <v>4</v>
      </c>
      <c r="K261" s="21" t="s">
        <v>5</v>
      </c>
      <c r="L261" s="21" t="s">
        <v>6</v>
      </c>
      <c r="M261" s="21" t="s">
        <v>7</v>
      </c>
      <c r="N261" s="21" t="s">
        <v>8</v>
      </c>
      <c r="O261" s="21" t="s">
        <v>9</v>
      </c>
      <c r="P261" s="21" t="s">
        <v>10</v>
      </c>
      <c r="Q261" s="21" t="s">
        <v>11</v>
      </c>
      <c r="R261" s="22" t="s">
        <v>12</v>
      </c>
      <c r="S261" s="21" t="s">
        <v>13</v>
      </c>
      <c r="T261" s="22" t="s">
        <v>14</v>
      </c>
      <c r="U261" s="21" t="s">
        <v>15</v>
      </c>
      <c r="V261" s="22" t="s">
        <v>16</v>
      </c>
      <c r="W261" s="21" t="s">
        <v>17</v>
      </c>
      <c r="X261" s="22" t="s">
        <v>18</v>
      </c>
      <c r="Y261" s="21" t="s">
        <v>19</v>
      </c>
      <c r="Z261" s="21" t="s">
        <v>20</v>
      </c>
    </row>
    <row r="262" spans="1:26" ht="13.9" customHeight="1" x14ac:dyDescent="0.25">
      <c r="A262" s="15">
        <v>5</v>
      </c>
      <c r="B262" s="15">
        <v>1</v>
      </c>
      <c r="C262" s="15">
        <v>2</v>
      </c>
      <c r="D262" s="11" t="s">
        <v>189</v>
      </c>
      <c r="E262" s="23">
        <v>610</v>
      </c>
      <c r="F262" s="23" t="s">
        <v>118</v>
      </c>
      <c r="G262" s="24">
        <v>0</v>
      </c>
      <c r="H262" s="24">
        <v>222.86</v>
      </c>
      <c r="I262" s="24">
        <v>223</v>
      </c>
      <c r="J262" s="24">
        <v>231.15</v>
      </c>
      <c r="K262" s="24">
        <v>231</v>
      </c>
      <c r="L262" s="24"/>
      <c r="M262" s="24"/>
      <c r="N262" s="24"/>
      <c r="O262" s="24"/>
      <c r="P262" s="24">
        <f>K262+SUM(L262:O262)</f>
        <v>231</v>
      </c>
      <c r="Q262" s="24"/>
      <c r="R262" s="25">
        <f t="shared" ref="R262:R268" si="139">Q262/$P262</f>
        <v>0</v>
      </c>
      <c r="S262" s="24"/>
      <c r="T262" s="25">
        <f t="shared" ref="T262:T268" si="140">S262/$P262</f>
        <v>0</v>
      </c>
      <c r="U262" s="24"/>
      <c r="V262" s="25">
        <f t="shared" ref="V262:V268" si="141">U262/$P262</f>
        <v>0</v>
      </c>
      <c r="W262" s="24"/>
      <c r="X262" s="25">
        <f t="shared" ref="X262:X268" si="142">W262/$P262</f>
        <v>0</v>
      </c>
      <c r="Y262" s="24">
        <f>K262</f>
        <v>231</v>
      </c>
      <c r="Z262" s="24">
        <f>Y262</f>
        <v>231</v>
      </c>
    </row>
    <row r="263" spans="1:26" ht="13.9" customHeight="1" x14ac:dyDescent="0.25">
      <c r="A263" s="15">
        <v>5</v>
      </c>
      <c r="B263" s="15">
        <v>1</v>
      </c>
      <c r="C263" s="15">
        <v>2</v>
      </c>
      <c r="D263" s="11" t="s">
        <v>189</v>
      </c>
      <c r="E263" s="23">
        <v>620</v>
      </c>
      <c r="F263" s="23" t="s">
        <v>119</v>
      </c>
      <c r="G263" s="24">
        <v>68.73</v>
      </c>
      <c r="H263" s="24">
        <v>77.86</v>
      </c>
      <c r="I263" s="24">
        <v>78</v>
      </c>
      <c r="J263" s="24">
        <v>80.739999999999995</v>
      </c>
      <c r="K263" s="24">
        <v>81</v>
      </c>
      <c r="L263" s="24"/>
      <c r="M263" s="24"/>
      <c r="N263" s="24"/>
      <c r="O263" s="24"/>
      <c r="P263" s="24">
        <f>K263+SUM(L263:O263)</f>
        <v>81</v>
      </c>
      <c r="Q263" s="24"/>
      <c r="R263" s="25">
        <f t="shared" si="139"/>
        <v>0</v>
      </c>
      <c r="S263" s="24"/>
      <c r="T263" s="25">
        <f t="shared" si="140"/>
        <v>0</v>
      </c>
      <c r="U263" s="24"/>
      <c r="V263" s="25">
        <f t="shared" si="141"/>
        <v>0</v>
      </c>
      <c r="W263" s="24"/>
      <c r="X263" s="25">
        <f t="shared" si="142"/>
        <v>0</v>
      </c>
      <c r="Y263" s="24">
        <f>K263</f>
        <v>81</v>
      </c>
      <c r="Z263" s="24">
        <f>Y263</f>
        <v>81</v>
      </c>
    </row>
    <row r="264" spans="1:26" ht="13.9" customHeight="1" x14ac:dyDescent="0.25">
      <c r="A264" s="15">
        <v>5</v>
      </c>
      <c r="B264" s="15">
        <v>1</v>
      </c>
      <c r="C264" s="15">
        <v>2</v>
      </c>
      <c r="D264" s="11" t="s">
        <v>189</v>
      </c>
      <c r="E264" s="23">
        <v>630</v>
      </c>
      <c r="F264" s="23" t="s">
        <v>120</v>
      </c>
      <c r="G264" s="24">
        <v>3004.76</v>
      </c>
      <c r="H264" s="24">
        <v>9586.09</v>
      </c>
      <c r="I264" s="24">
        <v>0</v>
      </c>
      <c r="J264" s="24">
        <v>0</v>
      </c>
      <c r="K264" s="24">
        <v>0</v>
      </c>
      <c r="L264" s="24"/>
      <c r="M264" s="24"/>
      <c r="N264" s="24"/>
      <c r="O264" s="24"/>
      <c r="P264" s="24">
        <f>K264+SUM(L264:O264)</f>
        <v>0</v>
      </c>
      <c r="Q264" s="24"/>
      <c r="R264" s="25" t="e">
        <f t="shared" si="139"/>
        <v>#DIV/0!</v>
      </c>
      <c r="S264" s="24"/>
      <c r="T264" s="25" t="e">
        <f t="shared" si="140"/>
        <v>#DIV/0!</v>
      </c>
      <c r="U264" s="24"/>
      <c r="V264" s="25" t="e">
        <f t="shared" si="141"/>
        <v>#DIV/0!</v>
      </c>
      <c r="W264" s="24"/>
      <c r="X264" s="25" t="e">
        <f t="shared" si="142"/>
        <v>#DIV/0!</v>
      </c>
      <c r="Y264" s="24">
        <f>K264</f>
        <v>0</v>
      </c>
      <c r="Z264" s="24">
        <f>Y264</f>
        <v>0</v>
      </c>
    </row>
    <row r="265" spans="1:26" ht="13.9" customHeight="1" x14ac:dyDescent="0.25">
      <c r="A265" s="15">
        <v>5</v>
      </c>
      <c r="B265" s="15">
        <v>1</v>
      </c>
      <c r="C265" s="15">
        <v>2</v>
      </c>
      <c r="D265" s="85" t="s">
        <v>21</v>
      </c>
      <c r="E265" s="48">
        <v>111</v>
      </c>
      <c r="F265" s="48" t="s">
        <v>123</v>
      </c>
      <c r="G265" s="49">
        <f t="shared" ref="G265:Q265" si="143">SUM(G262:G264)</f>
        <v>3073.4900000000002</v>
      </c>
      <c r="H265" s="49">
        <f t="shared" si="143"/>
        <v>9886.81</v>
      </c>
      <c r="I265" s="49">
        <f t="shared" si="143"/>
        <v>301</v>
      </c>
      <c r="J265" s="49">
        <f t="shared" si="143"/>
        <v>311.89</v>
      </c>
      <c r="K265" s="49">
        <f t="shared" si="143"/>
        <v>312</v>
      </c>
      <c r="L265" s="49">
        <f t="shared" si="143"/>
        <v>0</v>
      </c>
      <c r="M265" s="49">
        <f t="shared" si="143"/>
        <v>0</v>
      </c>
      <c r="N265" s="49">
        <f t="shared" si="143"/>
        <v>0</v>
      </c>
      <c r="O265" s="49">
        <f t="shared" si="143"/>
        <v>0</v>
      </c>
      <c r="P265" s="49">
        <f t="shared" si="143"/>
        <v>312</v>
      </c>
      <c r="Q265" s="49">
        <f t="shared" si="143"/>
        <v>0</v>
      </c>
      <c r="R265" s="50">
        <f t="shared" si="139"/>
        <v>0</v>
      </c>
      <c r="S265" s="49">
        <f>SUM(S262:S264)</f>
        <v>0</v>
      </c>
      <c r="T265" s="50">
        <f t="shared" si="140"/>
        <v>0</v>
      </c>
      <c r="U265" s="49">
        <f>SUM(U262:U264)</f>
        <v>0</v>
      </c>
      <c r="V265" s="50">
        <f t="shared" si="141"/>
        <v>0</v>
      </c>
      <c r="W265" s="49">
        <f>SUM(W262:W264)</f>
        <v>0</v>
      </c>
      <c r="X265" s="50">
        <f t="shared" si="142"/>
        <v>0</v>
      </c>
      <c r="Y265" s="49">
        <f>SUM(Y262:Y264)</f>
        <v>312</v>
      </c>
      <c r="Z265" s="49">
        <f>SUM(Z262:Z264)</f>
        <v>312</v>
      </c>
    </row>
    <row r="266" spans="1:26" ht="13.9" customHeight="1" x14ac:dyDescent="0.25">
      <c r="A266" s="15">
        <v>5</v>
      </c>
      <c r="B266" s="15">
        <v>1</v>
      </c>
      <c r="C266" s="15">
        <v>2</v>
      </c>
      <c r="D266" s="84" t="s">
        <v>189</v>
      </c>
      <c r="E266" s="23">
        <v>630</v>
      </c>
      <c r="F266" s="23" t="s">
        <v>120</v>
      </c>
      <c r="G266" s="24">
        <v>3272</v>
      </c>
      <c r="H266" s="24">
        <v>0</v>
      </c>
      <c r="I266" s="24">
        <v>0</v>
      </c>
      <c r="J266" s="24">
        <v>0</v>
      </c>
      <c r="K266" s="24">
        <v>0</v>
      </c>
      <c r="L266" s="24"/>
      <c r="M266" s="24"/>
      <c r="N266" s="24"/>
      <c r="O266" s="24"/>
      <c r="P266" s="24">
        <f>K266+SUM(L266:O266)</f>
        <v>0</v>
      </c>
      <c r="Q266" s="24"/>
      <c r="R266" s="25" t="e">
        <f t="shared" si="139"/>
        <v>#DIV/0!</v>
      </c>
      <c r="S266" s="24"/>
      <c r="T266" s="25" t="e">
        <f t="shared" si="140"/>
        <v>#DIV/0!</v>
      </c>
      <c r="U266" s="24"/>
      <c r="V266" s="25" t="e">
        <f t="shared" si="141"/>
        <v>#DIV/0!</v>
      </c>
      <c r="W266" s="24"/>
      <c r="X266" s="25" t="e">
        <f t="shared" si="142"/>
        <v>#DIV/0!</v>
      </c>
      <c r="Y266" s="24">
        <v>0</v>
      </c>
      <c r="Z266" s="24">
        <f>Y266</f>
        <v>0</v>
      </c>
    </row>
    <row r="267" spans="1:26" ht="13.9" customHeight="1" x14ac:dyDescent="0.25">
      <c r="A267" s="15">
        <v>5</v>
      </c>
      <c r="B267" s="15">
        <v>1</v>
      </c>
      <c r="C267" s="15">
        <v>2</v>
      </c>
      <c r="D267" s="85" t="s">
        <v>21</v>
      </c>
      <c r="E267" s="48">
        <v>41</v>
      </c>
      <c r="F267" s="48" t="s">
        <v>23</v>
      </c>
      <c r="G267" s="49">
        <f>SUM(G266:G266)</f>
        <v>3272</v>
      </c>
      <c r="H267" s="49">
        <f t="shared" ref="H267:Q267" si="144">SUM(H266)</f>
        <v>0</v>
      </c>
      <c r="I267" s="49">
        <f t="shared" si="144"/>
        <v>0</v>
      </c>
      <c r="J267" s="49">
        <f t="shared" si="144"/>
        <v>0</v>
      </c>
      <c r="K267" s="49">
        <f t="shared" si="144"/>
        <v>0</v>
      </c>
      <c r="L267" s="49">
        <f t="shared" si="144"/>
        <v>0</v>
      </c>
      <c r="M267" s="49">
        <f t="shared" si="144"/>
        <v>0</v>
      </c>
      <c r="N267" s="49">
        <f t="shared" si="144"/>
        <v>0</v>
      </c>
      <c r="O267" s="49">
        <f t="shared" si="144"/>
        <v>0</v>
      </c>
      <c r="P267" s="49">
        <f t="shared" si="144"/>
        <v>0</v>
      </c>
      <c r="Q267" s="49">
        <f t="shared" si="144"/>
        <v>0</v>
      </c>
      <c r="R267" s="50" t="e">
        <f t="shared" si="139"/>
        <v>#DIV/0!</v>
      </c>
      <c r="S267" s="49">
        <f>SUM(S266)</f>
        <v>0</v>
      </c>
      <c r="T267" s="50" t="e">
        <f t="shared" si="140"/>
        <v>#DIV/0!</v>
      </c>
      <c r="U267" s="49">
        <f>SUM(U266)</f>
        <v>0</v>
      </c>
      <c r="V267" s="50" t="e">
        <f t="shared" si="141"/>
        <v>#DIV/0!</v>
      </c>
      <c r="W267" s="49">
        <f>SUM(W266)</f>
        <v>0</v>
      </c>
      <c r="X267" s="50" t="e">
        <f t="shared" si="142"/>
        <v>#DIV/0!</v>
      </c>
      <c r="Y267" s="49">
        <f>SUM(Y266:Y266)</f>
        <v>0</v>
      </c>
      <c r="Z267" s="49">
        <f>SUM(Z266:Z266)</f>
        <v>0</v>
      </c>
    </row>
    <row r="268" spans="1:26" ht="13.9" customHeight="1" x14ac:dyDescent="0.25">
      <c r="A268" s="15">
        <v>5</v>
      </c>
      <c r="B268" s="15">
        <v>1</v>
      </c>
      <c r="C268" s="15">
        <v>2</v>
      </c>
      <c r="D268" s="30"/>
      <c r="E268" s="31"/>
      <c r="F268" s="26" t="s">
        <v>113</v>
      </c>
      <c r="G268" s="27">
        <f t="shared" ref="G268:Q268" si="145">G265+G267</f>
        <v>6345.49</v>
      </c>
      <c r="H268" s="27">
        <f t="shared" si="145"/>
        <v>9886.81</v>
      </c>
      <c r="I268" s="27">
        <f t="shared" si="145"/>
        <v>301</v>
      </c>
      <c r="J268" s="27">
        <f t="shared" si="145"/>
        <v>311.89</v>
      </c>
      <c r="K268" s="27">
        <f t="shared" si="145"/>
        <v>312</v>
      </c>
      <c r="L268" s="27">
        <f t="shared" si="145"/>
        <v>0</v>
      </c>
      <c r="M268" s="27">
        <f t="shared" si="145"/>
        <v>0</v>
      </c>
      <c r="N268" s="27">
        <f t="shared" si="145"/>
        <v>0</v>
      </c>
      <c r="O268" s="27">
        <f t="shared" si="145"/>
        <v>0</v>
      </c>
      <c r="P268" s="27">
        <f t="shared" si="145"/>
        <v>312</v>
      </c>
      <c r="Q268" s="27">
        <f t="shared" si="145"/>
        <v>0</v>
      </c>
      <c r="R268" s="28">
        <f t="shared" si="139"/>
        <v>0</v>
      </c>
      <c r="S268" s="27">
        <f>S265+S267</f>
        <v>0</v>
      </c>
      <c r="T268" s="28">
        <f t="shared" si="140"/>
        <v>0</v>
      </c>
      <c r="U268" s="27">
        <f>U265+U267</f>
        <v>0</v>
      </c>
      <c r="V268" s="28">
        <f t="shared" si="141"/>
        <v>0</v>
      </c>
      <c r="W268" s="27">
        <f>W265+W267</f>
        <v>0</v>
      </c>
      <c r="X268" s="28">
        <f t="shared" si="142"/>
        <v>0</v>
      </c>
      <c r="Y268" s="27">
        <f>Y265+Y267</f>
        <v>312</v>
      </c>
      <c r="Z268" s="27">
        <f>Z265+Z267</f>
        <v>312</v>
      </c>
    </row>
    <row r="270" spans="1:26" ht="13.9" customHeight="1" x14ac:dyDescent="0.25">
      <c r="E270" s="116" t="s">
        <v>56</v>
      </c>
      <c r="F270" s="123" t="s">
        <v>190</v>
      </c>
      <c r="G270" s="124"/>
      <c r="H270" s="125">
        <v>9586.09</v>
      </c>
      <c r="I270" s="124"/>
      <c r="J270" s="125"/>
      <c r="K270" s="124"/>
      <c r="L270" s="125"/>
      <c r="M270" s="125"/>
      <c r="N270" s="125"/>
      <c r="O270" s="125"/>
      <c r="P270" s="125">
        <f>K270+SUM(L270:O270)</f>
        <v>0</v>
      </c>
      <c r="Q270" s="125"/>
      <c r="R270" s="126" t="e">
        <f>Q270/$P270</f>
        <v>#DIV/0!</v>
      </c>
      <c r="S270" s="125"/>
      <c r="T270" s="126" t="e">
        <f>S270/$P270</f>
        <v>#DIV/0!</v>
      </c>
      <c r="U270" s="125"/>
      <c r="V270" s="126" t="e">
        <f>U270/$P270</f>
        <v>#DIV/0!</v>
      </c>
      <c r="W270" s="125"/>
      <c r="X270" s="127" t="e">
        <f>W270/$P270</f>
        <v>#DIV/0!</v>
      </c>
      <c r="Y270" s="125"/>
      <c r="Z270" s="128"/>
    </row>
    <row r="272" spans="1:26" ht="13.9" customHeight="1" x14ac:dyDescent="0.25">
      <c r="D272" s="73" t="s">
        <v>191</v>
      </c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4"/>
      <c r="S272" s="73"/>
      <c r="T272" s="74"/>
      <c r="U272" s="73"/>
      <c r="V272" s="74"/>
      <c r="W272" s="73"/>
      <c r="X272" s="74"/>
      <c r="Y272" s="73"/>
      <c r="Z272" s="73"/>
    </row>
    <row r="273" spans="1:26" ht="13.9" customHeight="1" x14ac:dyDescent="0.25">
      <c r="D273" s="21" t="s">
        <v>32</v>
      </c>
      <c r="E273" s="21" t="s">
        <v>33</v>
      </c>
      <c r="F273" s="21" t="s">
        <v>34</v>
      </c>
      <c r="G273" s="21" t="s">
        <v>1</v>
      </c>
      <c r="H273" s="21" t="s">
        <v>2</v>
      </c>
      <c r="I273" s="21" t="s">
        <v>3</v>
      </c>
      <c r="J273" s="21" t="s">
        <v>4</v>
      </c>
      <c r="K273" s="21" t="s">
        <v>5</v>
      </c>
      <c r="L273" s="21" t="s">
        <v>6</v>
      </c>
      <c r="M273" s="21" t="s">
        <v>7</v>
      </c>
      <c r="N273" s="21" t="s">
        <v>8</v>
      </c>
      <c r="O273" s="21" t="s">
        <v>9</v>
      </c>
      <c r="P273" s="21" t="s">
        <v>10</v>
      </c>
      <c r="Q273" s="21" t="s">
        <v>11</v>
      </c>
      <c r="R273" s="22" t="s">
        <v>12</v>
      </c>
      <c r="S273" s="21" t="s">
        <v>13</v>
      </c>
      <c r="T273" s="22" t="s">
        <v>14</v>
      </c>
      <c r="U273" s="21" t="s">
        <v>15</v>
      </c>
      <c r="V273" s="22" t="s">
        <v>16</v>
      </c>
      <c r="W273" s="21" t="s">
        <v>17</v>
      </c>
      <c r="X273" s="22" t="s">
        <v>18</v>
      </c>
      <c r="Y273" s="21" t="s">
        <v>19</v>
      </c>
      <c r="Z273" s="21" t="s">
        <v>20</v>
      </c>
    </row>
    <row r="274" spans="1:26" ht="13.9" customHeight="1" x14ac:dyDescent="0.25">
      <c r="A274" s="15">
        <v>5</v>
      </c>
      <c r="B274" s="15">
        <v>1</v>
      </c>
      <c r="C274" s="15">
        <v>3</v>
      </c>
      <c r="D274" s="5" t="s">
        <v>192</v>
      </c>
      <c r="E274" s="23">
        <v>620</v>
      </c>
      <c r="F274" s="23" t="s">
        <v>119</v>
      </c>
      <c r="G274" s="24">
        <v>1405.35</v>
      </c>
      <c r="H274" s="24">
        <v>330.47</v>
      </c>
      <c r="I274" s="24">
        <v>330</v>
      </c>
      <c r="J274" s="24">
        <v>284.52</v>
      </c>
      <c r="K274" s="24">
        <v>284</v>
      </c>
      <c r="L274" s="24"/>
      <c r="M274" s="24"/>
      <c r="N274" s="24"/>
      <c r="O274" s="24"/>
      <c r="P274" s="24">
        <f>K274+SUM(L274:O274)</f>
        <v>284</v>
      </c>
      <c r="Q274" s="24"/>
      <c r="R274" s="25">
        <f>Q274/$P274</f>
        <v>0</v>
      </c>
      <c r="S274" s="24"/>
      <c r="T274" s="25">
        <f>S274/$P274</f>
        <v>0</v>
      </c>
      <c r="U274" s="24"/>
      <c r="V274" s="25">
        <f>U274/$P274</f>
        <v>0</v>
      </c>
      <c r="W274" s="24"/>
      <c r="X274" s="25">
        <f>W274/$P274</f>
        <v>0</v>
      </c>
      <c r="Y274" s="24">
        <f>K274</f>
        <v>284</v>
      </c>
      <c r="Z274" s="24">
        <f>Y274</f>
        <v>284</v>
      </c>
    </row>
    <row r="275" spans="1:26" ht="13.9" customHeight="1" x14ac:dyDescent="0.25">
      <c r="A275" s="15">
        <v>5</v>
      </c>
      <c r="B275" s="15">
        <v>1</v>
      </c>
      <c r="C275" s="15">
        <v>3</v>
      </c>
      <c r="D275" s="5"/>
      <c r="E275" s="23">
        <v>630</v>
      </c>
      <c r="F275" s="23" t="s">
        <v>120</v>
      </c>
      <c r="G275" s="24">
        <v>14950.95</v>
      </c>
      <c r="H275" s="24">
        <v>13690.99</v>
      </c>
      <c r="I275" s="24">
        <v>18066</v>
      </c>
      <c r="J275" s="24">
        <v>18451.14</v>
      </c>
      <c r="K275" s="24">
        <v>36616</v>
      </c>
      <c r="L275" s="24"/>
      <c r="M275" s="24"/>
      <c r="N275" s="24"/>
      <c r="O275" s="24"/>
      <c r="P275" s="24">
        <f>K275+SUM(L275:O275)</f>
        <v>36616</v>
      </c>
      <c r="Q275" s="24"/>
      <c r="R275" s="25">
        <f>Q275/$P275</f>
        <v>0</v>
      </c>
      <c r="S275" s="24"/>
      <c r="T275" s="25">
        <f>S275/$P275</f>
        <v>0</v>
      </c>
      <c r="U275" s="24"/>
      <c r="V275" s="25">
        <f>U275/$P275</f>
        <v>0</v>
      </c>
      <c r="W275" s="24"/>
      <c r="X275" s="25">
        <f>W275/$P275</f>
        <v>0</v>
      </c>
      <c r="Y275" s="24">
        <f>K275</f>
        <v>36616</v>
      </c>
      <c r="Z275" s="24">
        <f>Y275</f>
        <v>36616</v>
      </c>
    </row>
    <row r="276" spans="1:26" ht="13.9" customHeight="1" x14ac:dyDescent="0.25">
      <c r="A276" s="15">
        <v>5</v>
      </c>
      <c r="B276" s="15">
        <v>1</v>
      </c>
      <c r="C276" s="15">
        <v>3</v>
      </c>
      <c r="D276" s="85" t="s">
        <v>21</v>
      </c>
      <c r="E276" s="48">
        <v>41</v>
      </c>
      <c r="F276" s="48" t="s">
        <v>23</v>
      </c>
      <c r="G276" s="49">
        <f t="shared" ref="G276:Q276" si="146">SUM(G274:G275)</f>
        <v>16356.300000000001</v>
      </c>
      <c r="H276" s="49">
        <f t="shared" si="146"/>
        <v>14021.46</v>
      </c>
      <c r="I276" s="49">
        <f t="shared" si="146"/>
        <v>18396</v>
      </c>
      <c r="J276" s="49">
        <f t="shared" si="146"/>
        <v>18735.66</v>
      </c>
      <c r="K276" s="49">
        <f t="shared" si="146"/>
        <v>36900</v>
      </c>
      <c r="L276" s="49">
        <f t="shared" si="146"/>
        <v>0</v>
      </c>
      <c r="M276" s="49">
        <f t="shared" si="146"/>
        <v>0</v>
      </c>
      <c r="N276" s="49">
        <f t="shared" si="146"/>
        <v>0</v>
      </c>
      <c r="O276" s="49">
        <f t="shared" si="146"/>
        <v>0</v>
      </c>
      <c r="P276" s="49">
        <f t="shared" si="146"/>
        <v>36900</v>
      </c>
      <c r="Q276" s="49">
        <f t="shared" si="146"/>
        <v>0</v>
      </c>
      <c r="R276" s="50">
        <f>Q276/$P276</f>
        <v>0</v>
      </c>
      <c r="S276" s="49">
        <f>SUM(S274:S275)</f>
        <v>0</v>
      </c>
      <c r="T276" s="50">
        <f>S276/$P276</f>
        <v>0</v>
      </c>
      <c r="U276" s="49">
        <f>SUM(U274:U275)</f>
        <v>0</v>
      </c>
      <c r="V276" s="50">
        <f>U276/$P276</f>
        <v>0</v>
      </c>
      <c r="W276" s="49">
        <f>SUM(W274:W275)</f>
        <v>0</v>
      </c>
      <c r="X276" s="50">
        <f>W276/$P276</f>
        <v>0</v>
      </c>
      <c r="Y276" s="49">
        <f>SUM(Y274:Y275)</f>
        <v>36900</v>
      </c>
      <c r="Z276" s="49">
        <f>SUM(Z274:Z275)</f>
        <v>36900</v>
      </c>
    </row>
    <row r="277" spans="1:26" ht="13.9" customHeight="1" x14ac:dyDescent="0.25">
      <c r="A277" s="15">
        <v>5</v>
      </c>
      <c r="B277" s="15">
        <v>1</v>
      </c>
      <c r="C277" s="15">
        <v>3</v>
      </c>
      <c r="D277" s="87"/>
      <c r="E277" s="88"/>
      <c r="F277" s="26" t="s">
        <v>113</v>
      </c>
      <c r="G277" s="27">
        <f t="shared" ref="G277:Q277" si="147">G276</f>
        <v>16356.300000000001</v>
      </c>
      <c r="H277" s="27">
        <f t="shared" si="147"/>
        <v>14021.46</v>
      </c>
      <c r="I277" s="27">
        <f t="shared" si="147"/>
        <v>18396</v>
      </c>
      <c r="J277" s="27">
        <f t="shared" si="147"/>
        <v>18735.66</v>
      </c>
      <c r="K277" s="27">
        <f t="shared" si="147"/>
        <v>36900</v>
      </c>
      <c r="L277" s="27">
        <f t="shared" si="147"/>
        <v>0</v>
      </c>
      <c r="M277" s="27">
        <f t="shared" si="147"/>
        <v>0</v>
      </c>
      <c r="N277" s="27">
        <f t="shared" si="147"/>
        <v>0</v>
      </c>
      <c r="O277" s="27">
        <f t="shared" si="147"/>
        <v>0</v>
      </c>
      <c r="P277" s="27">
        <f t="shared" si="147"/>
        <v>36900</v>
      </c>
      <c r="Q277" s="27">
        <f t="shared" si="147"/>
        <v>0</v>
      </c>
      <c r="R277" s="28">
        <f>Q277/$P277</f>
        <v>0</v>
      </c>
      <c r="S277" s="27">
        <f>S276</f>
        <v>0</v>
      </c>
      <c r="T277" s="28">
        <f>S277/$P277</f>
        <v>0</v>
      </c>
      <c r="U277" s="27">
        <f>U276</f>
        <v>0</v>
      </c>
      <c r="V277" s="28">
        <f>U277/$P277</f>
        <v>0</v>
      </c>
      <c r="W277" s="27">
        <f>W276</f>
        <v>0</v>
      </c>
      <c r="X277" s="28">
        <f>W277/$P277</f>
        <v>0</v>
      </c>
      <c r="Y277" s="27">
        <f>Y276</f>
        <v>36900</v>
      </c>
      <c r="Z277" s="27">
        <f>Z276</f>
        <v>36900</v>
      </c>
    </row>
    <row r="279" spans="1:26" ht="13.9" customHeight="1" x14ac:dyDescent="0.25">
      <c r="E279" s="52" t="s">
        <v>56</v>
      </c>
      <c r="F279" s="30" t="s">
        <v>135</v>
      </c>
      <c r="G279" s="53">
        <v>10021</v>
      </c>
      <c r="H279" s="53">
        <v>9702</v>
      </c>
      <c r="I279" s="53">
        <v>14077</v>
      </c>
      <c r="J279" s="53">
        <v>13134</v>
      </c>
      <c r="K279" s="53">
        <v>29270</v>
      </c>
      <c r="L279" s="53"/>
      <c r="M279" s="53"/>
      <c r="N279" s="53"/>
      <c r="O279" s="53"/>
      <c r="P279" s="53">
        <f>K279+SUM(L279:O279)</f>
        <v>29270</v>
      </c>
      <c r="Q279" s="53"/>
      <c r="R279" s="54">
        <f>Q279/$P279</f>
        <v>0</v>
      </c>
      <c r="S279" s="53"/>
      <c r="T279" s="54">
        <f>S279/$P279</f>
        <v>0</v>
      </c>
      <c r="U279" s="53"/>
      <c r="V279" s="54">
        <f>U279/$P279</f>
        <v>0</v>
      </c>
      <c r="W279" s="53"/>
      <c r="X279" s="55">
        <f>W279/$P279</f>
        <v>0</v>
      </c>
      <c r="Y279" s="53">
        <f>K279</f>
        <v>29270</v>
      </c>
      <c r="Z279" s="56">
        <f>Y279</f>
        <v>29270</v>
      </c>
    </row>
    <row r="280" spans="1:26" ht="13.9" customHeight="1" x14ac:dyDescent="0.25">
      <c r="E280" s="65"/>
      <c r="F280" s="95" t="s">
        <v>193</v>
      </c>
      <c r="G280" s="67">
        <v>5681.79</v>
      </c>
      <c r="H280" s="67">
        <v>4131.6000000000004</v>
      </c>
      <c r="I280" s="67">
        <v>4131</v>
      </c>
      <c r="J280" s="67">
        <v>4042.44</v>
      </c>
      <c r="K280" s="67">
        <v>4042</v>
      </c>
      <c r="L280" s="67"/>
      <c r="M280" s="67"/>
      <c r="N280" s="67"/>
      <c r="O280" s="67"/>
      <c r="P280" s="67">
        <f>K280+SUM(L280:O280)</f>
        <v>4042</v>
      </c>
      <c r="Q280" s="67"/>
      <c r="R280" s="68">
        <f>Q280/$P280</f>
        <v>0</v>
      </c>
      <c r="S280" s="67"/>
      <c r="T280" s="68">
        <f>S280/$P280</f>
        <v>0</v>
      </c>
      <c r="U280" s="67"/>
      <c r="V280" s="68">
        <f>U280/$P280</f>
        <v>0</v>
      </c>
      <c r="W280" s="67"/>
      <c r="X280" s="69">
        <f>W280/$P280</f>
        <v>0</v>
      </c>
      <c r="Y280" s="67">
        <f>K280</f>
        <v>4042</v>
      </c>
      <c r="Z280" s="70">
        <f>Y280</f>
        <v>4042</v>
      </c>
    </row>
    <row r="282" spans="1:26" ht="13.9" customHeight="1" x14ac:dyDescent="0.25">
      <c r="D282" s="73" t="s">
        <v>194</v>
      </c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4"/>
      <c r="S282" s="73"/>
      <c r="T282" s="74"/>
      <c r="U282" s="73"/>
      <c r="V282" s="74"/>
      <c r="W282" s="73"/>
      <c r="X282" s="74"/>
      <c r="Y282" s="73"/>
      <c r="Z282" s="73"/>
    </row>
    <row r="283" spans="1:26" ht="13.9" customHeight="1" x14ac:dyDescent="0.25">
      <c r="D283" s="21" t="s">
        <v>32</v>
      </c>
      <c r="E283" s="21" t="s">
        <v>33</v>
      </c>
      <c r="F283" s="21" t="s">
        <v>34</v>
      </c>
      <c r="G283" s="21" t="s">
        <v>1</v>
      </c>
      <c r="H283" s="21" t="s">
        <v>2</v>
      </c>
      <c r="I283" s="21" t="s">
        <v>3</v>
      </c>
      <c r="J283" s="21" t="s">
        <v>4</v>
      </c>
      <c r="K283" s="21" t="s">
        <v>5</v>
      </c>
      <c r="L283" s="21" t="s">
        <v>6</v>
      </c>
      <c r="M283" s="21" t="s">
        <v>7</v>
      </c>
      <c r="N283" s="21" t="s">
        <v>8</v>
      </c>
      <c r="O283" s="21" t="s">
        <v>9</v>
      </c>
      <c r="P283" s="21" t="s">
        <v>10</v>
      </c>
      <c r="Q283" s="21" t="s">
        <v>11</v>
      </c>
      <c r="R283" s="22" t="s">
        <v>12</v>
      </c>
      <c r="S283" s="21" t="s">
        <v>13</v>
      </c>
      <c r="T283" s="22" t="s">
        <v>14</v>
      </c>
      <c r="U283" s="21" t="s">
        <v>15</v>
      </c>
      <c r="V283" s="22" t="s">
        <v>16</v>
      </c>
      <c r="W283" s="21" t="s">
        <v>17</v>
      </c>
      <c r="X283" s="22" t="s">
        <v>18</v>
      </c>
      <c r="Y283" s="21" t="s">
        <v>19</v>
      </c>
      <c r="Z283" s="21" t="s">
        <v>20</v>
      </c>
    </row>
    <row r="284" spans="1:26" ht="13.9" customHeight="1" x14ac:dyDescent="0.25">
      <c r="A284" s="15">
        <v>5</v>
      </c>
      <c r="B284" s="15">
        <v>1</v>
      </c>
      <c r="C284" s="15">
        <v>4</v>
      </c>
      <c r="D284" s="84" t="s">
        <v>195</v>
      </c>
      <c r="E284" s="23">
        <v>630</v>
      </c>
      <c r="F284" s="23" t="s">
        <v>120</v>
      </c>
      <c r="G284" s="24">
        <v>59.4</v>
      </c>
      <c r="H284" s="24">
        <v>1246.72</v>
      </c>
      <c r="I284" s="24">
        <v>16</v>
      </c>
      <c r="J284" s="24">
        <v>26.62</v>
      </c>
      <c r="K284" s="24">
        <v>387</v>
      </c>
      <c r="L284" s="24"/>
      <c r="M284" s="24"/>
      <c r="N284" s="24"/>
      <c r="O284" s="24"/>
      <c r="P284" s="24">
        <f>K284+SUM(L284:O284)</f>
        <v>387</v>
      </c>
      <c r="Q284" s="24"/>
      <c r="R284" s="25">
        <f>Q284/$P284</f>
        <v>0</v>
      </c>
      <c r="S284" s="24"/>
      <c r="T284" s="25">
        <f>S284/$P284</f>
        <v>0</v>
      </c>
      <c r="U284" s="24"/>
      <c r="V284" s="25">
        <f>U284/$P284</f>
        <v>0</v>
      </c>
      <c r="W284" s="24"/>
      <c r="X284" s="25">
        <f>W284/$P284</f>
        <v>0</v>
      </c>
      <c r="Y284" s="24">
        <f>K284</f>
        <v>387</v>
      </c>
      <c r="Z284" s="24">
        <f>Y284</f>
        <v>387</v>
      </c>
    </row>
    <row r="285" spans="1:26" ht="13.9" customHeight="1" x14ac:dyDescent="0.25">
      <c r="A285" s="15">
        <v>5</v>
      </c>
      <c r="B285" s="15">
        <v>1</v>
      </c>
      <c r="C285" s="15">
        <v>4</v>
      </c>
      <c r="D285" s="85" t="s">
        <v>21</v>
      </c>
      <c r="E285" s="48">
        <v>41</v>
      </c>
      <c r="F285" s="48" t="s">
        <v>23</v>
      </c>
      <c r="G285" s="49">
        <f t="shared" ref="G285:Q285" si="148">SUM(G284:G284)</f>
        <v>59.4</v>
      </c>
      <c r="H285" s="49">
        <f t="shared" si="148"/>
        <v>1246.72</v>
      </c>
      <c r="I285" s="49">
        <f t="shared" si="148"/>
        <v>16</v>
      </c>
      <c r="J285" s="49">
        <f t="shared" si="148"/>
        <v>26.62</v>
      </c>
      <c r="K285" s="49">
        <f t="shared" si="148"/>
        <v>387</v>
      </c>
      <c r="L285" s="49">
        <f t="shared" si="148"/>
        <v>0</v>
      </c>
      <c r="M285" s="49">
        <f t="shared" si="148"/>
        <v>0</v>
      </c>
      <c r="N285" s="49">
        <f t="shared" si="148"/>
        <v>0</v>
      </c>
      <c r="O285" s="49">
        <f t="shared" si="148"/>
        <v>0</v>
      </c>
      <c r="P285" s="49">
        <f t="shared" si="148"/>
        <v>387</v>
      </c>
      <c r="Q285" s="49">
        <f t="shared" si="148"/>
        <v>0</v>
      </c>
      <c r="R285" s="50">
        <f>Q285/$P285</f>
        <v>0</v>
      </c>
      <c r="S285" s="49">
        <f>SUM(S284:S284)</f>
        <v>0</v>
      </c>
      <c r="T285" s="50">
        <f>S285/$P285</f>
        <v>0</v>
      </c>
      <c r="U285" s="49">
        <f>SUM(U284:U284)</f>
        <v>0</v>
      </c>
      <c r="V285" s="50">
        <f>U285/$P285</f>
        <v>0</v>
      </c>
      <c r="W285" s="49">
        <f>SUM(W284:W284)</f>
        <v>0</v>
      </c>
      <c r="X285" s="50">
        <f>W285/$P285</f>
        <v>0</v>
      </c>
      <c r="Y285" s="49">
        <f>SUM(Y284:Y284)</f>
        <v>387</v>
      </c>
      <c r="Z285" s="49">
        <f>SUM(Z284:Z284)</f>
        <v>387</v>
      </c>
    </row>
    <row r="286" spans="1:26" ht="13.9" customHeight="1" x14ac:dyDescent="0.25">
      <c r="A286" s="15">
        <v>5</v>
      </c>
      <c r="B286" s="15">
        <v>1</v>
      </c>
      <c r="C286" s="15">
        <v>4</v>
      </c>
      <c r="D286" s="87"/>
      <c r="E286" s="88"/>
      <c r="F286" s="26" t="s">
        <v>113</v>
      </c>
      <c r="G286" s="27">
        <f t="shared" ref="G286:Q286" si="149">G285</f>
        <v>59.4</v>
      </c>
      <c r="H286" s="27">
        <f t="shared" si="149"/>
        <v>1246.72</v>
      </c>
      <c r="I286" s="27">
        <f t="shared" si="149"/>
        <v>16</v>
      </c>
      <c r="J286" s="27">
        <f t="shared" si="149"/>
        <v>26.62</v>
      </c>
      <c r="K286" s="27">
        <f t="shared" si="149"/>
        <v>387</v>
      </c>
      <c r="L286" s="27">
        <f t="shared" si="149"/>
        <v>0</v>
      </c>
      <c r="M286" s="27">
        <f t="shared" si="149"/>
        <v>0</v>
      </c>
      <c r="N286" s="27">
        <f t="shared" si="149"/>
        <v>0</v>
      </c>
      <c r="O286" s="27">
        <f t="shared" si="149"/>
        <v>0</v>
      </c>
      <c r="P286" s="27">
        <f t="shared" si="149"/>
        <v>387</v>
      </c>
      <c r="Q286" s="27">
        <f t="shared" si="149"/>
        <v>0</v>
      </c>
      <c r="R286" s="28">
        <f>Q286/$P286</f>
        <v>0</v>
      </c>
      <c r="S286" s="27">
        <f>S285</f>
        <v>0</v>
      </c>
      <c r="T286" s="28">
        <f>S286/$P286</f>
        <v>0</v>
      </c>
      <c r="U286" s="27">
        <f>U285</f>
        <v>0</v>
      </c>
      <c r="V286" s="28">
        <f>U286/$P286</f>
        <v>0</v>
      </c>
      <c r="W286" s="27">
        <f>W285</f>
        <v>0</v>
      </c>
      <c r="X286" s="28">
        <f>W286/$P286</f>
        <v>0</v>
      </c>
      <c r="Y286" s="27">
        <f>Y285</f>
        <v>387</v>
      </c>
      <c r="Z286" s="27">
        <f>Z285</f>
        <v>387</v>
      </c>
    </row>
    <row r="288" spans="1:26" ht="13.9" customHeight="1" x14ac:dyDescent="0.25">
      <c r="D288" s="41" t="s">
        <v>196</v>
      </c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2"/>
      <c r="S288" s="41"/>
      <c r="T288" s="42"/>
      <c r="U288" s="41"/>
      <c r="V288" s="42"/>
      <c r="W288" s="41"/>
      <c r="X288" s="42"/>
      <c r="Y288" s="41"/>
      <c r="Z288" s="41"/>
    </row>
    <row r="289" spans="1:26" ht="13.9" customHeight="1" x14ac:dyDescent="0.25">
      <c r="D289" s="122"/>
      <c r="E289" s="122"/>
      <c r="F289" s="122"/>
      <c r="G289" s="21" t="s">
        <v>1</v>
      </c>
      <c r="H289" s="21" t="s">
        <v>2</v>
      </c>
      <c r="I289" s="21" t="s">
        <v>3</v>
      </c>
      <c r="J289" s="21" t="s">
        <v>4</v>
      </c>
      <c r="K289" s="21" t="s">
        <v>5</v>
      </c>
      <c r="L289" s="21" t="s">
        <v>6</v>
      </c>
      <c r="M289" s="21" t="s">
        <v>7</v>
      </c>
      <c r="N289" s="21" t="s">
        <v>8</v>
      </c>
      <c r="O289" s="21" t="s">
        <v>9</v>
      </c>
      <c r="P289" s="21" t="s">
        <v>10</v>
      </c>
      <c r="Q289" s="21" t="s">
        <v>11</v>
      </c>
      <c r="R289" s="22" t="s">
        <v>12</v>
      </c>
      <c r="S289" s="21" t="s">
        <v>13</v>
      </c>
      <c r="T289" s="22" t="s">
        <v>14</v>
      </c>
      <c r="U289" s="21" t="s">
        <v>15</v>
      </c>
      <c r="V289" s="22" t="s">
        <v>16</v>
      </c>
      <c r="W289" s="21" t="s">
        <v>17</v>
      </c>
      <c r="X289" s="22" t="s">
        <v>18</v>
      </c>
      <c r="Y289" s="21" t="s">
        <v>19</v>
      </c>
      <c r="Z289" s="21" t="s">
        <v>20</v>
      </c>
    </row>
    <row r="290" spans="1:26" ht="13.9" customHeight="1" x14ac:dyDescent="0.25">
      <c r="A290" s="15">
        <v>5</v>
      </c>
      <c r="B290" s="15">
        <v>2</v>
      </c>
      <c r="D290" s="14" t="s">
        <v>21</v>
      </c>
      <c r="E290" s="129" t="s">
        <v>197</v>
      </c>
      <c r="F290" s="23" t="s">
        <v>46</v>
      </c>
      <c r="G290" s="24">
        <f t="shared" ref="G290:Q290" si="150">G319</f>
        <v>0</v>
      </c>
      <c r="H290" s="24">
        <f t="shared" si="150"/>
        <v>0</v>
      </c>
      <c r="I290" s="24">
        <f t="shared" si="150"/>
        <v>0</v>
      </c>
      <c r="J290" s="24">
        <f t="shared" si="150"/>
        <v>8290.2900000000009</v>
      </c>
      <c r="K290" s="24">
        <f t="shared" si="150"/>
        <v>0</v>
      </c>
      <c r="L290" s="24">
        <f t="shared" si="150"/>
        <v>0</v>
      </c>
      <c r="M290" s="24">
        <f t="shared" si="150"/>
        <v>0</v>
      </c>
      <c r="N290" s="24">
        <f t="shared" si="150"/>
        <v>0</v>
      </c>
      <c r="O290" s="24">
        <f t="shared" si="150"/>
        <v>0</v>
      </c>
      <c r="P290" s="24">
        <f t="shared" si="150"/>
        <v>0</v>
      </c>
      <c r="Q290" s="24">
        <f t="shared" si="150"/>
        <v>0</v>
      </c>
      <c r="R290" s="25" t="e">
        <f>Q290/$P290</f>
        <v>#DIV/0!</v>
      </c>
      <c r="S290" s="24">
        <f>S319</f>
        <v>0</v>
      </c>
      <c r="T290" s="25" t="e">
        <f>S290/$P290</f>
        <v>#DIV/0!</v>
      </c>
      <c r="U290" s="24">
        <f>U319</f>
        <v>0</v>
      </c>
      <c r="V290" s="25" t="e">
        <f>U290/$P290</f>
        <v>#DIV/0!</v>
      </c>
      <c r="W290" s="24">
        <f>W319</f>
        <v>0</v>
      </c>
      <c r="X290" s="25" t="e">
        <f>W290/$P290</f>
        <v>#DIV/0!</v>
      </c>
      <c r="Y290" s="24">
        <f>Y319</f>
        <v>0</v>
      </c>
      <c r="Z290" s="24">
        <f>Z319</f>
        <v>0</v>
      </c>
    </row>
    <row r="291" spans="1:26" ht="13.9" customHeight="1" x14ac:dyDescent="0.25">
      <c r="A291" s="15">
        <v>5</v>
      </c>
      <c r="B291" s="15">
        <v>2</v>
      </c>
      <c r="D291" s="14" t="s">
        <v>21</v>
      </c>
      <c r="E291" s="23">
        <v>41</v>
      </c>
      <c r="F291" s="23" t="s">
        <v>23</v>
      </c>
      <c r="G291" s="24">
        <f>G298+G309+G323</f>
        <v>8858</v>
      </c>
      <c r="H291" s="24">
        <v>15629.32</v>
      </c>
      <c r="I291" s="24">
        <f t="shared" ref="I291:Q291" si="151">I298+I309+I323</f>
        <v>12238</v>
      </c>
      <c r="J291" s="24">
        <f t="shared" si="151"/>
        <v>23233.62</v>
      </c>
      <c r="K291" s="24">
        <f t="shared" si="151"/>
        <v>18167</v>
      </c>
      <c r="L291" s="24">
        <f t="shared" si="151"/>
        <v>0</v>
      </c>
      <c r="M291" s="24">
        <f t="shared" si="151"/>
        <v>0</v>
      </c>
      <c r="N291" s="24">
        <f t="shared" si="151"/>
        <v>0</v>
      </c>
      <c r="O291" s="24">
        <f t="shared" si="151"/>
        <v>0</v>
      </c>
      <c r="P291" s="24">
        <f t="shared" si="151"/>
        <v>18167</v>
      </c>
      <c r="Q291" s="24">
        <f t="shared" si="151"/>
        <v>0</v>
      </c>
      <c r="R291" s="25">
        <f>Q291/$P291</f>
        <v>0</v>
      </c>
      <c r="S291" s="24">
        <f>S298+S309+S323</f>
        <v>0</v>
      </c>
      <c r="T291" s="25">
        <f>S291/$P291</f>
        <v>0</v>
      </c>
      <c r="U291" s="24">
        <f>U298+U309+U323</f>
        <v>0</v>
      </c>
      <c r="V291" s="25">
        <f>U291/$P291</f>
        <v>0</v>
      </c>
      <c r="W291" s="24">
        <f>W298+W309+W323</f>
        <v>0</v>
      </c>
      <c r="X291" s="25">
        <f>W291/$P291</f>
        <v>0</v>
      </c>
      <c r="Y291" s="24">
        <f>Y298+Y309+Y323</f>
        <v>15168</v>
      </c>
      <c r="Z291" s="24">
        <f>Z298+Z309+Z323</f>
        <v>15172</v>
      </c>
    </row>
    <row r="292" spans="1:26" ht="13.9" customHeight="1" x14ac:dyDescent="0.25">
      <c r="A292" s="15">
        <v>5</v>
      </c>
      <c r="B292" s="15">
        <v>2</v>
      </c>
      <c r="D292" s="14" t="s">
        <v>21</v>
      </c>
      <c r="E292" s="23">
        <v>72</v>
      </c>
      <c r="F292" s="23" t="s">
        <v>25</v>
      </c>
      <c r="G292" s="24">
        <f t="shared" ref="G292:Q292" si="152">G325</f>
        <v>0</v>
      </c>
      <c r="H292" s="24">
        <f t="shared" si="152"/>
        <v>0</v>
      </c>
      <c r="I292" s="24">
        <f t="shared" si="152"/>
        <v>0</v>
      </c>
      <c r="J292" s="24">
        <f t="shared" si="152"/>
        <v>138.36000000000001</v>
      </c>
      <c r="K292" s="24">
        <f t="shared" si="152"/>
        <v>0</v>
      </c>
      <c r="L292" s="24">
        <f t="shared" si="152"/>
        <v>0</v>
      </c>
      <c r="M292" s="24">
        <f t="shared" si="152"/>
        <v>0</v>
      </c>
      <c r="N292" s="24">
        <f t="shared" si="152"/>
        <v>0</v>
      </c>
      <c r="O292" s="24">
        <f t="shared" si="152"/>
        <v>0</v>
      </c>
      <c r="P292" s="24">
        <f t="shared" si="152"/>
        <v>0</v>
      </c>
      <c r="Q292" s="24">
        <f t="shared" si="152"/>
        <v>0</v>
      </c>
      <c r="R292" s="25" t="e">
        <f>Q292/$P292</f>
        <v>#DIV/0!</v>
      </c>
      <c r="S292" s="24">
        <f>S325</f>
        <v>0</v>
      </c>
      <c r="T292" s="25" t="e">
        <f>S292/$P292</f>
        <v>#DIV/0!</v>
      </c>
      <c r="U292" s="24">
        <f>U325</f>
        <v>0</v>
      </c>
      <c r="V292" s="25" t="e">
        <f>U292/$P292</f>
        <v>#DIV/0!</v>
      </c>
      <c r="W292" s="24">
        <f>W325</f>
        <v>0</v>
      </c>
      <c r="X292" s="25" t="e">
        <f>W292/$P292</f>
        <v>#DIV/0!</v>
      </c>
      <c r="Y292" s="24">
        <f>Y325</f>
        <v>0</v>
      </c>
      <c r="Z292" s="24">
        <f>Z325</f>
        <v>0</v>
      </c>
    </row>
    <row r="293" spans="1:26" ht="13.9" customHeight="1" x14ac:dyDescent="0.25">
      <c r="A293" s="15">
        <v>5</v>
      </c>
      <c r="B293" s="15">
        <v>2</v>
      </c>
      <c r="D293" s="30"/>
      <c r="E293" s="31"/>
      <c r="F293" s="26" t="s">
        <v>113</v>
      </c>
      <c r="G293" s="27">
        <f t="shared" ref="G293:Q293" si="153">SUM(G290:G292)</f>
        <v>8858</v>
      </c>
      <c r="H293" s="27">
        <f t="shared" si="153"/>
        <v>15629.32</v>
      </c>
      <c r="I293" s="27">
        <f t="shared" si="153"/>
        <v>12238</v>
      </c>
      <c r="J293" s="27">
        <f t="shared" si="153"/>
        <v>31662.27</v>
      </c>
      <c r="K293" s="27">
        <f t="shared" si="153"/>
        <v>18167</v>
      </c>
      <c r="L293" s="27">
        <f t="shared" si="153"/>
        <v>0</v>
      </c>
      <c r="M293" s="27">
        <f t="shared" si="153"/>
        <v>0</v>
      </c>
      <c r="N293" s="27">
        <f t="shared" si="153"/>
        <v>0</v>
      </c>
      <c r="O293" s="27">
        <f t="shared" si="153"/>
        <v>0</v>
      </c>
      <c r="P293" s="27">
        <f t="shared" si="153"/>
        <v>18167</v>
      </c>
      <c r="Q293" s="27">
        <f t="shared" si="153"/>
        <v>0</v>
      </c>
      <c r="R293" s="28">
        <f>Q293/$P293</f>
        <v>0</v>
      </c>
      <c r="S293" s="27">
        <f>SUM(S290:S292)</f>
        <v>0</v>
      </c>
      <c r="T293" s="28">
        <f>S293/$P293</f>
        <v>0</v>
      </c>
      <c r="U293" s="27">
        <f>SUM(U290:U292)</f>
        <v>0</v>
      </c>
      <c r="V293" s="28">
        <f>U293/$P293</f>
        <v>0</v>
      </c>
      <c r="W293" s="27">
        <f>SUM(W290:W292)</f>
        <v>0</v>
      </c>
      <c r="X293" s="28">
        <f>W293/$P293</f>
        <v>0</v>
      </c>
      <c r="Y293" s="27">
        <f>SUM(Y290:Y292)</f>
        <v>15168</v>
      </c>
      <c r="Z293" s="27">
        <f>SUM(Z290:Z292)</f>
        <v>15172</v>
      </c>
    </row>
    <row r="295" spans="1:26" ht="13.9" customHeight="1" x14ac:dyDescent="0.25">
      <c r="D295" s="73" t="s">
        <v>198</v>
      </c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4"/>
      <c r="S295" s="73"/>
      <c r="T295" s="74"/>
      <c r="U295" s="73"/>
      <c r="V295" s="74"/>
      <c r="W295" s="73"/>
      <c r="X295" s="74"/>
      <c r="Y295" s="73"/>
      <c r="Z295" s="73"/>
    </row>
    <row r="296" spans="1:26" ht="13.9" customHeight="1" x14ac:dyDescent="0.25">
      <c r="D296" s="21" t="s">
        <v>32</v>
      </c>
      <c r="E296" s="21" t="s">
        <v>33</v>
      </c>
      <c r="F296" s="21" t="s">
        <v>34</v>
      </c>
      <c r="G296" s="21" t="s">
        <v>1</v>
      </c>
      <c r="H296" s="21" t="s">
        <v>2</v>
      </c>
      <c r="I296" s="21" t="s">
        <v>3</v>
      </c>
      <c r="J296" s="21" t="s">
        <v>4</v>
      </c>
      <c r="K296" s="21" t="s">
        <v>5</v>
      </c>
      <c r="L296" s="21" t="s">
        <v>6</v>
      </c>
      <c r="M296" s="21" t="s">
        <v>7</v>
      </c>
      <c r="N296" s="21" t="s">
        <v>8</v>
      </c>
      <c r="O296" s="21" t="s">
        <v>9</v>
      </c>
      <c r="P296" s="21" t="s">
        <v>10</v>
      </c>
      <c r="Q296" s="21" t="s">
        <v>11</v>
      </c>
      <c r="R296" s="22" t="s">
        <v>12</v>
      </c>
      <c r="S296" s="21" t="s">
        <v>13</v>
      </c>
      <c r="T296" s="22" t="s">
        <v>14</v>
      </c>
      <c r="U296" s="21" t="s">
        <v>15</v>
      </c>
      <c r="V296" s="22" t="s">
        <v>16</v>
      </c>
      <c r="W296" s="21" t="s">
        <v>17</v>
      </c>
      <c r="X296" s="22" t="s">
        <v>18</v>
      </c>
      <c r="Y296" s="21" t="s">
        <v>19</v>
      </c>
      <c r="Z296" s="21" t="s">
        <v>20</v>
      </c>
    </row>
    <row r="297" spans="1:26" ht="13.9" customHeight="1" x14ac:dyDescent="0.25">
      <c r="A297" s="15">
        <v>5</v>
      </c>
      <c r="B297" s="15">
        <v>2</v>
      </c>
      <c r="C297" s="15">
        <v>1</v>
      </c>
      <c r="D297" s="51" t="s">
        <v>199</v>
      </c>
      <c r="E297" s="23">
        <v>630</v>
      </c>
      <c r="F297" s="23" t="s">
        <v>120</v>
      </c>
      <c r="G297" s="24">
        <v>8666.7000000000007</v>
      </c>
      <c r="H297" s="24">
        <v>5979.45</v>
      </c>
      <c r="I297" s="24">
        <v>7990</v>
      </c>
      <c r="J297" s="24">
        <v>6704.29</v>
      </c>
      <c r="K297" s="24">
        <v>10250</v>
      </c>
      <c r="L297" s="24"/>
      <c r="M297" s="24"/>
      <c r="N297" s="24"/>
      <c r="O297" s="24"/>
      <c r="P297" s="24">
        <f>K297+SUM(L297:O297)</f>
        <v>10250</v>
      </c>
      <c r="Q297" s="24"/>
      <c r="R297" s="25">
        <f>Q297/$P297</f>
        <v>0</v>
      </c>
      <c r="S297" s="24"/>
      <c r="T297" s="25">
        <f>S297/$P297</f>
        <v>0</v>
      </c>
      <c r="U297" s="24"/>
      <c r="V297" s="25">
        <f>U297/$P297</f>
        <v>0</v>
      </c>
      <c r="W297" s="24"/>
      <c r="X297" s="25">
        <f>W297/$P297</f>
        <v>0</v>
      </c>
      <c r="Y297" s="24">
        <v>7250</v>
      </c>
      <c r="Z297" s="24">
        <f>Y297</f>
        <v>7250</v>
      </c>
    </row>
    <row r="298" spans="1:26" ht="13.9" customHeight="1" x14ac:dyDescent="0.25">
      <c r="A298" s="15">
        <v>5</v>
      </c>
      <c r="B298" s="15">
        <v>2</v>
      </c>
      <c r="C298" s="15">
        <v>1</v>
      </c>
      <c r="D298" s="85" t="s">
        <v>21</v>
      </c>
      <c r="E298" s="48">
        <v>41</v>
      </c>
      <c r="F298" s="48" t="s">
        <v>23</v>
      </c>
      <c r="G298" s="49">
        <f t="shared" ref="G298:Q298" si="154">SUM(G297:G297)</f>
        <v>8666.7000000000007</v>
      </c>
      <c r="H298" s="49">
        <f t="shared" si="154"/>
        <v>5979.45</v>
      </c>
      <c r="I298" s="49">
        <f t="shared" si="154"/>
        <v>7990</v>
      </c>
      <c r="J298" s="49">
        <f t="shared" si="154"/>
        <v>6704.29</v>
      </c>
      <c r="K298" s="49">
        <f t="shared" si="154"/>
        <v>10250</v>
      </c>
      <c r="L298" s="49">
        <f t="shared" si="154"/>
        <v>0</v>
      </c>
      <c r="M298" s="49">
        <f t="shared" si="154"/>
        <v>0</v>
      </c>
      <c r="N298" s="49">
        <f t="shared" si="154"/>
        <v>0</v>
      </c>
      <c r="O298" s="49">
        <f t="shared" si="154"/>
        <v>0</v>
      </c>
      <c r="P298" s="49">
        <f t="shared" si="154"/>
        <v>10250</v>
      </c>
      <c r="Q298" s="49">
        <f t="shared" si="154"/>
        <v>0</v>
      </c>
      <c r="R298" s="50">
        <f>Q298/$P298</f>
        <v>0</v>
      </c>
      <c r="S298" s="49">
        <f>SUM(S297:S297)</f>
        <v>0</v>
      </c>
      <c r="T298" s="50">
        <f>S298/$P298</f>
        <v>0</v>
      </c>
      <c r="U298" s="49">
        <f>SUM(U297:U297)</f>
        <v>0</v>
      </c>
      <c r="V298" s="50">
        <f>U298/$P298</f>
        <v>0</v>
      </c>
      <c r="W298" s="49">
        <f>SUM(W297:W297)</f>
        <v>0</v>
      </c>
      <c r="X298" s="50">
        <f>W298/$P298</f>
        <v>0</v>
      </c>
      <c r="Y298" s="49">
        <f>SUM(Y297:Y297)</f>
        <v>7250</v>
      </c>
      <c r="Z298" s="49">
        <f>SUM(Z297:Z297)</f>
        <v>7250</v>
      </c>
    </row>
    <row r="299" spans="1:26" ht="13.9" customHeight="1" x14ac:dyDescent="0.25">
      <c r="A299" s="15">
        <v>5</v>
      </c>
      <c r="B299" s="15">
        <v>2</v>
      </c>
      <c r="C299" s="15">
        <v>1</v>
      </c>
      <c r="D299" s="87"/>
      <c r="E299" s="88"/>
      <c r="F299" s="26" t="s">
        <v>113</v>
      </c>
      <c r="G299" s="27">
        <f t="shared" ref="G299:Q299" si="155">G298</f>
        <v>8666.7000000000007</v>
      </c>
      <c r="H299" s="27">
        <f t="shared" si="155"/>
        <v>5979.45</v>
      </c>
      <c r="I299" s="27">
        <f t="shared" si="155"/>
        <v>7990</v>
      </c>
      <c r="J299" s="27">
        <f t="shared" si="155"/>
        <v>6704.29</v>
      </c>
      <c r="K299" s="27">
        <f t="shared" si="155"/>
        <v>10250</v>
      </c>
      <c r="L299" s="27">
        <f t="shared" si="155"/>
        <v>0</v>
      </c>
      <c r="M299" s="27">
        <f t="shared" si="155"/>
        <v>0</v>
      </c>
      <c r="N299" s="27">
        <f t="shared" si="155"/>
        <v>0</v>
      </c>
      <c r="O299" s="27">
        <f t="shared" si="155"/>
        <v>0</v>
      </c>
      <c r="P299" s="27">
        <f t="shared" si="155"/>
        <v>10250</v>
      </c>
      <c r="Q299" s="27">
        <f t="shared" si="155"/>
        <v>0</v>
      </c>
      <c r="R299" s="28">
        <f>Q299/$P299</f>
        <v>0</v>
      </c>
      <c r="S299" s="27">
        <f>S298</f>
        <v>0</v>
      </c>
      <c r="T299" s="28">
        <f>S299/$P299</f>
        <v>0</v>
      </c>
      <c r="U299" s="27">
        <f>U298</f>
        <v>0</v>
      </c>
      <c r="V299" s="28">
        <f>U299/$P299</f>
        <v>0</v>
      </c>
      <c r="W299" s="27">
        <f>W298</f>
        <v>0</v>
      </c>
      <c r="X299" s="28">
        <f>W299/$P299</f>
        <v>0</v>
      </c>
      <c r="Y299" s="27">
        <f>Y298</f>
        <v>7250</v>
      </c>
      <c r="Z299" s="27">
        <f>Z298</f>
        <v>7250</v>
      </c>
    </row>
    <row r="301" spans="1:26" ht="13.9" customHeight="1" x14ac:dyDescent="0.25">
      <c r="E301" s="52" t="s">
        <v>56</v>
      </c>
      <c r="F301" s="30" t="s">
        <v>200</v>
      </c>
      <c r="G301" s="53">
        <v>1146.46</v>
      </c>
      <c r="H301" s="53">
        <v>1309.3499999999999</v>
      </c>
      <c r="I301" s="53">
        <v>3990</v>
      </c>
      <c r="J301" s="53">
        <v>5867.2</v>
      </c>
      <c r="K301" s="53">
        <v>5900</v>
      </c>
      <c r="L301" s="53"/>
      <c r="M301" s="53"/>
      <c r="N301" s="53"/>
      <c r="O301" s="53"/>
      <c r="P301" s="53">
        <f>K301+SUM(L301:O301)</f>
        <v>5900</v>
      </c>
      <c r="Q301" s="53"/>
      <c r="R301" s="54">
        <f>Q301/$P301</f>
        <v>0</v>
      </c>
      <c r="S301" s="53"/>
      <c r="T301" s="54">
        <f>S301/$P301</f>
        <v>0</v>
      </c>
      <c r="U301" s="53"/>
      <c r="V301" s="54">
        <f>U301/$P301</f>
        <v>0</v>
      </c>
      <c r="W301" s="53"/>
      <c r="X301" s="55">
        <f>W301/$P301</f>
        <v>0</v>
      </c>
      <c r="Y301" s="53">
        <f>K301</f>
        <v>5900</v>
      </c>
      <c r="Z301" s="56">
        <f>Y301</f>
        <v>5900</v>
      </c>
    </row>
    <row r="302" spans="1:26" ht="13.9" customHeight="1" x14ac:dyDescent="0.25">
      <c r="E302" s="57"/>
      <c r="F302" s="58" t="s">
        <v>201</v>
      </c>
      <c r="G302" s="59">
        <v>30</v>
      </c>
      <c r="H302" s="59"/>
      <c r="I302" s="59"/>
      <c r="J302" s="59">
        <v>200</v>
      </c>
      <c r="K302" s="59">
        <v>200</v>
      </c>
      <c r="L302" s="59"/>
      <c r="M302" s="59"/>
      <c r="N302" s="59"/>
      <c r="O302" s="59"/>
      <c r="P302" s="59">
        <f>K302+SUM(L302:O302)</f>
        <v>200</v>
      </c>
      <c r="Q302" s="59"/>
      <c r="R302" s="16">
        <f>Q302/$P302</f>
        <v>0</v>
      </c>
      <c r="S302" s="59"/>
      <c r="T302" s="16">
        <f>S302/$P302</f>
        <v>0</v>
      </c>
      <c r="U302" s="59"/>
      <c r="V302" s="16">
        <f>U302/$P302</f>
        <v>0</v>
      </c>
      <c r="W302" s="59"/>
      <c r="X302" s="60">
        <f>W302/$P302</f>
        <v>0</v>
      </c>
      <c r="Y302" s="59">
        <f>K302</f>
        <v>200</v>
      </c>
      <c r="Z302" s="61">
        <f>Y302</f>
        <v>200</v>
      </c>
    </row>
    <row r="303" spans="1:26" ht="13.9" customHeight="1" x14ac:dyDescent="0.25">
      <c r="E303" s="57"/>
      <c r="F303" s="58" t="s">
        <v>202</v>
      </c>
      <c r="G303" s="59">
        <v>5490.24</v>
      </c>
      <c r="H303" s="59">
        <v>4670.1000000000004</v>
      </c>
      <c r="I303" s="59">
        <v>3000</v>
      </c>
      <c r="J303" s="59">
        <v>288.60000000000002</v>
      </c>
      <c r="K303" s="59">
        <v>1800</v>
      </c>
      <c r="L303" s="59"/>
      <c r="M303" s="59"/>
      <c r="N303" s="59"/>
      <c r="O303" s="59"/>
      <c r="P303" s="59">
        <f>K303+SUM(L303:O303)</f>
        <v>1800</v>
      </c>
      <c r="Q303" s="59"/>
      <c r="R303" s="16">
        <f>Q303/$P303</f>
        <v>0</v>
      </c>
      <c r="S303" s="59"/>
      <c r="T303" s="16">
        <f>S303/$P303</f>
        <v>0</v>
      </c>
      <c r="U303" s="59"/>
      <c r="V303" s="16">
        <f>U303/$P303</f>
        <v>0</v>
      </c>
      <c r="W303" s="59"/>
      <c r="X303" s="60">
        <f>W303/$P303</f>
        <v>0</v>
      </c>
      <c r="Y303" s="59">
        <v>300</v>
      </c>
      <c r="Z303" s="61">
        <f>Y303</f>
        <v>300</v>
      </c>
    </row>
    <row r="304" spans="1:26" ht="13.9" customHeight="1" x14ac:dyDescent="0.25">
      <c r="E304" s="65"/>
      <c r="F304" s="95" t="s">
        <v>203</v>
      </c>
      <c r="G304" s="67"/>
      <c r="H304" s="67"/>
      <c r="I304" s="67"/>
      <c r="J304" s="67">
        <v>348.49</v>
      </c>
      <c r="K304" s="67">
        <f>350+1500</f>
        <v>1850</v>
      </c>
      <c r="L304" s="67"/>
      <c r="M304" s="67"/>
      <c r="N304" s="67"/>
      <c r="O304" s="67"/>
      <c r="P304" s="67">
        <f>K304+SUM(L304:O304)</f>
        <v>1850</v>
      </c>
      <c r="Q304" s="67"/>
      <c r="R304" s="68">
        <f>Q304/$P304</f>
        <v>0</v>
      </c>
      <c r="S304" s="67"/>
      <c r="T304" s="68">
        <f>S304/$P304</f>
        <v>0</v>
      </c>
      <c r="U304" s="67"/>
      <c r="V304" s="68">
        <f>U304/$P304</f>
        <v>0</v>
      </c>
      <c r="W304" s="67"/>
      <c r="X304" s="69">
        <f>W304/$P304</f>
        <v>0</v>
      </c>
      <c r="Y304" s="67">
        <v>350</v>
      </c>
      <c r="Z304" s="70">
        <f>Y304</f>
        <v>350</v>
      </c>
    </row>
    <row r="305" spans="1:26" ht="13.9" customHeight="1" x14ac:dyDescent="0.25"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S305" s="59"/>
      <c r="U305" s="59"/>
      <c r="W305" s="59"/>
      <c r="Y305" s="59"/>
      <c r="Z305" s="59"/>
    </row>
    <row r="306" spans="1:26" ht="13.9" customHeight="1" x14ac:dyDescent="0.25">
      <c r="D306" s="73" t="s">
        <v>204</v>
      </c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4"/>
      <c r="S306" s="73"/>
      <c r="T306" s="74"/>
      <c r="U306" s="73"/>
      <c r="V306" s="74"/>
      <c r="W306" s="73"/>
      <c r="X306" s="74"/>
      <c r="Y306" s="73"/>
      <c r="Z306" s="73"/>
    </row>
    <row r="307" spans="1:26" ht="13.9" customHeight="1" x14ac:dyDescent="0.25">
      <c r="D307" s="21" t="s">
        <v>32</v>
      </c>
      <c r="E307" s="21" t="s">
        <v>33</v>
      </c>
      <c r="F307" s="21" t="s">
        <v>34</v>
      </c>
      <c r="G307" s="21" t="s">
        <v>1</v>
      </c>
      <c r="H307" s="21" t="s">
        <v>2</v>
      </c>
      <c r="I307" s="21" t="s">
        <v>3</v>
      </c>
      <c r="J307" s="21" t="s">
        <v>4</v>
      </c>
      <c r="K307" s="21" t="s">
        <v>5</v>
      </c>
      <c r="L307" s="21" t="s">
        <v>6</v>
      </c>
      <c r="M307" s="21" t="s">
        <v>7</v>
      </c>
      <c r="N307" s="21" t="s">
        <v>8</v>
      </c>
      <c r="O307" s="21" t="s">
        <v>9</v>
      </c>
      <c r="P307" s="21" t="s">
        <v>10</v>
      </c>
      <c r="Q307" s="21" t="s">
        <v>11</v>
      </c>
      <c r="R307" s="22" t="s">
        <v>12</v>
      </c>
      <c r="S307" s="21" t="s">
        <v>13</v>
      </c>
      <c r="T307" s="22" t="s">
        <v>14</v>
      </c>
      <c r="U307" s="21" t="s">
        <v>15</v>
      </c>
      <c r="V307" s="22" t="s">
        <v>16</v>
      </c>
      <c r="W307" s="21" t="s">
        <v>17</v>
      </c>
      <c r="X307" s="22" t="s">
        <v>18</v>
      </c>
      <c r="Y307" s="21" t="s">
        <v>19</v>
      </c>
      <c r="Z307" s="21" t="s">
        <v>20</v>
      </c>
    </row>
    <row r="308" spans="1:26" ht="13.9" customHeight="1" x14ac:dyDescent="0.25">
      <c r="A308" s="15">
        <v>5</v>
      </c>
      <c r="B308" s="15">
        <v>2</v>
      </c>
      <c r="C308" s="15">
        <v>2</v>
      </c>
      <c r="D308" s="84" t="s">
        <v>205</v>
      </c>
      <c r="E308" s="23">
        <v>630</v>
      </c>
      <c r="F308" s="23" t="s">
        <v>120</v>
      </c>
      <c r="G308" s="24">
        <v>52.9</v>
      </c>
      <c r="H308" s="24">
        <v>3231.23</v>
      </c>
      <c r="I308" s="24">
        <v>1105</v>
      </c>
      <c r="J308" s="24">
        <v>10197.35</v>
      </c>
      <c r="K308" s="24">
        <v>4587</v>
      </c>
      <c r="L308" s="24"/>
      <c r="M308" s="24"/>
      <c r="N308" s="24"/>
      <c r="O308" s="24"/>
      <c r="P308" s="24">
        <f>K308+SUM(L308:O308)</f>
        <v>4587</v>
      </c>
      <c r="Q308" s="24"/>
      <c r="R308" s="25">
        <f>Q308/$P308</f>
        <v>0</v>
      </c>
      <c r="S308" s="24"/>
      <c r="T308" s="25">
        <f>S308/$P308</f>
        <v>0</v>
      </c>
      <c r="U308" s="24"/>
      <c r="V308" s="25">
        <f>U308/$P308</f>
        <v>0</v>
      </c>
      <c r="W308" s="24"/>
      <c r="X308" s="25">
        <f>W308/$P308</f>
        <v>0</v>
      </c>
      <c r="Y308" s="24">
        <f>K308</f>
        <v>4587</v>
      </c>
      <c r="Z308" s="24">
        <f>Y308</f>
        <v>4587</v>
      </c>
    </row>
    <row r="309" spans="1:26" ht="13.9" customHeight="1" x14ac:dyDescent="0.25">
      <c r="A309" s="15">
        <v>5</v>
      </c>
      <c r="B309" s="15">
        <v>2</v>
      </c>
      <c r="C309" s="15">
        <v>2</v>
      </c>
      <c r="D309" s="85" t="s">
        <v>21</v>
      </c>
      <c r="E309" s="48">
        <v>41</v>
      </c>
      <c r="F309" s="48" t="s">
        <v>23</v>
      </c>
      <c r="G309" s="49">
        <f t="shared" ref="G309:Q309" si="156">SUM(G308:G308)</f>
        <v>52.9</v>
      </c>
      <c r="H309" s="49">
        <f t="shared" si="156"/>
        <v>3231.23</v>
      </c>
      <c r="I309" s="49">
        <f t="shared" si="156"/>
        <v>1105</v>
      </c>
      <c r="J309" s="49">
        <f t="shared" si="156"/>
        <v>10197.35</v>
      </c>
      <c r="K309" s="49">
        <f t="shared" si="156"/>
        <v>4587</v>
      </c>
      <c r="L309" s="49">
        <f t="shared" si="156"/>
        <v>0</v>
      </c>
      <c r="M309" s="49">
        <f t="shared" si="156"/>
        <v>0</v>
      </c>
      <c r="N309" s="49">
        <f t="shared" si="156"/>
        <v>0</v>
      </c>
      <c r="O309" s="49">
        <f t="shared" si="156"/>
        <v>0</v>
      </c>
      <c r="P309" s="49">
        <f t="shared" si="156"/>
        <v>4587</v>
      </c>
      <c r="Q309" s="49">
        <f t="shared" si="156"/>
        <v>0</v>
      </c>
      <c r="R309" s="50">
        <f>Q309/$P309</f>
        <v>0</v>
      </c>
      <c r="S309" s="49">
        <f>SUM(S308:S308)</f>
        <v>0</v>
      </c>
      <c r="T309" s="50">
        <f>S309/$P309</f>
        <v>0</v>
      </c>
      <c r="U309" s="49">
        <f>SUM(U308:U308)</f>
        <v>0</v>
      </c>
      <c r="V309" s="50">
        <f>U309/$P309</f>
        <v>0</v>
      </c>
      <c r="W309" s="49">
        <f>SUM(W308:W308)</f>
        <v>0</v>
      </c>
      <c r="X309" s="50">
        <f>W309/$P309</f>
        <v>0</v>
      </c>
      <c r="Y309" s="49">
        <f>SUM(Y308:Y308)</f>
        <v>4587</v>
      </c>
      <c r="Z309" s="49">
        <f>SUM(Z308:Z308)</f>
        <v>4587</v>
      </c>
    </row>
    <row r="310" spans="1:26" ht="13.9" customHeight="1" x14ac:dyDescent="0.25">
      <c r="A310" s="15">
        <v>5</v>
      </c>
      <c r="B310" s="15">
        <v>2</v>
      </c>
      <c r="C310" s="15">
        <v>2</v>
      </c>
      <c r="D310" s="87"/>
      <c r="E310" s="88"/>
      <c r="F310" s="26" t="s">
        <v>23</v>
      </c>
      <c r="G310" s="27">
        <f t="shared" ref="G310:Q310" si="157">G309</f>
        <v>52.9</v>
      </c>
      <c r="H310" s="27">
        <f t="shared" si="157"/>
        <v>3231.23</v>
      </c>
      <c r="I310" s="27">
        <f t="shared" si="157"/>
        <v>1105</v>
      </c>
      <c r="J310" s="27">
        <f t="shared" si="157"/>
        <v>10197.35</v>
      </c>
      <c r="K310" s="27">
        <f t="shared" si="157"/>
        <v>4587</v>
      </c>
      <c r="L310" s="27">
        <f t="shared" si="157"/>
        <v>0</v>
      </c>
      <c r="M310" s="27">
        <f t="shared" si="157"/>
        <v>0</v>
      </c>
      <c r="N310" s="27">
        <f t="shared" si="157"/>
        <v>0</v>
      </c>
      <c r="O310" s="27">
        <f t="shared" si="157"/>
        <v>0</v>
      </c>
      <c r="P310" s="27">
        <f t="shared" si="157"/>
        <v>4587</v>
      </c>
      <c r="Q310" s="27">
        <f t="shared" si="157"/>
        <v>0</v>
      </c>
      <c r="R310" s="28">
        <f>Q310/$P310</f>
        <v>0</v>
      </c>
      <c r="S310" s="27">
        <f>S309</f>
        <v>0</v>
      </c>
      <c r="T310" s="28">
        <f>S310/$P310</f>
        <v>0</v>
      </c>
      <c r="U310" s="27">
        <f>U309</f>
        <v>0</v>
      </c>
      <c r="V310" s="28">
        <f>U310/$P310</f>
        <v>0</v>
      </c>
      <c r="W310" s="27">
        <f>W309</f>
        <v>0</v>
      </c>
      <c r="X310" s="28">
        <f>W310/$P310</f>
        <v>0</v>
      </c>
      <c r="Y310" s="27">
        <f>Y309</f>
        <v>4587</v>
      </c>
      <c r="Z310" s="27">
        <f>Z309</f>
        <v>4587</v>
      </c>
    </row>
    <row r="312" spans="1:26" ht="13.9" customHeight="1" x14ac:dyDescent="0.25">
      <c r="E312" s="52" t="s">
        <v>56</v>
      </c>
      <c r="F312" s="30" t="s">
        <v>206</v>
      </c>
      <c r="G312" s="118"/>
      <c r="H312" s="118">
        <v>550</v>
      </c>
      <c r="I312" s="53">
        <v>245</v>
      </c>
      <c r="J312" s="53">
        <v>1441.24</v>
      </c>
      <c r="K312" s="53">
        <v>3485</v>
      </c>
      <c r="L312" s="53"/>
      <c r="M312" s="53"/>
      <c r="N312" s="53"/>
      <c r="O312" s="53"/>
      <c r="P312" s="53">
        <f>K312+SUM(L312:O312)</f>
        <v>3485</v>
      </c>
      <c r="Q312" s="53"/>
      <c r="R312" s="54">
        <f>Q312/$P312</f>
        <v>0</v>
      </c>
      <c r="S312" s="53"/>
      <c r="T312" s="54">
        <f>S312/$P312</f>
        <v>0</v>
      </c>
      <c r="U312" s="53"/>
      <c r="V312" s="54">
        <f>U312/$P312</f>
        <v>0</v>
      </c>
      <c r="W312" s="53"/>
      <c r="X312" s="55">
        <f>W312/$P312</f>
        <v>0</v>
      </c>
      <c r="Y312" s="53">
        <f>K312</f>
        <v>3485</v>
      </c>
      <c r="Z312" s="56">
        <f>Y312</f>
        <v>3485</v>
      </c>
    </row>
    <row r="313" spans="1:26" ht="13.9" customHeight="1" x14ac:dyDescent="0.25">
      <c r="E313" s="65"/>
      <c r="F313" s="95" t="s">
        <v>207</v>
      </c>
      <c r="G313" s="96"/>
      <c r="H313" s="96"/>
      <c r="I313" s="67"/>
      <c r="J313" s="67">
        <v>4930</v>
      </c>
      <c r="K313" s="67">
        <v>250</v>
      </c>
      <c r="L313" s="67"/>
      <c r="M313" s="67"/>
      <c r="N313" s="67"/>
      <c r="O313" s="67"/>
      <c r="P313" s="67"/>
      <c r="Q313" s="67"/>
      <c r="R313" s="68"/>
      <c r="S313" s="67"/>
      <c r="T313" s="68"/>
      <c r="U313" s="67"/>
      <c r="V313" s="68"/>
      <c r="W313" s="67"/>
      <c r="X313" s="69"/>
      <c r="Y313" s="67">
        <v>250</v>
      </c>
      <c r="Z313" s="70">
        <v>250</v>
      </c>
    </row>
    <row r="315" spans="1:26" ht="13.9" customHeight="1" x14ac:dyDescent="0.25">
      <c r="D315" s="73" t="s">
        <v>208</v>
      </c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4"/>
      <c r="S315" s="73"/>
      <c r="T315" s="74"/>
      <c r="U315" s="73"/>
      <c r="V315" s="74"/>
      <c r="W315" s="73"/>
      <c r="X315" s="74"/>
      <c r="Y315" s="73"/>
      <c r="Z315" s="73"/>
    </row>
    <row r="316" spans="1:26" ht="13.9" customHeight="1" x14ac:dyDescent="0.25">
      <c r="D316" s="21" t="s">
        <v>32</v>
      </c>
      <c r="E316" s="21" t="s">
        <v>33</v>
      </c>
      <c r="F316" s="21" t="s">
        <v>34</v>
      </c>
      <c r="G316" s="21" t="s">
        <v>1</v>
      </c>
      <c r="H316" s="21" t="s">
        <v>2</v>
      </c>
      <c r="I316" s="21" t="s">
        <v>3</v>
      </c>
      <c r="J316" s="21" t="s">
        <v>4</v>
      </c>
      <c r="K316" s="21" t="s">
        <v>5</v>
      </c>
      <c r="L316" s="21" t="s">
        <v>6</v>
      </c>
      <c r="M316" s="21" t="s">
        <v>7</v>
      </c>
      <c r="N316" s="21" t="s">
        <v>8</v>
      </c>
      <c r="O316" s="21" t="s">
        <v>9</v>
      </c>
      <c r="P316" s="21" t="s">
        <v>10</v>
      </c>
      <c r="Q316" s="21" t="s">
        <v>11</v>
      </c>
      <c r="R316" s="22" t="s">
        <v>12</v>
      </c>
      <c r="S316" s="21" t="s">
        <v>13</v>
      </c>
      <c r="T316" s="22" t="s">
        <v>14</v>
      </c>
      <c r="U316" s="21" t="s">
        <v>15</v>
      </c>
      <c r="V316" s="22" t="s">
        <v>16</v>
      </c>
      <c r="W316" s="21" t="s">
        <v>17</v>
      </c>
      <c r="X316" s="22" t="s">
        <v>18</v>
      </c>
      <c r="Y316" s="21" t="s">
        <v>19</v>
      </c>
      <c r="Z316" s="21" t="s">
        <v>20</v>
      </c>
    </row>
    <row r="317" spans="1:26" ht="13.9" customHeight="1" x14ac:dyDescent="0.25">
      <c r="A317" s="15">
        <v>5</v>
      </c>
      <c r="B317" s="15">
        <v>2</v>
      </c>
      <c r="C317" s="15">
        <v>3</v>
      </c>
      <c r="D317" s="5" t="s">
        <v>205</v>
      </c>
      <c r="E317" s="23">
        <v>610</v>
      </c>
      <c r="F317" s="23" t="s">
        <v>118</v>
      </c>
      <c r="G317" s="24">
        <v>0</v>
      </c>
      <c r="H317" s="24">
        <v>0</v>
      </c>
      <c r="I317" s="24">
        <v>0</v>
      </c>
      <c r="J317" s="24">
        <v>6042.59</v>
      </c>
      <c r="K317" s="24">
        <v>0</v>
      </c>
      <c r="L317" s="24"/>
      <c r="M317" s="24"/>
      <c r="N317" s="24"/>
      <c r="O317" s="24"/>
      <c r="P317" s="24">
        <f>K317+SUM(L317:O317)</f>
        <v>0</v>
      </c>
      <c r="Q317" s="24"/>
      <c r="R317" s="25" t="e">
        <f t="shared" ref="R317:R326" si="158">Q317/$P317</f>
        <v>#DIV/0!</v>
      </c>
      <c r="S317" s="24"/>
      <c r="T317" s="25" t="e">
        <f t="shared" ref="T317:T326" si="159">S317/$P317</f>
        <v>#DIV/0!</v>
      </c>
      <c r="U317" s="24"/>
      <c r="V317" s="25" t="e">
        <f t="shared" ref="V317:V326" si="160">U317/$P317</f>
        <v>#DIV/0!</v>
      </c>
      <c r="W317" s="24"/>
      <c r="X317" s="25" t="e">
        <f t="shared" ref="X317:X326" si="161">W317/$P317</f>
        <v>#DIV/0!</v>
      </c>
      <c r="Y317" s="24">
        <v>0</v>
      </c>
      <c r="Z317" s="24">
        <f>Y317</f>
        <v>0</v>
      </c>
    </row>
    <row r="318" spans="1:26" ht="13.9" customHeight="1" x14ac:dyDescent="0.25">
      <c r="A318" s="15">
        <v>5</v>
      </c>
      <c r="B318" s="15">
        <v>2</v>
      </c>
      <c r="C318" s="15">
        <v>3</v>
      </c>
      <c r="D318" s="5"/>
      <c r="E318" s="23">
        <v>620</v>
      </c>
      <c r="F318" s="23" t="s">
        <v>119</v>
      </c>
      <c r="G318" s="24">
        <v>0</v>
      </c>
      <c r="H318" s="24">
        <v>0</v>
      </c>
      <c r="I318" s="24">
        <v>0</v>
      </c>
      <c r="J318" s="24">
        <v>2247.6999999999998</v>
      </c>
      <c r="K318" s="24">
        <v>0</v>
      </c>
      <c r="L318" s="24"/>
      <c r="M318" s="24"/>
      <c r="N318" s="24"/>
      <c r="O318" s="24"/>
      <c r="P318" s="24">
        <f>K318+SUM(L318:O318)</f>
        <v>0</v>
      </c>
      <c r="Q318" s="24"/>
      <c r="R318" s="25" t="e">
        <f t="shared" si="158"/>
        <v>#DIV/0!</v>
      </c>
      <c r="S318" s="24"/>
      <c r="T318" s="25" t="e">
        <f t="shared" si="159"/>
        <v>#DIV/0!</v>
      </c>
      <c r="U318" s="24"/>
      <c r="V318" s="25" t="e">
        <f t="shared" si="160"/>
        <v>#DIV/0!</v>
      </c>
      <c r="W318" s="24"/>
      <c r="X318" s="25" t="e">
        <f t="shared" si="161"/>
        <v>#DIV/0!</v>
      </c>
      <c r="Y318" s="24">
        <v>0</v>
      </c>
      <c r="Z318" s="24">
        <f>Y318</f>
        <v>0</v>
      </c>
    </row>
    <row r="319" spans="1:26" ht="13.9" customHeight="1" x14ac:dyDescent="0.25">
      <c r="A319" s="15">
        <v>5</v>
      </c>
      <c r="B319" s="15">
        <v>2</v>
      </c>
      <c r="C319" s="15">
        <v>3</v>
      </c>
      <c r="D319" s="109" t="s">
        <v>21</v>
      </c>
      <c r="E319" s="86" t="s">
        <v>197</v>
      </c>
      <c r="F319" s="48" t="s">
        <v>209</v>
      </c>
      <c r="G319" s="49">
        <f t="shared" ref="G319:Q319" si="162">SUM(G317:G318)</f>
        <v>0</v>
      </c>
      <c r="H319" s="49">
        <f t="shared" si="162"/>
        <v>0</v>
      </c>
      <c r="I319" s="49">
        <f t="shared" si="162"/>
        <v>0</v>
      </c>
      <c r="J319" s="49">
        <f t="shared" si="162"/>
        <v>8290.2900000000009</v>
      </c>
      <c r="K319" s="49">
        <f t="shared" si="162"/>
        <v>0</v>
      </c>
      <c r="L319" s="49">
        <f t="shared" si="162"/>
        <v>0</v>
      </c>
      <c r="M319" s="49">
        <f t="shared" si="162"/>
        <v>0</v>
      </c>
      <c r="N319" s="49">
        <f t="shared" si="162"/>
        <v>0</v>
      </c>
      <c r="O319" s="49">
        <f t="shared" si="162"/>
        <v>0</v>
      </c>
      <c r="P319" s="49">
        <f t="shared" si="162"/>
        <v>0</v>
      </c>
      <c r="Q319" s="49">
        <f t="shared" si="162"/>
        <v>0</v>
      </c>
      <c r="R319" s="50" t="e">
        <f t="shared" si="158"/>
        <v>#DIV/0!</v>
      </c>
      <c r="S319" s="49">
        <f>SUM(S317:S318)</f>
        <v>0</v>
      </c>
      <c r="T319" s="50" t="e">
        <f t="shared" si="159"/>
        <v>#DIV/0!</v>
      </c>
      <c r="U319" s="49">
        <f>SUM(U317:U318)</f>
        <v>0</v>
      </c>
      <c r="V319" s="50" t="e">
        <f t="shared" si="160"/>
        <v>#DIV/0!</v>
      </c>
      <c r="W319" s="49">
        <f>SUM(W317:W318)</f>
        <v>0</v>
      </c>
      <c r="X319" s="50" t="e">
        <f t="shared" si="161"/>
        <v>#DIV/0!</v>
      </c>
      <c r="Y319" s="49">
        <f>SUM(Y317:Y318)</f>
        <v>0</v>
      </c>
      <c r="Z319" s="49">
        <f>SUM(Z317:Z318)</f>
        <v>0</v>
      </c>
    </row>
    <row r="320" spans="1:26" ht="13.9" customHeight="1" x14ac:dyDescent="0.25">
      <c r="A320" s="15">
        <v>5</v>
      </c>
      <c r="B320" s="15">
        <v>2</v>
      </c>
      <c r="C320" s="15">
        <v>3</v>
      </c>
      <c r="D320" s="5" t="s">
        <v>205</v>
      </c>
      <c r="E320" s="23">
        <v>610</v>
      </c>
      <c r="F320" s="23" t="s">
        <v>118</v>
      </c>
      <c r="G320" s="24">
        <v>101.64</v>
      </c>
      <c r="H320" s="24">
        <v>4962.93</v>
      </c>
      <c r="I320" s="24">
        <v>2269</v>
      </c>
      <c r="J320" s="24">
        <v>4162.46</v>
      </c>
      <c r="K320" s="24">
        <v>2450</v>
      </c>
      <c r="L320" s="24"/>
      <c r="M320" s="24"/>
      <c r="N320" s="24"/>
      <c r="O320" s="24"/>
      <c r="P320" s="24">
        <f>K320+SUM(L320:O320)</f>
        <v>2450</v>
      </c>
      <c r="Q320" s="24"/>
      <c r="R320" s="25">
        <f t="shared" si="158"/>
        <v>0</v>
      </c>
      <c r="S320" s="24"/>
      <c r="T320" s="25">
        <f t="shared" si="159"/>
        <v>0</v>
      </c>
      <c r="U320" s="24"/>
      <c r="V320" s="25">
        <f t="shared" si="160"/>
        <v>0</v>
      </c>
      <c r="W320" s="24"/>
      <c r="X320" s="25">
        <f t="shared" si="161"/>
        <v>0</v>
      </c>
      <c r="Y320" s="24">
        <f>K320</f>
        <v>2450</v>
      </c>
      <c r="Z320" s="24">
        <f>Y320</f>
        <v>2450</v>
      </c>
    </row>
    <row r="321" spans="1:26" ht="13.9" customHeight="1" x14ac:dyDescent="0.25">
      <c r="A321" s="15">
        <v>5</v>
      </c>
      <c r="B321" s="15">
        <v>2</v>
      </c>
      <c r="C321" s="15">
        <v>3</v>
      </c>
      <c r="D321" s="5"/>
      <c r="E321" s="23">
        <v>620</v>
      </c>
      <c r="F321" s="23" t="s">
        <v>119</v>
      </c>
      <c r="G321" s="24">
        <v>35.479999999999997</v>
      </c>
      <c r="H321" s="24">
        <v>1411.87</v>
      </c>
      <c r="I321" s="24">
        <v>703</v>
      </c>
      <c r="J321" s="24">
        <v>1246.9000000000001</v>
      </c>
      <c r="K321" s="24">
        <v>857</v>
      </c>
      <c r="L321" s="24"/>
      <c r="M321" s="24"/>
      <c r="N321" s="24"/>
      <c r="O321" s="24"/>
      <c r="P321" s="24">
        <f>K321+SUM(L321:O321)</f>
        <v>857</v>
      </c>
      <c r="Q321" s="24"/>
      <c r="R321" s="25">
        <f t="shared" si="158"/>
        <v>0</v>
      </c>
      <c r="S321" s="24"/>
      <c r="T321" s="25">
        <f t="shared" si="159"/>
        <v>0</v>
      </c>
      <c r="U321" s="24"/>
      <c r="V321" s="25">
        <f t="shared" si="160"/>
        <v>0</v>
      </c>
      <c r="W321" s="24"/>
      <c r="X321" s="25">
        <f t="shared" si="161"/>
        <v>0</v>
      </c>
      <c r="Y321" s="24">
        <f>K321</f>
        <v>857</v>
      </c>
      <c r="Z321" s="24">
        <f>Y321</f>
        <v>857</v>
      </c>
    </row>
    <row r="322" spans="1:26" ht="13.9" customHeight="1" x14ac:dyDescent="0.25">
      <c r="A322" s="15">
        <v>5</v>
      </c>
      <c r="B322" s="15">
        <v>2</v>
      </c>
      <c r="C322" s="15">
        <v>3</v>
      </c>
      <c r="D322" s="5"/>
      <c r="E322" s="23">
        <v>630</v>
      </c>
      <c r="F322" s="23" t="s">
        <v>120</v>
      </c>
      <c r="G322" s="24">
        <v>1.28</v>
      </c>
      <c r="H322" s="24">
        <v>43.84</v>
      </c>
      <c r="I322" s="24">
        <v>171</v>
      </c>
      <c r="J322" s="24">
        <v>922.62</v>
      </c>
      <c r="K322" s="24">
        <v>23</v>
      </c>
      <c r="L322" s="24"/>
      <c r="M322" s="24"/>
      <c r="N322" s="24"/>
      <c r="O322" s="24"/>
      <c r="P322" s="24">
        <f>K322+SUM(L322:O322)</f>
        <v>23</v>
      </c>
      <c r="Q322" s="24"/>
      <c r="R322" s="25">
        <f t="shared" si="158"/>
        <v>0</v>
      </c>
      <c r="S322" s="24"/>
      <c r="T322" s="25">
        <f t="shared" si="159"/>
        <v>0</v>
      </c>
      <c r="U322" s="24"/>
      <c r="V322" s="25">
        <f t="shared" si="160"/>
        <v>0</v>
      </c>
      <c r="W322" s="24"/>
      <c r="X322" s="25">
        <f t="shared" si="161"/>
        <v>0</v>
      </c>
      <c r="Y322" s="24">
        <v>24</v>
      </c>
      <c r="Z322" s="24">
        <v>28</v>
      </c>
    </row>
    <row r="323" spans="1:26" ht="13.9" customHeight="1" x14ac:dyDescent="0.25">
      <c r="A323" s="15">
        <v>5</v>
      </c>
      <c r="B323" s="15">
        <v>2</v>
      </c>
      <c r="C323" s="15">
        <v>3</v>
      </c>
      <c r="D323" s="109" t="s">
        <v>21</v>
      </c>
      <c r="E323" s="48">
        <v>41</v>
      </c>
      <c r="F323" s="48" t="s">
        <v>23</v>
      </c>
      <c r="G323" s="49">
        <f t="shared" ref="G323:Q323" si="163">SUM(G320:G322)</f>
        <v>138.4</v>
      </c>
      <c r="H323" s="49">
        <f t="shared" si="163"/>
        <v>6418.64</v>
      </c>
      <c r="I323" s="49">
        <f t="shared" si="163"/>
        <v>3143</v>
      </c>
      <c r="J323" s="49">
        <f t="shared" si="163"/>
        <v>6331.9800000000005</v>
      </c>
      <c r="K323" s="49">
        <f t="shared" si="163"/>
        <v>3330</v>
      </c>
      <c r="L323" s="49">
        <f t="shared" si="163"/>
        <v>0</v>
      </c>
      <c r="M323" s="49">
        <f t="shared" si="163"/>
        <v>0</v>
      </c>
      <c r="N323" s="49">
        <f t="shared" si="163"/>
        <v>0</v>
      </c>
      <c r="O323" s="49">
        <f t="shared" si="163"/>
        <v>0</v>
      </c>
      <c r="P323" s="49">
        <f t="shared" si="163"/>
        <v>3330</v>
      </c>
      <c r="Q323" s="49">
        <f t="shared" si="163"/>
        <v>0</v>
      </c>
      <c r="R323" s="50">
        <f t="shared" si="158"/>
        <v>0</v>
      </c>
      <c r="S323" s="49">
        <f>SUM(S320:S322)</f>
        <v>0</v>
      </c>
      <c r="T323" s="50">
        <f t="shared" si="159"/>
        <v>0</v>
      </c>
      <c r="U323" s="49">
        <f>SUM(U320:U322)</f>
        <v>0</v>
      </c>
      <c r="V323" s="50">
        <f t="shared" si="160"/>
        <v>0</v>
      </c>
      <c r="W323" s="49">
        <f>SUM(W320:W322)</f>
        <v>0</v>
      </c>
      <c r="X323" s="50">
        <f t="shared" si="161"/>
        <v>0</v>
      </c>
      <c r="Y323" s="49">
        <f>SUM(Y320:Y322)</f>
        <v>3331</v>
      </c>
      <c r="Z323" s="49">
        <f>SUM(Z320:Z322)</f>
        <v>3335</v>
      </c>
    </row>
    <row r="324" spans="1:26" ht="13.9" customHeight="1" x14ac:dyDescent="0.25">
      <c r="A324" s="15">
        <v>5</v>
      </c>
      <c r="B324" s="15">
        <v>2</v>
      </c>
      <c r="C324" s="15">
        <v>3</v>
      </c>
      <c r="D324" s="130" t="s">
        <v>205</v>
      </c>
      <c r="E324" s="23">
        <v>640</v>
      </c>
      <c r="F324" s="23" t="s">
        <v>121</v>
      </c>
      <c r="G324" s="24">
        <v>0</v>
      </c>
      <c r="H324" s="24">
        <v>0</v>
      </c>
      <c r="I324" s="24">
        <v>0</v>
      </c>
      <c r="J324" s="24">
        <v>138.36000000000001</v>
      </c>
      <c r="K324" s="24">
        <v>0</v>
      </c>
      <c r="L324" s="24"/>
      <c r="M324" s="24"/>
      <c r="N324" s="24"/>
      <c r="O324" s="24"/>
      <c r="P324" s="24">
        <f>K324+SUM(L324:O324)</f>
        <v>0</v>
      </c>
      <c r="Q324" s="24"/>
      <c r="R324" s="25" t="e">
        <f t="shared" si="158"/>
        <v>#DIV/0!</v>
      </c>
      <c r="S324" s="24"/>
      <c r="T324" s="25" t="e">
        <f t="shared" si="159"/>
        <v>#DIV/0!</v>
      </c>
      <c r="U324" s="24"/>
      <c r="V324" s="25" t="e">
        <f t="shared" si="160"/>
        <v>#DIV/0!</v>
      </c>
      <c r="W324" s="24"/>
      <c r="X324" s="25" t="e">
        <f t="shared" si="161"/>
        <v>#DIV/0!</v>
      </c>
      <c r="Y324" s="24">
        <v>0</v>
      </c>
      <c r="Z324" s="24">
        <v>0</v>
      </c>
    </row>
    <row r="325" spans="1:26" ht="13.9" customHeight="1" x14ac:dyDescent="0.25">
      <c r="A325" s="15">
        <v>5</v>
      </c>
      <c r="B325" s="15">
        <v>2</v>
      </c>
      <c r="C325" s="15">
        <v>3</v>
      </c>
      <c r="D325" s="109" t="s">
        <v>21</v>
      </c>
      <c r="E325" s="48">
        <v>72</v>
      </c>
      <c r="F325" s="48" t="s">
        <v>25</v>
      </c>
      <c r="G325" s="49">
        <f t="shared" ref="G325:Q325" si="164">SUM(G324:G324)</f>
        <v>0</v>
      </c>
      <c r="H325" s="49">
        <f t="shared" si="164"/>
        <v>0</v>
      </c>
      <c r="I325" s="49">
        <f t="shared" si="164"/>
        <v>0</v>
      </c>
      <c r="J325" s="49">
        <f t="shared" si="164"/>
        <v>138.36000000000001</v>
      </c>
      <c r="K325" s="49">
        <f t="shared" si="164"/>
        <v>0</v>
      </c>
      <c r="L325" s="49">
        <f t="shared" si="164"/>
        <v>0</v>
      </c>
      <c r="M325" s="49">
        <f t="shared" si="164"/>
        <v>0</v>
      </c>
      <c r="N325" s="49">
        <f t="shared" si="164"/>
        <v>0</v>
      </c>
      <c r="O325" s="49">
        <f t="shared" si="164"/>
        <v>0</v>
      </c>
      <c r="P325" s="49">
        <f t="shared" si="164"/>
        <v>0</v>
      </c>
      <c r="Q325" s="49">
        <f t="shared" si="164"/>
        <v>0</v>
      </c>
      <c r="R325" s="50" t="e">
        <f t="shared" si="158"/>
        <v>#DIV/0!</v>
      </c>
      <c r="S325" s="49">
        <f>SUM(S324:S324)</f>
        <v>0</v>
      </c>
      <c r="T325" s="50" t="e">
        <f t="shared" si="159"/>
        <v>#DIV/0!</v>
      </c>
      <c r="U325" s="49">
        <f>SUM(U324:U324)</f>
        <v>0</v>
      </c>
      <c r="V325" s="50" t="e">
        <f t="shared" si="160"/>
        <v>#DIV/0!</v>
      </c>
      <c r="W325" s="49">
        <f>SUM(W324:W324)</f>
        <v>0</v>
      </c>
      <c r="X325" s="50" t="e">
        <f t="shared" si="161"/>
        <v>#DIV/0!</v>
      </c>
      <c r="Y325" s="49">
        <f>SUM(Y324:Y324)</f>
        <v>0</v>
      </c>
      <c r="Z325" s="49">
        <f>SUM(Z324:Z324)</f>
        <v>0</v>
      </c>
    </row>
    <row r="326" spans="1:26" ht="13.9" customHeight="1" x14ac:dyDescent="0.25">
      <c r="A326" s="15">
        <v>5</v>
      </c>
      <c r="B326" s="15">
        <v>2</v>
      </c>
      <c r="C326" s="15">
        <v>3</v>
      </c>
      <c r="D326" s="30"/>
      <c r="E326" s="31"/>
      <c r="F326" s="26" t="s">
        <v>113</v>
      </c>
      <c r="G326" s="27">
        <f t="shared" ref="G326:Q326" si="165">G319+G323+G325</f>
        <v>138.4</v>
      </c>
      <c r="H326" s="27">
        <f t="shared" si="165"/>
        <v>6418.64</v>
      </c>
      <c r="I326" s="27">
        <f t="shared" si="165"/>
        <v>3143</v>
      </c>
      <c r="J326" s="27">
        <f t="shared" si="165"/>
        <v>14760.630000000001</v>
      </c>
      <c r="K326" s="27">
        <f t="shared" si="165"/>
        <v>3330</v>
      </c>
      <c r="L326" s="27">
        <f t="shared" si="165"/>
        <v>0</v>
      </c>
      <c r="M326" s="27">
        <f t="shared" si="165"/>
        <v>0</v>
      </c>
      <c r="N326" s="27">
        <f t="shared" si="165"/>
        <v>0</v>
      </c>
      <c r="O326" s="27">
        <f t="shared" si="165"/>
        <v>0</v>
      </c>
      <c r="P326" s="27">
        <f t="shared" si="165"/>
        <v>3330</v>
      </c>
      <c r="Q326" s="27">
        <f t="shared" si="165"/>
        <v>0</v>
      </c>
      <c r="R326" s="28">
        <f t="shared" si="158"/>
        <v>0</v>
      </c>
      <c r="S326" s="27">
        <f>S319+S323+S325</f>
        <v>0</v>
      </c>
      <c r="T326" s="28">
        <f t="shared" si="159"/>
        <v>0</v>
      </c>
      <c r="U326" s="27">
        <f>U319+U323+U325</f>
        <v>0</v>
      </c>
      <c r="V326" s="28">
        <f t="shared" si="160"/>
        <v>0</v>
      </c>
      <c r="W326" s="27">
        <f>W319+W323+W325</f>
        <v>0</v>
      </c>
      <c r="X326" s="28">
        <f t="shared" si="161"/>
        <v>0</v>
      </c>
      <c r="Y326" s="27">
        <f>Y319+Y323+Y325</f>
        <v>3331</v>
      </c>
      <c r="Z326" s="27">
        <f>Z319+Z323+Z325</f>
        <v>3335</v>
      </c>
    </row>
    <row r="328" spans="1:26" ht="13.9" customHeight="1" x14ac:dyDescent="0.25">
      <c r="D328" s="32" t="s">
        <v>210</v>
      </c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3"/>
      <c r="S328" s="32"/>
      <c r="T328" s="33"/>
      <c r="U328" s="32"/>
      <c r="V328" s="33"/>
      <c r="W328" s="32"/>
      <c r="X328" s="33"/>
      <c r="Y328" s="32"/>
      <c r="Z328" s="32"/>
    </row>
    <row r="329" spans="1:26" ht="13.9" customHeight="1" x14ac:dyDescent="0.25">
      <c r="D329" s="20"/>
      <c r="E329" s="20"/>
      <c r="F329" s="20"/>
      <c r="G329" s="21" t="s">
        <v>1</v>
      </c>
      <c r="H329" s="21" t="s">
        <v>2</v>
      </c>
      <c r="I329" s="21" t="s">
        <v>3</v>
      </c>
      <c r="J329" s="21" t="s">
        <v>4</v>
      </c>
      <c r="K329" s="21" t="s">
        <v>5</v>
      </c>
      <c r="L329" s="21" t="s">
        <v>6</v>
      </c>
      <c r="M329" s="21" t="s">
        <v>7</v>
      </c>
      <c r="N329" s="21" t="s">
        <v>8</v>
      </c>
      <c r="O329" s="21" t="s">
        <v>9</v>
      </c>
      <c r="P329" s="21" t="s">
        <v>10</v>
      </c>
      <c r="Q329" s="21" t="s">
        <v>11</v>
      </c>
      <c r="R329" s="22" t="s">
        <v>12</v>
      </c>
      <c r="S329" s="21" t="s">
        <v>13</v>
      </c>
      <c r="T329" s="22" t="s">
        <v>14</v>
      </c>
      <c r="U329" s="21" t="s">
        <v>15</v>
      </c>
      <c r="V329" s="22" t="s">
        <v>16</v>
      </c>
      <c r="W329" s="21" t="s">
        <v>17</v>
      </c>
      <c r="X329" s="22" t="s">
        <v>18</v>
      </c>
      <c r="Y329" s="21" t="s">
        <v>19</v>
      </c>
      <c r="Z329" s="21" t="s">
        <v>20</v>
      </c>
    </row>
    <row r="330" spans="1:26" ht="13.9" customHeight="1" x14ac:dyDescent="0.25">
      <c r="A330" s="15">
        <v>6</v>
      </c>
      <c r="D330" s="12" t="s">
        <v>21</v>
      </c>
      <c r="E330" s="35">
        <v>111</v>
      </c>
      <c r="F330" s="35" t="s">
        <v>123</v>
      </c>
      <c r="G330" s="36">
        <f t="shared" ref="G330:Q330" si="166">G336</f>
        <v>366.13</v>
      </c>
      <c r="H330" s="36">
        <f t="shared" si="166"/>
        <v>0</v>
      </c>
      <c r="I330" s="36">
        <f t="shared" si="166"/>
        <v>0</v>
      </c>
      <c r="J330" s="36">
        <f t="shared" si="166"/>
        <v>0</v>
      </c>
      <c r="K330" s="36">
        <f t="shared" si="166"/>
        <v>0</v>
      </c>
      <c r="L330" s="36">
        <f t="shared" si="166"/>
        <v>0</v>
      </c>
      <c r="M330" s="36">
        <f t="shared" si="166"/>
        <v>0</v>
      </c>
      <c r="N330" s="36">
        <f t="shared" si="166"/>
        <v>0</v>
      </c>
      <c r="O330" s="36">
        <f t="shared" si="166"/>
        <v>0</v>
      </c>
      <c r="P330" s="36">
        <f t="shared" si="166"/>
        <v>0</v>
      </c>
      <c r="Q330" s="36">
        <f t="shared" si="166"/>
        <v>0</v>
      </c>
      <c r="R330" s="37" t="e">
        <f>Q330/$P330</f>
        <v>#DIV/0!</v>
      </c>
      <c r="S330" s="36">
        <f>S336</f>
        <v>0</v>
      </c>
      <c r="T330" s="37" t="e">
        <f>S330/$P330</f>
        <v>#DIV/0!</v>
      </c>
      <c r="U330" s="36">
        <f>U336</f>
        <v>0</v>
      </c>
      <c r="V330" s="37" t="e">
        <f>U330/$P330</f>
        <v>#DIV/0!</v>
      </c>
      <c r="W330" s="36">
        <f>W336</f>
        <v>0</v>
      </c>
      <c r="X330" s="37" t="e">
        <f>W330/$P330</f>
        <v>#DIV/0!</v>
      </c>
      <c r="Y330" s="36">
        <f>Y336</f>
        <v>0</v>
      </c>
      <c r="Z330" s="36">
        <f>Z336</f>
        <v>0</v>
      </c>
    </row>
    <row r="331" spans="1:26" ht="13.9" customHeight="1" x14ac:dyDescent="0.25">
      <c r="A331" s="15">
        <v>6</v>
      </c>
      <c r="D331" s="12" t="s">
        <v>21</v>
      </c>
      <c r="E331" s="35">
        <v>41</v>
      </c>
      <c r="F331" s="35" t="s">
        <v>23</v>
      </c>
      <c r="G331" s="36">
        <f t="shared" ref="G331:Q331" si="167">G337+G365+G399</f>
        <v>28532.59</v>
      </c>
      <c r="H331" s="36">
        <f t="shared" si="167"/>
        <v>30235.88</v>
      </c>
      <c r="I331" s="36">
        <f t="shared" si="167"/>
        <v>35412</v>
      </c>
      <c r="J331" s="36">
        <f t="shared" si="167"/>
        <v>39882.36</v>
      </c>
      <c r="K331" s="36">
        <f t="shared" si="167"/>
        <v>45484</v>
      </c>
      <c r="L331" s="36">
        <f t="shared" si="167"/>
        <v>0</v>
      </c>
      <c r="M331" s="36">
        <f t="shared" si="167"/>
        <v>0</v>
      </c>
      <c r="N331" s="36">
        <f t="shared" si="167"/>
        <v>0</v>
      </c>
      <c r="O331" s="36">
        <f t="shared" si="167"/>
        <v>0</v>
      </c>
      <c r="P331" s="36">
        <f t="shared" si="167"/>
        <v>45484</v>
      </c>
      <c r="Q331" s="36">
        <f t="shared" si="167"/>
        <v>0</v>
      </c>
      <c r="R331" s="37">
        <f>Q331/$P331</f>
        <v>0</v>
      </c>
      <c r="S331" s="36">
        <f>S337+S365+S399</f>
        <v>0</v>
      </c>
      <c r="T331" s="37">
        <f>S331/$P331</f>
        <v>0</v>
      </c>
      <c r="U331" s="36">
        <f>U337+U365+U399</f>
        <v>0</v>
      </c>
      <c r="V331" s="37">
        <f>U331/$P331</f>
        <v>0</v>
      </c>
      <c r="W331" s="36">
        <f>W337+W365+W399</f>
        <v>0</v>
      </c>
      <c r="X331" s="37">
        <f>W331/$P331</f>
        <v>0</v>
      </c>
      <c r="Y331" s="36">
        <f>Y337+Y365+Y399</f>
        <v>44695</v>
      </c>
      <c r="Z331" s="36">
        <f>Z337+Z365+Z399</f>
        <v>44695</v>
      </c>
    </row>
    <row r="332" spans="1:26" ht="13.9" customHeight="1" x14ac:dyDescent="0.25">
      <c r="A332" s="15">
        <v>6</v>
      </c>
      <c r="D332" s="30"/>
      <c r="E332" s="31"/>
      <c r="F332" s="38" t="s">
        <v>113</v>
      </c>
      <c r="G332" s="39">
        <f t="shared" ref="G332:Q332" si="168">SUM(G330:G331)</f>
        <v>28898.720000000001</v>
      </c>
      <c r="H332" s="39">
        <f t="shared" si="168"/>
        <v>30235.88</v>
      </c>
      <c r="I332" s="39">
        <f t="shared" si="168"/>
        <v>35412</v>
      </c>
      <c r="J332" s="39">
        <f t="shared" si="168"/>
        <v>39882.36</v>
      </c>
      <c r="K332" s="39">
        <f t="shared" si="168"/>
        <v>45484</v>
      </c>
      <c r="L332" s="39">
        <f t="shared" si="168"/>
        <v>0</v>
      </c>
      <c r="M332" s="39">
        <f t="shared" si="168"/>
        <v>0</v>
      </c>
      <c r="N332" s="39">
        <f t="shared" si="168"/>
        <v>0</v>
      </c>
      <c r="O332" s="39">
        <f t="shared" si="168"/>
        <v>0</v>
      </c>
      <c r="P332" s="39">
        <f t="shared" si="168"/>
        <v>45484</v>
      </c>
      <c r="Q332" s="39">
        <f t="shared" si="168"/>
        <v>0</v>
      </c>
      <c r="R332" s="40">
        <f>Q332/$P332</f>
        <v>0</v>
      </c>
      <c r="S332" s="39">
        <f>SUM(S330:S331)</f>
        <v>0</v>
      </c>
      <c r="T332" s="40">
        <f>S332/$P332</f>
        <v>0</v>
      </c>
      <c r="U332" s="39">
        <f>SUM(U330:U331)</f>
        <v>0</v>
      </c>
      <c r="V332" s="40">
        <f>U332/$P332</f>
        <v>0</v>
      </c>
      <c r="W332" s="39">
        <f>SUM(W330:W331)</f>
        <v>0</v>
      </c>
      <c r="X332" s="40">
        <f>W332/$P332</f>
        <v>0</v>
      </c>
      <c r="Y332" s="39">
        <f>SUM(Y330:Y331)</f>
        <v>44695</v>
      </c>
      <c r="Z332" s="39">
        <f>SUM(Z330:Z331)</f>
        <v>44695</v>
      </c>
    </row>
    <row r="334" spans="1:26" ht="13.9" customHeight="1" x14ac:dyDescent="0.25">
      <c r="D334" s="41" t="s">
        <v>211</v>
      </c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2"/>
      <c r="S334" s="41"/>
      <c r="T334" s="42"/>
      <c r="U334" s="41"/>
      <c r="V334" s="42"/>
      <c r="W334" s="41"/>
      <c r="X334" s="42"/>
      <c r="Y334" s="41"/>
      <c r="Z334" s="41"/>
    </row>
    <row r="335" spans="1:26" ht="13.9" customHeight="1" x14ac:dyDescent="0.25">
      <c r="D335" s="122"/>
      <c r="E335" s="122"/>
      <c r="F335" s="122"/>
      <c r="G335" s="21" t="s">
        <v>1</v>
      </c>
      <c r="H335" s="21" t="s">
        <v>2</v>
      </c>
      <c r="I335" s="21" t="s">
        <v>3</v>
      </c>
      <c r="J335" s="21" t="s">
        <v>4</v>
      </c>
      <c r="K335" s="21" t="s">
        <v>5</v>
      </c>
      <c r="L335" s="21" t="s">
        <v>6</v>
      </c>
      <c r="M335" s="21" t="s">
        <v>7</v>
      </c>
      <c r="N335" s="21" t="s">
        <v>8</v>
      </c>
      <c r="O335" s="21" t="s">
        <v>9</v>
      </c>
      <c r="P335" s="21" t="s">
        <v>10</v>
      </c>
      <c r="Q335" s="21" t="s">
        <v>11</v>
      </c>
      <c r="R335" s="22" t="s">
        <v>12</v>
      </c>
      <c r="S335" s="21" t="s">
        <v>13</v>
      </c>
      <c r="T335" s="22" t="s">
        <v>14</v>
      </c>
      <c r="U335" s="21" t="s">
        <v>15</v>
      </c>
      <c r="V335" s="22" t="s">
        <v>16</v>
      </c>
      <c r="W335" s="21" t="s">
        <v>17</v>
      </c>
      <c r="X335" s="22" t="s">
        <v>18</v>
      </c>
      <c r="Y335" s="21" t="s">
        <v>19</v>
      </c>
      <c r="Z335" s="21" t="s">
        <v>20</v>
      </c>
    </row>
    <row r="336" spans="1:26" ht="13.9" customHeight="1" x14ac:dyDescent="0.25">
      <c r="A336" s="15">
        <v>6</v>
      </c>
      <c r="B336" s="15">
        <v>1</v>
      </c>
      <c r="D336" s="13" t="s">
        <v>21</v>
      </c>
      <c r="E336" s="23">
        <v>111</v>
      </c>
      <c r="F336" s="23" t="s">
        <v>123</v>
      </c>
      <c r="G336" s="24">
        <f>G343</f>
        <v>366.13</v>
      </c>
      <c r="H336" s="24">
        <v>0</v>
      </c>
      <c r="I336" s="24">
        <f t="shared" ref="I336:Q336" si="169">I343</f>
        <v>0</v>
      </c>
      <c r="J336" s="24">
        <f t="shared" si="169"/>
        <v>0</v>
      </c>
      <c r="K336" s="24">
        <f t="shared" si="169"/>
        <v>0</v>
      </c>
      <c r="L336" s="24">
        <f t="shared" si="169"/>
        <v>0</v>
      </c>
      <c r="M336" s="24">
        <f t="shared" si="169"/>
        <v>0</v>
      </c>
      <c r="N336" s="24">
        <f t="shared" si="169"/>
        <v>0</v>
      </c>
      <c r="O336" s="24">
        <f t="shared" si="169"/>
        <v>0</v>
      </c>
      <c r="P336" s="24">
        <f t="shared" si="169"/>
        <v>0</v>
      </c>
      <c r="Q336" s="24">
        <f t="shared" si="169"/>
        <v>0</v>
      </c>
      <c r="R336" s="25" t="e">
        <f>Q336/$P336</f>
        <v>#DIV/0!</v>
      </c>
      <c r="S336" s="24">
        <f>S343</f>
        <v>0</v>
      </c>
      <c r="T336" s="25" t="e">
        <f>S336/$P336</f>
        <v>#DIV/0!</v>
      </c>
      <c r="U336" s="24">
        <f>U343</f>
        <v>0</v>
      </c>
      <c r="V336" s="25" t="e">
        <f>U336/$P336</f>
        <v>#DIV/0!</v>
      </c>
      <c r="W336" s="24">
        <f>W343</f>
        <v>0</v>
      </c>
      <c r="X336" s="25" t="e">
        <f>W336/$P336</f>
        <v>#DIV/0!</v>
      </c>
      <c r="Y336" s="24">
        <f>Y343</f>
        <v>0</v>
      </c>
      <c r="Z336" s="24">
        <f>Z343</f>
        <v>0</v>
      </c>
    </row>
    <row r="337" spans="1:26" ht="13.9" customHeight="1" x14ac:dyDescent="0.25">
      <c r="A337" s="15">
        <v>6</v>
      </c>
      <c r="B337" s="15">
        <v>1</v>
      </c>
      <c r="D337" s="13" t="s">
        <v>21</v>
      </c>
      <c r="E337" s="23">
        <v>41</v>
      </c>
      <c r="F337" s="23" t="s">
        <v>23</v>
      </c>
      <c r="G337" s="24">
        <f>G347+G355</f>
        <v>7928.45</v>
      </c>
      <c r="H337" s="24">
        <v>9945.57</v>
      </c>
      <c r="I337" s="24">
        <f t="shared" ref="I337:Q337" si="170">I347+I355</f>
        <v>12515</v>
      </c>
      <c r="J337" s="24">
        <f t="shared" si="170"/>
        <v>15331.27</v>
      </c>
      <c r="K337" s="24">
        <f t="shared" si="170"/>
        <v>18938</v>
      </c>
      <c r="L337" s="24">
        <f t="shared" si="170"/>
        <v>0</v>
      </c>
      <c r="M337" s="24">
        <f t="shared" si="170"/>
        <v>0</v>
      </c>
      <c r="N337" s="24">
        <f t="shared" si="170"/>
        <v>0</v>
      </c>
      <c r="O337" s="24">
        <f t="shared" si="170"/>
        <v>0</v>
      </c>
      <c r="P337" s="24">
        <f t="shared" si="170"/>
        <v>18938</v>
      </c>
      <c r="Q337" s="24">
        <f t="shared" si="170"/>
        <v>0</v>
      </c>
      <c r="R337" s="25">
        <f>Q337/$P337</f>
        <v>0</v>
      </c>
      <c r="S337" s="24">
        <f>S347+S355</f>
        <v>0</v>
      </c>
      <c r="T337" s="25">
        <f>S337/$P337</f>
        <v>0</v>
      </c>
      <c r="U337" s="24">
        <f>U347+U355</f>
        <v>0</v>
      </c>
      <c r="V337" s="25">
        <f>U337/$P337</f>
        <v>0</v>
      </c>
      <c r="W337" s="24">
        <f>W347+W355</f>
        <v>0</v>
      </c>
      <c r="X337" s="25">
        <f>W337/$P337</f>
        <v>0</v>
      </c>
      <c r="Y337" s="24">
        <f>Y347+Y355</f>
        <v>18938</v>
      </c>
      <c r="Z337" s="24">
        <f>Z347+Z355</f>
        <v>18938</v>
      </c>
    </row>
    <row r="338" spans="1:26" ht="13.9" customHeight="1" x14ac:dyDescent="0.25">
      <c r="A338" s="15">
        <v>6</v>
      </c>
      <c r="B338" s="15">
        <v>1</v>
      </c>
      <c r="D338" s="30"/>
      <c r="E338" s="31"/>
      <c r="F338" s="26" t="s">
        <v>113</v>
      </c>
      <c r="G338" s="27">
        <f t="shared" ref="G338:Q338" si="171">SUM(G336:G337)</f>
        <v>8294.58</v>
      </c>
      <c r="H338" s="27">
        <f t="shared" si="171"/>
        <v>9945.57</v>
      </c>
      <c r="I338" s="27">
        <f t="shared" si="171"/>
        <v>12515</v>
      </c>
      <c r="J338" s="27">
        <f t="shared" si="171"/>
        <v>15331.27</v>
      </c>
      <c r="K338" s="27">
        <f t="shared" si="171"/>
        <v>18938</v>
      </c>
      <c r="L338" s="27">
        <f t="shared" si="171"/>
        <v>0</v>
      </c>
      <c r="M338" s="27">
        <f t="shared" si="171"/>
        <v>0</v>
      </c>
      <c r="N338" s="27">
        <f t="shared" si="171"/>
        <v>0</v>
      </c>
      <c r="O338" s="27">
        <f t="shared" si="171"/>
        <v>0</v>
      </c>
      <c r="P338" s="27">
        <f t="shared" si="171"/>
        <v>18938</v>
      </c>
      <c r="Q338" s="27">
        <f t="shared" si="171"/>
        <v>0</v>
      </c>
      <c r="R338" s="28">
        <f>Q338/$P338</f>
        <v>0</v>
      </c>
      <c r="S338" s="27">
        <f>SUM(S336:S337)</f>
        <v>0</v>
      </c>
      <c r="T338" s="28">
        <f>S338/$P338</f>
        <v>0</v>
      </c>
      <c r="U338" s="27">
        <f>SUM(U336:U337)</f>
        <v>0</v>
      </c>
      <c r="V338" s="28">
        <f>U338/$P338</f>
        <v>0</v>
      </c>
      <c r="W338" s="27">
        <f>SUM(W336:W337)</f>
        <v>0</v>
      </c>
      <c r="X338" s="28">
        <f>W338/$P338</f>
        <v>0</v>
      </c>
      <c r="Y338" s="27">
        <f>SUM(Y336:Y337)</f>
        <v>18938</v>
      </c>
      <c r="Z338" s="27">
        <f>SUM(Z336:Z337)</f>
        <v>18938</v>
      </c>
    </row>
    <row r="340" spans="1:26" ht="13.9" customHeight="1" x14ac:dyDescent="0.25">
      <c r="D340" s="73" t="s">
        <v>212</v>
      </c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4"/>
      <c r="S340" s="73"/>
      <c r="T340" s="74"/>
      <c r="U340" s="73"/>
      <c r="V340" s="74"/>
      <c r="W340" s="73"/>
      <c r="X340" s="74"/>
      <c r="Y340" s="73"/>
      <c r="Z340" s="73"/>
    </row>
    <row r="341" spans="1:26" ht="13.9" customHeight="1" x14ac:dyDescent="0.25">
      <c r="D341" s="21" t="s">
        <v>32</v>
      </c>
      <c r="E341" s="21" t="s">
        <v>33</v>
      </c>
      <c r="F341" s="21" t="s">
        <v>34</v>
      </c>
      <c r="G341" s="21" t="s">
        <v>1</v>
      </c>
      <c r="H341" s="21" t="s">
        <v>2</v>
      </c>
      <c r="I341" s="21" t="s">
        <v>3</v>
      </c>
      <c r="J341" s="21" t="s">
        <v>4</v>
      </c>
      <c r="K341" s="21" t="s">
        <v>5</v>
      </c>
      <c r="L341" s="21" t="s">
        <v>6</v>
      </c>
      <c r="M341" s="21" t="s">
        <v>7</v>
      </c>
      <c r="N341" s="21" t="s">
        <v>8</v>
      </c>
      <c r="O341" s="21" t="s">
        <v>9</v>
      </c>
      <c r="P341" s="21" t="s">
        <v>10</v>
      </c>
      <c r="Q341" s="21" t="s">
        <v>11</v>
      </c>
      <c r="R341" s="22" t="s">
        <v>12</v>
      </c>
      <c r="S341" s="21" t="s">
        <v>13</v>
      </c>
      <c r="T341" s="22" t="s">
        <v>14</v>
      </c>
      <c r="U341" s="21" t="s">
        <v>15</v>
      </c>
      <c r="V341" s="22" t="s">
        <v>16</v>
      </c>
      <c r="W341" s="21" t="s">
        <v>17</v>
      </c>
      <c r="X341" s="22" t="s">
        <v>18</v>
      </c>
      <c r="Y341" s="21" t="s">
        <v>19</v>
      </c>
      <c r="Z341" s="21" t="s">
        <v>20</v>
      </c>
    </row>
    <row r="342" spans="1:26" ht="13.9" customHeight="1" x14ac:dyDescent="0.25">
      <c r="A342" s="15">
        <v>6</v>
      </c>
      <c r="B342" s="15">
        <v>1</v>
      </c>
      <c r="C342" s="15">
        <v>1</v>
      </c>
      <c r="D342" s="84" t="s">
        <v>213</v>
      </c>
      <c r="E342" s="23">
        <v>630</v>
      </c>
      <c r="F342" s="23" t="s">
        <v>120</v>
      </c>
      <c r="G342" s="24">
        <v>366.13</v>
      </c>
      <c r="H342" s="24">
        <v>0</v>
      </c>
      <c r="I342" s="24">
        <v>0</v>
      </c>
      <c r="J342" s="24">
        <v>0</v>
      </c>
      <c r="K342" s="24">
        <v>0</v>
      </c>
      <c r="L342" s="24"/>
      <c r="M342" s="24"/>
      <c r="N342" s="24"/>
      <c r="O342" s="24"/>
      <c r="P342" s="24">
        <f>K342+SUM(L342:O342)</f>
        <v>0</v>
      </c>
      <c r="Q342" s="24"/>
      <c r="R342" s="25" t="e">
        <f t="shared" ref="R342:R348" si="172">Q342/$P342</f>
        <v>#DIV/0!</v>
      </c>
      <c r="S342" s="24"/>
      <c r="T342" s="25" t="e">
        <f t="shared" ref="T342:T348" si="173">S342/$P342</f>
        <v>#DIV/0!</v>
      </c>
      <c r="U342" s="24"/>
      <c r="V342" s="25" t="e">
        <f t="shared" ref="V342:V348" si="174">U342/$P342</f>
        <v>#DIV/0!</v>
      </c>
      <c r="W342" s="24"/>
      <c r="X342" s="25" t="e">
        <f t="shared" ref="X342:X348" si="175">W342/$P342</f>
        <v>#DIV/0!</v>
      </c>
      <c r="Y342" s="24">
        <v>0</v>
      </c>
      <c r="Z342" s="24">
        <f>Y342</f>
        <v>0</v>
      </c>
    </row>
    <row r="343" spans="1:26" ht="13.9" customHeight="1" x14ac:dyDescent="0.25">
      <c r="A343" s="15">
        <v>6</v>
      </c>
      <c r="B343" s="15">
        <v>1</v>
      </c>
      <c r="C343" s="15">
        <v>1</v>
      </c>
      <c r="D343" s="85" t="s">
        <v>21</v>
      </c>
      <c r="E343" s="86" t="s">
        <v>214</v>
      </c>
      <c r="F343" s="48" t="s">
        <v>123</v>
      </c>
      <c r="G343" s="49">
        <f t="shared" ref="G343:Q343" si="176">SUM(G342:G342)</f>
        <v>366.13</v>
      </c>
      <c r="H343" s="49">
        <f t="shared" si="176"/>
        <v>0</v>
      </c>
      <c r="I343" s="49">
        <f t="shared" si="176"/>
        <v>0</v>
      </c>
      <c r="J343" s="49">
        <f t="shared" si="176"/>
        <v>0</v>
      </c>
      <c r="K343" s="49">
        <f t="shared" si="176"/>
        <v>0</v>
      </c>
      <c r="L343" s="49">
        <f t="shared" si="176"/>
        <v>0</v>
      </c>
      <c r="M343" s="49">
        <f t="shared" si="176"/>
        <v>0</v>
      </c>
      <c r="N343" s="49">
        <f t="shared" si="176"/>
        <v>0</v>
      </c>
      <c r="O343" s="49">
        <f t="shared" si="176"/>
        <v>0</v>
      </c>
      <c r="P343" s="49">
        <f t="shared" si="176"/>
        <v>0</v>
      </c>
      <c r="Q343" s="49">
        <f t="shared" si="176"/>
        <v>0</v>
      </c>
      <c r="R343" s="50" t="e">
        <f t="shared" si="172"/>
        <v>#DIV/0!</v>
      </c>
      <c r="S343" s="49">
        <f>SUM(S342:S342)</f>
        <v>0</v>
      </c>
      <c r="T343" s="50" t="e">
        <f t="shared" si="173"/>
        <v>#DIV/0!</v>
      </c>
      <c r="U343" s="49">
        <f>SUM(U342:U342)</f>
        <v>0</v>
      </c>
      <c r="V343" s="50" t="e">
        <f t="shared" si="174"/>
        <v>#DIV/0!</v>
      </c>
      <c r="W343" s="49">
        <f>SUM(W342:W342)</f>
        <v>0</v>
      </c>
      <c r="X343" s="50" t="e">
        <f t="shared" si="175"/>
        <v>#DIV/0!</v>
      </c>
      <c r="Y343" s="49">
        <f>SUM(Y342:Y342)</f>
        <v>0</v>
      </c>
      <c r="Z343" s="49">
        <f>SUM(Z342:Z342)</f>
        <v>0</v>
      </c>
    </row>
    <row r="344" spans="1:26" ht="13.9" customHeight="1" x14ac:dyDescent="0.25">
      <c r="A344" s="15">
        <v>6</v>
      </c>
      <c r="B344" s="15">
        <v>1</v>
      </c>
      <c r="C344" s="15">
        <v>1</v>
      </c>
      <c r="D344" s="11" t="s">
        <v>213</v>
      </c>
      <c r="E344" s="23">
        <v>620</v>
      </c>
      <c r="F344" s="23" t="s">
        <v>119</v>
      </c>
      <c r="G344" s="24">
        <v>0</v>
      </c>
      <c r="H344" s="24">
        <v>0</v>
      </c>
      <c r="I344" s="24">
        <v>0</v>
      </c>
      <c r="J344" s="24">
        <v>108.24</v>
      </c>
      <c r="K344" s="24">
        <v>109</v>
      </c>
      <c r="L344" s="24"/>
      <c r="M344" s="24"/>
      <c r="N344" s="24"/>
      <c r="O344" s="24"/>
      <c r="P344" s="24">
        <f>K344+SUM(L344:O344)</f>
        <v>109</v>
      </c>
      <c r="Q344" s="24"/>
      <c r="R344" s="25">
        <f t="shared" si="172"/>
        <v>0</v>
      </c>
      <c r="S344" s="24"/>
      <c r="T344" s="25">
        <f t="shared" si="173"/>
        <v>0</v>
      </c>
      <c r="U344" s="24"/>
      <c r="V344" s="25">
        <f t="shared" si="174"/>
        <v>0</v>
      </c>
      <c r="W344" s="24"/>
      <c r="X344" s="25">
        <f t="shared" si="175"/>
        <v>0</v>
      </c>
      <c r="Y344" s="24">
        <f>K344</f>
        <v>109</v>
      </c>
      <c r="Z344" s="24">
        <f>Y344</f>
        <v>109</v>
      </c>
    </row>
    <row r="345" spans="1:26" ht="13.9" customHeight="1" x14ac:dyDescent="0.25">
      <c r="A345" s="15">
        <v>6</v>
      </c>
      <c r="B345" s="15">
        <v>1</v>
      </c>
      <c r="C345" s="15">
        <v>1</v>
      </c>
      <c r="D345" s="11" t="s">
        <v>213</v>
      </c>
      <c r="E345" s="23">
        <v>630</v>
      </c>
      <c r="F345" s="23" t="s">
        <v>120</v>
      </c>
      <c r="G345" s="24">
        <v>1628.45</v>
      </c>
      <c r="H345" s="24">
        <v>1445.57</v>
      </c>
      <c r="I345" s="24">
        <v>1515</v>
      </c>
      <c r="J345" s="24">
        <v>4723.03</v>
      </c>
      <c r="K345" s="24">
        <v>6029</v>
      </c>
      <c r="L345" s="24"/>
      <c r="M345" s="24"/>
      <c r="N345" s="24"/>
      <c r="O345" s="24"/>
      <c r="P345" s="24">
        <f>K345+SUM(L345:O345)</f>
        <v>6029</v>
      </c>
      <c r="Q345" s="24"/>
      <c r="R345" s="25">
        <f t="shared" si="172"/>
        <v>0</v>
      </c>
      <c r="S345" s="24"/>
      <c r="T345" s="25">
        <f t="shared" si="173"/>
        <v>0</v>
      </c>
      <c r="U345" s="24"/>
      <c r="V345" s="25">
        <f t="shared" si="174"/>
        <v>0</v>
      </c>
      <c r="W345" s="24"/>
      <c r="X345" s="25">
        <f t="shared" si="175"/>
        <v>0</v>
      </c>
      <c r="Y345" s="24">
        <f>K345</f>
        <v>6029</v>
      </c>
      <c r="Z345" s="24">
        <f>Y345</f>
        <v>6029</v>
      </c>
    </row>
    <row r="346" spans="1:26" ht="13.9" customHeight="1" x14ac:dyDescent="0.25">
      <c r="A346" s="15">
        <v>6</v>
      </c>
      <c r="B346" s="15">
        <v>1</v>
      </c>
      <c r="C346" s="15">
        <v>1</v>
      </c>
      <c r="D346" s="11" t="s">
        <v>213</v>
      </c>
      <c r="E346" s="23">
        <v>640</v>
      </c>
      <c r="F346" s="23" t="s">
        <v>121</v>
      </c>
      <c r="G346" s="24">
        <v>4800</v>
      </c>
      <c r="H346" s="24">
        <v>5000</v>
      </c>
      <c r="I346" s="24">
        <v>5000</v>
      </c>
      <c r="J346" s="24">
        <v>5000</v>
      </c>
      <c r="K346" s="24">
        <v>6000</v>
      </c>
      <c r="L346" s="24"/>
      <c r="M346" s="24"/>
      <c r="N346" s="24"/>
      <c r="O346" s="24"/>
      <c r="P346" s="24">
        <f>K346+SUM(L346:O346)</f>
        <v>6000</v>
      </c>
      <c r="Q346" s="24"/>
      <c r="R346" s="25">
        <f t="shared" si="172"/>
        <v>0</v>
      </c>
      <c r="S346" s="24"/>
      <c r="T346" s="25">
        <f t="shared" si="173"/>
        <v>0</v>
      </c>
      <c r="U346" s="24"/>
      <c r="V346" s="25">
        <f t="shared" si="174"/>
        <v>0</v>
      </c>
      <c r="W346" s="24"/>
      <c r="X346" s="25">
        <f t="shared" si="175"/>
        <v>0</v>
      </c>
      <c r="Y346" s="24">
        <f>K346</f>
        <v>6000</v>
      </c>
      <c r="Z346" s="24">
        <f>Y346</f>
        <v>6000</v>
      </c>
    </row>
    <row r="347" spans="1:26" ht="13.9" customHeight="1" x14ac:dyDescent="0.25">
      <c r="A347" s="15">
        <v>6</v>
      </c>
      <c r="B347" s="15">
        <v>1</v>
      </c>
      <c r="C347" s="15">
        <v>1</v>
      </c>
      <c r="D347" s="85" t="s">
        <v>21</v>
      </c>
      <c r="E347" s="48">
        <v>41</v>
      </c>
      <c r="F347" s="48" t="s">
        <v>23</v>
      </c>
      <c r="G347" s="49">
        <f t="shared" ref="G347:Q347" si="177">SUM(G344:G346)</f>
        <v>6428.45</v>
      </c>
      <c r="H347" s="49">
        <f t="shared" si="177"/>
        <v>6445.57</v>
      </c>
      <c r="I347" s="49">
        <f t="shared" si="177"/>
        <v>6515</v>
      </c>
      <c r="J347" s="49">
        <f t="shared" si="177"/>
        <v>9831.27</v>
      </c>
      <c r="K347" s="49">
        <f t="shared" si="177"/>
        <v>12138</v>
      </c>
      <c r="L347" s="49">
        <f t="shared" si="177"/>
        <v>0</v>
      </c>
      <c r="M347" s="49">
        <f t="shared" si="177"/>
        <v>0</v>
      </c>
      <c r="N347" s="49">
        <f t="shared" si="177"/>
        <v>0</v>
      </c>
      <c r="O347" s="49">
        <f t="shared" si="177"/>
        <v>0</v>
      </c>
      <c r="P347" s="49">
        <f t="shared" si="177"/>
        <v>12138</v>
      </c>
      <c r="Q347" s="49">
        <f t="shared" si="177"/>
        <v>0</v>
      </c>
      <c r="R347" s="50">
        <f t="shared" si="172"/>
        <v>0</v>
      </c>
      <c r="S347" s="49">
        <f>SUM(S344:S346)</f>
        <v>0</v>
      </c>
      <c r="T347" s="50">
        <f t="shared" si="173"/>
        <v>0</v>
      </c>
      <c r="U347" s="49">
        <f>SUM(U344:U346)</f>
        <v>0</v>
      </c>
      <c r="V347" s="50">
        <f t="shared" si="174"/>
        <v>0</v>
      </c>
      <c r="W347" s="49">
        <f>SUM(W344:W346)</f>
        <v>0</v>
      </c>
      <c r="X347" s="50">
        <f t="shared" si="175"/>
        <v>0</v>
      </c>
      <c r="Y347" s="49">
        <f>SUM(Y344:Y346)</f>
        <v>12138</v>
      </c>
      <c r="Z347" s="49">
        <f>SUM(Z344:Z346)</f>
        <v>12138</v>
      </c>
    </row>
    <row r="348" spans="1:26" ht="13.9" customHeight="1" x14ac:dyDescent="0.25">
      <c r="A348" s="15">
        <v>6</v>
      </c>
      <c r="B348" s="15">
        <v>1</v>
      </c>
      <c r="C348" s="15">
        <v>1</v>
      </c>
      <c r="D348" s="87"/>
      <c r="E348" s="88"/>
      <c r="F348" s="26" t="s">
        <v>113</v>
      </c>
      <c r="G348" s="27">
        <f t="shared" ref="G348:Q348" si="178">G343+G347</f>
        <v>6794.58</v>
      </c>
      <c r="H348" s="27">
        <f t="shared" si="178"/>
        <v>6445.57</v>
      </c>
      <c r="I348" s="27">
        <f t="shared" si="178"/>
        <v>6515</v>
      </c>
      <c r="J348" s="27">
        <f t="shared" si="178"/>
        <v>9831.27</v>
      </c>
      <c r="K348" s="27">
        <f t="shared" si="178"/>
        <v>12138</v>
      </c>
      <c r="L348" s="27">
        <f t="shared" si="178"/>
        <v>0</v>
      </c>
      <c r="M348" s="27">
        <f t="shared" si="178"/>
        <v>0</v>
      </c>
      <c r="N348" s="27">
        <f t="shared" si="178"/>
        <v>0</v>
      </c>
      <c r="O348" s="27">
        <f t="shared" si="178"/>
        <v>0</v>
      </c>
      <c r="P348" s="27">
        <f t="shared" si="178"/>
        <v>12138</v>
      </c>
      <c r="Q348" s="27">
        <f t="shared" si="178"/>
        <v>0</v>
      </c>
      <c r="R348" s="28">
        <f t="shared" si="172"/>
        <v>0</v>
      </c>
      <c r="S348" s="27">
        <f>S343+S347</f>
        <v>0</v>
      </c>
      <c r="T348" s="28">
        <f t="shared" si="173"/>
        <v>0</v>
      </c>
      <c r="U348" s="27">
        <f>U343+U347</f>
        <v>0</v>
      </c>
      <c r="V348" s="28">
        <f t="shared" si="174"/>
        <v>0</v>
      </c>
      <c r="W348" s="27">
        <f>W343+W347</f>
        <v>0</v>
      </c>
      <c r="X348" s="28">
        <f t="shared" si="175"/>
        <v>0</v>
      </c>
      <c r="Y348" s="27">
        <f>Y343+Y347</f>
        <v>12138</v>
      </c>
      <c r="Z348" s="27">
        <f>Z343+Z347</f>
        <v>12138</v>
      </c>
    </row>
    <row r="350" spans="1:26" ht="13.9" customHeight="1" x14ac:dyDescent="0.25">
      <c r="E350" s="116" t="s">
        <v>56</v>
      </c>
      <c r="F350" s="123" t="s">
        <v>135</v>
      </c>
      <c r="G350" s="124">
        <v>869</v>
      </c>
      <c r="H350" s="124">
        <v>462</v>
      </c>
      <c r="I350" s="124">
        <v>530</v>
      </c>
      <c r="J350" s="124">
        <v>946</v>
      </c>
      <c r="K350" s="124">
        <v>2746</v>
      </c>
      <c r="L350" s="124"/>
      <c r="M350" s="124"/>
      <c r="N350" s="124"/>
      <c r="O350" s="124"/>
      <c r="P350" s="124">
        <f>K350+SUM(L350:O350)</f>
        <v>2746</v>
      </c>
      <c r="Q350" s="124"/>
      <c r="R350" s="131">
        <f>Q350/$P350</f>
        <v>0</v>
      </c>
      <c r="S350" s="124"/>
      <c r="T350" s="131">
        <f>S350/$P350</f>
        <v>0</v>
      </c>
      <c r="U350" s="124"/>
      <c r="V350" s="131">
        <f>U350/$P350</f>
        <v>0</v>
      </c>
      <c r="W350" s="124"/>
      <c r="X350" s="132">
        <f>W350/$P350</f>
        <v>0</v>
      </c>
      <c r="Y350" s="125">
        <f>K350</f>
        <v>2746</v>
      </c>
      <c r="Z350" s="128">
        <f>Y350</f>
        <v>2746</v>
      </c>
    </row>
    <row r="352" spans="1:26" ht="13.9" customHeight="1" x14ac:dyDescent="0.25">
      <c r="D352" s="73" t="s">
        <v>215</v>
      </c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4"/>
      <c r="S352" s="73"/>
      <c r="T352" s="74"/>
      <c r="U352" s="73"/>
      <c r="V352" s="74"/>
      <c r="W352" s="73"/>
      <c r="X352" s="74"/>
      <c r="Y352" s="73"/>
      <c r="Z352" s="73"/>
    </row>
    <row r="353" spans="1:26" ht="13.9" customHeight="1" x14ac:dyDescent="0.25">
      <c r="D353" s="21" t="s">
        <v>32</v>
      </c>
      <c r="E353" s="21" t="s">
        <v>33</v>
      </c>
      <c r="F353" s="21" t="s">
        <v>34</v>
      </c>
      <c r="G353" s="21" t="s">
        <v>1</v>
      </c>
      <c r="H353" s="21" t="s">
        <v>2</v>
      </c>
      <c r="I353" s="21" t="s">
        <v>3</v>
      </c>
      <c r="J353" s="21" t="s">
        <v>4</v>
      </c>
      <c r="K353" s="21" t="s">
        <v>5</v>
      </c>
      <c r="L353" s="21" t="s">
        <v>6</v>
      </c>
      <c r="M353" s="21" t="s">
        <v>7</v>
      </c>
      <c r="N353" s="21" t="s">
        <v>8</v>
      </c>
      <c r="O353" s="21" t="s">
        <v>9</v>
      </c>
      <c r="P353" s="21" t="s">
        <v>10</v>
      </c>
      <c r="Q353" s="21" t="s">
        <v>11</v>
      </c>
      <c r="R353" s="22" t="s">
        <v>12</v>
      </c>
      <c r="S353" s="21" t="s">
        <v>13</v>
      </c>
      <c r="T353" s="22" t="s">
        <v>14</v>
      </c>
      <c r="U353" s="21" t="s">
        <v>15</v>
      </c>
      <c r="V353" s="22" t="s">
        <v>16</v>
      </c>
      <c r="W353" s="21" t="s">
        <v>17</v>
      </c>
      <c r="X353" s="22" t="s">
        <v>18</v>
      </c>
      <c r="Y353" s="21" t="s">
        <v>19</v>
      </c>
      <c r="Z353" s="21" t="s">
        <v>20</v>
      </c>
    </row>
    <row r="354" spans="1:26" ht="13.9" customHeight="1" x14ac:dyDescent="0.25">
      <c r="A354" s="15">
        <v>6</v>
      </c>
      <c r="B354" s="15">
        <v>1</v>
      </c>
      <c r="C354" s="15">
        <v>2</v>
      </c>
      <c r="D354" s="84" t="s">
        <v>213</v>
      </c>
      <c r="E354" s="23">
        <v>640</v>
      </c>
      <c r="F354" s="23" t="s">
        <v>121</v>
      </c>
      <c r="G354" s="24">
        <v>1500</v>
      </c>
      <c r="H354" s="24">
        <v>3500</v>
      </c>
      <c r="I354" s="24">
        <v>6000</v>
      </c>
      <c r="J354" s="24">
        <v>5500</v>
      </c>
      <c r="K354" s="24">
        <f>SUM(K358:K360)</f>
        <v>6800</v>
      </c>
      <c r="L354" s="24"/>
      <c r="M354" s="24"/>
      <c r="N354" s="24"/>
      <c r="O354" s="24"/>
      <c r="P354" s="24">
        <f>K354+SUM(L354:O354)</f>
        <v>6800</v>
      </c>
      <c r="Q354" s="24"/>
      <c r="R354" s="25">
        <f>Q354/$P354</f>
        <v>0</v>
      </c>
      <c r="S354" s="24"/>
      <c r="T354" s="25">
        <f>S354/$P354</f>
        <v>0</v>
      </c>
      <c r="U354" s="24"/>
      <c r="V354" s="25">
        <f>U354/$P354</f>
        <v>0</v>
      </c>
      <c r="W354" s="24"/>
      <c r="X354" s="25">
        <f>W354/$P354</f>
        <v>0</v>
      </c>
      <c r="Y354" s="24">
        <f>SUM(Y358:Y360)</f>
        <v>6800</v>
      </c>
      <c r="Z354" s="24">
        <f>SUM(Z358:Z360)</f>
        <v>6800</v>
      </c>
    </row>
    <row r="355" spans="1:26" ht="13.9" customHeight="1" x14ac:dyDescent="0.25">
      <c r="A355" s="15">
        <v>6</v>
      </c>
      <c r="B355" s="15">
        <v>1</v>
      </c>
      <c r="C355" s="15">
        <v>2</v>
      </c>
      <c r="D355" s="85" t="s">
        <v>21</v>
      </c>
      <c r="E355" s="48">
        <v>41</v>
      </c>
      <c r="F355" s="48" t="s">
        <v>23</v>
      </c>
      <c r="G355" s="49">
        <f t="shared" ref="G355:Q355" si="179">SUM(G354:G354)</f>
        <v>1500</v>
      </c>
      <c r="H355" s="49">
        <f t="shared" si="179"/>
        <v>3500</v>
      </c>
      <c r="I355" s="49">
        <f t="shared" si="179"/>
        <v>6000</v>
      </c>
      <c r="J355" s="49">
        <f t="shared" si="179"/>
        <v>5500</v>
      </c>
      <c r="K355" s="49">
        <f t="shared" si="179"/>
        <v>6800</v>
      </c>
      <c r="L355" s="49">
        <f t="shared" si="179"/>
        <v>0</v>
      </c>
      <c r="M355" s="49">
        <f t="shared" si="179"/>
        <v>0</v>
      </c>
      <c r="N355" s="49">
        <f t="shared" si="179"/>
        <v>0</v>
      </c>
      <c r="O355" s="49">
        <f t="shared" si="179"/>
        <v>0</v>
      </c>
      <c r="P355" s="49">
        <f t="shared" si="179"/>
        <v>6800</v>
      </c>
      <c r="Q355" s="49">
        <f t="shared" si="179"/>
        <v>0</v>
      </c>
      <c r="R355" s="50">
        <f>Q355/$P355</f>
        <v>0</v>
      </c>
      <c r="S355" s="49">
        <f>SUM(S354:S354)</f>
        <v>0</v>
      </c>
      <c r="T355" s="50">
        <f>S355/$P355</f>
        <v>0</v>
      </c>
      <c r="U355" s="49">
        <f>SUM(U354:U354)</f>
        <v>0</v>
      </c>
      <c r="V355" s="50">
        <f>U355/$P355</f>
        <v>0</v>
      </c>
      <c r="W355" s="49">
        <f>SUM(W354:W354)</f>
        <v>0</v>
      </c>
      <c r="X355" s="50">
        <f>W355/$P355</f>
        <v>0</v>
      </c>
      <c r="Y355" s="49">
        <f>SUM(Y354:Y354)</f>
        <v>6800</v>
      </c>
      <c r="Z355" s="49">
        <f>SUM(Z354:Z354)</f>
        <v>6800</v>
      </c>
    </row>
    <row r="356" spans="1:26" ht="13.9" customHeight="1" x14ac:dyDescent="0.25">
      <c r="A356" s="15">
        <v>6</v>
      </c>
      <c r="B356" s="15">
        <v>1</v>
      </c>
      <c r="C356" s="15">
        <v>2</v>
      </c>
      <c r="D356" s="87"/>
      <c r="E356" s="88"/>
      <c r="F356" s="26" t="s">
        <v>113</v>
      </c>
      <c r="G356" s="27">
        <f t="shared" ref="G356:Q356" si="180">G355</f>
        <v>1500</v>
      </c>
      <c r="H356" s="27">
        <f t="shared" si="180"/>
        <v>3500</v>
      </c>
      <c r="I356" s="27">
        <f t="shared" si="180"/>
        <v>6000</v>
      </c>
      <c r="J356" s="27">
        <f t="shared" si="180"/>
        <v>5500</v>
      </c>
      <c r="K356" s="27">
        <f t="shared" si="180"/>
        <v>6800</v>
      </c>
      <c r="L356" s="27">
        <f t="shared" si="180"/>
        <v>0</v>
      </c>
      <c r="M356" s="27">
        <f t="shared" si="180"/>
        <v>0</v>
      </c>
      <c r="N356" s="27">
        <f t="shared" si="180"/>
        <v>0</v>
      </c>
      <c r="O356" s="27">
        <f t="shared" si="180"/>
        <v>0</v>
      </c>
      <c r="P356" s="27">
        <f t="shared" si="180"/>
        <v>6800</v>
      </c>
      <c r="Q356" s="27">
        <f t="shared" si="180"/>
        <v>0</v>
      </c>
      <c r="R356" s="28">
        <f>Q356/$P356</f>
        <v>0</v>
      </c>
      <c r="S356" s="27">
        <f>S355</f>
        <v>0</v>
      </c>
      <c r="T356" s="28">
        <f>S356/$P356</f>
        <v>0</v>
      </c>
      <c r="U356" s="27">
        <f>U355</f>
        <v>0</v>
      </c>
      <c r="V356" s="28">
        <f>U356/$P356</f>
        <v>0</v>
      </c>
      <c r="W356" s="27">
        <f>W355</f>
        <v>0</v>
      </c>
      <c r="X356" s="28">
        <f>W356/$P356</f>
        <v>0</v>
      </c>
      <c r="Y356" s="27">
        <f>Y355</f>
        <v>6800</v>
      </c>
      <c r="Z356" s="27">
        <f>Z355</f>
        <v>6800</v>
      </c>
    </row>
    <row r="358" spans="1:26" ht="13.9" customHeight="1" x14ac:dyDescent="0.25">
      <c r="E358" s="52" t="s">
        <v>56</v>
      </c>
      <c r="F358" s="30" t="s">
        <v>216</v>
      </c>
      <c r="G358" s="53">
        <v>500</v>
      </c>
      <c r="H358" s="53">
        <v>500</v>
      </c>
      <c r="I358" s="53">
        <v>1000</v>
      </c>
      <c r="J358" s="53">
        <v>500</v>
      </c>
      <c r="K358" s="53">
        <v>800</v>
      </c>
      <c r="L358" s="53"/>
      <c r="M358" s="53"/>
      <c r="N358" s="53"/>
      <c r="O358" s="53"/>
      <c r="P358" s="53">
        <f>K358+SUM(L358:O358)</f>
        <v>800</v>
      </c>
      <c r="Q358" s="53"/>
      <c r="R358" s="54">
        <f>Q358/$P358</f>
        <v>0</v>
      </c>
      <c r="S358" s="53"/>
      <c r="T358" s="54">
        <f>S358/$P358</f>
        <v>0</v>
      </c>
      <c r="U358" s="53"/>
      <c r="V358" s="54">
        <f>U358/$P358</f>
        <v>0</v>
      </c>
      <c r="W358" s="53"/>
      <c r="X358" s="55">
        <f>W358/$P358</f>
        <v>0</v>
      </c>
      <c r="Y358" s="53">
        <f>K358</f>
        <v>800</v>
      </c>
      <c r="Z358" s="56">
        <f>Y358</f>
        <v>800</v>
      </c>
    </row>
    <row r="359" spans="1:26" ht="13.9" customHeight="1" x14ac:dyDescent="0.25">
      <c r="E359" s="57"/>
      <c r="F359" s="81" t="s">
        <v>217</v>
      </c>
      <c r="G359" s="82"/>
      <c r="H359" s="82">
        <v>3000</v>
      </c>
      <c r="I359" s="82">
        <v>5000</v>
      </c>
      <c r="J359" s="82">
        <v>5000</v>
      </c>
      <c r="K359" s="82">
        <v>6000</v>
      </c>
      <c r="L359" s="82"/>
      <c r="M359" s="82"/>
      <c r="N359" s="82"/>
      <c r="O359" s="82"/>
      <c r="P359" s="82">
        <f>K359+SUM(L359:O359)</f>
        <v>6000</v>
      </c>
      <c r="Q359" s="82"/>
      <c r="R359" s="83">
        <f>Q359/$P359</f>
        <v>0</v>
      </c>
      <c r="S359" s="82"/>
      <c r="T359" s="83">
        <f>S359/$P359</f>
        <v>0</v>
      </c>
      <c r="U359" s="82"/>
      <c r="V359" s="83">
        <f>U359/$P359</f>
        <v>0</v>
      </c>
      <c r="W359" s="82"/>
      <c r="X359" s="60">
        <f>W359/$P359</f>
        <v>0</v>
      </c>
      <c r="Y359" s="82">
        <f>K359</f>
        <v>6000</v>
      </c>
      <c r="Z359" s="61">
        <f>Y359</f>
        <v>6000</v>
      </c>
    </row>
    <row r="360" spans="1:26" ht="13.9" customHeight="1" x14ac:dyDescent="0.25">
      <c r="E360" s="65"/>
      <c r="F360" s="66" t="s">
        <v>218</v>
      </c>
      <c r="G360" s="67">
        <v>1000</v>
      </c>
      <c r="H360" s="67"/>
      <c r="I360" s="67"/>
      <c r="J360" s="67"/>
      <c r="K360" s="67"/>
      <c r="L360" s="67"/>
      <c r="M360" s="67"/>
      <c r="N360" s="67"/>
      <c r="O360" s="67"/>
      <c r="P360" s="67">
        <f>K360+SUM(L360:O360)</f>
        <v>0</v>
      </c>
      <c r="Q360" s="67"/>
      <c r="R360" s="68" t="e">
        <f>Q360/$P360</f>
        <v>#DIV/0!</v>
      </c>
      <c r="S360" s="67"/>
      <c r="T360" s="68" t="e">
        <f>S360/$P360</f>
        <v>#DIV/0!</v>
      </c>
      <c r="U360" s="67"/>
      <c r="V360" s="68" t="e">
        <f>U360/$P360</f>
        <v>#DIV/0!</v>
      </c>
      <c r="W360" s="67"/>
      <c r="X360" s="69" t="e">
        <f>W360/$P360</f>
        <v>#DIV/0!</v>
      </c>
      <c r="Y360" s="67"/>
      <c r="Z360" s="70"/>
    </row>
    <row r="362" spans="1:26" ht="13.9" customHeight="1" x14ac:dyDescent="0.25">
      <c r="D362" s="41" t="s">
        <v>219</v>
      </c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2"/>
      <c r="S362" s="41"/>
      <c r="T362" s="42"/>
      <c r="U362" s="41"/>
      <c r="V362" s="42"/>
      <c r="W362" s="41"/>
      <c r="X362" s="42"/>
      <c r="Y362" s="41"/>
      <c r="Z362" s="41"/>
    </row>
    <row r="363" spans="1:26" ht="13.9" customHeight="1" x14ac:dyDescent="0.25">
      <c r="D363" s="122"/>
      <c r="E363" s="122"/>
      <c r="F363" s="122"/>
      <c r="G363" s="21" t="s">
        <v>1</v>
      </c>
      <c r="H363" s="21" t="s">
        <v>2</v>
      </c>
      <c r="I363" s="21" t="s">
        <v>3</v>
      </c>
      <c r="J363" s="21" t="s">
        <v>4</v>
      </c>
      <c r="K363" s="21" t="s">
        <v>5</v>
      </c>
      <c r="L363" s="21" t="s">
        <v>6</v>
      </c>
      <c r="M363" s="21" t="s">
        <v>7</v>
      </c>
      <c r="N363" s="21" t="s">
        <v>8</v>
      </c>
      <c r="O363" s="21" t="s">
        <v>9</v>
      </c>
      <c r="P363" s="21" t="s">
        <v>10</v>
      </c>
      <c r="Q363" s="21" t="s">
        <v>11</v>
      </c>
      <c r="R363" s="22" t="s">
        <v>12</v>
      </c>
      <c r="S363" s="21" t="s">
        <v>13</v>
      </c>
      <c r="T363" s="22" t="s">
        <v>14</v>
      </c>
      <c r="U363" s="21" t="s">
        <v>15</v>
      </c>
      <c r="V363" s="22" t="s">
        <v>16</v>
      </c>
      <c r="W363" s="21" t="s">
        <v>17</v>
      </c>
      <c r="X363" s="22" t="s">
        <v>18</v>
      </c>
      <c r="Y363" s="21" t="s">
        <v>19</v>
      </c>
      <c r="Z363" s="21" t="s">
        <v>20</v>
      </c>
    </row>
    <row r="364" spans="1:26" ht="13.9" customHeight="1" x14ac:dyDescent="0.25">
      <c r="A364" s="15">
        <v>6</v>
      </c>
      <c r="B364" s="15">
        <v>2</v>
      </c>
      <c r="D364" s="133" t="s">
        <v>21</v>
      </c>
      <c r="E364" s="134">
        <v>41</v>
      </c>
      <c r="F364" s="134" t="s">
        <v>23</v>
      </c>
      <c r="G364" s="24">
        <f t="shared" ref="G364:O364" si="181">G370+G381+G393</f>
        <v>7219.8700000000008</v>
      </c>
      <c r="H364" s="24">
        <f t="shared" si="181"/>
        <v>10350.09</v>
      </c>
      <c r="I364" s="24">
        <f t="shared" si="181"/>
        <v>12027</v>
      </c>
      <c r="J364" s="24">
        <f t="shared" si="181"/>
        <v>12610.43</v>
      </c>
      <c r="K364" s="24">
        <f t="shared" si="181"/>
        <v>14945</v>
      </c>
      <c r="L364" s="24">
        <f t="shared" si="181"/>
        <v>0</v>
      </c>
      <c r="M364" s="24">
        <f t="shared" si="181"/>
        <v>0</v>
      </c>
      <c r="N364" s="24">
        <f t="shared" si="181"/>
        <v>0</v>
      </c>
      <c r="O364" s="24">
        <f t="shared" si="181"/>
        <v>0</v>
      </c>
      <c r="P364" s="24">
        <f>K364+SUM(L364:O364)</f>
        <v>14945</v>
      </c>
      <c r="Q364" s="24">
        <f>Q370+Q381+Q393</f>
        <v>0</v>
      </c>
      <c r="R364" s="25">
        <f>Q364/$P364</f>
        <v>0</v>
      </c>
      <c r="S364" s="24">
        <f>S370+S381+S393</f>
        <v>0</v>
      </c>
      <c r="T364" s="25">
        <f>S364/$P364</f>
        <v>0</v>
      </c>
      <c r="U364" s="24">
        <f>U370+U381+U393</f>
        <v>0</v>
      </c>
      <c r="V364" s="25">
        <f>U364/$P364</f>
        <v>0</v>
      </c>
      <c r="W364" s="24">
        <f>W370+W381+W393</f>
        <v>0</v>
      </c>
      <c r="X364" s="25">
        <f>W364/$P364</f>
        <v>0</v>
      </c>
      <c r="Y364" s="24">
        <f>Y370+Y381+Y393</f>
        <v>14156</v>
      </c>
      <c r="Z364" s="24">
        <f>Z370+Z381+Z393</f>
        <v>14156</v>
      </c>
    </row>
    <row r="365" spans="1:26" ht="13.9" customHeight="1" x14ac:dyDescent="0.25">
      <c r="A365" s="15">
        <v>6</v>
      </c>
      <c r="B365" s="15">
        <v>2</v>
      </c>
      <c r="D365" s="30"/>
      <c r="E365" s="31"/>
      <c r="F365" s="26" t="s">
        <v>113</v>
      </c>
      <c r="G365" s="27">
        <f t="shared" ref="G365:Q365" si="182">SUM(G364:G364)</f>
        <v>7219.8700000000008</v>
      </c>
      <c r="H365" s="27">
        <f t="shared" si="182"/>
        <v>10350.09</v>
      </c>
      <c r="I365" s="27">
        <f t="shared" si="182"/>
        <v>12027</v>
      </c>
      <c r="J365" s="27">
        <f t="shared" si="182"/>
        <v>12610.43</v>
      </c>
      <c r="K365" s="27">
        <f t="shared" si="182"/>
        <v>14945</v>
      </c>
      <c r="L365" s="27">
        <f t="shared" si="182"/>
        <v>0</v>
      </c>
      <c r="M365" s="27">
        <f t="shared" si="182"/>
        <v>0</v>
      </c>
      <c r="N365" s="27">
        <f t="shared" si="182"/>
        <v>0</v>
      </c>
      <c r="O365" s="27">
        <f t="shared" si="182"/>
        <v>0</v>
      </c>
      <c r="P365" s="27">
        <f t="shared" si="182"/>
        <v>14945</v>
      </c>
      <c r="Q365" s="27">
        <f t="shared" si="182"/>
        <v>0</v>
      </c>
      <c r="R365" s="28">
        <f>Q365/$P365</f>
        <v>0</v>
      </c>
      <c r="S365" s="27">
        <f>SUM(S364:S364)</f>
        <v>0</v>
      </c>
      <c r="T365" s="28">
        <f>S365/$P365</f>
        <v>0</v>
      </c>
      <c r="U365" s="27">
        <f>SUM(U364:U364)</f>
        <v>0</v>
      </c>
      <c r="V365" s="28">
        <f>U365/$P365</f>
        <v>0</v>
      </c>
      <c r="W365" s="27">
        <f>SUM(W364:W364)</f>
        <v>0</v>
      </c>
      <c r="X365" s="28">
        <f>W365/$P365</f>
        <v>0</v>
      </c>
      <c r="Y365" s="27">
        <f>SUM(Y364:Y364)</f>
        <v>14156</v>
      </c>
      <c r="Z365" s="27">
        <f>SUM(Z364:Z364)</f>
        <v>14156</v>
      </c>
    </row>
    <row r="367" spans="1:26" ht="13.9" customHeight="1" x14ac:dyDescent="0.25">
      <c r="D367" s="73" t="s">
        <v>220</v>
      </c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4"/>
      <c r="S367" s="73"/>
      <c r="T367" s="74"/>
      <c r="U367" s="73"/>
      <c r="V367" s="74"/>
      <c r="W367" s="73"/>
      <c r="X367" s="74"/>
      <c r="Y367" s="73"/>
      <c r="Z367" s="73"/>
    </row>
    <row r="368" spans="1:26" ht="13.9" customHeight="1" x14ac:dyDescent="0.25">
      <c r="D368" s="21" t="s">
        <v>32</v>
      </c>
      <c r="E368" s="21" t="s">
        <v>33</v>
      </c>
      <c r="F368" s="21" t="s">
        <v>34</v>
      </c>
      <c r="G368" s="21" t="s">
        <v>1</v>
      </c>
      <c r="H368" s="21" t="s">
        <v>2</v>
      </c>
      <c r="I368" s="21" t="s">
        <v>3</v>
      </c>
      <c r="J368" s="21" t="s">
        <v>4</v>
      </c>
      <c r="K368" s="21" t="s">
        <v>5</v>
      </c>
      <c r="L368" s="21" t="s">
        <v>6</v>
      </c>
      <c r="M368" s="21" t="s">
        <v>7</v>
      </c>
      <c r="N368" s="21" t="s">
        <v>8</v>
      </c>
      <c r="O368" s="21" t="s">
        <v>9</v>
      </c>
      <c r="P368" s="21" t="s">
        <v>10</v>
      </c>
      <c r="Q368" s="21" t="s">
        <v>11</v>
      </c>
      <c r="R368" s="22" t="s">
        <v>12</v>
      </c>
      <c r="S368" s="21" t="s">
        <v>13</v>
      </c>
      <c r="T368" s="22" t="s">
        <v>14</v>
      </c>
      <c r="U368" s="21" t="s">
        <v>15</v>
      </c>
      <c r="V368" s="22" t="s">
        <v>16</v>
      </c>
      <c r="W368" s="21" t="s">
        <v>17</v>
      </c>
      <c r="X368" s="22" t="s">
        <v>18</v>
      </c>
      <c r="Y368" s="21" t="s">
        <v>19</v>
      </c>
      <c r="Z368" s="21" t="s">
        <v>20</v>
      </c>
    </row>
    <row r="369" spans="1:26" ht="13.9" customHeight="1" x14ac:dyDescent="0.25">
      <c r="A369" s="15">
        <v>6</v>
      </c>
      <c r="B369" s="15">
        <v>2</v>
      </c>
      <c r="C369" s="15">
        <v>1</v>
      </c>
      <c r="D369" s="84" t="s">
        <v>221</v>
      </c>
      <c r="E369" s="23">
        <v>630</v>
      </c>
      <c r="F369" s="23" t="s">
        <v>120</v>
      </c>
      <c r="G369" s="46">
        <v>3085</v>
      </c>
      <c r="H369" s="46">
        <v>1166.99</v>
      </c>
      <c r="I369" s="46">
        <v>489</v>
      </c>
      <c r="J369" s="46">
        <v>434.5</v>
      </c>
      <c r="K369" s="46">
        <v>789</v>
      </c>
      <c r="L369" s="46"/>
      <c r="M369" s="46"/>
      <c r="N369" s="46"/>
      <c r="O369" s="46"/>
      <c r="P369" s="46">
        <f>K369+SUM(L369:O369)</f>
        <v>789</v>
      </c>
      <c r="Q369" s="46"/>
      <c r="R369" s="47">
        <f>Q369/$P369</f>
        <v>0</v>
      </c>
      <c r="S369" s="46"/>
      <c r="T369" s="47">
        <f>S369/$P369</f>
        <v>0</v>
      </c>
      <c r="U369" s="46"/>
      <c r="V369" s="47">
        <f>U369/$P369</f>
        <v>0</v>
      </c>
      <c r="W369" s="46"/>
      <c r="X369" s="47">
        <f>W369/$P369</f>
        <v>0</v>
      </c>
      <c r="Y369" s="46">
        <v>0</v>
      </c>
      <c r="Z369" s="46">
        <f>Y369</f>
        <v>0</v>
      </c>
    </row>
    <row r="370" spans="1:26" ht="13.9" customHeight="1" x14ac:dyDescent="0.25">
      <c r="A370" s="15">
        <v>6</v>
      </c>
      <c r="B370" s="15">
        <v>2</v>
      </c>
      <c r="C370" s="15">
        <v>1</v>
      </c>
      <c r="D370" s="85" t="s">
        <v>21</v>
      </c>
      <c r="E370" s="48">
        <v>41</v>
      </c>
      <c r="F370" s="48" t="s">
        <v>23</v>
      </c>
      <c r="G370" s="49">
        <f t="shared" ref="G370:Q370" si="183">SUM(G369:G369)</f>
        <v>3085</v>
      </c>
      <c r="H370" s="49">
        <f t="shared" si="183"/>
        <v>1166.99</v>
      </c>
      <c r="I370" s="49">
        <f t="shared" si="183"/>
        <v>489</v>
      </c>
      <c r="J370" s="49">
        <f t="shared" si="183"/>
        <v>434.5</v>
      </c>
      <c r="K370" s="49">
        <f t="shared" si="183"/>
        <v>789</v>
      </c>
      <c r="L370" s="49">
        <f t="shared" si="183"/>
        <v>0</v>
      </c>
      <c r="M370" s="49">
        <f t="shared" si="183"/>
        <v>0</v>
      </c>
      <c r="N370" s="49">
        <f t="shared" si="183"/>
        <v>0</v>
      </c>
      <c r="O370" s="49">
        <f t="shared" si="183"/>
        <v>0</v>
      </c>
      <c r="P370" s="49">
        <f t="shared" si="183"/>
        <v>789</v>
      </c>
      <c r="Q370" s="49">
        <f t="shared" si="183"/>
        <v>0</v>
      </c>
      <c r="R370" s="50">
        <f>Q370/$P370</f>
        <v>0</v>
      </c>
      <c r="S370" s="49">
        <f>SUM(S369:S369)</f>
        <v>0</v>
      </c>
      <c r="T370" s="50">
        <f>S370/$P370</f>
        <v>0</v>
      </c>
      <c r="U370" s="49">
        <f>SUM(U369:U369)</f>
        <v>0</v>
      </c>
      <c r="V370" s="50">
        <f>U370/$P370</f>
        <v>0</v>
      </c>
      <c r="W370" s="49">
        <f>SUM(W369:W369)</f>
        <v>0</v>
      </c>
      <c r="X370" s="50">
        <f>W370/$P370</f>
        <v>0</v>
      </c>
      <c r="Y370" s="49">
        <f>SUM(Y369:Y369)</f>
        <v>0</v>
      </c>
      <c r="Z370" s="49">
        <f>SUM(Z369:Z369)</f>
        <v>0</v>
      </c>
    </row>
    <row r="371" spans="1:26" ht="13.9" customHeight="1" x14ac:dyDescent="0.25">
      <c r="A371" s="15">
        <v>6</v>
      </c>
      <c r="B371" s="15">
        <v>2</v>
      </c>
      <c r="C371" s="15">
        <v>1</v>
      </c>
      <c r="D371" s="87"/>
      <c r="E371" s="88"/>
      <c r="F371" s="26" t="s">
        <v>113</v>
      </c>
      <c r="G371" s="27">
        <f t="shared" ref="G371:Q371" si="184">G370</f>
        <v>3085</v>
      </c>
      <c r="H371" s="27">
        <f t="shared" si="184"/>
        <v>1166.99</v>
      </c>
      <c r="I371" s="27">
        <f t="shared" si="184"/>
        <v>489</v>
      </c>
      <c r="J371" s="27">
        <f t="shared" si="184"/>
        <v>434.5</v>
      </c>
      <c r="K371" s="27">
        <f t="shared" si="184"/>
        <v>789</v>
      </c>
      <c r="L371" s="27">
        <f t="shared" si="184"/>
        <v>0</v>
      </c>
      <c r="M371" s="27">
        <f t="shared" si="184"/>
        <v>0</v>
      </c>
      <c r="N371" s="27">
        <f t="shared" si="184"/>
        <v>0</v>
      </c>
      <c r="O371" s="27">
        <f t="shared" si="184"/>
        <v>0</v>
      </c>
      <c r="P371" s="27">
        <f t="shared" si="184"/>
        <v>789</v>
      </c>
      <c r="Q371" s="27">
        <f t="shared" si="184"/>
        <v>0</v>
      </c>
      <c r="R371" s="28">
        <f>Q371/$P371</f>
        <v>0</v>
      </c>
      <c r="S371" s="27">
        <f>S370</f>
        <v>0</v>
      </c>
      <c r="T371" s="28">
        <f>S371/$P371</f>
        <v>0</v>
      </c>
      <c r="U371" s="27">
        <f>U370</f>
        <v>0</v>
      </c>
      <c r="V371" s="28">
        <f>U371/$P371</f>
        <v>0</v>
      </c>
      <c r="W371" s="27">
        <f>W370</f>
        <v>0</v>
      </c>
      <c r="X371" s="28">
        <f>W371/$P371</f>
        <v>0</v>
      </c>
      <c r="Y371" s="27">
        <f>Y370</f>
        <v>0</v>
      </c>
      <c r="Z371" s="27">
        <f>Z370</f>
        <v>0</v>
      </c>
    </row>
    <row r="373" spans="1:26" ht="13.9" customHeight="1" x14ac:dyDescent="0.25">
      <c r="E373" s="52" t="s">
        <v>56</v>
      </c>
      <c r="F373" s="30" t="s">
        <v>135</v>
      </c>
      <c r="G373" s="53">
        <v>979</v>
      </c>
      <c r="H373" s="53">
        <v>519.20000000000005</v>
      </c>
      <c r="I373" s="53">
        <v>284</v>
      </c>
      <c r="J373" s="53">
        <v>385</v>
      </c>
      <c r="K373" s="53">
        <v>695</v>
      </c>
      <c r="L373" s="53"/>
      <c r="M373" s="53"/>
      <c r="N373" s="53"/>
      <c r="O373" s="53"/>
      <c r="P373" s="53">
        <f>K373+SUM(L373:O373)</f>
        <v>695</v>
      </c>
      <c r="Q373" s="53"/>
      <c r="R373" s="54">
        <f>Q373/$P373</f>
        <v>0</v>
      </c>
      <c r="S373" s="53"/>
      <c r="T373" s="54">
        <f>S373/$P373</f>
        <v>0</v>
      </c>
      <c r="U373" s="53"/>
      <c r="V373" s="54">
        <f>U373/$P373</f>
        <v>0</v>
      </c>
      <c r="W373" s="53"/>
      <c r="X373" s="55">
        <f>W373/$P373</f>
        <v>0</v>
      </c>
      <c r="Y373" s="53">
        <v>0</v>
      </c>
      <c r="Z373" s="56">
        <f>Y373</f>
        <v>0</v>
      </c>
    </row>
    <row r="374" spans="1:26" ht="13.9" customHeight="1" x14ac:dyDescent="0.25">
      <c r="E374" s="65"/>
      <c r="F374" s="66" t="s">
        <v>136</v>
      </c>
      <c r="G374" s="67">
        <v>1956</v>
      </c>
      <c r="H374" s="67">
        <v>636</v>
      </c>
      <c r="I374" s="67">
        <v>55</v>
      </c>
      <c r="J374" s="67">
        <v>49.5</v>
      </c>
      <c r="K374" s="67">
        <v>44</v>
      </c>
      <c r="L374" s="67"/>
      <c r="M374" s="67"/>
      <c r="N374" s="67"/>
      <c r="O374" s="67"/>
      <c r="P374" s="67">
        <f>K374+SUM(L374:O374)</f>
        <v>44</v>
      </c>
      <c r="Q374" s="67"/>
      <c r="R374" s="68">
        <f>Q374/$P374</f>
        <v>0</v>
      </c>
      <c r="S374" s="67"/>
      <c r="T374" s="68">
        <f>S374/$P374</f>
        <v>0</v>
      </c>
      <c r="U374" s="67"/>
      <c r="V374" s="68">
        <f>U374/$P374</f>
        <v>0</v>
      </c>
      <c r="W374" s="67"/>
      <c r="X374" s="69">
        <f>W374/$P374</f>
        <v>0</v>
      </c>
      <c r="Y374" s="67">
        <v>0</v>
      </c>
      <c r="Z374" s="70">
        <f>Y374</f>
        <v>0</v>
      </c>
    </row>
    <row r="376" spans="1:26" ht="13.9" customHeight="1" x14ac:dyDescent="0.25">
      <c r="D376" s="73" t="s">
        <v>222</v>
      </c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4"/>
      <c r="S376" s="73"/>
      <c r="T376" s="74"/>
      <c r="U376" s="73"/>
      <c r="V376" s="74"/>
      <c r="W376" s="73"/>
      <c r="X376" s="74"/>
      <c r="Y376" s="73"/>
      <c r="Z376" s="73"/>
    </row>
    <row r="377" spans="1:26" ht="13.9" customHeight="1" x14ac:dyDescent="0.25">
      <c r="D377" s="21" t="s">
        <v>32</v>
      </c>
      <c r="E377" s="21" t="s">
        <v>33</v>
      </c>
      <c r="F377" s="21" t="s">
        <v>34</v>
      </c>
      <c r="G377" s="21" t="s">
        <v>1</v>
      </c>
      <c r="H377" s="21" t="s">
        <v>2</v>
      </c>
      <c r="I377" s="21" t="s">
        <v>3</v>
      </c>
      <c r="J377" s="21" t="s">
        <v>4</v>
      </c>
      <c r="K377" s="21" t="s">
        <v>5</v>
      </c>
      <c r="L377" s="21" t="s">
        <v>6</v>
      </c>
      <c r="M377" s="21" t="s">
        <v>7</v>
      </c>
      <c r="N377" s="21" t="s">
        <v>8</v>
      </c>
      <c r="O377" s="21" t="s">
        <v>9</v>
      </c>
      <c r="P377" s="21" t="s">
        <v>10</v>
      </c>
      <c r="Q377" s="21" t="s">
        <v>11</v>
      </c>
      <c r="R377" s="22" t="s">
        <v>12</v>
      </c>
      <c r="S377" s="21" t="s">
        <v>13</v>
      </c>
      <c r="T377" s="22" t="s">
        <v>14</v>
      </c>
      <c r="U377" s="21" t="s">
        <v>15</v>
      </c>
      <c r="V377" s="22" t="s">
        <v>16</v>
      </c>
      <c r="W377" s="21" t="s">
        <v>17</v>
      </c>
      <c r="X377" s="22" t="s">
        <v>18</v>
      </c>
      <c r="Y377" s="21" t="s">
        <v>19</v>
      </c>
      <c r="Z377" s="21" t="s">
        <v>20</v>
      </c>
    </row>
    <row r="378" spans="1:26" ht="13.9" customHeight="1" x14ac:dyDescent="0.25">
      <c r="A378" s="15">
        <v>6</v>
      </c>
      <c r="B378" s="15">
        <v>2</v>
      </c>
      <c r="C378" s="15">
        <v>2</v>
      </c>
      <c r="D378" s="84" t="s">
        <v>221</v>
      </c>
      <c r="E378" s="23">
        <v>620</v>
      </c>
      <c r="F378" s="23" t="s">
        <v>119</v>
      </c>
      <c r="G378" s="24">
        <v>11.15</v>
      </c>
      <c r="H378" s="24">
        <v>0</v>
      </c>
      <c r="I378" s="24">
        <v>0</v>
      </c>
      <c r="J378" s="24">
        <v>0</v>
      </c>
      <c r="K378" s="24">
        <v>0</v>
      </c>
      <c r="L378" s="24"/>
      <c r="M378" s="24"/>
      <c r="N378" s="24"/>
      <c r="O378" s="24"/>
      <c r="P378" s="24">
        <f>K378+SUM(L378:O378)</f>
        <v>0</v>
      </c>
      <c r="Q378" s="24"/>
      <c r="R378" s="25" t="e">
        <f>Q378/$P378</f>
        <v>#DIV/0!</v>
      </c>
      <c r="S378" s="24"/>
      <c r="T378" s="25" t="e">
        <f>S378/$P378</f>
        <v>#DIV/0!</v>
      </c>
      <c r="U378" s="24"/>
      <c r="V378" s="25" t="e">
        <f>U378/$P378</f>
        <v>#DIV/0!</v>
      </c>
      <c r="W378" s="24"/>
      <c r="X378" s="25" t="e">
        <f>W378/$P378</f>
        <v>#DIV/0!</v>
      </c>
      <c r="Y378" s="24">
        <f>K378</f>
        <v>0</v>
      </c>
      <c r="Z378" s="24">
        <f>Y378</f>
        <v>0</v>
      </c>
    </row>
    <row r="379" spans="1:26" ht="13.9" customHeight="1" x14ac:dyDescent="0.25">
      <c r="A379" s="15">
        <v>6</v>
      </c>
      <c r="B379" s="15">
        <v>2</v>
      </c>
      <c r="C379" s="15">
        <v>2</v>
      </c>
      <c r="D379" s="5" t="s">
        <v>221</v>
      </c>
      <c r="E379" s="23">
        <v>630</v>
      </c>
      <c r="F379" s="23" t="s">
        <v>120</v>
      </c>
      <c r="G379" s="24">
        <v>1852.86</v>
      </c>
      <c r="H379" s="24">
        <v>6320.3</v>
      </c>
      <c r="I379" s="24">
        <v>6000</v>
      </c>
      <c r="J379" s="24">
        <v>6662.96</v>
      </c>
      <c r="K379" s="24">
        <v>8635</v>
      </c>
      <c r="L379" s="24"/>
      <c r="M379" s="24"/>
      <c r="N379" s="24"/>
      <c r="O379" s="24"/>
      <c r="P379" s="24">
        <f>K379+SUM(L379:O379)</f>
        <v>8635</v>
      </c>
      <c r="Q379" s="24"/>
      <c r="R379" s="25">
        <f>Q379/$P379</f>
        <v>0</v>
      </c>
      <c r="S379" s="24"/>
      <c r="T379" s="25">
        <f>S379/$P379</f>
        <v>0</v>
      </c>
      <c r="U379" s="24"/>
      <c r="V379" s="25">
        <f>U379/$P379</f>
        <v>0</v>
      </c>
      <c r="W379" s="24"/>
      <c r="X379" s="25">
        <f>W379/$P379</f>
        <v>0</v>
      </c>
      <c r="Y379" s="24">
        <f>K379</f>
        <v>8635</v>
      </c>
      <c r="Z379" s="24">
        <f>Y379</f>
        <v>8635</v>
      </c>
    </row>
    <row r="380" spans="1:26" ht="13.9" customHeight="1" x14ac:dyDescent="0.25">
      <c r="A380" s="15">
        <v>6</v>
      </c>
      <c r="B380" s="15">
        <v>2</v>
      </c>
      <c r="C380" s="15">
        <v>2</v>
      </c>
      <c r="D380" s="5" t="s">
        <v>221</v>
      </c>
      <c r="E380" s="23">
        <v>640</v>
      </c>
      <c r="F380" s="23" t="s">
        <v>121</v>
      </c>
      <c r="G380" s="24">
        <v>0</v>
      </c>
      <c r="H380" s="24">
        <v>150</v>
      </c>
      <c r="I380" s="24">
        <v>2675</v>
      </c>
      <c r="J380" s="24">
        <v>2675</v>
      </c>
      <c r="K380" s="24">
        <v>2675</v>
      </c>
      <c r="L380" s="24"/>
      <c r="M380" s="24"/>
      <c r="N380" s="24"/>
      <c r="O380" s="24"/>
      <c r="P380" s="24">
        <f>K380+SUM(L380:O380)</f>
        <v>2675</v>
      </c>
      <c r="Q380" s="24"/>
      <c r="R380" s="25">
        <f>Q380/$P380</f>
        <v>0</v>
      </c>
      <c r="S380" s="24"/>
      <c r="T380" s="25">
        <f>S380/$P380</f>
        <v>0</v>
      </c>
      <c r="U380" s="24"/>
      <c r="V380" s="25">
        <f>U380/$P380</f>
        <v>0</v>
      </c>
      <c r="W380" s="24"/>
      <c r="X380" s="25">
        <f>W380/$P380</f>
        <v>0</v>
      </c>
      <c r="Y380" s="24">
        <f>K380</f>
        <v>2675</v>
      </c>
      <c r="Z380" s="24">
        <f>Y380</f>
        <v>2675</v>
      </c>
    </row>
    <row r="381" spans="1:26" ht="13.9" customHeight="1" x14ac:dyDescent="0.25">
      <c r="A381" s="15">
        <v>6</v>
      </c>
      <c r="B381" s="15">
        <v>2</v>
      </c>
      <c r="C381" s="15">
        <v>2</v>
      </c>
      <c r="D381" s="85" t="s">
        <v>21</v>
      </c>
      <c r="E381" s="48">
        <v>41</v>
      </c>
      <c r="F381" s="48" t="s">
        <v>23</v>
      </c>
      <c r="G381" s="49">
        <f t="shared" ref="G381:Q381" si="185">SUM(G378:G380)</f>
        <v>1864.01</v>
      </c>
      <c r="H381" s="49">
        <f t="shared" si="185"/>
        <v>6470.3</v>
      </c>
      <c r="I381" s="49">
        <f t="shared" si="185"/>
        <v>8675</v>
      </c>
      <c r="J381" s="49">
        <f t="shared" si="185"/>
        <v>9337.9599999999991</v>
      </c>
      <c r="K381" s="49">
        <f t="shared" si="185"/>
        <v>11310</v>
      </c>
      <c r="L381" s="49">
        <f t="shared" si="185"/>
        <v>0</v>
      </c>
      <c r="M381" s="49">
        <f t="shared" si="185"/>
        <v>0</v>
      </c>
      <c r="N381" s="49">
        <f t="shared" si="185"/>
        <v>0</v>
      </c>
      <c r="O381" s="49">
        <f t="shared" si="185"/>
        <v>0</v>
      </c>
      <c r="P381" s="49">
        <f t="shared" si="185"/>
        <v>11310</v>
      </c>
      <c r="Q381" s="49">
        <f t="shared" si="185"/>
        <v>0</v>
      </c>
      <c r="R381" s="50">
        <f>Q381/$P381</f>
        <v>0</v>
      </c>
      <c r="S381" s="49">
        <f>SUM(S378:S380)</f>
        <v>0</v>
      </c>
      <c r="T381" s="50">
        <f>S381/$P381</f>
        <v>0</v>
      </c>
      <c r="U381" s="49">
        <f>SUM(U378:U380)</f>
        <v>0</v>
      </c>
      <c r="V381" s="50">
        <f>U381/$P381</f>
        <v>0</v>
      </c>
      <c r="W381" s="49">
        <f>SUM(W378:W380)</f>
        <v>0</v>
      </c>
      <c r="X381" s="50">
        <f>W381/$P381</f>
        <v>0</v>
      </c>
      <c r="Y381" s="49">
        <f>SUM(Y378:Y380)</f>
        <v>11310</v>
      </c>
      <c r="Z381" s="49">
        <f>SUM(Z378:Z380)</f>
        <v>11310</v>
      </c>
    </row>
    <row r="382" spans="1:26" ht="13.9" customHeight="1" x14ac:dyDescent="0.25">
      <c r="A382" s="15">
        <v>6</v>
      </c>
      <c r="B382" s="15">
        <v>2</v>
      </c>
      <c r="C382" s="15">
        <v>2</v>
      </c>
      <c r="D382" s="87"/>
      <c r="E382" s="88"/>
      <c r="F382" s="26" t="s">
        <v>113</v>
      </c>
      <c r="G382" s="27">
        <f t="shared" ref="G382:Q382" si="186">G381</f>
        <v>1864.01</v>
      </c>
      <c r="H382" s="27">
        <f t="shared" si="186"/>
        <v>6470.3</v>
      </c>
      <c r="I382" s="27">
        <f t="shared" si="186"/>
        <v>8675</v>
      </c>
      <c r="J382" s="27">
        <f t="shared" si="186"/>
        <v>9337.9599999999991</v>
      </c>
      <c r="K382" s="27">
        <f t="shared" si="186"/>
        <v>11310</v>
      </c>
      <c r="L382" s="27">
        <f t="shared" si="186"/>
        <v>0</v>
      </c>
      <c r="M382" s="27">
        <f t="shared" si="186"/>
        <v>0</v>
      </c>
      <c r="N382" s="27">
        <f t="shared" si="186"/>
        <v>0</v>
      </c>
      <c r="O382" s="27">
        <f t="shared" si="186"/>
        <v>0</v>
      </c>
      <c r="P382" s="27">
        <f t="shared" si="186"/>
        <v>11310</v>
      </c>
      <c r="Q382" s="27">
        <f t="shared" si="186"/>
        <v>0</v>
      </c>
      <c r="R382" s="28">
        <f>Q382/$P382</f>
        <v>0</v>
      </c>
      <c r="S382" s="27">
        <f>S381</f>
        <v>0</v>
      </c>
      <c r="T382" s="28">
        <f>S382/$P382</f>
        <v>0</v>
      </c>
      <c r="U382" s="27">
        <f>U381</f>
        <v>0</v>
      </c>
      <c r="V382" s="28">
        <f>U382/$P382</f>
        <v>0</v>
      </c>
      <c r="W382" s="27">
        <f>W381</f>
        <v>0</v>
      </c>
      <c r="X382" s="28">
        <f>W382/$P382</f>
        <v>0</v>
      </c>
      <c r="Y382" s="27">
        <f>Y381</f>
        <v>11310</v>
      </c>
      <c r="Z382" s="27">
        <f>Z381</f>
        <v>11310</v>
      </c>
    </row>
    <row r="384" spans="1:26" ht="13.9" customHeight="1" x14ac:dyDescent="0.25">
      <c r="E384" s="52" t="s">
        <v>56</v>
      </c>
      <c r="F384" s="30" t="s">
        <v>223</v>
      </c>
      <c r="G384" s="53"/>
      <c r="H384" s="53"/>
      <c r="I384" s="53">
        <v>2500</v>
      </c>
      <c r="J384" s="53">
        <v>2500</v>
      </c>
      <c r="K384" s="53">
        <v>2500</v>
      </c>
      <c r="L384" s="53"/>
      <c r="M384" s="53"/>
      <c r="N384" s="53"/>
      <c r="O384" s="53"/>
      <c r="P384" s="53">
        <f>K384+SUM(L384:O384)</f>
        <v>2500</v>
      </c>
      <c r="Q384" s="53"/>
      <c r="R384" s="54">
        <f>Q384/$P384</f>
        <v>0</v>
      </c>
      <c r="S384" s="53"/>
      <c r="T384" s="54">
        <f>S384/$P384</f>
        <v>0</v>
      </c>
      <c r="U384" s="53"/>
      <c r="V384" s="54">
        <f>U384/$P384</f>
        <v>0</v>
      </c>
      <c r="W384" s="53"/>
      <c r="X384" s="55">
        <f>W384/$P384</f>
        <v>0</v>
      </c>
      <c r="Y384" s="53">
        <f>K384</f>
        <v>2500</v>
      </c>
      <c r="Z384" s="56">
        <f>Y384</f>
        <v>2500</v>
      </c>
    </row>
    <row r="385" spans="1:26" ht="13.9" customHeight="1" x14ac:dyDescent="0.25">
      <c r="E385" s="57"/>
      <c r="F385" s="15" t="s">
        <v>224</v>
      </c>
      <c r="G385" s="59"/>
      <c r="H385" s="59">
        <v>150</v>
      </c>
      <c r="I385" s="59">
        <v>175</v>
      </c>
      <c r="J385" s="59">
        <v>175</v>
      </c>
      <c r="K385" s="59">
        <v>175</v>
      </c>
      <c r="L385" s="59"/>
      <c r="M385" s="59"/>
      <c r="N385" s="59"/>
      <c r="O385" s="59"/>
      <c r="P385" s="59">
        <f>K385+SUM(L385:O385)</f>
        <v>175</v>
      </c>
      <c r="Q385" s="59"/>
      <c r="R385" s="16">
        <f>Q385/$P385</f>
        <v>0</v>
      </c>
      <c r="S385" s="59"/>
      <c r="T385" s="16">
        <f>S385/$P385</f>
        <v>0</v>
      </c>
      <c r="U385" s="59"/>
      <c r="V385" s="16">
        <f>U385/$P385</f>
        <v>0</v>
      </c>
      <c r="W385" s="59"/>
      <c r="X385" s="60">
        <f>W385/$P385</f>
        <v>0</v>
      </c>
      <c r="Y385" s="59">
        <f>K385</f>
        <v>175</v>
      </c>
      <c r="Z385" s="61">
        <f>Y385</f>
        <v>175</v>
      </c>
    </row>
    <row r="386" spans="1:26" ht="13.9" customHeight="1" x14ac:dyDescent="0.25">
      <c r="E386" s="57"/>
      <c r="F386" s="15" t="s">
        <v>225</v>
      </c>
      <c r="G386" s="62"/>
      <c r="H386" s="62">
        <v>3163.2</v>
      </c>
      <c r="I386" s="62">
        <v>5500</v>
      </c>
      <c r="J386" s="62">
        <v>5528.96</v>
      </c>
      <c r="K386" s="62">
        <v>7000</v>
      </c>
      <c r="L386" s="62"/>
      <c r="M386" s="62"/>
      <c r="N386" s="62"/>
      <c r="O386" s="62"/>
      <c r="P386" s="62">
        <f>K386+SUM(L386:O386)</f>
        <v>7000</v>
      </c>
      <c r="Q386" s="62"/>
      <c r="R386" s="63">
        <f>Q386/$P386</f>
        <v>0</v>
      </c>
      <c r="S386" s="62"/>
      <c r="T386" s="63">
        <f>S386/$P386</f>
        <v>0</v>
      </c>
      <c r="U386" s="62"/>
      <c r="V386" s="63">
        <f>U386/$P386</f>
        <v>0</v>
      </c>
      <c r="W386" s="62"/>
      <c r="X386" s="64">
        <f>W386/$P386</f>
        <v>0</v>
      </c>
      <c r="Y386" s="59">
        <f>K386</f>
        <v>7000</v>
      </c>
      <c r="Z386" s="61">
        <f>Y386</f>
        <v>7000</v>
      </c>
    </row>
    <row r="387" spans="1:26" ht="13.9" customHeight="1" x14ac:dyDescent="0.25">
      <c r="E387" s="65"/>
      <c r="F387" s="95" t="s">
        <v>226</v>
      </c>
      <c r="G387" s="96"/>
      <c r="H387" s="96">
        <v>1177.0999999999999</v>
      </c>
      <c r="I387" s="96">
        <v>3000</v>
      </c>
      <c r="J387" s="96">
        <v>1134</v>
      </c>
      <c r="K387" s="96">
        <v>3135</v>
      </c>
      <c r="L387" s="96"/>
      <c r="M387" s="96"/>
      <c r="N387" s="96"/>
      <c r="O387" s="96"/>
      <c r="P387" s="96">
        <f>K387+SUM(L387:O387)</f>
        <v>3135</v>
      </c>
      <c r="Q387" s="96"/>
      <c r="R387" s="97">
        <f>Q387/$P387</f>
        <v>0</v>
      </c>
      <c r="S387" s="96"/>
      <c r="T387" s="97">
        <f>S387/$P387</f>
        <v>0</v>
      </c>
      <c r="U387" s="96"/>
      <c r="V387" s="97">
        <f>U387/$P387</f>
        <v>0</v>
      </c>
      <c r="W387" s="96"/>
      <c r="X387" s="98">
        <f>W387/$P387</f>
        <v>0</v>
      </c>
      <c r="Y387" s="96">
        <f>K387</f>
        <v>3135</v>
      </c>
      <c r="Z387" s="70">
        <f>Y387</f>
        <v>3135</v>
      </c>
    </row>
    <row r="389" spans="1:26" ht="13.9" customHeight="1" x14ac:dyDescent="0.25">
      <c r="D389" s="73" t="s">
        <v>227</v>
      </c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4"/>
      <c r="S389" s="73"/>
      <c r="T389" s="74"/>
      <c r="U389" s="73"/>
      <c r="V389" s="74"/>
      <c r="W389" s="73"/>
      <c r="X389" s="74"/>
      <c r="Y389" s="73"/>
      <c r="Z389" s="73"/>
    </row>
    <row r="390" spans="1:26" ht="13.9" customHeight="1" x14ac:dyDescent="0.25">
      <c r="D390" s="21" t="s">
        <v>32</v>
      </c>
      <c r="E390" s="21" t="s">
        <v>33</v>
      </c>
      <c r="F390" s="21" t="s">
        <v>34</v>
      </c>
      <c r="G390" s="21" t="s">
        <v>1</v>
      </c>
      <c r="H390" s="21" t="s">
        <v>2</v>
      </c>
      <c r="I390" s="21" t="s">
        <v>3</v>
      </c>
      <c r="J390" s="21" t="s">
        <v>4</v>
      </c>
      <c r="K390" s="21" t="s">
        <v>5</v>
      </c>
      <c r="L390" s="21" t="s">
        <v>6</v>
      </c>
      <c r="M390" s="21" t="s">
        <v>7</v>
      </c>
      <c r="N390" s="21" t="s">
        <v>8</v>
      </c>
      <c r="O390" s="21" t="s">
        <v>9</v>
      </c>
      <c r="P390" s="21" t="s">
        <v>10</v>
      </c>
      <c r="Q390" s="21" t="s">
        <v>11</v>
      </c>
      <c r="R390" s="22" t="s">
        <v>12</v>
      </c>
      <c r="S390" s="21" t="s">
        <v>13</v>
      </c>
      <c r="T390" s="22" t="s">
        <v>14</v>
      </c>
      <c r="U390" s="21" t="s">
        <v>15</v>
      </c>
      <c r="V390" s="22" t="s">
        <v>16</v>
      </c>
      <c r="W390" s="21" t="s">
        <v>17</v>
      </c>
      <c r="X390" s="22" t="s">
        <v>18</v>
      </c>
      <c r="Y390" s="21" t="s">
        <v>19</v>
      </c>
      <c r="Z390" s="21" t="s">
        <v>20</v>
      </c>
    </row>
    <row r="391" spans="1:26" ht="13.9" customHeight="1" x14ac:dyDescent="0.25">
      <c r="A391" s="15">
        <v>6</v>
      </c>
      <c r="B391" s="15">
        <v>2</v>
      </c>
      <c r="C391" s="15">
        <v>3</v>
      </c>
      <c r="D391" s="11" t="s">
        <v>221</v>
      </c>
      <c r="E391" s="23">
        <v>620</v>
      </c>
      <c r="F391" s="23" t="s">
        <v>119</v>
      </c>
      <c r="G391" s="24">
        <v>21.27</v>
      </c>
      <c r="H391" s="24">
        <v>17.260000000000002</v>
      </c>
      <c r="I391" s="24">
        <v>17</v>
      </c>
      <c r="J391" s="24">
        <v>17.760000000000002</v>
      </c>
      <c r="K391" s="24">
        <v>18</v>
      </c>
      <c r="L391" s="24"/>
      <c r="M391" s="24"/>
      <c r="N391" s="24"/>
      <c r="O391" s="24"/>
      <c r="P391" s="24">
        <f>K391+SUM(L391:O391)</f>
        <v>18</v>
      </c>
      <c r="Q391" s="24"/>
      <c r="R391" s="25">
        <f>Q391/$P391</f>
        <v>0</v>
      </c>
      <c r="S391" s="24"/>
      <c r="T391" s="25">
        <f>S391/$P391</f>
        <v>0</v>
      </c>
      <c r="U391" s="24"/>
      <c r="V391" s="25">
        <f>U391/$P391</f>
        <v>0</v>
      </c>
      <c r="W391" s="24"/>
      <c r="X391" s="25">
        <f>W391/$P391</f>
        <v>0</v>
      </c>
      <c r="Y391" s="24">
        <f>K391</f>
        <v>18</v>
      </c>
      <c r="Z391" s="24">
        <f>Y391</f>
        <v>18</v>
      </c>
    </row>
    <row r="392" spans="1:26" ht="13.9" customHeight="1" x14ac:dyDescent="0.25">
      <c r="A392" s="15">
        <v>6</v>
      </c>
      <c r="B392" s="15">
        <v>2</v>
      </c>
      <c r="C392" s="15">
        <v>3</v>
      </c>
      <c r="D392" s="11" t="s">
        <v>221</v>
      </c>
      <c r="E392" s="23">
        <v>630</v>
      </c>
      <c r="F392" s="23" t="s">
        <v>120</v>
      </c>
      <c r="G392" s="24">
        <v>2249.59</v>
      </c>
      <c r="H392" s="24">
        <v>2695.54</v>
      </c>
      <c r="I392" s="24">
        <v>2846</v>
      </c>
      <c r="J392" s="24">
        <v>2820.21</v>
      </c>
      <c r="K392" s="24">
        <v>2828</v>
      </c>
      <c r="L392" s="24"/>
      <c r="M392" s="24"/>
      <c r="N392" s="24"/>
      <c r="O392" s="24"/>
      <c r="P392" s="24">
        <f>K392+SUM(L392:O392)</f>
        <v>2828</v>
      </c>
      <c r="Q392" s="24"/>
      <c r="R392" s="25">
        <f>Q392/$P392</f>
        <v>0</v>
      </c>
      <c r="S392" s="24"/>
      <c r="T392" s="25">
        <f>S392/$P392</f>
        <v>0</v>
      </c>
      <c r="U392" s="24"/>
      <c r="V392" s="25">
        <f>U392/$P392</f>
        <v>0</v>
      </c>
      <c r="W392" s="24"/>
      <c r="X392" s="25">
        <f>W392/$P392</f>
        <v>0</v>
      </c>
      <c r="Y392" s="24">
        <f>K392</f>
        <v>2828</v>
      </c>
      <c r="Z392" s="24">
        <f>Y392</f>
        <v>2828</v>
      </c>
    </row>
    <row r="393" spans="1:26" ht="13.9" customHeight="1" x14ac:dyDescent="0.25">
      <c r="A393" s="15">
        <v>6</v>
      </c>
      <c r="B393" s="15">
        <v>2</v>
      </c>
      <c r="C393" s="15">
        <v>3</v>
      </c>
      <c r="D393" s="85" t="s">
        <v>21</v>
      </c>
      <c r="E393" s="48">
        <v>41</v>
      </c>
      <c r="F393" s="48" t="s">
        <v>23</v>
      </c>
      <c r="G393" s="49">
        <f t="shared" ref="G393:Q393" si="187">SUM(G391:G392)</f>
        <v>2270.86</v>
      </c>
      <c r="H393" s="49">
        <f t="shared" si="187"/>
        <v>2712.8</v>
      </c>
      <c r="I393" s="49">
        <f t="shared" si="187"/>
        <v>2863</v>
      </c>
      <c r="J393" s="49">
        <f t="shared" si="187"/>
        <v>2837.9700000000003</v>
      </c>
      <c r="K393" s="49">
        <f t="shared" si="187"/>
        <v>2846</v>
      </c>
      <c r="L393" s="49">
        <f t="shared" si="187"/>
        <v>0</v>
      </c>
      <c r="M393" s="49">
        <f t="shared" si="187"/>
        <v>0</v>
      </c>
      <c r="N393" s="49">
        <f t="shared" si="187"/>
        <v>0</v>
      </c>
      <c r="O393" s="49">
        <f t="shared" si="187"/>
        <v>0</v>
      </c>
      <c r="P393" s="49">
        <f t="shared" si="187"/>
        <v>2846</v>
      </c>
      <c r="Q393" s="49">
        <f t="shared" si="187"/>
        <v>0</v>
      </c>
      <c r="R393" s="50">
        <f>Q393/$P393</f>
        <v>0</v>
      </c>
      <c r="S393" s="49">
        <f>SUM(S391:S392)</f>
        <v>0</v>
      </c>
      <c r="T393" s="50">
        <f>S393/$P393</f>
        <v>0</v>
      </c>
      <c r="U393" s="49">
        <f>SUM(U391:U392)</f>
        <v>0</v>
      </c>
      <c r="V393" s="50">
        <f>U393/$P393</f>
        <v>0</v>
      </c>
      <c r="W393" s="49">
        <f>SUM(W391:W392)</f>
        <v>0</v>
      </c>
      <c r="X393" s="50">
        <f>W393/$P393</f>
        <v>0</v>
      </c>
      <c r="Y393" s="49">
        <f>SUM(Y391:Y392)</f>
        <v>2846</v>
      </c>
      <c r="Z393" s="49">
        <f>SUM(Z391:Z392)</f>
        <v>2846</v>
      </c>
    </row>
    <row r="394" spans="1:26" ht="13.9" customHeight="1" x14ac:dyDescent="0.25">
      <c r="A394" s="15">
        <v>6</v>
      </c>
      <c r="B394" s="15">
        <v>2</v>
      </c>
      <c r="C394" s="15">
        <v>3</v>
      </c>
      <c r="D394" s="87"/>
      <c r="E394" s="88"/>
      <c r="F394" s="26" t="s">
        <v>113</v>
      </c>
      <c r="G394" s="27">
        <f t="shared" ref="G394:Q394" si="188">G393</f>
        <v>2270.86</v>
      </c>
      <c r="H394" s="27">
        <f t="shared" si="188"/>
        <v>2712.8</v>
      </c>
      <c r="I394" s="27">
        <f t="shared" si="188"/>
        <v>2863</v>
      </c>
      <c r="J394" s="27">
        <f t="shared" si="188"/>
        <v>2837.9700000000003</v>
      </c>
      <c r="K394" s="27">
        <f t="shared" si="188"/>
        <v>2846</v>
      </c>
      <c r="L394" s="27">
        <f t="shared" si="188"/>
        <v>0</v>
      </c>
      <c r="M394" s="27">
        <f t="shared" si="188"/>
        <v>0</v>
      </c>
      <c r="N394" s="27">
        <f t="shared" si="188"/>
        <v>0</v>
      </c>
      <c r="O394" s="27">
        <f t="shared" si="188"/>
        <v>0</v>
      </c>
      <c r="P394" s="27">
        <f t="shared" si="188"/>
        <v>2846</v>
      </c>
      <c r="Q394" s="27">
        <f t="shared" si="188"/>
        <v>0</v>
      </c>
      <c r="R394" s="28">
        <f>Q394/$P394</f>
        <v>0</v>
      </c>
      <c r="S394" s="27">
        <f>S393</f>
        <v>0</v>
      </c>
      <c r="T394" s="28">
        <f>S394/$P394</f>
        <v>0</v>
      </c>
      <c r="U394" s="27">
        <f>U393</f>
        <v>0</v>
      </c>
      <c r="V394" s="28">
        <f>U394/$P394</f>
        <v>0</v>
      </c>
      <c r="W394" s="27">
        <f>W393</f>
        <v>0</v>
      </c>
      <c r="X394" s="28">
        <f>W394/$P394</f>
        <v>0</v>
      </c>
      <c r="Y394" s="27">
        <f>Y393</f>
        <v>2846</v>
      </c>
      <c r="Z394" s="27">
        <f>Z393</f>
        <v>2846</v>
      </c>
    </row>
    <row r="396" spans="1:26" ht="13.9" customHeight="1" x14ac:dyDescent="0.25">
      <c r="D396" s="41" t="s">
        <v>228</v>
      </c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2"/>
      <c r="S396" s="41"/>
      <c r="T396" s="42"/>
      <c r="U396" s="41"/>
      <c r="V396" s="42"/>
      <c r="W396" s="41"/>
      <c r="X396" s="42"/>
      <c r="Y396" s="41"/>
      <c r="Z396" s="41"/>
    </row>
    <row r="397" spans="1:26" ht="13.9" customHeight="1" x14ac:dyDescent="0.25">
      <c r="D397" s="21"/>
      <c r="E397" s="21"/>
      <c r="F397" s="21"/>
      <c r="G397" s="21" t="s">
        <v>1</v>
      </c>
      <c r="H397" s="21" t="s">
        <v>2</v>
      </c>
      <c r="I397" s="21" t="s">
        <v>3</v>
      </c>
      <c r="J397" s="21" t="s">
        <v>4</v>
      </c>
      <c r="K397" s="21" t="s">
        <v>5</v>
      </c>
      <c r="L397" s="21" t="s">
        <v>6</v>
      </c>
      <c r="M397" s="21" t="s">
        <v>7</v>
      </c>
      <c r="N397" s="21" t="s">
        <v>8</v>
      </c>
      <c r="O397" s="21" t="s">
        <v>9</v>
      </c>
      <c r="P397" s="21" t="s">
        <v>10</v>
      </c>
      <c r="Q397" s="21" t="s">
        <v>11</v>
      </c>
      <c r="R397" s="22" t="s">
        <v>12</v>
      </c>
      <c r="S397" s="21" t="s">
        <v>13</v>
      </c>
      <c r="T397" s="22" t="s">
        <v>14</v>
      </c>
      <c r="U397" s="21" t="s">
        <v>15</v>
      </c>
      <c r="V397" s="22" t="s">
        <v>16</v>
      </c>
      <c r="W397" s="21" t="s">
        <v>17</v>
      </c>
      <c r="X397" s="22" t="s">
        <v>18</v>
      </c>
      <c r="Y397" s="21" t="s">
        <v>19</v>
      </c>
      <c r="Z397" s="21" t="s">
        <v>20</v>
      </c>
    </row>
    <row r="398" spans="1:26" ht="13.9" customHeight="1" x14ac:dyDescent="0.25">
      <c r="A398" s="15">
        <v>6</v>
      </c>
      <c r="B398" s="15">
        <v>3</v>
      </c>
      <c r="D398" s="43" t="s">
        <v>21</v>
      </c>
      <c r="E398" s="23">
        <v>41</v>
      </c>
      <c r="F398" s="23" t="s">
        <v>23</v>
      </c>
      <c r="G398" s="24">
        <f t="shared" ref="G398:Q398" si="189">G404+G414</f>
        <v>13384.27</v>
      </c>
      <c r="H398" s="24">
        <f t="shared" si="189"/>
        <v>9940.2200000000012</v>
      </c>
      <c r="I398" s="24">
        <f t="shared" si="189"/>
        <v>10870</v>
      </c>
      <c r="J398" s="24">
        <f t="shared" si="189"/>
        <v>11940.66</v>
      </c>
      <c r="K398" s="24">
        <f t="shared" si="189"/>
        <v>11601</v>
      </c>
      <c r="L398" s="24">
        <f t="shared" si="189"/>
        <v>0</v>
      </c>
      <c r="M398" s="24">
        <f t="shared" si="189"/>
        <v>0</v>
      </c>
      <c r="N398" s="24">
        <f t="shared" si="189"/>
        <v>0</v>
      </c>
      <c r="O398" s="24">
        <f t="shared" si="189"/>
        <v>0</v>
      </c>
      <c r="P398" s="24">
        <f t="shared" si="189"/>
        <v>11601</v>
      </c>
      <c r="Q398" s="24">
        <f t="shared" si="189"/>
        <v>0</v>
      </c>
      <c r="R398" s="25">
        <f>Q398/$P398</f>
        <v>0</v>
      </c>
      <c r="S398" s="24">
        <f>S404+S414</f>
        <v>0</v>
      </c>
      <c r="T398" s="25">
        <f>S398/$P398</f>
        <v>0</v>
      </c>
      <c r="U398" s="24">
        <f>U404+U414</f>
        <v>0</v>
      </c>
      <c r="V398" s="25">
        <f>U398/$P398</f>
        <v>0</v>
      </c>
      <c r="W398" s="24">
        <f>W404+W414</f>
        <v>0</v>
      </c>
      <c r="X398" s="25">
        <f>W398/$P398</f>
        <v>0</v>
      </c>
      <c r="Y398" s="24">
        <f>Y404+Y414</f>
        <v>11601</v>
      </c>
      <c r="Z398" s="24">
        <f>Z404+Z414</f>
        <v>11601</v>
      </c>
    </row>
    <row r="399" spans="1:26" ht="13.9" customHeight="1" x14ac:dyDescent="0.25">
      <c r="A399" s="15">
        <v>6</v>
      </c>
      <c r="B399" s="15">
        <v>3</v>
      </c>
      <c r="D399" s="30"/>
      <c r="E399" s="31"/>
      <c r="F399" s="26" t="s">
        <v>113</v>
      </c>
      <c r="G399" s="27">
        <f t="shared" ref="G399:Q399" si="190">SUM(G398:G398)</f>
        <v>13384.27</v>
      </c>
      <c r="H399" s="27">
        <f t="shared" si="190"/>
        <v>9940.2200000000012</v>
      </c>
      <c r="I399" s="27">
        <f t="shared" si="190"/>
        <v>10870</v>
      </c>
      <c r="J399" s="27">
        <f t="shared" si="190"/>
        <v>11940.66</v>
      </c>
      <c r="K399" s="27">
        <f t="shared" si="190"/>
        <v>11601</v>
      </c>
      <c r="L399" s="27">
        <f t="shared" si="190"/>
        <v>0</v>
      </c>
      <c r="M399" s="27">
        <f t="shared" si="190"/>
        <v>0</v>
      </c>
      <c r="N399" s="27">
        <f t="shared" si="190"/>
        <v>0</v>
      </c>
      <c r="O399" s="27">
        <f t="shared" si="190"/>
        <v>0</v>
      </c>
      <c r="P399" s="27">
        <f t="shared" si="190"/>
        <v>11601</v>
      </c>
      <c r="Q399" s="27">
        <f t="shared" si="190"/>
        <v>0</v>
      </c>
      <c r="R399" s="28">
        <f>Q399/$P399</f>
        <v>0</v>
      </c>
      <c r="S399" s="27">
        <f>SUM(S398:S398)</f>
        <v>0</v>
      </c>
      <c r="T399" s="28">
        <f>S399/$P399</f>
        <v>0</v>
      </c>
      <c r="U399" s="27">
        <f>SUM(U398:U398)</f>
        <v>0</v>
      </c>
      <c r="V399" s="28">
        <f>U399/$P399</f>
        <v>0</v>
      </c>
      <c r="W399" s="27">
        <f>SUM(W398:W398)</f>
        <v>0</v>
      </c>
      <c r="X399" s="28">
        <f>W399/$P399</f>
        <v>0</v>
      </c>
      <c r="Y399" s="27">
        <f>SUM(Y398:Y398)</f>
        <v>11601</v>
      </c>
      <c r="Z399" s="27">
        <f>SUM(Z398:Z398)</f>
        <v>11601</v>
      </c>
    </row>
    <row r="401" spans="1:26" ht="13.9" customHeight="1" x14ac:dyDescent="0.25">
      <c r="D401" s="73" t="s">
        <v>229</v>
      </c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4"/>
      <c r="S401" s="73"/>
      <c r="T401" s="74"/>
      <c r="U401" s="73"/>
      <c r="V401" s="74"/>
      <c r="W401" s="73"/>
      <c r="X401" s="74"/>
      <c r="Y401" s="73"/>
      <c r="Z401" s="73"/>
    </row>
    <row r="402" spans="1:26" ht="13.9" customHeight="1" x14ac:dyDescent="0.25">
      <c r="D402" s="21" t="s">
        <v>32</v>
      </c>
      <c r="E402" s="21" t="s">
        <v>33</v>
      </c>
      <c r="F402" s="21" t="s">
        <v>34</v>
      </c>
      <c r="G402" s="21" t="s">
        <v>1</v>
      </c>
      <c r="H402" s="21" t="s">
        <v>2</v>
      </c>
      <c r="I402" s="21" t="s">
        <v>3</v>
      </c>
      <c r="J402" s="21" t="s">
        <v>4</v>
      </c>
      <c r="K402" s="21" t="s">
        <v>5</v>
      </c>
      <c r="L402" s="21" t="s">
        <v>6</v>
      </c>
      <c r="M402" s="21" t="s">
        <v>7</v>
      </c>
      <c r="N402" s="21" t="s">
        <v>8</v>
      </c>
      <c r="O402" s="21" t="s">
        <v>9</v>
      </c>
      <c r="P402" s="21" t="s">
        <v>10</v>
      </c>
      <c r="Q402" s="21" t="s">
        <v>11</v>
      </c>
      <c r="R402" s="22" t="s">
        <v>12</v>
      </c>
      <c r="S402" s="21" t="s">
        <v>13</v>
      </c>
      <c r="T402" s="22" t="s">
        <v>14</v>
      </c>
      <c r="U402" s="21" t="s">
        <v>15</v>
      </c>
      <c r="V402" s="22" t="s">
        <v>16</v>
      </c>
      <c r="W402" s="21" t="s">
        <v>17</v>
      </c>
      <c r="X402" s="22" t="s">
        <v>18</v>
      </c>
      <c r="Y402" s="21" t="s">
        <v>19</v>
      </c>
      <c r="Z402" s="21" t="s">
        <v>20</v>
      </c>
    </row>
    <row r="403" spans="1:26" ht="13.9" customHeight="1" x14ac:dyDescent="0.25">
      <c r="A403" s="15">
        <v>6</v>
      </c>
      <c r="B403" s="15">
        <v>3</v>
      </c>
      <c r="C403" s="15">
        <v>1</v>
      </c>
      <c r="D403" s="84" t="s">
        <v>230</v>
      </c>
      <c r="E403" s="23">
        <v>630</v>
      </c>
      <c r="F403" s="23" t="s">
        <v>120</v>
      </c>
      <c r="G403" s="24">
        <v>8984.27</v>
      </c>
      <c r="H403" s="24">
        <v>4940.22</v>
      </c>
      <c r="I403" s="24">
        <v>6670</v>
      </c>
      <c r="J403" s="24">
        <v>7740.66</v>
      </c>
      <c r="K403" s="24">
        <v>7201</v>
      </c>
      <c r="L403" s="24"/>
      <c r="M403" s="24"/>
      <c r="N403" s="24"/>
      <c r="O403" s="24"/>
      <c r="P403" s="24">
        <f>K403+SUM(L403:O403)</f>
        <v>7201</v>
      </c>
      <c r="Q403" s="24"/>
      <c r="R403" s="25">
        <f>Q403/$P403</f>
        <v>0</v>
      </c>
      <c r="S403" s="24"/>
      <c r="T403" s="25">
        <f>S403/$P403</f>
        <v>0</v>
      </c>
      <c r="U403" s="24"/>
      <c r="V403" s="25">
        <f>U403/$P403</f>
        <v>0</v>
      </c>
      <c r="W403" s="24"/>
      <c r="X403" s="25">
        <f>W403/$P403</f>
        <v>0</v>
      </c>
      <c r="Y403" s="24">
        <f>K403</f>
        <v>7201</v>
      </c>
      <c r="Z403" s="24">
        <f>Y403</f>
        <v>7201</v>
      </c>
    </row>
    <row r="404" spans="1:26" ht="13.9" customHeight="1" x14ac:dyDescent="0.25">
      <c r="A404" s="15">
        <v>6</v>
      </c>
      <c r="B404" s="15">
        <v>3</v>
      </c>
      <c r="C404" s="15">
        <v>1</v>
      </c>
      <c r="D404" s="85" t="s">
        <v>21</v>
      </c>
      <c r="E404" s="48">
        <v>41</v>
      </c>
      <c r="F404" s="48" t="s">
        <v>23</v>
      </c>
      <c r="G404" s="49">
        <f t="shared" ref="G404:Q404" si="191">SUM(G403:G403)</f>
        <v>8984.27</v>
      </c>
      <c r="H404" s="49">
        <f t="shared" si="191"/>
        <v>4940.22</v>
      </c>
      <c r="I404" s="49">
        <f t="shared" si="191"/>
        <v>6670</v>
      </c>
      <c r="J404" s="49">
        <f t="shared" si="191"/>
        <v>7740.66</v>
      </c>
      <c r="K404" s="49">
        <f t="shared" si="191"/>
        <v>7201</v>
      </c>
      <c r="L404" s="49">
        <f t="shared" si="191"/>
        <v>0</v>
      </c>
      <c r="M404" s="49">
        <f t="shared" si="191"/>
        <v>0</v>
      </c>
      <c r="N404" s="49">
        <f t="shared" si="191"/>
        <v>0</v>
      </c>
      <c r="O404" s="49">
        <f t="shared" si="191"/>
        <v>0</v>
      </c>
      <c r="P404" s="49">
        <f t="shared" si="191"/>
        <v>7201</v>
      </c>
      <c r="Q404" s="49">
        <f t="shared" si="191"/>
        <v>0</v>
      </c>
      <c r="R404" s="50">
        <f>Q404/$P404</f>
        <v>0</v>
      </c>
      <c r="S404" s="49">
        <f>SUM(S403:S403)</f>
        <v>0</v>
      </c>
      <c r="T404" s="50">
        <f>S404/$P404</f>
        <v>0</v>
      </c>
      <c r="U404" s="49">
        <f>SUM(U403:U403)</f>
        <v>0</v>
      </c>
      <c r="V404" s="50">
        <f>U404/$P404</f>
        <v>0</v>
      </c>
      <c r="W404" s="49">
        <f>SUM(W403:W403)</f>
        <v>0</v>
      </c>
      <c r="X404" s="50">
        <f>W404/$P404</f>
        <v>0</v>
      </c>
      <c r="Y404" s="49">
        <f>SUM(Y403:Y403)</f>
        <v>7201</v>
      </c>
      <c r="Z404" s="49">
        <f>SUM(Z403:Z403)</f>
        <v>7201</v>
      </c>
    </row>
    <row r="405" spans="1:26" ht="13.9" customHeight="1" x14ac:dyDescent="0.25">
      <c r="A405" s="15">
        <v>6</v>
      </c>
      <c r="B405" s="15">
        <v>3</v>
      </c>
      <c r="C405" s="15">
        <v>1</v>
      </c>
      <c r="D405" s="87"/>
      <c r="E405" s="88"/>
      <c r="F405" s="26" t="s">
        <v>113</v>
      </c>
      <c r="G405" s="27">
        <f t="shared" ref="G405:Q405" si="192">G404</f>
        <v>8984.27</v>
      </c>
      <c r="H405" s="27">
        <f t="shared" si="192"/>
        <v>4940.22</v>
      </c>
      <c r="I405" s="27">
        <f t="shared" si="192"/>
        <v>6670</v>
      </c>
      <c r="J405" s="27">
        <f t="shared" si="192"/>
        <v>7740.66</v>
      </c>
      <c r="K405" s="27">
        <f t="shared" si="192"/>
        <v>7201</v>
      </c>
      <c r="L405" s="27">
        <f t="shared" si="192"/>
        <v>0</v>
      </c>
      <c r="M405" s="27">
        <f t="shared" si="192"/>
        <v>0</v>
      </c>
      <c r="N405" s="27">
        <f t="shared" si="192"/>
        <v>0</v>
      </c>
      <c r="O405" s="27">
        <f t="shared" si="192"/>
        <v>0</v>
      </c>
      <c r="P405" s="27">
        <f t="shared" si="192"/>
        <v>7201</v>
      </c>
      <c r="Q405" s="27">
        <f t="shared" si="192"/>
        <v>0</v>
      </c>
      <c r="R405" s="28">
        <f>Q405/$P405</f>
        <v>0</v>
      </c>
      <c r="S405" s="27">
        <f>S404</f>
        <v>0</v>
      </c>
      <c r="T405" s="28">
        <f>S405/$P405</f>
        <v>0</v>
      </c>
      <c r="U405" s="27">
        <f>U404</f>
        <v>0</v>
      </c>
      <c r="V405" s="28">
        <f>U405/$P405</f>
        <v>0</v>
      </c>
      <c r="W405" s="27">
        <f>W404</f>
        <v>0</v>
      </c>
      <c r="X405" s="28">
        <f>W405/$P405</f>
        <v>0</v>
      </c>
      <c r="Y405" s="27">
        <f>Y404</f>
        <v>7201</v>
      </c>
      <c r="Z405" s="27">
        <f>Z404</f>
        <v>7201</v>
      </c>
    </row>
    <row r="407" spans="1:26" ht="13.9" customHeight="1" x14ac:dyDescent="0.25">
      <c r="E407" s="52" t="s">
        <v>56</v>
      </c>
      <c r="F407" s="30" t="s">
        <v>135</v>
      </c>
      <c r="G407" s="53">
        <v>1298</v>
      </c>
      <c r="H407" s="53">
        <v>1232</v>
      </c>
      <c r="I407" s="53">
        <v>1666</v>
      </c>
      <c r="J407" s="53">
        <v>1694</v>
      </c>
      <c r="K407" s="53">
        <v>2640</v>
      </c>
      <c r="L407" s="53"/>
      <c r="M407" s="53"/>
      <c r="N407" s="53"/>
      <c r="O407" s="53"/>
      <c r="P407" s="53">
        <f>K407+SUM(L407:O407)</f>
        <v>2640</v>
      </c>
      <c r="Q407" s="53"/>
      <c r="R407" s="54">
        <f>Q407/$P407</f>
        <v>0</v>
      </c>
      <c r="S407" s="53"/>
      <c r="T407" s="54">
        <f>S407/$P407</f>
        <v>0</v>
      </c>
      <c r="U407" s="53"/>
      <c r="V407" s="54">
        <f>U407/$P407</f>
        <v>0</v>
      </c>
      <c r="W407" s="53"/>
      <c r="X407" s="55">
        <f>W407/$P407</f>
        <v>0</v>
      </c>
      <c r="Y407" s="53">
        <f>K407</f>
        <v>2640</v>
      </c>
      <c r="Z407" s="56">
        <f>Y407</f>
        <v>2640</v>
      </c>
    </row>
    <row r="408" spans="1:26" ht="13.9" customHeight="1" x14ac:dyDescent="0.25">
      <c r="E408" s="57"/>
      <c r="F408" s="92" t="s">
        <v>231</v>
      </c>
      <c r="G408" s="82">
        <v>3000</v>
      </c>
      <c r="H408" s="82">
        <v>1500</v>
      </c>
      <c r="I408" s="82">
        <v>3000</v>
      </c>
      <c r="J408" s="82">
        <v>4500</v>
      </c>
      <c r="K408" s="82">
        <v>3000</v>
      </c>
      <c r="L408" s="82"/>
      <c r="M408" s="82"/>
      <c r="N408" s="82"/>
      <c r="O408" s="82"/>
      <c r="P408" s="82">
        <f>K408+SUM(L408:O408)</f>
        <v>3000</v>
      </c>
      <c r="Q408" s="82"/>
      <c r="R408" s="83">
        <f>Q408/$P408</f>
        <v>0</v>
      </c>
      <c r="S408" s="82"/>
      <c r="T408" s="83">
        <f>S408/$P408</f>
        <v>0</v>
      </c>
      <c r="U408" s="82"/>
      <c r="V408" s="83">
        <f>U408/$P408</f>
        <v>0</v>
      </c>
      <c r="W408" s="82"/>
      <c r="X408" s="60">
        <f>W408/$P408</f>
        <v>0</v>
      </c>
      <c r="Y408" s="82">
        <f>K408</f>
        <v>3000</v>
      </c>
      <c r="Z408" s="61">
        <f>Y408</f>
        <v>3000</v>
      </c>
    </row>
    <row r="409" spans="1:26" ht="13.9" customHeight="1" x14ac:dyDescent="0.25">
      <c r="E409" s="65"/>
      <c r="F409" s="95" t="s">
        <v>232</v>
      </c>
      <c r="G409" s="67">
        <v>2949</v>
      </c>
      <c r="H409" s="67">
        <v>1643.26</v>
      </c>
      <c r="I409" s="67">
        <v>1600</v>
      </c>
      <c r="J409" s="67">
        <v>1386.06</v>
      </c>
      <c r="K409" s="67">
        <v>1400</v>
      </c>
      <c r="L409" s="67"/>
      <c r="M409" s="67"/>
      <c r="N409" s="67"/>
      <c r="O409" s="67"/>
      <c r="P409" s="67">
        <f>K409+SUM(L409:O409)</f>
        <v>1400</v>
      </c>
      <c r="Q409" s="67"/>
      <c r="R409" s="68">
        <f>Q409/$P409</f>
        <v>0</v>
      </c>
      <c r="S409" s="67"/>
      <c r="T409" s="68">
        <f>S409/$P409</f>
        <v>0</v>
      </c>
      <c r="U409" s="67"/>
      <c r="V409" s="68">
        <f>U409/$P409</f>
        <v>0</v>
      </c>
      <c r="W409" s="67"/>
      <c r="X409" s="69">
        <f>W409/$P409</f>
        <v>0</v>
      </c>
      <c r="Y409" s="67">
        <f>K409</f>
        <v>1400</v>
      </c>
      <c r="Z409" s="70">
        <f>Y409</f>
        <v>1400</v>
      </c>
    </row>
    <row r="411" spans="1:26" ht="13.9" customHeight="1" x14ac:dyDescent="0.25">
      <c r="D411" s="73" t="s">
        <v>233</v>
      </c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4"/>
      <c r="S411" s="73"/>
      <c r="T411" s="74"/>
      <c r="U411" s="73"/>
      <c r="V411" s="74"/>
      <c r="W411" s="73"/>
      <c r="X411" s="74"/>
      <c r="Y411" s="73"/>
      <c r="Z411" s="73"/>
    </row>
    <row r="412" spans="1:26" ht="13.9" customHeight="1" x14ac:dyDescent="0.25">
      <c r="D412" s="21" t="s">
        <v>32</v>
      </c>
      <c r="E412" s="21" t="s">
        <v>33</v>
      </c>
      <c r="F412" s="21" t="s">
        <v>34</v>
      </c>
      <c r="G412" s="21" t="s">
        <v>1</v>
      </c>
      <c r="H412" s="21" t="s">
        <v>2</v>
      </c>
      <c r="I412" s="21" t="s">
        <v>3</v>
      </c>
      <c r="J412" s="21" t="s">
        <v>4</v>
      </c>
      <c r="K412" s="21" t="s">
        <v>5</v>
      </c>
      <c r="L412" s="21" t="s">
        <v>6</v>
      </c>
      <c r="M412" s="21" t="s">
        <v>7</v>
      </c>
      <c r="N412" s="21" t="s">
        <v>8</v>
      </c>
      <c r="O412" s="21" t="s">
        <v>9</v>
      </c>
      <c r="P412" s="21" t="s">
        <v>10</v>
      </c>
      <c r="Q412" s="21" t="s">
        <v>11</v>
      </c>
      <c r="R412" s="22" t="s">
        <v>12</v>
      </c>
      <c r="S412" s="21" t="s">
        <v>13</v>
      </c>
      <c r="T412" s="22" t="s">
        <v>14</v>
      </c>
      <c r="U412" s="21" t="s">
        <v>15</v>
      </c>
      <c r="V412" s="22" t="s">
        <v>16</v>
      </c>
      <c r="W412" s="21" t="s">
        <v>17</v>
      </c>
      <c r="X412" s="22" t="s">
        <v>18</v>
      </c>
      <c r="Y412" s="21" t="s">
        <v>19</v>
      </c>
      <c r="Z412" s="21" t="s">
        <v>20</v>
      </c>
    </row>
    <row r="413" spans="1:26" ht="13.9" customHeight="1" x14ac:dyDescent="0.25">
      <c r="A413" s="15">
        <v>6</v>
      </c>
      <c r="B413" s="15">
        <v>3</v>
      </c>
      <c r="C413" s="15">
        <v>2</v>
      </c>
      <c r="D413" s="84" t="s">
        <v>230</v>
      </c>
      <c r="E413" s="23">
        <v>640</v>
      </c>
      <c r="F413" s="23" t="s">
        <v>121</v>
      </c>
      <c r="G413" s="24">
        <v>4400</v>
      </c>
      <c r="H413" s="24">
        <v>5000</v>
      </c>
      <c r="I413" s="24">
        <v>4200</v>
      </c>
      <c r="J413" s="24">
        <f>SUM(J417:J422)</f>
        <v>4200</v>
      </c>
      <c r="K413" s="24">
        <f>SUM(K417:K422)</f>
        <v>4400</v>
      </c>
      <c r="L413" s="24"/>
      <c r="M413" s="24"/>
      <c r="N413" s="24"/>
      <c r="O413" s="24"/>
      <c r="P413" s="24">
        <f>K413+SUM(L413:O413)</f>
        <v>4400</v>
      </c>
      <c r="Q413" s="24"/>
      <c r="R413" s="25">
        <f>Q413/$P413</f>
        <v>0</v>
      </c>
      <c r="S413" s="24"/>
      <c r="T413" s="25">
        <f>S413/$P413</f>
        <v>0</v>
      </c>
      <c r="U413" s="24"/>
      <c r="V413" s="25">
        <f>U413/$P413</f>
        <v>0</v>
      </c>
      <c r="W413" s="24"/>
      <c r="X413" s="25">
        <f>W413/$P413</f>
        <v>0</v>
      </c>
      <c r="Y413" s="24">
        <f>SUM(Y417:Y422)</f>
        <v>4400</v>
      </c>
      <c r="Z413" s="24">
        <f>SUM(Z417:Z422)</f>
        <v>4400</v>
      </c>
    </row>
    <row r="414" spans="1:26" ht="13.9" customHeight="1" x14ac:dyDescent="0.25">
      <c r="A414" s="15">
        <v>6</v>
      </c>
      <c r="B414" s="15">
        <v>3</v>
      </c>
      <c r="C414" s="15">
        <v>2</v>
      </c>
      <c r="D414" s="85" t="s">
        <v>21</v>
      </c>
      <c r="E414" s="48">
        <v>41</v>
      </c>
      <c r="F414" s="48" t="s">
        <v>23</v>
      </c>
      <c r="G414" s="49">
        <f t="shared" ref="G414:Q414" si="193">SUM(G413:G413)</f>
        <v>4400</v>
      </c>
      <c r="H414" s="49">
        <f t="shared" si="193"/>
        <v>5000</v>
      </c>
      <c r="I414" s="49">
        <f t="shared" si="193"/>
        <v>4200</v>
      </c>
      <c r="J414" s="49">
        <f t="shared" si="193"/>
        <v>4200</v>
      </c>
      <c r="K414" s="49">
        <f t="shared" si="193"/>
        <v>4400</v>
      </c>
      <c r="L414" s="49">
        <f t="shared" si="193"/>
        <v>0</v>
      </c>
      <c r="M414" s="49">
        <f t="shared" si="193"/>
        <v>0</v>
      </c>
      <c r="N414" s="49">
        <f t="shared" si="193"/>
        <v>0</v>
      </c>
      <c r="O414" s="49">
        <f t="shared" si="193"/>
        <v>0</v>
      </c>
      <c r="P414" s="49">
        <f t="shared" si="193"/>
        <v>4400</v>
      </c>
      <c r="Q414" s="49">
        <f t="shared" si="193"/>
        <v>0</v>
      </c>
      <c r="R414" s="50">
        <f>Q414/$P414</f>
        <v>0</v>
      </c>
      <c r="S414" s="49">
        <f>SUM(S413:S413)</f>
        <v>0</v>
      </c>
      <c r="T414" s="50">
        <f>S414/$P414</f>
        <v>0</v>
      </c>
      <c r="U414" s="49">
        <f>SUM(U413:U413)</f>
        <v>0</v>
      </c>
      <c r="V414" s="50">
        <f>U414/$P414</f>
        <v>0</v>
      </c>
      <c r="W414" s="49">
        <f>SUM(W413:W413)</f>
        <v>0</v>
      </c>
      <c r="X414" s="50">
        <f>W414/$P414</f>
        <v>0</v>
      </c>
      <c r="Y414" s="49">
        <f>SUM(Y413:Y413)</f>
        <v>4400</v>
      </c>
      <c r="Z414" s="49">
        <f>SUM(Z413:Z413)</f>
        <v>4400</v>
      </c>
    </row>
    <row r="415" spans="1:26" ht="13.9" customHeight="1" x14ac:dyDescent="0.25">
      <c r="A415" s="15">
        <v>6</v>
      </c>
      <c r="B415" s="15">
        <v>3</v>
      </c>
      <c r="C415" s="15">
        <v>2</v>
      </c>
      <c r="D415" s="87"/>
      <c r="E415" s="88"/>
      <c r="F415" s="26" t="s">
        <v>113</v>
      </c>
      <c r="G415" s="27">
        <f t="shared" ref="G415:Q415" si="194">G414</f>
        <v>4400</v>
      </c>
      <c r="H415" s="27">
        <f t="shared" si="194"/>
        <v>5000</v>
      </c>
      <c r="I415" s="27">
        <f t="shared" si="194"/>
        <v>4200</v>
      </c>
      <c r="J415" s="27">
        <f t="shared" si="194"/>
        <v>4200</v>
      </c>
      <c r="K415" s="27">
        <f t="shared" si="194"/>
        <v>4400</v>
      </c>
      <c r="L415" s="27">
        <f t="shared" si="194"/>
        <v>0</v>
      </c>
      <c r="M415" s="27">
        <f t="shared" si="194"/>
        <v>0</v>
      </c>
      <c r="N415" s="27">
        <f t="shared" si="194"/>
        <v>0</v>
      </c>
      <c r="O415" s="27">
        <f t="shared" si="194"/>
        <v>0</v>
      </c>
      <c r="P415" s="27">
        <f t="shared" si="194"/>
        <v>4400</v>
      </c>
      <c r="Q415" s="27">
        <f t="shared" si="194"/>
        <v>0</v>
      </c>
      <c r="R415" s="28">
        <f>Q415/$P415</f>
        <v>0</v>
      </c>
      <c r="S415" s="27">
        <f>S414</f>
        <v>0</v>
      </c>
      <c r="T415" s="28">
        <f>S415/$P415</f>
        <v>0</v>
      </c>
      <c r="U415" s="27">
        <f>U414</f>
        <v>0</v>
      </c>
      <c r="V415" s="28">
        <f>U415/$P415</f>
        <v>0</v>
      </c>
      <c r="W415" s="27">
        <f>W414</f>
        <v>0</v>
      </c>
      <c r="X415" s="28">
        <f>W415/$P415</f>
        <v>0</v>
      </c>
      <c r="Y415" s="27">
        <f>Y414</f>
        <v>4400</v>
      </c>
      <c r="Z415" s="27">
        <f>Z414</f>
        <v>4400</v>
      </c>
    </row>
    <row r="417" spans="1:26" ht="13.9" customHeight="1" x14ac:dyDescent="0.25">
      <c r="E417" s="52" t="s">
        <v>56</v>
      </c>
      <c r="F417" s="30" t="s">
        <v>234</v>
      </c>
      <c r="G417" s="53">
        <v>1000</v>
      </c>
      <c r="H417" s="53">
        <v>1000</v>
      </c>
      <c r="I417" s="53">
        <v>1000</v>
      </c>
      <c r="J417" s="53">
        <v>1100</v>
      </c>
      <c r="K417" s="53">
        <v>1200</v>
      </c>
      <c r="L417" s="53"/>
      <c r="M417" s="53"/>
      <c r="N417" s="53"/>
      <c r="O417" s="53"/>
      <c r="P417" s="53">
        <f t="shared" ref="P417:P422" si="195">K417+SUM(L417:O417)</f>
        <v>1200</v>
      </c>
      <c r="Q417" s="53"/>
      <c r="R417" s="54">
        <f t="shared" ref="R417:R422" si="196">Q417/$P417</f>
        <v>0</v>
      </c>
      <c r="S417" s="53"/>
      <c r="T417" s="54">
        <f t="shared" ref="T417:T422" si="197">S417/$P417</f>
        <v>0</v>
      </c>
      <c r="U417" s="53"/>
      <c r="V417" s="54">
        <f t="shared" ref="V417:V422" si="198">U417/$P417</f>
        <v>0</v>
      </c>
      <c r="W417" s="53"/>
      <c r="X417" s="55">
        <f t="shared" ref="X417:X422" si="199">W417/$P417</f>
        <v>0</v>
      </c>
      <c r="Y417" s="53">
        <f>K417</f>
        <v>1200</v>
      </c>
      <c r="Z417" s="56">
        <f t="shared" ref="Z417:Z422" si="200">Y417</f>
        <v>1200</v>
      </c>
    </row>
    <row r="418" spans="1:26" ht="13.9" customHeight="1" x14ac:dyDescent="0.25">
      <c r="E418" s="57"/>
      <c r="F418" s="15" t="s">
        <v>235</v>
      </c>
      <c r="G418" s="59">
        <v>600</v>
      </c>
      <c r="H418" s="59"/>
      <c r="I418" s="62"/>
      <c r="J418" s="59"/>
      <c r="K418" s="62"/>
      <c r="L418" s="59"/>
      <c r="M418" s="59"/>
      <c r="N418" s="59"/>
      <c r="O418" s="59"/>
      <c r="P418" s="59">
        <f t="shared" si="195"/>
        <v>0</v>
      </c>
      <c r="Q418" s="59"/>
      <c r="R418" s="16" t="e">
        <f t="shared" si="196"/>
        <v>#DIV/0!</v>
      </c>
      <c r="S418" s="59"/>
      <c r="T418" s="16" t="e">
        <f t="shared" si="197"/>
        <v>#DIV/0!</v>
      </c>
      <c r="U418" s="59"/>
      <c r="V418" s="16" t="e">
        <f t="shared" si="198"/>
        <v>#DIV/0!</v>
      </c>
      <c r="W418" s="59"/>
      <c r="X418" s="60" t="e">
        <f t="shared" si="199"/>
        <v>#DIV/0!</v>
      </c>
      <c r="Y418" s="59">
        <f>K418</f>
        <v>0</v>
      </c>
      <c r="Z418" s="61">
        <f t="shared" si="200"/>
        <v>0</v>
      </c>
    </row>
    <row r="419" spans="1:26" ht="13.9" customHeight="1" x14ac:dyDescent="0.25">
      <c r="E419" s="57"/>
      <c r="F419" s="58" t="s">
        <v>236</v>
      </c>
      <c r="G419" s="59"/>
      <c r="H419" s="59">
        <v>1300</v>
      </c>
      <c r="I419" s="59">
        <v>2000</v>
      </c>
      <c r="J419" s="59">
        <v>2000</v>
      </c>
      <c r="K419" s="59">
        <v>2000</v>
      </c>
      <c r="L419" s="59"/>
      <c r="M419" s="59"/>
      <c r="N419" s="59"/>
      <c r="O419" s="59"/>
      <c r="P419" s="59">
        <f t="shared" si="195"/>
        <v>2000</v>
      </c>
      <c r="Q419" s="59"/>
      <c r="R419" s="16">
        <f t="shared" si="196"/>
        <v>0</v>
      </c>
      <c r="S419" s="59"/>
      <c r="T419" s="16">
        <f t="shared" si="197"/>
        <v>0</v>
      </c>
      <c r="U419" s="59"/>
      <c r="V419" s="16">
        <f t="shared" si="198"/>
        <v>0</v>
      </c>
      <c r="W419" s="59"/>
      <c r="X419" s="60">
        <f t="shared" si="199"/>
        <v>0</v>
      </c>
      <c r="Y419" s="59">
        <f>K419</f>
        <v>2000</v>
      </c>
      <c r="Z419" s="61">
        <f t="shared" si="200"/>
        <v>2000</v>
      </c>
    </row>
    <row r="420" spans="1:26" ht="13.9" customHeight="1" x14ac:dyDescent="0.25">
      <c r="E420" s="57"/>
      <c r="F420" s="81" t="s">
        <v>237</v>
      </c>
      <c r="G420" s="82">
        <v>1000</v>
      </c>
      <c r="H420" s="82">
        <v>1000</v>
      </c>
      <c r="I420" s="82">
        <v>1100</v>
      </c>
      <c r="J420" s="82">
        <v>1100</v>
      </c>
      <c r="K420" s="82">
        <v>1200</v>
      </c>
      <c r="L420" s="82"/>
      <c r="M420" s="82"/>
      <c r="N420" s="82"/>
      <c r="O420" s="82"/>
      <c r="P420" s="82">
        <f t="shared" si="195"/>
        <v>1200</v>
      </c>
      <c r="Q420" s="82"/>
      <c r="R420" s="83">
        <f t="shared" si="196"/>
        <v>0</v>
      </c>
      <c r="S420" s="82"/>
      <c r="T420" s="83">
        <f t="shared" si="197"/>
        <v>0</v>
      </c>
      <c r="U420" s="82"/>
      <c r="V420" s="83">
        <f t="shared" si="198"/>
        <v>0</v>
      </c>
      <c r="W420" s="82"/>
      <c r="X420" s="60">
        <f t="shared" si="199"/>
        <v>0</v>
      </c>
      <c r="Y420" s="82">
        <f>K420</f>
        <v>1200</v>
      </c>
      <c r="Z420" s="61">
        <f t="shared" si="200"/>
        <v>1200</v>
      </c>
    </row>
    <row r="421" spans="1:26" ht="13.9" customHeight="1" x14ac:dyDescent="0.25">
      <c r="E421" s="57"/>
      <c r="F421" s="81" t="s">
        <v>238</v>
      </c>
      <c r="G421" s="82">
        <v>300</v>
      </c>
      <c r="H421" s="82">
        <v>200</v>
      </c>
      <c r="I421" s="93"/>
      <c r="J421" s="82"/>
      <c r="K421" s="93"/>
      <c r="L421" s="82"/>
      <c r="M421" s="82"/>
      <c r="N421" s="82"/>
      <c r="O421" s="82"/>
      <c r="P421" s="82">
        <f t="shared" si="195"/>
        <v>0</v>
      </c>
      <c r="Q421" s="82"/>
      <c r="R421" s="83" t="e">
        <f t="shared" si="196"/>
        <v>#DIV/0!</v>
      </c>
      <c r="S421" s="82"/>
      <c r="T421" s="83" t="e">
        <f t="shared" si="197"/>
        <v>#DIV/0!</v>
      </c>
      <c r="U421" s="82"/>
      <c r="V421" s="83" t="e">
        <f t="shared" si="198"/>
        <v>#DIV/0!</v>
      </c>
      <c r="W421" s="82"/>
      <c r="X421" s="60" t="e">
        <f t="shared" si="199"/>
        <v>#DIV/0!</v>
      </c>
      <c r="Y421" s="82">
        <f>K421</f>
        <v>0</v>
      </c>
      <c r="Z421" s="61">
        <f t="shared" si="200"/>
        <v>0</v>
      </c>
    </row>
    <row r="422" spans="1:26" ht="13.9" customHeight="1" x14ac:dyDescent="0.25">
      <c r="E422" s="65"/>
      <c r="F422" s="66" t="s">
        <v>239</v>
      </c>
      <c r="G422" s="67">
        <v>1500</v>
      </c>
      <c r="H422" s="67">
        <v>1500</v>
      </c>
      <c r="I422" s="96"/>
      <c r="J422" s="67"/>
      <c r="K422" s="96"/>
      <c r="L422" s="67"/>
      <c r="M422" s="67"/>
      <c r="N422" s="67"/>
      <c r="O422" s="67"/>
      <c r="P422" s="67">
        <f t="shared" si="195"/>
        <v>0</v>
      </c>
      <c r="Q422" s="67"/>
      <c r="R422" s="68" t="e">
        <f t="shared" si="196"/>
        <v>#DIV/0!</v>
      </c>
      <c r="S422" s="67"/>
      <c r="T422" s="68" t="e">
        <f t="shared" si="197"/>
        <v>#DIV/0!</v>
      </c>
      <c r="U422" s="67"/>
      <c r="V422" s="68" t="e">
        <f t="shared" si="198"/>
        <v>#DIV/0!</v>
      </c>
      <c r="W422" s="67"/>
      <c r="X422" s="69" t="e">
        <f t="shared" si="199"/>
        <v>#DIV/0!</v>
      </c>
      <c r="Y422" s="67">
        <v>0</v>
      </c>
      <c r="Z422" s="70">
        <f t="shared" si="200"/>
        <v>0</v>
      </c>
    </row>
    <row r="424" spans="1:26" ht="13.9" customHeight="1" x14ac:dyDescent="0.25">
      <c r="D424" s="32" t="s">
        <v>240</v>
      </c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3"/>
      <c r="S424" s="32"/>
      <c r="T424" s="33"/>
      <c r="U424" s="32"/>
      <c r="V424" s="33"/>
      <c r="W424" s="32"/>
      <c r="X424" s="33"/>
      <c r="Y424" s="32"/>
      <c r="Z424" s="32"/>
    </row>
    <row r="425" spans="1:26" ht="13.9" customHeight="1" x14ac:dyDescent="0.25">
      <c r="D425" s="20"/>
      <c r="E425" s="20"/>
      <c r="F425" s="20"/>
      <c r="G425" s="21" t="s">
        <v>1</v>
      </c>
      <c r="H425" s="21" t="s">
        <v>2</v>
      </c>
      <c r="I425" s="21" t="s">
        <v>3</v>
      </c>
      <c r="J425" s="21" t="s">
        <v>4</v>
      </c>
      <c r="K425" s="21" t="s">
        <v>5</v>
      </c>
      <c r="L425" s="21" t="s">
        <v>6</v>
      </c>
      <c r="M425" s="21" t="s">
        <v>7</v>
      </c>
      <c r="N425" s="21" t="s">
        <v>8</v>
      </c>
      <c r="O425" s="21" t="s">
        <v>9</v>
      </c>
      <c r="P425" s="21" t="s">
        <v>10</v>
      </c>
      <c r="Q425" s="21" t="s">
        <v>11</v>
      </c>
      <c r="R425" s="22" t="s">
        <v>12</v>
      </c>
      <c r="S425" s="21" t="s">
        <v>13</v>
      </c>
      <c r="T425" s="22" t="s">
        <v>14</v>
      </c>
      <c r="U425" s="21" t="s">
        <v>15</v>
      </c>
      <c r="V425" s="22" t="s">
        <v>16</v>
      </c>
      <c r="W425" s="21" t="s">
        <v>17</v>
      </c>
      <c r="X425" s="22" t="s">
        <v>18</v>
      </c>
      <c r="Y425" s="21" t="s">
        <v>19</v>
      </c>
      <c r="Z425" s="21" t="s">
        <v>20</v>
      </c>
    </row>
    <row r="426" spans="1:26" ht="13.9" customHeight="1" x14ac:dyDescent="0.25">
      <c r="A426" s="15">
        <v>7</v>
      </c>
      <c r="D426" s="12" t="s">
        <v>21</v>
      </c>
      <c r="E426" s="35">
        <v>111</v>
      </c>
      <c r="F426" s="35" t="s">
        <v>46</v>
      </c>
      <c r="G426" s="36">
        <f t="shared" ref="G426:Q426" si="201">G433+G470</f>
        <v>62673.71</v>
      </c>
      <c r="H426" s="36">
        <f t="shared" si="201"/>
        <v>83612.63</v>
      </c>
      <c r="I426" s="36">
        <f t="shared" si="201"/>
        <v>57284</v>
      </c>
      <c r="J426" s="36">
        <f t="shared" si="201"/>
        <v>115462.67</v>
      </c>
      <c r="K426" s="36">
        <f t="shared" si="201"/>
        <v>56300</v>
      </c>
      <c r="L426" s="36">
        <f t="shared" si="201"/>
        <v>0</v>
      </c>
      <c r="M426" s="36">
        <f t="shared" si="201"/>
        <v>0</v>
      </c>
      <c r="N426" s="36">
        <f t="shared" si="201"/>
        <v>0</v>
      </c>
      <c r="O426" s="36">
        <f t="shared" si="201"/>
        <v>0</v>
      </c>
      <c r="P426" s="36">
        <f t="shared" si="201"/>
        <v>54938</v>
      </c>
      <c r="Q426" s="36">
        <f t="shared" si="201"/>
        <v>0</v>
      </c>
      <c r="R426" s="37">
        <f>Q426/$P426</f>
        <v>0</v>
      </c>
      <c r="S426" s="36">
        <f>S433+S470</f>
        <v>0</v>
      </c>
      <c r="T426" s="37">
        <f>S426/$P426</f>
        <v>0</v>
      </c>
      <c r="U426" s="36">
        <f>U433+U470</f>
        <v>0</v>
      </c>
      <c r="V426" s="37">
        <f>U426/$P426</f>
        <v>0</v>
      </c>
      <c r="W426" s="36">
        <f>W433+W470</f>
        <v>0</v>
      </c>
      <c r="X426" s="37">
        <f>W426/$P426</f>
        <v>0</v>
      </c>
      <c r="Y426" s="36">
        <f>Y433+Y470</f>
        <v>52100</v>
      </c>
      <c r="Z426" s="36">
        <f>Z433+Z470</f>
        <v>52100</v>
      </c>
    </row>
    <row r="427" spans="1:26" ht="13.9" customHeight="1" x14ac:dyDescent="0.25">
      <c r="A427" s="15">
        <v>7</v>
      </c>
      <c r="D427" s="12"/>
      <c r="E427" s="35">
        <v>41</v>
      </c>
      <c r="F427" s="35" t="s">
        <v>23</v>
      </c>
      <c r="G427" s="36">
        <f t="shared" ref="G427:Q427" si="202">G434+G472</f>
        <v>92914.829999999987</v>
      </c>
      <c r="H427" s="36">
        <f t="shared" si="202"/>
        <v>107521.26</v>
      </c>
      <c r="I427" s="36">
        <f t="shared" si="202"/>
        <v>99477</v>
      </c>
      <c r="J427" s="36">
        <f t="shared" si="202"/>
        <v>99582.87999999999</v>
      </c>
      <c r="K427" s="36">
        <f t="shared" si="202"/>
        <v>130467</v>
      </c>
      <c r="L427" s="36">
        <f t="shared" si="202"/>
        <v>0</v>
      </c>
      <c r="M427" s="36">
        <f t="shared" si="202"/>
        <v>0</v>
      </c>
      <c r="N427" s="36">
        <f t="shared" si="202"/>
        <v>0</v>
      </c>
      <c r="O427" s="36">
        <f t="shared" si="202"/>
        <v>0</v>
      </c>
      <c r="P427" s="36">
        <f t="shared" si="202"/>
        <v>130467</v>
      </c>
      <c r="Q427" s="36">
        <f t="shared" si="202"/>
        <v>0</v>
      </c>
      <c r="R427" s="37">
        <f>Q427/$P427</f>
        <v>0</v>
      </c>
      <c r="S427" s="36">
        <f>S434+S472</f>
        <v>0</v>
      </c>
      <c r="T427" s="37">
        <f>S427/$P427</f>
        <v>0</v>
      </c>
      <c r="U427" s="36">
        <f>U434+U472</f>
        <v>0</v>
      </c>
      <c r="V427" s="37">
        <f>U427/$P427</f>
        <v>0</v>
      </c>
      <c r="W427" s="36">
        <f>W434+W472</f>
        <v>0</v>
      </c>
      <c r="X427" s="37">
        <f>W427/$P427</f>
        <v>0</v>
      </c>
      <c r="Y427" s="36">
        <f>Y434+Y472</f>
        <v>133439</v>
      </c>
      <c r="Z427" s="36">
        <f>Z434+Z472</f>
        <v>140020</v>
      </c>
    </row>
    <row r="428" spans="1:26" ht="13.9" customHeight="1" x14ac:dyDescent="0.25">
      <c r="A428" s="15">
        <v>7</v>
      </c>
      <c r="D428" s="12"/>
      <c r="E428" s="35">
        <v>72</v>
      </c>
      <c r="F428" s="35" t="s">
        <v>25</v>
      </c>
      <c r="G428" s="36">
        <f t="shared" ref="G428:Q428" si="203">G435</f>
        <v>958.75</v>
      </c>
      <c r="H428" s="36">
        <f t="shared" si="203"/>
        <v>1072.5</v>
      </c>
      <c r="I428" s="36">
        <f t="shared" si="203"/>
        <v>1080</v>
      </c>
      <c r="J428" s="36">
        <f t="shared" si="203"/>
        <v>1221.0899999999999</v>
      </c>
      <c r="K428" s="36">
        <f t="shared" si="203"/>
        <v>1352</v>
      </c>
      <c r="L428" s="36">
        <f t="shared" si="203"/>
        <v>0</v>
      </c>
      <c r="M428" s="36">
        <f t="shared" si="203"/>
        <v>0</v>
      </c>
      <c r="N428" s="36">
        <f t="shared" si="203"/>
        <v>0</v>
      </c>
      <c r="O428" s="36">
        <f t="shared" si="203"/>
        <v>0</v>
      </c>
      <c r="P428" s="36">
        <f t="shared" si="203"/>
        <v>1352</v>
      </c>
      <c r="Q428" s="36">
        <f t="shared" si="203"/>
        <v>0</v>
      </c>
      <c r="R428" s="37">
        <f>Q428/$P428</f>
        <v>0</v>
      </c>
      <c r="S428" s="36">
        <f>S435</f>
        <v>0</v>
      </c>
      <c r="T428" s="37">
        <f>S428/$P428</f>
        <v>0</v>
      </c>
      <c r="U428" s="36">
        <f>U435</f>
        <v>0</v>
      </c>
      <c r="V428" s="37">
        <f>U428/$P428</f>
        <v>0</v>
      </c>
      <c r="W428" s="36">
        <f>W435</f>
        <v>0</v>
      </c>
      <c r="X428" s="37">
        <f>W428/$P428</f>
        <v>0</v>
      </c>
      <c r="Y428" s="36">
        <f>Y435</f>
        <v>1352</v>
      </c>
      <c r="Z428" s="36">
        <f>Z435</f>
        <v>1352</v>
      </c>
    </row>
    <row r="429" spans="1:26" ht="13.9" customHeight="1" x14ac:dyDescent="0.25">
      <c r="A429" s="15">
        <v>7</v>
      </c>
      <c r="D429" s="30"/>
      <c r="E429" s="31"/>
      <c r="F429" s="38" t="s">
        <v>113</v>
      </c>
      <c r="G429" s="39">
        <f t="shared" ref="G429:Q429" si="204">SUM(G426:G428)</f>
        <v>156547.28999999998</v>
      </c>
      <c r="H429" s="39">
        <f t="shared" si="204"/>
        <v>192206.39</v>
      </c>
      <c r="I429" s="39">
        <f t="shared" si="204"/>
        <v>157841</v>
      </c>
      <c r="J429" s="39">
        <f t="shared" si="204"/>
        <v>216266.63999999998</v>
      </c>
      <c r="K429" s="39">
        <f t="shared" si="204"/>
        <v>188119</v>
      </c>
      <c r="L429" s="39">
        <f t="shared" si="204"/>
        <v>0</v>
      </c>
      <c r="M429" s="39">
        <f t="shared" si="204"/>
        <v>0</v>
      </c>
      <c r="N429" s="39">
        <f t="shared" si="204"/>
        <v>0</v>
      </c>
      <c r="O429" s="39">
        <f t="shared" si="204"/>
        <v>0</v>
      </c>
      <c r="P429" s="39">
        <f t="shared" si="204"/>
        <v>186757</v>
      </c>
      <c r="Q429" s="39">
        <f t="shared" si="204"/>
        <v>0</v>
      </c>
      <c r="R429" s="40">
        <f>Q429/$P429</f>
        <v>0</v>
      </c>
      <c r="S429" s="39">
        <f>SUM(S426:S428)</f>
        <v>0</v>
      </c>
      <c r="T429" s="40">
        <f>S429/$P429</f>
        <v>0</v>
      </c>
      <c r="U429" s="39">
        <f>SUM(U426:U428)</f>
        <v>0</v>
      </c>
      <c r="V429" s="40">
        <f>U429/$P429</f>
        <v>0</v>
      </c>
      <c r="W429" s="39">
        <f>SUM(W426:W428)</f>
        <v>0</v>
      </c>
      <c r="X429" s="40">
        <f>W429/$P429</f>
        <v>0</v>
      </c>
      <c r="Y429" s="39">
        <f>SUM(Y426:Y428)</f>
        <v>186891</v>
      </c>
      <c r="Z429" s="39">
        <f>SUM(Z426:Z428)</f>
        <v>193472</v>
      </c>
    </row>
    <row r="431" spans="1:26" ht="13.9" customHeight="1" x14ac:dyDescent="0.25">
      <c r="D431" s="41" t="s">
        <v>241</v>
      </c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2"/>
      <c r="S431" s="41"/>
      <c r="T431" s="42"/>
      <c r="U431" s="41"/>
      <c r="V431" s="42"/>
      <c r="W431" s="41"/>
      <c r="X431" s="42"/>
      <c r="Y431" s="41"/>
      <c r="Z431" s="41"/>
    </row>
    <row r="432" spans="1:26" ht="13.9" customHeight="1" x14ac:dyDescent="0.25">
      <c r="D432" s="122"/>
      <c r="E432" s="122"/>
      <c r="F432" s="122"/>
      <c r="G432" s="21" t="s">
        <v>1</v>
      </c>
      <c r="H432" s="21" t="s">
        <v>2</v>
      </c>
      <c r="I432" s="21" t="s">
        <v>3</v>
      </c>
      <c r="J432" s="21" t="s">
        <v>4</v>
      </c>
      <c r="K432" s="21" t="s">
        <v>5</v>
      </c>
      <c r="L432" s="21" t="s">
        <v>6</v>
      </c>
      <c r="M432" s="21" t="s">
        <v>7</v>
      </c>
      <c r="N432" s="21" t="s">
        <v>8</v>
      </c>
      <c r="O432" s="21" t="s">
        <v>9</v>
      </c>
      <c r="P432" s="21" t="s">
        <v>10</v>
      </c>
      <c r="Q432" s="21" t="s">
        <v>11</v>
      </c>
      <c r="R432" s="22" t="s">
        <v>12</v>
      </c>
      <c r="S432" s="21" t="s">
        <v>13</v>
      </c>
      <c r="T432" s="22" t="s">
        <v>14</v>
      </c>
      <c r="U432" s="21" t="s">
        <v>15</v>
      </c>
      <c r="V432" s="22" t="s">
        <v>16</v>
      </c>
      <c r="W432" s="21" t="s">
        <v>17</v>
      </c>
      <c r="X432" s="22" t="s">
        <v>18</v>
      </c>
      <c r="Y432" s="21" t="s">
        <v>19</v>
      </c>
      <c r="Z432" s="21" t="s">
        <v>20</v>
      </c>
    </row>
    <row r="433" spans="1:26" ht="13.9" customHeight="1" x14ac:dyDescent="0.25">
      <c r="A433" s="15">
        <v>7</v>
      </c>
      <c r="B433" s="15">
        <v>1</v>
      </c>
      <c r="D433" s="13" t="s">
        <v>21</v>
      </c>
      <c r="E433" s="23">
        <v>111</v>
      </c>
      <c r="F433" s="23" t="s">
        <v>46</v>
      </c>
      <c r="G433" s="24">
        <f t="shared" ref="G433:Q433" si="205">G443</f>
        <v>44092</v>
      </c>
      <c r="H433" s="24">
        <f t="shared" si="205"/>
        <v>54229.729999999996</v>
      </c>
      <c r="I433" s="24">
        <f t="shared" si="205"/>
        <v>50112</v>
      </c>
      <c r="J433" s="24">
        <f t="shared" si="205"/>
        <v>53712</v>
      </c>
      <c r="K433" s="24">
        <f t="shared" si="205"/>
        <v>44220</v>
      </c>
      <c r="L433" s="24">
        <f t="shared" si="205"/>
        <v>0</v>
      </c>
      <c r="M433" s="24">
        <f t="shared" si="205"/>
        <v>0</v>
      </c>
      <c r="N433" s="24">
        <f t="shared" si="205"/>
        <v>0</v>
      </c>
      <c r="O433" s="24">
        <f t="shared" si="205"/>
        <v>0</v>
      </c>
      <c r="P433" s="24">
        <f t="shared" si="205"/>
        <v>44220</v>
      </c>
      <c r="Q433" s="24">
        <f t="shared" si="205"/>
        <v>0</v>
      </c>
      <c r="R433" s="25">
        <f>Q433/$P433</f>
        <v>0</v>
      </c>
      <c r="S433" s="24">
        <f>S443</f>
        <v>0</v>
      </c>
      <c r="T433" s="25">
        <f>S433/$P433</f>
        <v>0</v>
      </c>
      <c r="U433" s="24">
        <f>U443</f>
        <v>0</v>
      </c>
      <c r="V433" s="25">
        <f>U433/$P433</f>
        <v>0</v>
      </c>
      <c r="W433" s="24">
        <f>W443</f>
        <v>0</v>
      </c>
      <c r="X433" s="25">
        <f>W433/$P433</f>
        <v>0</v>
      </c>
      <c r="Y433" s="24">
        <f>Y443</f>
        <v>44220</v>
      </c>
      <c r="Z433" s="24">
        <f>Z443</f>
        <v>44220</v>
      </c>
    </row>
    <row r="434" spans="1:26" ht="13.9" customHeight="1" x14ac:dyDescent="0.25">
      <c r="A434" s="15">
        <v>7</v>
      </c>
      <c r="B434" s="15">
        <v>1</v>
      </c>
      <c r="D434" s="13"/>
      <c r="E434" s="23">
        <v>41</v>
      </c>
      <c r="F434" s="23" t="s">
        <v>23</v>
      </c>
      <c r="G434" s="24">
        <f t="shared" ref="G434:Q434" si="206">G448+G462</f>
        <v>91714.829999999987</v>
      </c>
      <c r="H434" s="24">
        <f t="shared" si="206"/>
        <v>103021.26</v>
      </c>
      <c r="I434" s="24">
        <f t="shared" si="206"/>
        <v>95077</v>
      </c>
      <c r="J434" s="24">
        <f t="shared" si="206"/>
        <v>95982.87999999999</v>
      </c>
      <c r="K434" s="24">
        <f t="shared" si="206"/>
        <v>126867</v>
      </c>
      <c r="L434" s="24">
        <f t="shared" si="206"/>
        <v>0</v>
      </c>
      <c r="M434" s="24">
        <f t="shared" si="206"/>
        <v>0</v>
      </c>
      <c r="N434" s="24">
        <f t="shared" si="206"/>
        <v>0</v>
      </c>
      <c r="O434" s="24">
        <f t="shared" si="206"/>
        <v>0</v>
      </c>
      <c r="P434" s="24">
        <f t="shared" si="206"/>
        <v>126867</v>
      </c>
      <c r="Q434" s="24">
        <f t="shared" si="206"/>
        <v>0</v>
      </c>
      <c r="R434" s="25">
        <f>Q434/$P434</f>
        <v>0</v>
      </c>
      <c r="S434" s="24">
        <f>S448+S462</f>
        <v>0</v>
      </c>
      <c r="T434" s="25">
        <f>S434/$P434</f>
        <v>0</v>
      </c>
      <c r="U434" s="24">
        <f>U448+U462</f>
        <v>0</v>
      </c>
      <c r="V434" s="25">
        <f>U434/$P434</f>
        <v>0</v>
      </c>
      <c r="W434" s="24">
        <f>W448+W462</f>
        <v>0</v>
      </c>
      <c r="X434" s="25">
        <f>W434/$P434</f>
        <v>0</v>
      </c>
      <c r="Y434" s="24">
        <f>Y448+Y462</f>
        <v>129839</v>
      </c>
      <c r="Z434" s="24">
        <f>Z448+Z462</f>
        <v>136420</v>
      </c>
    </row>
    <row r="435" spans="1:26" ht="13.9" customHeight="1" x14ac:dyDescent="0.25">
      <c r="A435" s="15">
        <v>7</v>
      </c>
      <c r="B435" s="15">
        <v>1</v>
      </c>
      <c r="D435" s="13"/>
      <c r="E435" s="23">
        <v>72</v>
      </c>
      <c r="F435" s="23" t="s">
        <v>25</v>
      </c>
      <c r="G435" s="24">
        <f t="shared" ref="G435:Q435" si="207">G450</f>
        <v>958.75</v>
      </c>
      <c r="H435" s="24">
        <f t="shared" si="207"/>
        <v>1072.5</v>
      </c>
      <c r="I435" s="24">
        <f t="shared" si="207"/>
        <v>1080</v>
      </c>
      <c r="J435" s="24">
        <f t="shared" si="207"/>
        <v>1221.0899999999999</v>
      </c>
      <c r="K435" s="24">
        <f t="shared" si="207"/>
        <v>1352</v>
      </c>
      <c r="L435" s="24">
        <f t="shared" si="207"/>
        <v>0</v>
      </c>
      <c r="M435" s="24">
        <f t="shared" si="207"/>
        <v>0</v>
      </c>
      <c r="N435" s="24">
        <f t="shared" si="207"/>
        <v>0</v>
      </c>
      <c r="O435" s="24">
        <f t="shared" si="207"/>
        <v>0</v>
      </c>
      <c r="P435" s="24">
        <f t="shared" si="207"/>
        <v>1352</v>
      </c>
      <c r="Q435" s="24">
        <f t="shared" si="207"/>
        <v>0</v>
      </c>
      <c r="R435" s="25">
        <f>Q435/$P435</f>
        <v>0</v>
      </c>
      <c r="S435" s="24">
        <f>S450</f>
        <v>0</v>
      </c>
      <c r="T435" s="25">
        <f>S435/$P435</f>
        <v>0</v>
      </c>
      <c r="U435" s="24">
        <f>U450</f>
        <v>0</v>
      </c>
      <c r="V435" s="25">
        <f>U435/$P435</f>
        <v>0</v>
      </c>
      <c r="W435" s="24">
        <f>W450</f>
        <v>0</v>
      </c>
      <c r="X435" s="25">
        <f>W435/$P435</f>
        <v>0</v>
      </c>
      <c r="Y435" s="24">
        <f>Y450</f>
        <v>1352</v>
      </c>
      <c r="Z435" s="24">
        <f>Z450</f>
        <v>1352</v>
      </c>
    </row>
    <row r="436" spans="1:26" ht="13.9" customHeight="1" x14ac:dyDescent="0.25">
      <c r="A436" s="15">
        <v>7</v>
      </c>
      <c r="B436" s="15">
        <v>1</v>
      </c>
      <c r="D436" s="30"/>
      <c r="E436" s="31"/>
      <c r="F436" s="26" t="s">
        <v>113</v>
      </c>
      <c r="G436" s="27">
        <f t="shared" ref="G436:Q436" si="208">SUM(G433:G435)</f>
        <v>136765.57999999999</v>
      </c>
      <c r="H436" s="27">
        <f t="shared" si="208"/>
        <v>158323.49</v>
      </c>
      <c r="I436" s="27">
        <f t="shared" si="208"/>
        <v>146269</v>
      </c>
      <c r="J436" s="27">
        <f t="shared" si="208"/>
        <v>150915.97</v>
      </c>
      <c r="K436" s="27">
        <f t="shared" si="208"/>
        <v>172439</v>
      </c>
      <c r="L436" s="27">
        <f t="shared" si="208"/>
        <v>0</v>
      </c>
      <c r="M436" s="27">
        <f t="shared" si="208"/>
        <v>0</v>
      </c>
      <c r="N436" s="27">
        <f t="shared" si="208"/>
        <v>0</v>
      </c>
      <c r="O436" s="27">
        <f t="shared" si="208"/>
        <v>0</v>
      </c>
      <c r="P436" s="27">
        <f t="shared" si="208"/>
        <v>172439</v>
      </c>
      <c r="Q436" s="27">
        <f t="shared" si="208"/>
        <v>0</v>
      </c>
      <c r="R436" s="28">
        <f>Q436/$P436</f>
        <v>0</v>
      </c>
      <c r="S436" s="27">
        <f>SUM(S433:S435)</f>
        <v>0</v>
      </c>
      <c r="T436" s="28">
        <f>S436/$P436</f>
        <v>0</v>
      </c>
      <c r="U436" s="27">
        <f>SUM(U433:U435)</f>
        <v>0</v>
      </c>
      <c r="V436" s="28">
        <f>U436/$P436</f>
        <v>0</v>
      </c>
      <c r="W436" s="27">
        <f>SUM(W433:W435)</f>
        <v>0</v>
      </c>
      <c r="X436" s="28">
        <f>W436/$P436</f>
        <v>0</v>
      </c>
      <c r="Y436" s="27">
        <f>SUM(Y433:Y435)</f>
        <v>175411</v>
      </c>
      <c r="Z436" s="27">
        <f>SUM(Z433:Z435)</f>
        <v>181992</v>
      </c>
    </row>
    <row r="438" spans="1:26" ht="13.9" customHeight="1" x14ac:dyDescent="0.25">
      <c r="D438" s="73" t="s">
        <v>242</v>
      </c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4"/>
      <c r="S438" s="73"/>
      <c r="T438" s="74"/>
      <c r="U438" s="73"/>
      <c r="V438" s="74"/>
      <c r="W438" s="73"/>
      <c r="X438" s="74"/>
      <c r="Y438" s="73"/>
      <c r="Z438" s="73"/>
    </row>
    <row r="439" spans="1:26" ht="13.9" customHeight="1" x14ac:dyDescent="0.25">
      <c r="D439" s="21" t="s">
        <v>32</v>
      </c>
      <c r="E439" s="21" t="s">
        <v>33</v>
      </c>
      <c r="F439" s="21" t="s">
        <v>34</v>
      </c>
      <c r="G439" s="21" t="s">
        <v>1</v>
      </c>
      <c r="H439" s="21" t="s">
        <v>2</v>
      </c>
      <c r="I439" s="21" t="s">
        <v>3</v>
      </c>
      <c r="J439" s="21" t="s">
        <v>4</v>
      </c>
      <c r="K439" s="21" t="s">
        <v>5</v>
      </c>
      <c r="L439" s="21" t="s">
        <v>6</v>
      </c>
      <c r="M439" s="21" t="s">
        <v>7</v>
      </c>
      <c r="N439" s="21" t="s">
        <v>8</v>
      </c>
      <c r="O439" s="21" t="s">
        <v>9</v>
      </c>
      <c r="P439" s="21" t="s">
        <v>10</v>
      </c>
      <c r="Q439" s="21" t="s">
        <v>11</v>
      </c>
      <c r="R439" s="22" t="s">
        <v>12</v>
      </c>
      <c r="S439" s="21" t="s">
        <v>13</v>
      </c>
      <c r="T439" s="22" t="s">
        <v>14</v>
      </c>
      <c r="U439" s="21" t="s">
        <v>15</v>
      </c>
      <c r="V439" s="22" t="s">
        <v>16</v>
      </c>
      <c r="W439" s="21" t="s">
        <v>17</v>
      </c>
      <c r="X439" s="22" t="s">
        <v>18</v>
      </c>
      <c r="Y439" s="21" t="s">
        <v>19</v>
      </c>
      <c r="Z439" s="21" t="s">
        <v>20</v>
      </c>
    </row>
    <row r="440" spans="1:26" ht="13.9" customHeight="1" x14ac:dyDescent="0.25">
      <c r="A440" s="15">
        <v>7</v>
      </c>
      <c r="B440" s="15">
        <v>1</v>
      </c>
      <c r="C440" s="15">
        <v>1</v>
      </c>
      <c r="D440" s="11" t="s">
        <v>243</v>
      </c>
      <c r="E440" s="23">
        <v>610</v>
      </c>
      <c r="F440" s="23" t="s">
        <v>118</v>
      </c>
      <c r="G440" s="24">
        <v>32752.23</v>
      </c>
      <c r="H440" s="24">
        <v>39601.25</v>
      </c>
      <c r="I440" s="24">
        <v>35970</v>
      </c>
      <c r="J440" s="24">
        <v>36838.400000000001</v>
      </c>
      <c r="K440" s="24">
        <v>32513</v>
      </c>
      <c r="L440" s="24"/>
      <c r="M440" s="24"/>
      <c r="N440" s="24"/>
      <c r="O440" s="24"/>
      <c r="P440" s="24">
        <f>K440+SUM(L440:O440)</f>
        <v>32513</v>
      </c>
      <c r="Q440" s="24"/>
      <c r="R440" s="25">
        <f t="shared" ref="R440:R451" si="209">Q440/$P440</f>
        <v>0</v>
      </c>
      <c r="S440" s="24"/>
      <c r="T440" s="25">
        <f t="shared" ref="T440:T451" si="210">S440/$P440</f>
        <v>0</v>
      </c>
      <c r="U440" s="24"/>
      <c r="V440" s="25">
        <f t="shared" ref="V440:V451" si="211">U440/$P440</f>
        <v>0</v>
      </c>
      <c r="W440" s="24"/>
      <c r="X440" s="25">
        <f t="shared" ref="X440:X451" si="212">W440/$P440</f>
        <v>0</v>
      </c>
      <c r="Y440" s="24">
        <f>K440</f>
        <v>32513</v>
      </c>
      <c r="Z440" s="24">
        <f>Y440</f>
        <v>32513</v>
      </c>
    </row>
    <row r="441" spans="1:26" ht="13.9" customHeight="1" x14ac:dyDescent="0.25">
      <c r="A441" s="15">
        <v>7</v>
      </c>
      <c r="B441" s="15">
        <v>1</v>
      </c>
      <c r="C441" s="15">
        <v>1</v>
      </c>
      <c r="D441" s="11"/>
      <c r="E441" s="23">
        <v>620</v>
      </c>
      <c r="F441" s="23" t="s">
        <v>119</v>
      </c>
      <c r="G441" s="24">
        <v>11339.77</v>
      </c>
      <c r="H441" s="24">
        <v>14628.48</v>
      </c>
      <c r="I441" s="24">
        <v>14142</v>
      </c>
      <c r="J441" s="24">
        <v>13273.6</v>
      </c>
      <c r="K441" s="24">
        <v>11707</v>
      </c>
      <c r="L441" s="24"/>
      <c r="M441" s="24"/>
      <c r="N441" s="24"/>
      <c r="O441" s="24"/>
      <c r="P441" s="24">
        <f>K441+SUM(L441:O441)</f>
        <v>11707</v>
      </c>
      <c r="Q441" s="24"/>
      <c r="R441" s="25">
        <f t="shared" si="209"/>
        <v>0</v>
      </c>
      <c r="S441" s="24"/>
      <c r="T441" s="25">
        <f t="shared" si="210"/>
        <v>0</v>
      </c>
      <c r="U441" s="24"/>
      <c r="V441" s="25">
        <f t="shared" si="211"/>
        <v>0</v>
      </c>
      <c r="W441" s="24"/>
      <c r="X441" s="25">
        <f t="shared" si="212"/>
        <v>0</v>
      </c>
      <c r="Y441" s="24">
        <f>K441</f>
        <v>11707</v>
      </c>
      <c r="Z441" s="24">
        <f>Y441</f>
        <v>11707</v>
      </c>
    </row>
    <row r="442" spans="1:26" ht="13.9" customHeight="1" x14ac:dyDescent="0.25">
      <c r="D442" s="11"/>
      <c r="E442" s="23">
        <v>630</v>
      </c>
      <c r="F442" s="23" t="s">
        <v>120</v>
      </c>
      <c r="G442" s="24">
        <v>0</v>
      </c>
      <c r="H442" s="24">
        <v>0</v>
      </c>
      <c r="I442" s="24">
        <v>0</v>
      </c>
      <c r="J442" s="24">
        <v>3600</v>
      </c>
      <c r="K442" s="24">
        <v>0</v>
      </c>
      <c r="L442" s="24"/>
      <c r="M442" s="24"/>
      <c r="N442" s="24"/>
      <c r="O442" s="24"/>
      <c r="P442" s="24">
        <f>K442+SUM(L442:O442)</f>
        <v>0</v>
      </c>
      <c r="Q442" s="24"/>
      <c r="R442" s="25" t="e">
        <f t="shared" si="209"/>
        <v>#DIV/0!</v>
      </c>
      <c r="S442" s="24"/>
      <c r="T442" s="25" t="e">
        <f t="shared" si="210"/>
        <v>#DIV/0!</v>
      </c>
      <c r="U442" s="24"/>
      <c r="V442" s="25" t="e">
        <f t="shared" si="211"/>
        <v>#DIV/0!</v>
      </c>
      <c r="W442" s="24"/>
      <c r="X442" s="25" t="e">
        <f t="shared" si="212"/>
        <v>#DIV/0!</v>
      </c>
      <c r="Y442" s="24">
        <f>K442</f>
        <v>0</v>
      </c>
      <c r="Z442" s="24">
        <f>Y442</f>
        <v>0</v>
      </c>
    </row>
    <row r="443" spans="1:26" ht="13.9" customHeight="1" x14ac:dyDescent="0.25">
      <c r="A443" s="15">
        <v>7</v>
      </c>
      <c r="B443" s="15">
        <v>1</v>
      </c>
      <c r="C443" s="15">
        <v>1</v>
      </c>
      <c r="D443" s="85" t="s">
        <v>21</v>
      </c>
      <c r="E443" s="48">
        <v>111</v>
      </c>
      <c r="F443" s="48" t="s">
        <v>123</v>
      </c>
      <c r="G443" s="99">
        <f t="shared" ref="G443:Q443" si="213">SUM(G440:G442)</f>
        <v>44092</v>
      </c>
      <c r="H443" s="99">
        <f t="shared" si="213"/>
        <v>54229.729999999996</v>
      </c>
      <c r="I443" s="99">
        <f t="shared" si="213"/>
        <v>50112</v>
      </c>
      <c r="J443" s="99">
        <f t="shared" si="213"/>
        <v>53712</v>
      </c>
      <c r="K443" s="99">
        <f t="shared" si="213"/>
        <v>44220</v>
      </c>
      <c r="L443" s="99">
        <f t="shared" si="213"/>
        <v>0</v>
      </c>
      <c r="M443" s="99">
        <f t="shared" si="213"/>
        <v>0</v>
      </c>
      <c r="N443" s="99">
        <f t="shared" si="213"/>
        <v>0</v>
      </c>
      <c r="O443" s="99">
        <f t="shared" si="213"/>
        <v>0</v>
      </c>
      <c r="P443" s="99">
        <f t="shared" si="213"/>
        <v>44220</v>
      </c>
      <c r="Q443" s="99">
        <f t="shared" si="213"/>
        <v>0</v>
      </c>
      <c r="R443" s="100">
        <f t="shared" si="209"/>
        <v>0</v>
      </c>
      <c r="S443" s="99">
        <f>SUM(S440:S442)</f>
        <v>0</v>
      </c>
      <c r="T443" s="100">
        <f t="shared" si="210"/>
        <v>0</v>
      </c>
      <c r="U443" s="99">
        <f>SUM(U440:U442)</f>
        <v>0</v>
      </c>
      <c r="V443" s="100">
        <f t="shared" si="211"/>
        <v>0</v>
      </c>
      <c r="W443" s="99">
        <f>SUM(W440:W442)</f>
        <v>0</v>
      </c>
      <c r="X443" s="100">
        <f t="shared" si="212"/>
        <v>0</v>
      </c>
      <c r="Y443" s="99">
        <f>SUM(Y440:Y442)</f>
        <v>44220</v>
      </c>
      <c r="Z443" s="99">
        <f>SUM(Z440:Z442)</f>
        <v>44220</v>
      </c>
    </row>
    <row r="444" spans="1:26" ht="13.9" customHeight="1" x14ac:dyDescent="0.25">
      <c r="A444" s="15">
        <v>7</v>
      </c>
      <c r="B444" s="15">
        <v>1</v>
      </c>
      <c r="C444" s="15">
        <v>1</v>
      </c>
      <c r="D444" s="5" t="s">
        <v>243</v>
      </c>
      <c r="E444" s="23">
        <v>610</v>
      </c>
      <c r="F444" s="23" t="s">
        <v>118</v>
      </c>
      <c r="G444" s="24">
        <v>44457.69</v>
      </c>
      <c r="H444" s="24">
        <v>47011.49</v>
      </c>
      <c r="I444" s="24">
        <v>40363</v>
      </c>
      <c r="J444" s="24">
        <v>39073.97</v>
      </c>
      <c r="K444" s="24">
        <v>52428</v>
      </c>
      <c r="L444" s="24"/>
      <c r="M444" s="24"/>
      <c r="N444" s="24"/>
      <c r="O444" s="24"/>
      <c r="P444" s="24">
        <f>K444+SUM(L444:O444)</f>
        <v>52428</v>
      </c>
      <c r="Q444" s="24"/>
      <c r="R444" s="25">
        <f t="shared" si="209"/>
        <v>0</v>
      </c>
      <c r="S444" s="24"/>
      <c r="T444" s="25">
        <f t="shared" si="210"/>
        <v>0</v>
      </c>
      <c r="U444" s="24"/>
      <c r="V444" s="25">
        <f t="shared" si="211"/>
        <v>0</v>
      </c>
      <c r="W444" s="24"/>
      <c r="X444" s="25">
        <f t="shared" si="212"/>
        <v>0</v>
      </c>
      <c r="Y444" s="24">
        <v>56804</v>
      </c>
      <c r="Z444" s="24">
        <v>61618</v>
      </c>
    </row>
    <row r="445" spans="1:26" ht="13.9" customHeight="1" x14ac:dyDescent="0.25">
      <c r="A445" s="15">
        <v>7</v>
      </c>
      <c r="B445" s="15">
        <v>1</v>
      </c>
      <c r="C445" s="15">
        <v>1</v>
      </c>
      <c r="D445" s="5"/>
      <c r="E445" s="23">
        <v>620</v>
      </c>
      <c r="F445" s="23" t="s">
        <v>119</v>
      </c>
      <c r="G445" s="24">
        <v>15094.65</v>
      </c>
      <c r="H445" s="24">
        <v>18262.7</v>
      </c>
      <c r="I445" s="24">
        <v>16105</v>
      </c>
      <c r="J445" s="24">
        <v>14864.56</v>
      </c>
      <c r="K445" s="24">
        <v>20282</v>
      </c>
      <c r="L445" s="24"/>
      <c r="M445" s="24"/>
      <c r="N445" s="24"/>
      <c r="O445" s="24"/>
      <c r="P445" s="24">
        <f>K445+SUM(L445:O445)</f>
        <v>20282</v>
      </c>
      <c r="Q445" s="24"/>
      <c r="R445" s="25">
        <f t="shared" si="209"/>
        <v>0</v>
      </c>
      <c r="S445" s="24"/>
      <c r="T445" s="25">
        <f t="shared" si="210"/>
        <v>0</v>
      </c>
      <c r="U445" s="24"/>
      <c r="V445" s="25">
        <f t="shared" si="211"/>
        <v>0</v>
      </c>
      <c r="W445" s="24"/>
      <c r="X445" s="25">
        <f t="shared" si="212"/>
        <v>0</v>
      </c>
      <c r="Y445" s="24">
        <v>21899</v>
      </c>
      <c r="Z445" s="24">
        <v>23680</v>
      </c>
    </row>
    <row r="446" spans="1:26" ht="13.9" customHeight="1" x14ac:dyDescent="0.25">
      <c r="A446" s="15">
        <v>7</v>
      </c>
      <c r="B446" s="15">
        <v>1</v>
      </c>
      <c r="C446" s="15">
        <v>1</v>
      </c>
      <c r="D446" s="5"/>
      <c r="E446" s="23">
        <v>630</v>
      </c>
      <c r="F446" s="23" t="s">
        <v>120</v>
      </c>
      <c r="G446" s="24">
        <v>30286.91</v>
      </c>
      <c r="H446" s="24">
        <v>29423.03</v>
      </c>
      <c r="I446" s="24">
        <v>34831</v>
      </c>
      <c r="J446" s="24">
        <v>33659.120000000003</v>
      </c>
      <c r="K446" s="24">
        <v>50657</v>
      </c>
      <c r="L446" s="24"/>
      <c r="M446" s="24"/>
      <c r="N446" s="24"/>
      <c r="O446" s="24"/>
      <c r="P446" s="24">
        <f>K446+SUM(L446:O446)</f>
        <v>50657</v>
      </c>
      <c r="Q446" s="24"/>
      <c r="R446" s="25">
        <f t="shared" si="209"/>
        <v>0</v>
      </c>
      <c r="S446" s="24"/>
      <c r="T446" s="25">
        <f t="shared" si="210"/>
        <v>0</v>
      </c>
      <c r="U446" s="24"/>
      <c r="V446" s="25">
        <f t="shared" si="211"/>
        <v>0</v>
      </c>
      <c r="W446" s="24"/>
      <c r="X446" s="25">
        <f t="shared" si="212"/>
        <v>0</v>
      </c>
      <c r="Y446" s="24">
        <v>47636</v>
      </c>
      <c r="Z446" s="24">
        <v>47622</v>
      </c>
    </row>
    <row r="447" spans="1:26" ht="13.9" customHeight="1" x14ac:dyDescent="0.25">
      <c r="A447" s="15">
        <v>7</v>
      </c>
      <c r="B447" s="15">
        <v>1</v>
      </c>
      <c r="C447" s="15">
        <v>1</v>
      </c>
      <c r="D447" s="5"/>
      <c r="E447" s="23">
        <v>640</v>
      </c>
      <c r="F447" s="23" t="s">
        <v>121</v>
      </c>
      <c r="G447" s="24">
        <v>172.18</v>
      </c>
      <c r="H447" s="24">
        <v>6387.09</v>
      </c>
      <c r="I447" s="24">
        <v>1278</v>
      </c>
      <c r="J447" s="24">
        <v>6568.23</v>
      </c>
      <c r="K447" s="24">
        <v>0</v>
      </c>
      <c r="L447" s="24"/>
      <c r="M447" s="24"/>
      <c r="N447" s="24"/>
      <c r="O447" s="24"/>
      <c r="P447" s="24">
        <f>K447+SUM(L447:O447)</f>
        <v>0</v>
      </c>
      <c r="Q447" s="24"/>
      <c r="R447" s="25" t="e">
        <f t="shared" si="209"/>
        <v>#DIV/0!</v>
      </c>
      <c r="S447" s="24"/>
      <c r="T447" s="25" t="e">
        <f t="shared" si="210"/>
        <v>#DIV/0!</v>
      </c>
      <c r="U447" s="24"/>
      <c r="V447" s="25" t="e">
        <f t="shared" si="211"/>
        <v>#DIV/0!</v>
      </c>
      <c r="W447" s="24"/>
      <c r="X447" s="25" t="e">
        <f t="shared" si="212"/>
        <v>#DIV/0!</v>
      </c>
      <c r="Y447" s="24">
        <v>0</v>
      </c>
      <c r="Z447" s="24">
        <v>0</v>
      </c>
    </row>
    <row r="448" spans="1:26" ht="13.9" customHeight="1" x14ac:dyDescent="0.25">
      <c r="A448" s="15">
        <v>7</v>
      </c>
      <c r="B448" s="15">
        <v>1</v>
      </c>
      <c r="C448" s="15">
        <v>1</v>
      </c>
      <c r="D448" s="85" t="s">
        <v>21</v>
      </c>
      <c r="E448" s="48">
        <v>41</v>
      </c>
      <c r="F448" s="48" t="s">
        <v>23</v>
      </c>
      <c r="G448" s="49">
        <f t="shared" ref="G448:Q448" si="214">SUM(G444:G447)</f>
        <v>90011.43</v>
      </c>
      <c r="H448" s="49">
        <f t="shared" si="214"/>
        <v>101084.31</v>
      </c>
      <c r="I448" s="49">
        <f t="shared" si="214"/>
        <v>92577</v>
      </c>
      <c r="J448" s="49">
        <f t="shared" si="214"/>
        <v>94165.87999999999</v>
      </c>
      <c r="K448" s="49">
        <f t="shared" si="214"/>
        <v>123367</v>
      </c>
      <c r="L448" s="49">
        <f t="shared" si="214"/>
        <v>0</v>
      </c>
      <c r="M448" s="49">
        <f t="shared" si="214"/>
        <v>0</v>
      </c>
      <c r="N448" s="49">
        <f t="shared" si="214"/>
        <v>0</v>
      </c>
      <c r="O448" s="49">
        <f t="shared" si="214"/>
        <v>0</v>
      </c>
      <c r="P448" s="49">
        <f t="shared" si="214"/>
        <v>123367</v>
      </c>
      <c r="Q448" s="49">
        <f t="shared" si="214"/>
        <v>0</v>
      </c>
      <c r="R448" s="50">
        <f t="shared" si="209"/>
        <v>0</v>
      </c>
      <c r="S448" s="49">
        <f>SUM(S444:S447)</f>
        <v>0</v>
      </c>
      <c r="T448" s="50">
        <f t="shared" si="210"/>
        <v>0</v>
      </c>
      <c r="U448" s="49">
        <f>SUM(U444:U447)</f>
        <v>0</v>
      </c>
      <c r="V448" s="50">
        <f t="shared" si="211"/>
        <v>0</v>
      </c>
      <c r="W448" s="49">
        <f>SUM(W444:W447)</f>
        <v>0</v>
      </c>
      <c r="X448" s="50">
        <f t="shared" si="212"/>
        <v>0</v>
      </c>
      <c r="Y448" s="49">
        <f>SUM(Y444:Y447)</f>
        <v>126339</v>
      </c>
      <c r="Z448" s="49">
        <f>SUM(Z444:Z447)</f>
        <v>132920</v>
      </c>
    </row>
    <row r="449" spans="1:26" ht="13.9" customHeight="1" x14ac:dyDescent="0.25">
      <c r="A449" s="15">
        <v>7</v>
      </c>
      <c r="B449" s="15">
        <v>1</v>
      </c>
      <c r="C449" s="15">
        <v>1</v>
      </c>
      <c r="D449" s="51" t="s">
        <v>243</v>
      </c>
      <c r="E449" s="23">
        <v>640</v>
      </c>
      <c r="F449" s="23" t="s">
        <v>121</v>
      </c>
      <c r="G449" s="24">
        <v>958.75</v>
      </c>
      <c r="H449" s="24">
        <v>1072.5</v>
      </c>
      <c r="I449" s="24">
        <v>1080</v>
      </c>
      <c r="J449" s="24">
        <v>1221.0899999999999</v>
      </c>
      <c r="K449" s="24">
        <v>1352</v>
      </c>
      <c r="L449" s="24"/>
      <c r="M449" s="24"/>
      <c r="N449" s="24"/>
      <c r="O449" s="24"/>
      <c r="P449" s="24">
        <f>K449+SUM(L449:O449)</f>
        <v>1352</v>
      </c>
      <c r="Q449" s="24"/>
      <c r="R449" s="25">
        <f t="shared" si="209"/>
        <v>0</v>
      </c>
      <c r="S449" s="24"/>
      <c r="T449" s="25">
        <f t="shared" si="210"/>
        <v>0</v>
      </c>
      <c r="U449" s="24"/>
      <c r="V449" s="25">
        <f t="shared" si="211"/>
        <v>0</v>
      </c>
      <c r="W449" s="24"/>
      <c r="X449" s="25">
        <f t="shared" si="212"/>
        <v>0</v>
      </c>
      <c r="Y449" s="24">
        <f>K449</f>
        <v>1352</v>
      </c>
      <c r="Z449" s="24">
        <f>Y449</f>
        <v>1352</v>
      </c>
    </row>
    <row r="450" spans="1:26" ht="13.9" customHeight="1" x14ac:dyDescent="0.25">
      <c r="A450" s="15">
        <v>7</v>
      </c>
      <c r="B450" s="15">
        <v>1</v>
      </c>
      <c r="C450" s="15">
        <v>1</v>
      </c>
      <c r="D450" s="85" t="s">
        <v>21</v>
      </c>
      <c r="E450" s="48">
        <v>72</v>
      </c>
      <c r="F450" s="48" t="s">
        <v>25</v>
      </c>
      <c r="G450" s="49">
        <f t="shared" ref="G450:Q450" si="215">SUM(G449:G449)</f>
        <v>958.75</v>
      </c>
      <c r="H450" s="49">
        <f t="shared" si="215"/>
        <v>1072.5</v>
      </c>
      <c r="I450" s="49">
        <f t="shared" si="215"/>
        <v>1080</v>
      </c>
      <c r="J450" s="49">
        <f t="shared" si="215"/>
        <v>1221.0899999999999</v>
      </c>
      <c r="K450" s="49">
        <f t="shared" si="215"/>
        <v>1352</v>
      </c>
      <c r="L450" s="49">
        <f t="shared" si="215"/>
        <v>0</v>
      </c>
      <c r="M450" s="49">
        <f t="shared" si="215"/>
        <v>0</v>
      </c>
      <c r="N450" s="49">
        <f t="shared" si="215"/>
        <v>0</v>
      </c>
      <c r="O450" s="49">
        <f t="shared" si="215"/>
        <v>0</v>
      </c>
      <c r="P450" s="49">
        <f t="shared" si="215"/>
        <v>1352</v>
      </c>
      <c r="Q450" s="49">
        <f t="shared" si="215"/>
        <v>0</v>
      </c>
      <c r="R450" s="50">
        <f t="shared" si="209"/>
        <v>0</v>
      </c>
      <c r="S450" s="49">
        <f>SUM(S449:S449)</f>
        <v>0</v>
      </c>
      <c r="T450" s="50">
        <f t="shared" si="210"/>
        <v>0</v>
      </c>
      <c r="U450" s="49">
        <f>SUM(U449:U449)</f>
        <v>0</v>
      </c>
      <c r="V450" s="50">
        <f t="shared" si="211"/>
        <v>0</v>
      </c>
      <c r="W450" s="49">
        <f>SUM(W449:W449)</f>
        <v>0</v>
      </c>
      <c r="X450" s="50">
        <f t="shared" si="212"/>
        <v>0</v>
      </c>
      <c r="Y450" s="49">
        <f>SUM(Y449:Y449)</f>
        <v>1352</v>
      </c>
      <c r="Z450" s="49">
        <f>SUM(Z449:Z449)</f>
        <v>1352</v>
      </c>
    </row>
    <row r="451" spans="1:26" ht="13.9" customHeight="1" x14ac:dyDescent="0.25">
      <c r="A451" s="15">
        <v>7</v>
      </c>
      <c r="B451" s="15">
        <v>1</v>
      </c>
      <c r="C451" s="15">
        <v>1</v>
      </c>
      <c r="D451" s="30"/>
      <c r="E451" s="31"/>
      <c r="F451" s="26" t="s">
        <v>113</v>
      </c>
      <c r="G451" s="27">
        <f t="shared" ref="G451:Q451" si="216">G443+G448+G450</f>
        <v>135062.18</v>
      </c>
      <c r="H451" s="27">
        <f t="shared" si="216"/>
        <v>156386.53999999998</v>
      </c>
      <c r="I451" s="27">
        <f t="shared" si="216"/>
        <v>143769</v>
      </c>
      <c r="J451" s="27">
        <f t="shared" si="216"/>
        <v>149098.97</v>
      </c>
      <c r="K451" s="27">
        <f t="shared" si="216"/>
        <v>168939</v>
      </c>
      <c r="L451" s="27">
        <f t="shared" si="216"/>
        <v>0</v>
      </c>
      <c r="M451" s="27">
        <f t="shared" si="216"/>
        <v>0</v>
      </c>
      <c r="N451" s="27">
        <f t="shared" si="216"/>
        <v>0</v>
      </c>
      <c r="O451" s="27">
        <f t="shared" si="216"/>
        <v>0</v>
      </c>
      <c r="P451" s="27">
        <f t="shared" si="216"/>
        <v>168939</v>
      </c>
      <c r="Q451" s="27">
        <f t="shared" si="216"/>
        <v>0</v>
      </c>
      <c r="R451" s="28">
        <f t="shared" si="209"/>
        <v>0</v>
      </c>
      <c r="S451" s="27">
        <f>S443+S448+S450</f>
        <v>0</v>
      </c>
      <c r="T451" s="28">
        <f t="shared" si="210"/>
        <v>0</v>
      </c>
      <c r="U451" s="27">
        <f>U443+U448+U450</f>
        <v>0</v>
      </c>
      <c r="V451" s="28">
        <f t="shared" si="211"/>
        <v>0</v>
      </c>
      <c r="W451" s="27">
        <f>W443+W448+W450</f>
        <v>0</v>
      </c>
      <c r="X451" s="28">
        <f t="shared" si="212"/>
        <v>0</v>
      </c>
      <c r="Y451" s="27">
        <f>Y443+Y448+Y450</f>
        <v>171911</v>
      </c>
      <c r="Z451" s="27">
        <f>Z443+Z448+Z450</f>
        <v>178492</v>
      </c>
    </row>
    <row r="453" spans="1:26" ht="13.9" customHeight="1" x14ac:dyDescent="0.25">
      <c r="E453" s="52" t="s">
        <v>56</v>
      </c>
      <c r="F453" s="30" t="s">
        <v>135</v>
      </c>
      <c r="G453" s="53">
        <v>2453</v>
      </c>
      <c r="H453" s="53">
        <v>2585</v>
      </c>
      <c r="I453" s="53">
        <v>4333</v>
      </c>
      <c r="J453" s="53">
        <v>3960</v>
      </c>
      <c r="K453" s="53">
        <v>8723</v>
      </c>
      <c r="L453" s="53"/>
      <c r="M453" s="53"/>
      <c r="N453" s="53"/>
      <c r="O453" s="53"/>
      <c r="P453" s="53">
        <f>K453+SUM(L453:O453)</f>
        <v>8723</v>
      </c>
      <c r="Q453" s="53"/>
      <c r="R453" s="54">
        <f>Q453/$P453</f>
        <v>0</v>
      </c>
      <c r="S453" s="53"/>
      <c r="T453" s="54">
        <f>S453/$P453</f>
        <v>0</v>
      </c>
      <c r="U453" s="53"/>
      <c r="V453" s="54">
        <f>U453/$P453</f>
        <v>0</v>
      </c>
      <c r="W453" s="53"/>
      <c r="X453" s="55">
        <f>W453/$P453</f>
        <v>0</v>
      </c>
      <c r="Y453" s="53">
        <f>K453</f>
        <v>8723</v>
      </c>
      <c r="Z453" s="56">
        <f>Y453</f>
        <v>8723</v>
      </c>
    </row>
    <row r="454" spans="1:26" ht="13.9" customHeight="1" x14ac:dyDescent="0.25">
      <c r="E454" s="57"/>
      <c r="F454" s="92" t="s">
        <v>136</v>
      </c>
      <c r="G454" s="82">
        <v>2148</v>
      </c>
      <c r="H454" s="82">
        <v>1752</v>
      </c>
      <c r="I454" s="82">
        <v>4861</v>
      </c>
      <c r="J454" s="82">
        <v>4856.5</v>
      </c>
      <c r="K454" s="82">
        <v>6567</v>
      </c>
      <c r="L454" s="82"/>
      <c r="M454" s="82"/>
      <c r="N454" s="82"/>
      <c r="O454" s="82"/>
      <c r="P454" s="82">
        <f>K454+SUM(L454:O454)</f>
        <v>6567</v>
      </c>
      <c r="Q454" s="82"/>
      <c r="R454" s="83">
        <f>Q454/$P454</f>
        <v>0</v>
      </c>
      <c r="S454" s="82"/>
      <c r="T454" s="83">
        <f>S454/$P454</f>
        <v>0</v>
      </c>
      <c r="U454" s="82"/>
      <c r="V454" s="83">
        <f>U454/$P454</f>
        <v>0</v>
      </c>
      <c r="W454" s="82"/>
      <c r="X454" s="60">
        <f>W454/$P454</f>
        <v>0</v>
      </c>
      <c r="Y454" s="82">
        <f>K454</f>
        <v>6567</v>
      </c>
      <c r="Z454" s="61">
        <f>Y454</f>
        <v>6567</v>
      </c>
    </row>
    <row r="455" spans="1:26" ht="13.9" customHeight="1" x14ac:dyDescent="0.25">
      <c r="E455" s="57"/>
      <c r="F455" s="92" t="s">
        <v>244</v>
      </c>
      <c r="G455" s="82"/>
      <c r="H455" s="82"/>
      <c r="I455" s="82"/>
      <c r="J455" s="82"/>
      <c r="K455" s="82">
        <v>3000</v>
      </c>
      <c r="L455" s="82"/>
      <c r="M455" s="82"/>
      <c r="N455" s="82"/>
      <c r="O455" s="82"/>
      <c r="P455" s="82"/>
      <c r="Q455" s="82"/>
      <c r="R455" s="83"/>
      <c r="S455" s="82"/>
      <c r="T455" s="83"/>
      <c r="U455" s="82"/>
      <c r="V455" s="83"/>
      <c r="W455" s="82"/>
      <c r="X455" s="60"/>
      <c r="Y455" s="82">
        <v>250</v>
      </c>
      <c r="Z455" s="61">
        <v>250</v>
      </c>
    </row>
    <row r="456" spans="1:26" ht="13.9" customHeight="1" x14ac:dyDescent="0.25">
      <c r="E456" s="57"/>
      <c r="F456" s="92" t="s">
        <v>245</v>
      </c>
      <c r="G456" s="82">
        <v>13404.89</v>
      </c>
      <c r="H456" s="82">
        <v>12133.27</v>
      </c>
      <c r="I456" s="82">
        <v>13212</v>
      </c>
      <c r="J456" s="82">
        <v>14424.66</v>
      </c>
      <c r="K456" s="82">
        <v>17635</v>
      </c>
      <c r="L456" s="82"/>
      <c r="M456" s="82"/>
      <c r="N456" s="82"/>
      <c r="O456" s="82"/>
      <c r="P456" s="82">
        <f>K456+SUM(L456:O456)</f>
        <v>17635</v>
      </c>
      <c r="Q456" s="82"/>
      <c r="R456" s="83">
        <f>Q456/$P456</f>
        <v>0</v>
      </c>
      <c r="S456" s="82"/>
      <c r="T456" s="83">
        <f>S456/$P456</f>
        <v>0</v>
      </c>
      <c r="U456" s="82"/>
      <c r="V456" s="83">
        <f>U456/$P456</f>
        <v>0</v>
      </c>
      <c r="W456" s="82"/>
      <c r="X456" s="60">
        <f>W456/$P456</f>
        <v>0</v>
      </c>
      <c r="Y456" s="82">
        <f>K456</f>
        <v>17635</v>
      </c>
      <c r="Z456" s="61">
        <f>Y456</f>
        <v>17635</v>
      </c>
    </row>
    <row r="457" spans="1:26" ht="13.9" customHeight="1" x14ac:dyDescent="0.25">
      <c r="E457" s="65"/>
      <c r="F457" s="95" t="s">
        <v>246</v>
      </c>
      <c r="G457" s="67"/>
      <c r="H457" s="67">
        <v>14582.1</v>
      </c>
      <c r="I457" s="67">
        <v>1725</v>
      </c>
      <c r="J457" s="67">
        <v>6469</v>
      </c>
      <c r="K457" s="67">
        <v>0</v>
      </c>
      <c r="L457" s="67"/>
      <c r="M457" s="67"/>
      <c r="N457" s="67"/>
      <c r="O457" s="67"/>
      <c r="P457" s="67">
        <f>K457+SUM(L457:O457)</f>
        <v>0</v>
      </c>
      <c r="Q457" s="67"/>
      <c r="R457" s="68" t="e">
        <f>Q457/$P457</f>
        <v>#DIV/0!</v>
      </c>
      <c r="S457" s="67"/>
      <c r="T457" s="68" t="e">
        <f>S457/$P457</f>
        <v>#DIV/0!</v>
      </c>
      <c r="U457" s="67"/>
      <c r="V457" s="68" t="e">
        <f>U457/$P457</f>
        <v>#DIV/0!</v>
      </c>
      <c r="W457" s="67"/>
      <c r="X457" s="69" t="e">
        <f>W457/$P457</f>
        <v>#DIV/0!</v>
      </c>
      <c r="Y457" s="67">
        <v>0</v>
      </c>
      <c r="Z457" s="70">
        <v>0</v>
      </c>
    </row>
    <row r="459" spans="1:26" ht="13.9" customHeight="1" x14ac:dyDescent="0.25">
      <c r="D459" s="73" t="s">
        <v>247</v>
      </c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4"/>
      <c r="S459" s="73"/>
      <c r="T459" s="74"/>
      <c r="U459" s="73"/>
      <c r="V459" s="74"/>
      <c r="W459" s="73"/>
      <c r="X459" s="74"/>
      <c r="Y459" s="73"/>
      <c r="Z459" s="73"/>
    </row>
    <row r="460" spans="1:26" ht="13.9" customHeight="1" x14ac:dyDescent="0.25">
      <c r="D460" s="21" t="s">
        <v>32</v>
      </c>
      <c r="E460" s="21" t="s">
        <v>33</v>
      </c>
      <c r="F460" s="21" t="s">
        <v>34</v>
      </c>
      <c r="G460" s="21" t="s">
        <v>1</v>
      </c>
      <c r="H460" s="21" t="s">
        <v>2</v>
      </c>
      <c r="I460" s="21" t="s">
        <v>3</v>
      </c>
      <c r="J460" s="21" t="s">
        <v>4</v>
      </c>
      <c r="K460" s="21" t="s">
        <v>5</v>
      </c>
      <c r="L460" s="21" t="s">
        <v>6</v>
      </c>
      <c r="M460" s="21" t="s">
        <v>7</v>
      </c>
      <c r="N460" s="21" t="s">
        <v>8</v>
      </c>
      <c r="O460" s="21" t="s">
        <v>9</v>
      </c>
      <c r="P460" s="21" t="s">
        <v>10</v>
      </c>
      <c r="Q460" s="21" t="s">
        <v>11</v>
      </c>
      <c r="R460" s="22" t="s">
        <v>12</v>
      </c>
      <c r="S460" s="21" t="s">
        <v>13</v>
      </c>
      <c r="T460" s="22" t="s">
        <v>14</v>
      </c>
      <c r="U460" s="21" t="s">
        <v>15</v>
      </c>
      <c r="V460" s="22" t="s">
        <v>16</v>
      </c>
      <c r="W460" s="21" t="s">
        <v>17</v>
      </c>
      <c r="X460" s="22" t="s">
        <v>18</v>
      </c>
      <c r="Y460" s="21" t="s">
        <v>19</v>
      </c>
      <c r="Z460" s="21" t="s">
        <v>20</v>
      </c>
    </row>
    <row r="461" spans="1:26" ht="13.9" customHeight="1" x14ac:dyDescent="0.25">
      <c r="A461" s="15">
        <v>7</v>
      </c>
      <c r="B461" s="15">
        <v>1</v>
      </c>
      <c r="C461" s="15">
        <v>2</v>
      </c>
      <c r="D461" s="84" t="s">
        <v>243</v>
      </c>
      <c r="E461" s="23">
        <v>630</v>
      </c>
      <c r="F461" s="23" t="s">
        <v>120</v>
      </c>
      <c r="G461" s="24">
        <v>1703.4</v>
      </c>
      <c r="H461" s="24">
        <v>1936.95</v>
      </c>
      <c r="I461" s="24">
        <v>2500</v>
      </c>
      <c r="J461" s="24">
        <v>1817</v>
      </c>
      <c r="K461" s="24">
        <v>3500</v>
      </c>
      <c r="L461" s="24"/>
      <c r="M461" s="24"/>
      <c r="N461" s="24"/>
      <c r="O461" s="24"/>
      <c r="P461" s="24">
        <f>K461+SUM(L461:O461)</f>
        <v>3500</v>
      </c>
      <c r="Q461" s="24"/>
      <c r="R461" s="25">
        <f>Q461/$P461</f>
        <v>0</v>
      </c>
      <c r="S461" s="24"/>
      <c r="T461" s="25">
        <f>S461/$P461</f>
        <v>0</v>
      </c>
      <c r="U461" s="24"/>
      <c r="V461" s="25">
        <f>U461/$P461</f>
        <v>0</v>
      </c>
      <c r="W461" s="24"/>
      <c r="X461" s="25">
        <f>W461/$P461</f>
        <v>0</v>
      </c>
      <c r="Y461" s="24">
        <f>K461</f>
        <v>3500</v>
      </c>
      <c r="Z461" s="24">
        <f>Y461</f>
        <v>3500</v>
      </c>
    </row>
    <row r="462" spans="1:26" ht="13.9" customHeight="1" x14ac:dyDescent="0.25">
      <c r="A462" s="15">
        <v>7</v>
      </c>
      <c r="B462" s="15">
        <v>1</v>
      </c>
      <c r="C462" s="15">
        <v>2</v>
      </c>
      <c r="D462" s="85" t="s">
        <v>21</v>
      </c>
      <c r="E462" s="48">
        <v>41</v>
      </c>
      <c r="F462" s="48" t="s">
        <v>23</v>
      </c>
      <c r="G462" s="49">
        <f t="shared" ref="G462:Q462" si="217">SUM(G461:G461)</f>
        <v>1703.4</v>
      </c>
      <c r="H462" s="49">
        <f t="shared" si="217"/>
        <v>1936.95</v>
      </c>
      <c r="I462" s="49">
        <f t="shared" si="217"/>
        <v>2500</v>
      </c>
      <c r="J462" s="49">
        <f t="shared" si="217"/>
        <v>1817</v>
      </c>
      <c r="K462" s="49">
        <f t="shared" si="217"/>
        <v>3500</v>
      </c>
      <c r="L462" s="49">
        <f t="shared" si="217"/>
        <v>0</v>
      </c>
      <c r="M462" s="49">
        <f t="shared" si="217"/>
        <v>0</v>
      </c>
      <c r="N462" s="49">
        <f t="shared" si="217"/>
        <v>0</v>
      </c>
      <c r="O462" s="49">
        <f t="shared" si="217"/>
        <v>0</v>
      </c>
      <c r="P462" s="49">
        <f t="shared" si="217"/>
        <v>3500</v>
      </c>
      <c r="Q462" s="49">
        <f t="shared" si="217"/>
        <v>0</v>
      </c>
      <c r="R462" s="50">
        <f>Q462/$P462</f>
        <v>0</v>
      </c>
      <c r="S462" s="49">
        <f>SUM(S461:S461)</f>
        <v>0</v>
      </c>
      <c r="T462" s="50">
        <f>S462/$P462</f>
        <v>0</v>
      </c>
      <c r="U462" s="49">
        <f>SUM(U461:U461)</f>
        <v>0</v>
      </c>
      <c r="V462" s="50">
        <f>U462/$P462</f>
        <v>0</v>
      </c>
      <c r="W462" s="49">
        <f>SUM(W461:W461)</f>
        <v>0</v>
      </c>
      <c r="X462" s="50">
        <f>W462/$P462</f>
        <v>0</v>
      </c>
      <c r="Y462" s="49">
        <f>SUM(Y461:Y461)</f>
        <v>3500</v>
      </c>
      <c r="Z462" s="49">
        <f>SUM(Z461:Z461)</f>
        <v>3500</v>
      </c>
    </row>
    <row r="463" spans="1:26" ht="13.9" customHeight="1" x14ac:dyDescent="0.25">
      <c r="A463" s="15">
        <v>7</v>
      </c>
      <c r="B463" s="15">
        <v>1</v>
      </c>
      <c r="C463" s="15">
        <v>2</v>
      </c>
      <c r="D463" s="87"/>
      <c r="E463" s="88"/>
      <c r="F463" s="26" t="s">
        <v>113</v>
      </c>
      <c r="G463" s="27">
        <f t="shared" ref="G463:Q463" si="218">G462</f>
        <v>1703.4</v>
      </c>
      <c r="H463" s="27">
        <f t="shared" si="218"/>
        <v>1936.95</v>
      </c>
      <c r="I463" s="27">
        <f t="shared" si="218"/>
        <v>2500</v>
      </c>
      <c r="J463" s="27">
        <f t="shared" si="218"/>
        <v>1817</v>
      </c>
      <c r="K463" s="27">
        <f t="shared" si="218"/>
        <v>3500</v>
      </c>
      <c r="L463" s="27">
        <f t="shared" si="218"/>
        <v>0</v>
      </c>
      <c r="M463" s="27">
        <f t="shared" si="218"/>
        <v>0</v>
      </c>
      <c r="N463" s="27">
        <f t="shared" si="218"/>
        <v>0</v>
      </c>
      <c r="O463" s="27">
        <f t="shared" si="218"/>
        <v>0</v>
      </c>
      <c r="P463" s="27">
        <f t="shared" si="218"/>
        <v>3500</v>
      </c>
      <c r="Q463" s="27">
        <f t="shared" si="218"/>
        <v>0</v>
      </c>
      <c r="R463" s="28">
        <f>Q463/$P463</f>
        <v>0</v>
      </c>
      <c r="S463" s="27">
        <f>S462</f>
        <v>0</v>
      </c>
      <c r="T463" s="28">
        <f>S463/$P463</f>
        <v>0</v>
      </c>
      <c r="U463" s="27">
        <f>U462</f>
        <v>0</v>
      </c>
      <c r="V463" s="28">
        <f>U463/$P463</f>
        <v>0</v>
      </c>
      <c r="W463" s="27">
        <f>W462</f>
        <v>0</v>
      </c>
      <c r="X463" s="28">
        <f>W463/$P463</f>
        <v>0</v>
      </c>
      <c r="Y463" s="27">
        <f>Y462</f>
        <v>3500</v>
      </c>
      <c r="Z463" s="27">
        <f>Z462</f>
        <v>3500</v>
      </c>
    </row>
    <row r="465" spans="1:26" ht="13.9" customHeight="1" x14ac:dyDescent="0.25">
      <c r="D465" s="41" t="s">
        <v>248</v>
      </c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2"/>
      <c r="S465" s="41"/>
      <c r="T465" s="42"/>
      <c r="U465" s="41"/>
      <c r="V465" s="42"/>
      <c r="W465" s="41"/>
      <c r="X465" s="42"/>
      <c r="Y465" s="41"/>
      <c r="Z465" s="41"/>
    </row>
    <row r="466" spans="1:26" ht="13.9" customHeight="1" x14ac:dyDescent="0.25">
      <c r="D466" s="21" t="s">
        <v>32</v>
      </c>
      <c r="E466" s="21" t="s">
        <v>33</v>
      </c>
      <c r="F466" s="21" t="s">
        <v>34</v>
      </c>
      <c r="G466" s="21" t="s">
        <v>1</v>
      </c>
      <c r="H466" s="21" t="s">
        <v>2</v>
      </c>
      <c r="I466" s="21" t="s">
        <v>3</v>
      </c>
      <c r="J466" s="21" t="s">
        <v>4</v>
      </c>
      <c r="K466" s="21" t="s">
        <v>5</v>
      </c>
      <c r="L466" s="21" t="s">
        <v>6</v>
      </c>
      <c r="M466" s="21" t="s">
        <v>7</v>
      </c>
      <c r="N466" s="21" t="s">
        <v>8</v>
      </c>
      <c r="O466" s="21" t="s">
        <v>9</v>
      </c>
      <c r="P466" s="21" t="s">
        <v>10</v>
      </c>
      <c r="Q466" s="21" t="s">
        <v>11</v>
      </c>
      <c r="R466" s="22" t="s">
        <v>12</v>
      </c>
      <c r="S466" s="21" t="s">
        <v>13</v>
      </c>
      <c r="T466" s="22" t="s">
        <v>14</v>
      </c>
      <c r="U466" s="21" t="s">
        <v>15</v>
      </c>
      <c r="V466" s="22" t="s">
        <v>16</v>
      </c>
      <c r="W466" s="21" t="s">
        <v>17</v>
      </c>
      <c r="X466" s="22" t="s">
        <v>18</v>
      </c>
      <c r="Y466" s="21" t="s">
        <v>19</v>
      </c>
      <c r="Z466" s="21" t="s">
        <v>20</v>
      </c>
    </row>
    <row r="467" spans="1:26" ht="13.9" customHeight="1" x14ac:dyDescent="0.25">
      <c r="A467" s="15">
        <v>7</v>
      </c>
      <c r="B467" s="15">
        <v>2</v>
      </c>
      <c r="D467" s="51" t="s">
        <v>249</v>
      </c>
      <c r="E467" s="23">
        <v>640</v>
      </c>
      <c r="F467" s="23" t="s">
        <v>121</v>
      </c>
      <c r="G467" s="46">
        <v>4587.3100000000004</v>
      </c>
      <c r="H467" s="46">
        <v>7154.1</v>
      </c>
      <c r="I467" s="46">
        <v>7172</v>
      </c>
      <c r="J467" s="46">
        <v>7865.77</v>
      </c>
      <c r="K467" s="46">
        <v>7880</v>
      </c>
      <c r="L467" s="46"/>
      <c r="M467" s="46"/>
      <c r="N467" s="46"/>
      <c r="O467" s="46"/>
      <c r="P467" s="46">
        <f>K467+SUM(L467:O467)</f>
        <v>7880</v>
      </c>
      <c r="Q467" s="46"/>
      <c r="R467" s="47">
        <f t="shared" ref="R467:R473" si="219">Q467/$P467</f>
        <v>0</v>
      </c>
      <c r="S467" s="46"/>
      <c r="T467" s="47">
        <f t="shared" ref="T467:T473" si="220">S467/$P467</f>
        <v>0</v>
      </c>
      <c r="U467" s="46"/>
      <c r="V467" s="47">
        <f t="shared" ref="V467:V473" si="221">U467/$P467</f>
        <v>0</v>
      </c>
      <c r="W467" s="46"/>
      <c r="X467" s="47">
        <f t="shared" ref="X467:X473" si="222">W467/$P467</f>
        <v>0</v>
      </c>
      <c r="Y467" s="24">
        <f>K467</f>
        <v>7880</v>
      </c>
      <c r="Z467" s="24">
        <f>Y467</f>
        <v>7880</v>
      </c>
    </row>
    <row r="468" spans="1:26" ht="13.9" customHeight="1" x14ac:dyDescent="0.25">
      <c r="A468" s="15">
        <v>7</v>
      </c>
      <c r="B468" s="15">
        <v>2</v>
      </c>
      <c r="D468" s="3" t="s">
        <v>250</v>
      </c>
      <c r="E468" s="23">
        <v>630</v>
      </c>
      <c r="F468" s="23" t="s">
        <v>120</v>
      </c>
      <c r="G468" s="46">
        <v>13994.4</v>
      </c>
      <c r="H468" s="46">
        <v>22228.799999999999</v>
      </c>
      <c r="I468" s="46">
        <v>0</v>
      </c>
      <c r="J468" s="46">
        <v>30899.4</v>
      </c>
      <c r="K468" s="46">
        <v>2838</v>
      </c>
      <c r="L468" s="46"/>
      <c r="M468" s="46"/>
      <c r="N468" s="46"/>
      <c r="O468" s="46"/>
      <c r="P468" s="46">
        <f>K468+SUM(L468:O468)</f>
        <v>2838</v>
      </c>
      <c r="Q468" s="46"/>
      <c r="R468" s="47">
        <f t="shared" si="219"/>
        <v>0</v>
      </c>
      <c r="S468" s="46"/>
      <c r="T468" s="47">
        <f t="shared" si="220"/>
        <v>0</v>
      </c>
      <c r="U468" s="46"/>
      <c r="V468" s="47">
        <f t="shared" si="221"/>
        <v>0</v>
      </c>
      <c r="W468" s="46"/>
      <c r="X468" s="47">
        <f t="shared" si="222"/>
        <v>0</v>
      </c>
      <c r="Y468" s="24">
        <v>0</v>
      </c>
      <c r="Z468" s="24">
        <f>Y468</f>
        <v>0</v>
      </c>
    </row>
    <row r="469" spans="1:26" ht="13.9" customHeight="1" x14ac:dyDescent="0.25">
      <c r="D469" s="3"/>
      <c r="E469" s="23">
        <v>640</v>
      </c>
      <c r="F469" s="23" t="s">
        <v>121</v>
      </c>
      <c r="G469" s="46">
        <v>0</v>
      </c>
      <c r="H469" s="46">
        <v>0</v>
      </c>
      <c r="I469" s="46">
        <v>0</v>
      </c>
      <c r="J469" s="46">
        <v>22985.5</v>
      </c>
      <c r="K469" s="46">
        <v>1362</v>
      </c>
      <c r="L469" s="46"/>
      <c r="M469" s="46"/>
      <c r="N469" s="46"/>
      <c r="O469" s="46"/>
      <c r="P469" s="46">
        <f>K469+SUM(L469:O469)</f>
        <v>1362</v>
      </c>
      <c r="Q469" s="46"/>
      <c r="R469" s="47">
        <f t="shared" si="219"/>
        <v>0</v>
      </c>
      <c r="S469" s="46"/>
      <c r="T469" s="47">
        <f t="shared" si="220"/>
        <v>0</v>
      </c>
      <c r="U469" s="46"/>
      <c r="V469" s="47">
        <f t="shared" si="221"/>
        <v>0</v>
      </c>
      <c r="W469" s="46"/>
      <c r="X469" s="47">
        <f t="shared" si="222"/>
        <v>0</v>
      </c>
      <c r="Y469" s="24">
        <v>0</v>
      </c>
      <c r="Z469" s="24">
        <f>Y469</f>
        <v>0</v>
      </c>
    </row>
    <row r="470" spans="1:26" ht="13.9" customHeight="1" x14ac:dyDescent="0.25">
      <c r="A470" s="15">
        <v>7</v>
      </c>
      <c r="B470" s="15">
        <v>2</v>
      </c>
      <c r="D470" s="85" t="s">
        <v>21</v>
      </c>
      <c r="E470" s="48" t="s">
        <v>251</v>
      </c>
      <c r="F470" s="48" t="s">
        <v>123</v>
      </c>
      <c r="G470" s="49">
        <f t="shared" ref="G470:O470" si="223">SUM(G467:G469)</f>
        <v>18581.71</v>
      </c>
      <c r="H470" s="49">
        <f t="shared" si="223"/>
        <v>29382.9</v>
      </c>
      <c r="I470" s="49">
        <f t="shared" si="223"/>
        <v>7172</v>
      </c>
      <c r="J470" s="49">
        <f t="shared" si="223"/>
        <v>61750.67</v>
      </c>
      <c r="K470" s="49">
        <f t="shared" si="223"/>
        <v>12080</v>
      </c>
      <c r="L470" s="49">
        <f t="shared" si="223"/>
        <v>0</v>
      </c>
      <c r="M470" s="49">
        <f t="shared" si="223"/>
        <v>0</v>
      </c>
      <c r="N470" s="49">
        <f t="shared" si="223"/>
        <v>0</v>
      </c>
      <c r="O470" s="49">
        <f t="shared" si="223"/>
        <v>0</v>
      </c>
      <c r="P470" s="49">
        <f>SUM(P467:P468)</f>
        <v>10718</v>
      </c>
      <c r="Q470" s="49">
        <f>SUM(Q467:Q469)</f>
        <v>0</v>
      </c>
      <c r="R470" s="50">
        <f t="shared" si="219"/>
        <v>0</v>
      </c>
      <c r="S470" s="49">
        <f>SUM(S467:S469)</f>
        <v>0</v>
      </c>
      <c r="T470" s="50">
        <f t="shared" si="220"/>
        <v>0</v>
      </c>
      <c r="U470" s="49">
        <f>SUM(U467:U469)</f>
        <v>0</v>
      </c>
      <c r="V470" s="50">
        <f t="shared" si="221"/>
        <v>0</v>
      </c>
      <c r="W470" s="49">
        <f>SUM(W467:W469)</f>
        <v>0</v>
      </c>
      <c r="X470" s="50">
        <f t="shared" si="222"/>
        <v>0</v>
      </c>
      <c r="Y470" s="49">
        <f>SUM(Y467:Y469)</f>
        <v>7880</v>
      </c>
      <c r="Z470" s="49">
        <f>SUM(Z467:Z469)</f>
        <v>7880</v>
      </c>
    </row>
    <row r="471" spans="1:26" ht="13.9" customHeight="1" x14ac:dyDescent="0.25">
      <c r="A471" s="15">
        <v>7</v>
      </c>
      <c r="B471" s="15">
        <v>2</v>
      </c>
      <c r="D471" s="135" t="s">
        <v>249</v>
      </c>
      <c r="E471" s="23">
        <v>640</v>
      </c>
      <c r="F471" s="23" t="s">
        <v>121</v>
      </c>
      <c r="G471" s="24">
        <v>1200</v>
      </c>
      <c r="H471" s="24">
        <v>4500</v>
      </c>
      <c r="I471" s="24">
        <v>4400</v>
      </c>
      <c r="J471" s="24">
        <v>3600</v>
      </c>
      <c r="K471" s="24">
        <v>3600</v>
      </c>
      <c r="L471" s="24"/>
      <c r="M471" s="24"/>
      <c r="N471" s="24"/>
      <c r="O471" s="24"/>
      <c r="P471" s="24">
        <f>K471+SUM(L471:O471)</f>
        <v>3600</v>
      </c>
      <c r="Q471" s="24"/>
      <c r="R471" s="25">
        <f t="shared" si="219"/>
        <v>0</v>
      </c>
      <c r="S471" s="24"/>
      <c r="T471" s="25">
        <f t="shared" si="220"/>
        <v>0</v>
      </c>
      <c r="U471" s="24"/>
      <c r="V471" s="25">
        <f t="shared" si="221"/>
        <v>0</v>
      </c>
      <c r="W471" s="24"/>
      <c r="X471" s="25">
        <f t="shared" si="222"/>
        <v>0</v>
      </c>
      <c r="Y471" s="24">
        <f>K471</f>
        <v>3600</v>
      </c>
      <c r="Z471" s="24">
        <f>Y471</f>
        <v>3600</v>
      </c>
    </row>
    <row r="472" spans="1:26" ht="13.9" customHeight="1" x14ac:dyDescent="0.25">
      <c r="A472" s="15">
        <v>7</v>
      </c>
      <c r="B472" s="15">
        <v>2</v>
      </c>
      <c r="D472" s="85" t="s">
        <v>21</v>
      </c>
      <c r="E472" s="48">
        <v>41</v>
      </c>
      <c r="F472" s="48" t="s">
        <v>23</v>
      </c>
      <c r="G472" s="49">
        <f t="shared" ref="G472:Q472" si="224">SUM(G471:G471)</f>
        <v>1200</v>
      </c>
      <c r="H472" s="49">
        <f t="shared" si="224"/>
        <v>4500</v>
      </c>
      <c r="I472" s="49">
        <f t="shared" si="224"/>
        <v>4400</v>
      </c>
      <c r="J472" s="49">
        <f t="shared" si="224"/>
        <v>3600</v>
      </c>
      <c r="K472" s="49">
        <f t="shared" si="224"/>
        <v>3600</v>
      </c>
      <c r="L472" s="49">
        <f t="shared" si="224"/>
        <v>0</v>
      </c>
      <c r="M472" s="49">
        <f t="shared" si="224"/>
        <v>0</v>
      </c>
      <c r="N472" s="49">
        <f t="shared" si="224"/>
        <v>0</v>
      </c>
      <c r="O472" s="49">
        <f t="shared" si="224"/>
        <v>0</v>
      </c>
      <c r="P472" s="49">
        <f t="shared" si="224"/>
        <v>3600</v>
      </c>
      <c r="Q472" s="49">
        <f t="shared" si="224"/>
        <v>0</v>
      </c>
      <c r="R472" s="50">
        <f t="shared" si="219"/>
        <v>0</v>
      </c>
      <c r="S472" s="49">
        <f>SUM(S471:S471)</f>
        <v>0</v>
      </c>
      <c r="T472" s="50">
        <f t="shared" si="220"/>
        <v>0</v>
      </c>
      <c r="U472" s="49">
        <f>SUM(U471:U471)</f>
        <v>0</v>
      </c>
      <c r="V472" s="50">
        <f t="shared" si="221"/>
        <v>0</v>
      </c>
      <c r="W472" s="49">
        <f>SUM(W471:W471)</f>
        <v>0</v>
      </c>
      <c r="X472" s="50">
        <f t="shared" si="222"/>
        <v>0</v>
      </c>
      <c r="Y472" s="49">
        <f>SUM(Y471:Y471)</f>
        <v>3600</v>
      </c>
      <c r="Z472" s="49">
        <f>SUM(Z471:Z471)</f>
        <v>3600</v>
      </c>
    </row>
    <row r="473" spans="1:26" ht="13.9" customHeight="1" x14ac:dyDescent="0.25">
      <c r="A473" s="15">
        <v>7</v>
      </c>
      <c r="B473" s="15">
        <v>2</v>
      </c>
      <c r="D473" s="30"/>
      <c r="E473" s="31"/>
      <c r="F473" s="26" t="s">
        <v>113</v>
      </c>
      <c r="G473" s="27">
        <f t="shared" ref="G473:Q473" si="225">G470+G472</f>
        <v>19781.71</v>
      </c>
      <c r="H473" s="27">
        <f t="shared" si="225"/>
        <v>33882.9</v>
      </c>
      <c r="I473" s="27">
        <f t="shared" si="225"/>
        <v>11572</v>
      </c>
      <c r="J473" s="27">
        <f t="shared" si="225"/>
        <v>65350.67</v>
      </c>
      <c r="K473" s="27">
        <f t="shared" si="225"/>
        <v>15680</v>
      </c>
      <c r="L473" s="27">
        <f t="shared" si="225"/>
        <v>0</v>
      </c>
      <c r="M473" s="27">
        <f t="shared" si="225"/>
        <v>0</v>
      </c>
      <c r="N473" s="27">
        <f t="shared" si="225"/>
        <v>0</v>
      </c>
      <c r="O473" s="27">
        <f t="shared" si="225"/>
        <v>0</v>
      </c>
      <c r="P473" s="27">
        <f t="shared" si="225"/>
        <v>14318</v>
      </c>
      <c r="Q473" s="27">
        <f t="shared" si="225"/>
        <v>0</v>
      </c>
      <c r="R473" s="28">
        <f t="shared" si="219"/>
        <v>0</v>
      </c>
      <c r="S473" s="27">
        <f>S470+S472</f>
        <v>0</v>
      </c>
      <c r="T473" s="28">
        <f t="shared" si="220"/>
        <v>0</v>
      </c>
      <c r="U473" s="27">
        <f>U470+U472</f>
        <v>0</v>
      </c>
      <c r="V473" s="28">
        <f t="shared" si="221"/>
        <v>0</v>
      </c>
      <c r="W473" s="27">
        <f>W470+W472</f>
        <v>0</v>
      </c>
      <c r="X473" s="28">
        <f t="shared" si="222"/>
        <v>0</v>
      </c>
      <c r="Y473" s="27">
        <f>Y470+Y472</f>
        <v>11480</v>
      </c>
      <c r="Z473" s="27">
        <f>Z470+Z472</f>
        <v>11480</v>
      </c>
    </row>
    <row r="475" spans="1:26" ht="13.9" customHeight="1" x14ac:dyDescent="0.25">
      <c r="E475" s="52" t="s">
        <v>56</v>
      </c>
      <c r="F475" s="30" t="s">
        <v>252</v>
      </c>
      <c r="G475" s="53">
        <v>1200</v>
      </c>
      <c r="H475" s="53">
        <v>4500</v>
      </c>
      <c r="I475" s="53">
        <v>4400</v>
      </c>
      <c r="J475" s="53">
        <v>3600</v>
      </c>
      <c r="K475" s="53">
        <v>3600</v>
      </c>
      <c r="L475" s="53"/>
      <c r="M475" s="53"/>
      <c r="N475" s="53"/>
      <c r="O475" s="53"/>
      <c r="P475" s="53">
        <f>K475+SUM(L475:O475)</f>
        <v>3600</v>
      </c>
      <c r="Q475" s="53"/>
      <c r="R475" s="54">
        <f>Q475/$P475</f>
        <v>0</v>
      </c>
      <c r="S475" s="53"/>
      <c r="T475" s="54">
        <f>S475/$P475</f>
        <v>0</v>
      </c>
      <c r="U475" s="53"/>
      <c r="V475" s="54">
        <f>U475/$P475</f>
        <v>0</v>
      </c>
      <c r="W475" s="53"/>
      <c r="X475" s="55">
        <f>W475/$P475</f>
        <v>0</v>
      </c>
      <c r="Y475" s="53">
        <f>K475</f>
        <v>3600</v>
      </c>
      <c r="Z475" s="56">
        <f>Y475</f>
        <v>3600</v>
      </c>
    </row>
    <row r="476" spans="1:26" ht="13.9" customHeight="1" x14ac:dyDescent="0.25">
      <c r="E476" s="57"/>
      <c r="F476" s="92" t="s">
        <v>78</v>
      </c>
      <c r="G476" s="82">
        <v>4487.71</v>
      </c>
      <c r="H476" s="82">
        <v>7120.9</v>
      </c>
      <c r="I476" s="82">
        <v>7172</v>
      </c>
      <c r="J476" s="82">
        <v>7865.27</v>
      </c>
      <c r="K476" s="82">
        <v>7880</v>
      </c>
      <c r="L476" s="82"/>
      <c r="M476" s="82"/>
      <c r="N476" s="82"/>
      <c r="O476" s="82"/>
      <c r="P476" s="82"/>
      <c r="Q476" s="82"/>
      <c r="R476" s="83"/>
      <c r="S476" s="82"/>
      <c r="T476" s="83"/>
      <c r="U476" s="82"/>
      <c r="V476" s="83"/>
      <c r="W476" s="82"/>
      <c r="X476" s="60"/>
      <c r="Y476" s="82">
        <f>K476</f>
        <v>7880</v>
      </c>
      <c r="Z476" s="61">
        <f>Y476</f>
        <v>7880</v>
      </c>
    </row>
    <row r="477" spans="1:26" ht="13.9" customHeight="1" x14ac:dyDescent="0.25">
      <c r="E477" s="57"/>
      <c r="F477" s="92" t="s">
        <v>253</v>
      </c>
      <c r="G477" s="82">
        <v>13994.4</v>
      </c>
      <c r="H477" s="82">
        <v>22228.799999999999</v>
      </c>
      <c r="I477" s="82"/>
      <c r="J477" s="82">
        <v>30899.4</v>
      </c>
      <c r="K477" s="82">
        <v>2838</v>
      </c>
      <c r="L477" s="82"/>
      <c r="M477" s="82"/>
      <c r="N477" s="82"/>
      <c r="O477" s="82"/>
      <c r="P477" s="82"/>
      <c r="Q477" s="82"/>
      <c r="R477" s="83"/>
      <c r="S477" s="82"/>
      <c r="T477" s="83"/>
      <c r="U477" s="82"/>
      <c r="V477" s="83"/>
      <c r="W477" s="82"/>
      <c r="X477" s="60"/>
      <c r="Y477" s="82"/>
      <c r="Z477" s="61"/>
    </row>
    <row r="478" spans="1:26" ht="13.9" customHeight="1" x14ac:dyDescent="0.25">
      <c r="E478" s="65"/>
      <c r="F478" s="95" t="s">
        <v>84</v>
      </c>
      <c r="G478" s="67"/>
      <c r="H478" s="67"/>
      <c r="I478" s="67"/>
      <c r="J478" s="67">
        <v>22985.5</v>
      </c>
      <c r="K478" s="67">
        <v>1362</v>
      </c>
      <c r="L478" s="67"/>
      <c r="M478" s="67"/>
      <c r="N478" s="67"/>
      <c r="O478" s="67"/>
      <c r="P478" s="67"/>
      <c r="Q478" s="67"/>
      <c r="R478" s="68"/>
      <c r="S478" s="67"/>
      <c r="T478" s="68"/>
      <c r="U478" s="67"/>
      <c r="V478" s="68"/>
      <c r="W478" s="67"/>
      <c r="X478" s="69"/>
      <c r="Y478" s="67"/>
      <c r="Z478" s="70"/>
    </row>
    <row r="480" spans="1:26" ht="13.9" customHeight="1" x14ac:dyDescent="0.25">
      <c r="D480" s="32" t="s">
        <v>254</v>
      </c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3"/>
      <c r="S480" s="32"/>
      <c r="T480" s="33"/>
      <c r="U480" s="32"/>
      <c r="V480" s="33"/>
      <c r="W480" s="32"/>
      <c r="X480" s="33"/>
      <c r="Y480" s="32"/>
      <c r="Z480" s="32"/>
    </row>
    <row r="481" spans="1:26" ht="13.9" customHeight="1" x14ac:dyDescent="0.25">
      <c r="D481" s="20"/>
      <c r="E481" s="20"/>
      <c r="F481" s="20"/>
      <c r="G481" s="21" t="s">
        <v>1</v>
      </c>
      <c r="H481" s="21" t="s">
        <v>2</v>
      </c>
      <c r="I481" s="21" t="s">
        <v>3</v>
      </c>
      <c r="J481" s="21" t="s">
        <v>4</v>
      </c>
      <c r="K481" s="21" t="s">
        <v>5</v>
      </c>
      <c r="L481" s="21" t="s">
        <v>6</v>
      </c>
      <c r="M481" s="21" t="s">
        <v>7</v>
      </c>
      <c r="N481" s="21" t="s">
        <v>8</v>
      </c>
      <c r="O481" s="21" t="s">
        <v>9</v>
      </c>
      <c r="P481" s="21" t="s">
        <v>10</v>
      </c>
      <c r="Q481" s="21" t="s">
        <v>11</v>
      </c>
      <c r="R481" s="22" t="s">
        <v>12</v>
      </c>
      <c r="S481" s="21" t="s">
        <v>13</v>
      </c>
      <c r="T481" s="22" t="s">
        <v>14</v>
      </c>
      <c r="U481" s="21" t="s">
        <v>15</v>
      </c>
      <c r="V481" s="22" t="s">
        <v>16</v>
      </c>
      <c r="W481" s="21" t="s">
        <v>17</v>
      </c>
      <c r="X481" s="22" t="s">
        <v>18</v>
      </c>
      <c r="Y481" s="21" t="s">
        <v>19</v>
      </c>
      <c r="Z481" s="21" t="s">
        <v>20</v>
      </c>
    </row>
    <row r="482" spans="1:26" ht="13.9" customHeight="1" x14ac:dyDescent="0.25">
      <c r="A482" s="15">
        <v>8</v>
      </c>
      <c r="D482" s="12" t="s">
        <v>21</v>
      </c>
      <c r="E482" s="35">
        <v>111</v>
      </c>
      <c r="F482" s="35" t="s">
        <v>46</v>
      </c>
      <c r="G482" s="36">
        <f t="shared" ref="G482:Q482" si="226">G498+G522+G537+G550</f>
        <v>0</v>
      </c>
      <c r="H482" s="36">
        <f t="shared" si="226"/>
        <v>89115.6</v>
      </c>
      <c r="I482" s="36">
        <f t="shared" si="226"/>
        <v>366765</v>
      </c>
      <c r="J482" s="36">
        <f t="shared" si="226"/>
        <v>190577.56</v>
      </c>
      <c r="K482" s="36">
        <f t="shared" si="226"/>
        <v>400935</v>
      </c>
      <c r="L482" s="36">
        <f t="shared" si="226"/>
        <v>0</v>
      </c>
      <c r="M482" s="36">
        <f t="shared" si="226"/>
        <v>0</v>
      </c>
      <c r="N482" s="36">
        <f t="shared" si="226"/>
        <v>0</v>
      </c>
      <c r="O482" s="36">
        <f t="shared" si="226"/>
        <v>0</v>
      </c>
      <c r="P482" s="36">
        <f t="shared" si="226"/>
        <v>250000</v>
      </c>
      <c r="Q482" s="36">
        <f t="shared" si="226"/>
        <v>0</v>
      </c>
      <c r="R482" s="37">
        <f>Q482/$P482</f>
        <v>0</v>
      </c>
      <c r="S482" s="36">
        <f>S498+S522+S537+S550</f>
        <v>0</v>
      </c>
      <c r="T482" s="37">
        <f>S482/$P482</f>
        <v>0</v>
      </c>
      <c r="U482" s="36">
        <f>U498+U522+U537+U550</f>
        <v>0</v>
      </c>
      <c r="V482" s="37">
        <f>U482/$P482</f>
        <v>0</v>
      </c>
      <c r="W482" s="36">
        <f>W498+W522+W537+W550</f>
        <v>0</v>
      </c>
      <c r="X482" s="37">
        <f>W482/$P482</f>
        <v>0</v>
      </c>
      <c r="Y482" s="36">
        <f>Y498+Y522+Y537+Y550</f>
        <v>0</v>
      </c>
      <c r="Z482" s="36">
        <f>Z498+Z522+Z537+Z550</f>
        <v>0</v>
      </c>
    </row>
    <row r="483" spans="1:26" ht="13.9" customHeight="1" x14ac:dyDescent="0.25">
      <c r="A483" s="15">
        <v>8</v>
      </c>
      <c r="D483" s="12"/>
      <c r="E483" s="35">
        <v>41</v>
      </c>
      <c r="F483" s="35" t="s">
        <v>23</v>
      </c>
      <c r="G483" s="36">
        <f t="shared" ref="G483:Q483" si="227">G488+G499+G510+G523+G538+G551+G561</f>
        <v>137834.32</v>
      </c>
      <c r="H483" s="36">
        <f t="shared" si="227"/>
        <v>885584.75</v>
      </c>
      <c r="I483" s="36">
        <f t="shared" si="227"/>
        <v>932682</v>
      </c>
      <c r="J483" s="36">
        <f t="shared" si="227"/>
        <v>776952.59000000008</v>
      </c>
      <c r="K483" s="36">
        <f t="shared" si="227"/>
        <v>529835</v>
      </c>
      <c r="L483" s="36">
        <f t="shared" si="227"/>
        <v>0</v>
      </c>
      <c r="M483" s="36">
        <f t="shared" si="227"/>
        <v>0</v>
      </c>
      <c r="N483" s="36">
        <f t="shared" si="227"/>
        <v>0</v>
      </c>
      <c r="O483" s="36">
        <f t="shared" si="227"/>
        <v>0</v>
      </c>
      <c r="P483" s="36">
        <f t="shared" si="227"/>
        <v>660770</v>
      </c>
      <c r="Q483" s="36">
        <f t="shared" si="227"/>
        <v>0</v>
      </c>
      <c r="R483" s="37">
        <f>Q483/$P483</f>
        <v>0</v>
      </c>
      <c r="S483" s="36">
        <f>S488+S499+S510+S523+S538+S551+S561</f>
        <v>0</v>
      </c>
      <c r="T483" s="37">
        <f>S483/$P483</f>
        <v>0</v>
      </c>
      <c r="U483" s="36">
        <f>U488+U499+U510+U523+U538+U551+U561</f>
        <v>0</v>
      </c>
      <c r="V483" s="37">
        <f>U483/$P483</f>
        <v>0</v>
      </c>
      <c r="W483" s="36">
        <f>W488+W499+W510+W523+W538+W551+W561</f>
        <v>0</v>
      </c>
      <c r="X483" s="37">
        <f>W483/$P483</f>
        <v>0</v>
      </c>
      <c r="Y483" s="36">
        <f>Y488+Y499+Y510+Y523+Y538+Y551+Y561</f>
        <v>417676</v>
      </c>
      <c r="Z483" s="36">
        <f>Z488+Z499+Z510+Z523+Z538+Z551+Z561</f>
        <v>386159</v>
      </c>
    </row>
    <row r="484" spans="1:26" ht="13.9" customHeight="1" x14ac:dyDescent="0.25">
      <c r="A484" s="15">
        <v>8</v>
      </c>
      <c r="D484" s="30"/>
      <c r="E484" s="31"/>
      <c r="F484" s="38" t="s">
        <v>113</v>
      </c>
      <c r="G484" s="39">
        <f t="shared" ref="G484:Q484" si="228">SUM(G482:G483)</f>
        <v>137834.32</v>
      </c>
      <c r="H484" s="39">
        <f t="shared" si="228"/>
        <v>974700.35</v>
      </c>
      <c r="I484" s="39">
        <f t="shared" si="228"/>
        <v>1299447</v>
      </c>
      <c r="J484" s="39">
        <f t="shared" si="228"/>
        <v>967530.15000000014</v>
      </c>
      <c r="K484" s="39">
        <f t="shared" si="228"/>
        <v>930770</v>
      </c>
      <c r="L484" s="39">
        <f t="shared" si="228"/>
        <v>0</v>
      </c>
      <c r="M484" s="39">
        <f t="shared" si="228"/>
        <v>0</v>
      </c>
      <c r="N484" s="39">
        <f t="shared" si="228"/>
        <v>0</v>
      </c>
      <c r="O484" s="39">
        <f t="shared" si="228"/>
        <v>0</v>
      </c>
      <c r="P484" s="39">
        <f t="shared" si="228"/>
        <v>910770</v>
      </c>
      <c r="Q484" s="39">
        <f t="shared" si="228"/>
        <v>0</v>
      </c>
      <c r="R484" s="40">
        <f>Q484/$P484</f>
        <v>0</v>
      </c>
      <c r="S484" s="39">
        <f>SUM(S482:S483)</f>
        <v>0</v>
      </c>
      <c r="T484" s="40">
        <f>S484/$P484</f>
        <v>0</v>
      </c>
      <c r="U484" s="39">
        <f>SUM(U482:U483)</f>
        <v>0</v>
      </c>
      <c r="V484" s="40">
        <f>U484/$P484</f>
        <v>0</v>
      </c>
      <c r="W484" s="39">
        <f>SUM(W482:W483)</f>
        <v>0</v>
      </c>
      <c r="X484" s="40">
        <f>W484/$P484</f>
        <v>0</v>
      </c>
      <c r="Y484" s="39">
        <f>SUM(Y482:Y483)</f>
        <v>417676</v>
      </c>
      <c r="Z484" s="39">
        <f>SUM(Z482:Z483)</f>
        <v>386159</v>
      </c>
    </row>
    <row r="486" spans="1:26" ht="13.9" customHeight="1" x14ac:dyDescent="0.25">
      <c r="D486" s="41" t="s">
        <v>255</v>
      </c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2"/>
      <c r="S486" s="41"/>
      <c r="T486" s="42"/>
      <c r="U486" s="41"/>
      <c r="V486" s="42"/>
      <c r="W486" s="41"/>
      <c r="X486" s="42"/>
      <c r="Y486" s="41"/>
      <c r="Z486" s="41"/>
    </row>
    <row r="487" spans="1:26" ht="13.9" customHeight="1" x14ac:dyDescent="0.25">
      <c r="D487" s="136"/>
      <c r="E487" s="21"/>
      <c r="F487" s="21"/>
      <c r="G487" s="21" t="s">
        <v>1</v>
      </c>
      <c r="H487" s="21" t="s">
        <v>2</v>
      </c>
      <c r="I487" s="21" t="s">
        <v>3</v>
      </c>
      <c r="J487" s="21" t="s">
        <v>4</v>
      </c>
      <c r="K487" s="21" t="s">
        <v>5</v>
      </c>
      <c r="L487" s="21" t="s">
        <v>6</v>
      </c>
      <c r="M487" s="21" t="s">
        <v>7</v>
      </c>
      <c r="N487" s="21" t="s">
        <v>8</v>
      </c>
      <c r="O487" s="21" t="s">
        <v>9</v>
      </c>
      <c r="P487" s="21" t="s">
        <v>10</v>
      </c>
      <c r="Q487" s="21" t="s">
        <v>11</v>
      </c>
      <c r="R487" s="22" t="s">
        <v>12</v>
      </c>
      <c r="S487" s="21" t="s">
        <v>13</v>
      </c>
      <c r="T487" s="22" t="s">
        <v>14</v>
      </c>
      <c r="U487" s="21" t="s">
        <v>15</v>
      </c>
      <c r="V487" s="22" t="s">
        <v>16</v>
      </c>
      <c r="W487" s="21" t="s">
        <v>17</v>
      </c>
      <c r="X487" s="22" t="s">
        <v>18</v>
      </c>
      <c r="Y487" s="21" t="s">
        <v>19</v>
      </c>
      <c r="Z487" s="21" t="s">
        <v>20</v>
      </c>
    </row>
    <row r="488" spans="1:26" ht="13.9" customHeight="1" x14ac:dyDescent="0.25">
      <c r="A488" s="15">
        <v>8</v>
      </c>
      <c r="B488" s="15">
        <v>1</v>
      </c>
      <c r="D488" s="43" t="s">
        <v>21</v>
      </c>
      <c r="E488" s="23">
        <v>41</v>
      </c>
      <c r="F488" s="23" t="s">
        <v>23</v>
      </c>
      <c r="G488" s="24">
        <f t="shared" ref="G488:Q488" si="229">SUM(G492:G494)</f>
        <v>2670</v>
      </c>
      <c r="H488" s="24">
        <f t="shared" si="229"/>
        <v>57743.57</v>
      </c>
      <c r="I488" s="24">
        <f t="shared" si="229"/>
        <v>5000</v>
      </c>
      <c r="J488" s="24">
        <f t="shared" si="229"/>
        <v>3862.5</v>
      </c>
      <c r="K488" s="24">
        <f t="shared" si="229"/>
        <v>10000</v>
      </c>
      <c r="L488" s="24">
        <f t="shared" si="229"/>
        <v>0</v>
      </c>
      <c r="M488" s="24">
        <f t="shared" si="229"/>
        <v>0</v>
      </c>
      <c r="N488" s="24">
        <f t="shared" si="229"/>
        <v>0</v>
      </c>
      <c r="O488" s="24">
        <f t="shared" si="229"/>
        <v>0</v>
      </c>
      <c r="P488" s="24">
        <f t="shared" si="229"/>
        <v>0</v>
      </c>
      <c r="Q488" s="24">
        <f t="shared" si="229"/>
        <v>0</v>
      </c>
      <c r="R488" s="25" t="e">
        <f>Q488/$P488</f>
        <v>#DIV/0!</v>
      </c>
      <c r="S488" s="24">
        <f>SUM(S492:S494)</f>
        <v>0</v>
      </c>
      <c r="T488" s="25" t="e">
        <f>S488/$P488</f>
        <v>#DIV/0!</v>
      </c>
      <c r="U488" s="24">
        <f>SUM(U492:U494)</f>
        <v>0</v>
      </c>
      <c r="V488" s="25" t="e">
        <f>U488/$P488</f>
        <v>#DIV/0!</v>
      </c>
      <c r="W488" s="24">
        <f>SUM(W492:W494)</f>
        <v>0</v>
      </c>
      <c r="X488" s="25" t="e">
        <f>W488/$P488</f>
        <v>#DIV/0!</v>
      </c>
      <c r="Y488" s="24">
        <f>SUM(Y492:Y494)</f>
        <v>0</v>
      </c>
      <c r="Z488" s="24">
        <f>SUM(Z492:Z494)</f>
        <v>0</v>
      </c>
    </row>
    <row r="489" spans="1:26" ht="13.9" customHeight="1" x14ac:dyDescent="0.25">
      <c r="A489" s="15">
        <v>8</v>
      </c>
      <c r="B489" s="15">
        <v>1</v>
      </c>
      <c r="D489" s="30"/>
      <c r="E489" s="31"/>
      <c r="F489" s="26" t="s">
        <v>113</v>
      </c>
      <c r="G489" s="27">
        <f t="shared" ref="G489:Q489" si="230">SUM(G488:G488)</f>
        <v>2670</v>
      </c>
      <c r="H489" s="27">
        <f t="shared" si="230"/>
        <v>57743.57</v>
      </c>
      <c r="I489" s="27">
        <f t="shared" si="230"/>
        <v>5000</v>
      </c>
      <c r="J489" s="27">
        <f t="shared" si="230"/>
        <v>3862.5</v>
      </c>
      <c r="K489" s="27">
        <f t="shared" si="230"/>
        <v>10000</v>
      </c>
      <c r="L489" s="27">
        <f t="shared" si="230"/>
        <v>0</v>
      </c>
      <c r="M489" s="27">
        <f t="shared" si="230"/>
        <v>0</v>
      </c>
      <c r="N489" s="27">
        <f t="shared" si="230"/>
        <v>0</v>
      </c>
      <c r="O489" s="27">
        <f t="shared" si="230"/>
        <v>0</v>
      </c>
      <c r="P489" s="27">
        <f t="shared" si="230"/>
        <v>0</v>
      </c>
      <c r="Q489" s="27">
        <f t="shared" si="230"/>
        <v>0</v>
      </c>
      <c r="R489" s="28" t="e">
        <f>Q489/$P489</f>
        <v>#DIV/0!</v>
      </c>
      <c r="S489" s="27">
        <f>SUM(S488:S488)</f>
        <v>0</v>
      </c>
      <c r="T489" s="28" t="e">
        <f>S489/$P489</f>
        <v>#DIV/0!</v>
      </c>
      <c r="U489" s="27">
        <f>SUM(U488:U488)</f>
        <v>0</v>
      </c>
      <c r="V489" s="28" t="e">
        <f>U489/$P489</f>
        <v>#DIV/0!</v>
      </c>
      <c r="W489" s="27">
        <f>SUM(W488:W488)</f>
        <v>0</v>
      </c>
      <c r="X489" s="28" t="e">
        <f>W489/$P489</f>
        <v>#DIV/0!</v>
      </c>
      <c r="Y489" s="27">
        <f>SUM(Y488:Y488)</f>
        <v>0</v>
      </c>
      <c r="Z489" s="27">
        <f>SUM(Z488:Z488)</f>
        <v>0</v>
      </c>
    </row>
    <row r="491" spans="1:26" ht="13.9" customHeight="1" x14ac:dyDescent="0.25">
      <c r="D491" s="15" t="s">
        <v>56</v>
      </c>
    </row>
    <row r="492" spans="1:26" ht="13.9" customHeight="1" x14ac:dyDescent="0.25">
      <c r="D492" s="13" t="s">
        <v>256</v>
      </c>
      <c r="E492" s="116" t="s">
        <v>257</v>
      </c>
      <c r="F492" s="123"/>
      <c r="G492" s="125">
        <v>2670</v>
      </c>
      <c r="H492" s="125">
        <v>370</v>
      </c>
      <c r="I492" s="125">
        <v>5000</v>
      </c>
      <c r="J492" s="125">
        <v>3862.5</v>
      </c>
      <c r="K492" s="125"/>
      <c r="L492" s="125"/>
      <c r="M492" s="125"/>
      <c r="N492" s="125"/>
      <c r="O492" s="125"/>
      <c r="P492" s="125">
        <f>K492+SUM(L492:O492)</f>
        <v>0</v>
      </c>
      <c r="Q492" s="125"/>
      <c r="R492" s="126" t="e">
        <f>Q492/$P492</f>
        <v>#DIV/0!</v>
      </c>
      <c r="S492" s="125"/>
      <c r="T492" s="126" t="e">
        <f>S492/$P492</f>
        <v>#DIV/0!</v>
      </c>
      <c r="U492" s="125"/>
      <c r="V492" s="126" t="e">
        <f>U492/$P492</f>
        <v>#DIV/0!</v>
      </c>
      <c r="W492" s="125"/>
      <c r="X492" s="127" t="e">
        <f>W492/$P492</f>
        <v>#DIV/0!</v>
      </c>
      <c r="Y492" s="125"/>
      <c r="Z492" s="128"/>
    </row>
    <row r="493" spans="1:26" ht="13.9" customHeight="1" x14ac:dyDescent="0.25">
      <c r="D493" s="13"/>
      <c r="E493" s="116" t="s">
        <v>258</v>
      </c>
      <c r="F493" s="123"/>
      <c r="G493" s="125"/>
      <c r="H493" s="125"/>
      <c r="I493" s="125"/>
      <c r="J493" s="125"/>
      <c r="K493" s="125">
        <v>10000</v>
      </c>
      <c r="L493" s="125"/>
      <c r="M493" s="125"/>
      <c r="N493" s="125"/>
      <c r="O493" s="125"/>
      <c r="P493" s="125"/>
      <c r="Q493" s="125"/>
      <c r="R493" s="126"/>
      <c r="S493" s="125"/>
      <c r="T493" s="126"/>
      <c r="U493" s="125"/>
      <c r="V493" s="126"/>
      <c r="W493" s="125"/>
      <c r="X493" s="127"/>
      <c r="Y493" s="125"/>
      <c r="Z493" s="128"/>
    </row>
    <row r="494" spans="1:26" ht="13.9" customHeight="1" x14ac:dyDescent="0.25">
      <c r="D494" s="137" t="s">
        <v>259</v>
      </c>
      <c r="E494" s="116" t="s">
        <v>260</v>
      </c>
      <c r="F494" s="123"/>
      <c r="G494" s="125"/>
      <c r="H494" s="125">
        <v>57373.57</v>
      </c>
      <c r="I494" s="125"/>
      <c r="J494" s="125"/>
      <c r="K494" s="125"/>
      <c r="L494" s="125"/>
      <c r="M494" s="125"/>
      <c r="N494" s="125"/>
      <c r="O494" s="125"/>
      <c r="P494" s="125">
        <f>K494+SUM(L494:O494)</f>
        <v>0</v>
      </c>
      <c r="Q494" s="125"/>
      <c r="R494" s="126" t="e">
        <f>Q494/$P494</f>
        <v>#DIV/0!</v>
      </c>
      <c r="S494" s="125"/>
      <c r="T494" s="126" t="e">
        <f>S494/$P494</f>
        <v>#DIV/0!</v>
      </c>
      <c r="U494" s="125"/>
      <c r="V494" s="126" t="e">
        <f>U494/$P494</f>
        <v>#DIV/0!</v>
      </c>
      <c r="W494" s="125"/>
      <c r="X494" s="127" t="e">
        <f>W494/$P494</f>
        <v>#DIV/0!</v>
      </c>
      <c r="Y494" s="125"/>
      <c r="Z494" s="128"/>
    </row>
    <row r="496" spans="1:26" ht="13.9" customHeight="1" x14ac:dyDescent="0.25">
      <c r="D496" s="41" t="s">
        <v>261</v>
      </c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2"/>
      <c r="S496" s="41"/>
      <c r="T496" s="42"/>
      <c r="U496" s="41"/>
      <c r="V496" s="42"/>
      <c r="W496" s="41"/>
      <c r="X496" s="42"/>
      <c r="Y496" s="41"/>
      <c r="Z496" s="41"/>
    </row>
    <row r="497" spans="1:26" ht="13.9" customHeight="1" x14ac:dyDescent="0.25">
      <c r="D497" s="136"/>
      <c r="E497" s="21"/>
      <c r="F497" s="21"/>
      <c r="G497" s="21" t="s">
        <v>1</v>
      </c>
      <c r="H497" s="21" t="s">
        <v>2</v>
      </c>
      <c r="I497" s="21" t="s">
        <v>3</v>
      </c>
      <c r="J497" s="21" t="s">
        <v>4</v>
      </c>
      <c r="K497" s="21" t="s">
        <v>5</v>
      </c>
      <c r="L497" s="21" t="s">
        <v>6</v>
      </c>
      <c r="M497" s="21" t="s">
        <v>7</v>
      </c>
      <c r="N497" s="21" t="s">
        <v>8</v>
      </c>
      <c r="O497" s="21" t="s">
        <v>9</v>
      </c>
      <c r="P497" s="21" t="s">
        <v>10</v>
      </c>
      <c r="Q497" s="21" t="s">
        <v>11</v>
      </c>
      <c r="R497" s="22" t="s">
        <v>12</v>
      </c>
      <c r="S497" s="21" t="s">
        <v>13</v>
      </c>
      <c r="T497" s="22" t="s">
        <v>14</v>
      </c>
      <c r="U497" s="21" t="s">
        <v>15</v>
      </c>
      <c r="V497" s="22" t="s">
        <v>16</v>
      </c>
      <c r="W497" s="21" t="s">
        <v>17</v>
      </c>
      <c r="X497" s="22" t="s">
        <v>18</v>
      </c>
      <c r="Y497" s="21" t="s">
        <v>19</v>
      </c>
      <c r="Z497" s="21" t="s">
        <v>20</v>
      </c>
    </row>
    <row r="498" spans="1:26" ht="13.9" customHeight="1" x14ac:dyDescent="0.25">
      <c r="A498" s="15">
        <v>8</v>
      </c>
      <c r="B498" s="15">
        <v>2</v>
      </c>
      <c r="D498" s="2" t="s">
        <v>21</v>
      </c>
      <c r="E498" s="23">
        <v>111</v>
      </c>
      <c r="F498" s="23" t="s">
        <v>123</v>
      </c>
      <c r="G498" s="24">
        <v>0</v>
      </c>
      <c r="H498" s="24">
        <f>H504</f>
        <v>89115.6</v>
      </c>
      <c r="I498" s="24">
        <f>189183+10884</f>
        <v>200067</v>
      </c>
      <c r="J498" s="24">
        <f>10884.4+160778.08+18915.08</f>
        <v>190577.56</v>
      </c>
      <c r="K498" s="24">
        <v>250000</v>
      </c>
      <c r="L498" s="24"/>
      <c r="M498" s="24"/>
      <c r="N498" s="24"/>
      <c r="O498" s="24"/>
      <c r="P498" s="24">
        <f>K498+SUM(L498:O498)</f>
        <v>250000</v>
      </c>
      <c r="Q498" s="24">
        <v>0</v>
      </c>
      <c r="R498" s="25">
        <f>Q498/$P498</f>
        <v>0</v>
      </c>
      <c r="S498" s="24">
        <v>0</v>
      </c>
      <c r="T498" s="25">
        <f>S498/$P498</f>
        <v>0</v>
      </c>
      <c r="U498" s="24">
        <v>0</v>
      </c>
      <c r="V498" s="25">
        <f>U498/$P498</f>
        <v>0</v>
      </c>
      <c r="W498" s="24">
        <v>0</v>
      </c>
      <c r="X498" s="25">
        <f>W498/$P498</f>
        <v>0</v>
      </c>
      <c r="Y498" s="24">
        <v>0</v>
      </c>
      <c r="Z498" s="24">
        <v>0</v>
      </c>
    </row>
    <row r="499" spans="1:26" ht="13.9" customHeight="1" x14ac:dyDescent="0.25">
      <c r="A499" s="15">
        <v>8</v>
      </c>
      <c r="B499" s="15">
        <v>2</v>
      </c>
      <c r="D499" s="2" t="s">
        <v>21</v>
      </c>
      <c r="E499" s="23">
        <v>41</v>
      </c>
      <c r="F499" s="23" t="s">
        <v>23</v>
      </c>
      <c r="G499" s="24">
        <f t="shared" ref="G499:Q499" si="231">SUM(G503:G506)-G498</f>
        <v>140</v>
      </c>
      <c r="H499" s="24">
        <f t="shared" si="231"/>
        <v>222669.1</v>
      </c>
      <c r="I499" s="24">
        <f t="shared" si="231"/>
        <v>120957</v>
      </c>
      <c r="J499" s="24">
        <f t="shared" si="231"/>
        <v>123299.20000000001</v>
      </c>
      <c r="K499" s="24">
        <f t="shared" si="231"/>
        <v>14000</v>
      </c>
      <c r="L499" s="24">
        <f t="shared" si="231"/>
        <v>0</v>
      </c>
      <c r="M499" s="24">
        <f t="shared" si="231"/>
        <v>0</v>
      </c>
      <c r="N499" s="24">
        <f t="shared" si="231"/>
        <v>0</v>
      </c>
      <c r="O499" s="24">
        <f t="shared" si="231"/>
        <v>0</v>
      </c>
      <c r="P499" s="24">
        <f t="shared" si="231"/>
        <v>14000</v>
      </c>
      <c r="Q499" s="24">
        <f t="shared" si="231"/>
        <v>0</v>
      </c>
      <c r="R499" s="25">
        <f>Q499/$P499</f>
        <v>0</v>
      </c>
      <c r="S499" s="24">
        <f>SUM(S503:S506)-S498</f>
        <v>0</v>
      </c>
      <c r="T499" s="25">
        <f>S499/$P499</f>
        <v>0</v>
      </c>
      <c r="U499" s="24">
        <f>SUM(U503:U506)-U498</f>
        <v>0</v>
      </c>
      <c r="V499" s="25">
        <f>U499/$P499</f>
        <v>0</v>
      </c>
      <c r="W499" s="24">
        <f>SUM(W503:W506)-W498</f>
        <v>0</v>
      </c>
      <c r="X499" s="25">
        <f>W499/$P499</f>
        <v>0</v>
      </c>
      <c r="Y499" s="24">
        <v>0</v>
      </c>
      <c r="Z499" s="24">
        <f>SUM(Z503:Z506)</f>
        <v>0</v>
      </c>
    </row>
    <row r="500" spans="1:26" ht="13.9" customHeight="1" x14ac:dyDescent="0.25">
      <c r="A500" s="15">
        <v>8</v>
      </c>
      <c r="B500" s="15">
        <v>2</v>
      </c>
      <c r="D500" s="30"/>
      <c r="E500" s="31"/>
      <c r="F500" s="26" t="s">
        <v>113</v>
      </c>
      <c r="G500" s="27">
        <f t="shared" ref="G500:Q500" si="232">SUM(G498:G499)</f>
        <v>140</v>
      </c>
      <c r="H500" s="27">
        <f t="shared" si="232"/>
        <v>311784.7</v>
      </c>
      <c r="I500" s="27">
        <f t="shared" si="232"/>
        <v>321024</v>
      </c>
      <c r="J500" s="27">
        <f t="shared" si="232"/>
        <v>313876.76</v>
      </c>
      <c r="K500" s="27">
        <f t="shared" si="232"/>
        <v>264000</v>
      </c>
      <c r="L500" s="27">
        <f t="shared" si="232"/>
        <v>0</v>
      </c>
      <c r="M500" s="27">
        <f t="shared" si="232"/>
        <v>0</v>
      </c>
      <c r="N500" s="27">
        <f t="shared" si="232"/>
        <v>0</v>
      </c>
      <c r="O500" s="27">
        <f t="shared" si="232"/>
        <v>0</v>
      </c>
      <c r="P500" s="27">
        <f t="shared" si="232"/>
        <v>264000</v>
      </c>
      <c r="Q500" s="27">
        <f t="shared" si="232"/>
        <v>0</v>
      </c>
      <c r="R500" s="28">
        <f>Q500/$P500</f>
        <v>0</v>
      </c>
      <c r="S500" s="27">
        <f>SUM(S498:S499)</f>
        <v>0</v>
      </c>
      <c r="T500" s="28">
        <f>S500/$P500</f>
        <v>0</v>
      </c>
      <c r="U500" s="27">
        <f>SUM(U498:U499)</f>
        <v>0</v>
      </c>
      <c r="V500" s="28">
        <f>U500/$P500</f>
        <v>0</v>
      </c>
      <c r="W500" s="27">
        <f>SUM(W498:W499)</f>
        <v>0</v>
      </c>
      <c r="X500" s="28">
        <f>W500/$P500</f>
        <v>0</v>
      </c>
      <c r="Y500" s="27">
        <f>SUM(Y498:Y499)</f>
        <v>0</v>
      </c>
      <c r="Z500" s="27">
        <f>SUM(Z498:Z499)</f>
        <v>0</v>
      </c>
    </row>
    <row r="502" spans="1:26" ht="13.9" customHeight="1" x14ac:dyDescent="0.25">
      <c r="D502" s="15" t="s">
        <v>56</v>
      </c>
    </row>
    <row r="503" spans="1:26" ht="13.9" customHeight="1" x14ac:dyDescent="0.25">
      <c r="D503" s="139" t="s">
        <v>262</v>
      </c>
      <c r="E503" s="52" t="s">
        <v>263</v>
      </c>
      <c r="F503" s="30"/>
      <c r="G503" s="53"/>
      <c r="H503" s="53"/>
      <c r="I503" s="53">
        <v>199140</v>
      </c>
      <c r="J503" s="53">
        <v>189150.68</v>
      </c>
      <c r="K503" s="53"/>
      <c r="L503" s="53"/>
      <c r="M503" s="53"/>
      <c r="N503" s="53"/>
      <c r="O503" s="53"/>
      <c r="P503" s="53">
        <f>K503+SUM(L503:O503)</f>
        <v>0</v>
      </c>
      <c r="Q503" s="53"/>
      <c r="R503" s="54" t="e">
        <f>Q503/$P503</f>
        <v>#DIV/0!</v>
      </c>
      <c r="S503" s="53"/>
      <c r="T503" s="54" t="e">
        <f>S503/$P503</f>
        <v>#DIV/0!</v>
      </c>
      <c r="U503" s="53"/>
      <c r="V503" s="54" t="e">
        <f>U503/$P503</f>
        <v>#DIV/0!</v>
      </c>
      <c r="W503" s="53"/>
      <c r="X503" s="55" t="e">
        <f>W503/$P503</f>
        <v>#DIV/0!</v>
      </c>
      <c r="Y503" s="53"/>
      <c r="Z503" s="56"/>
    </row>
    <row r="504" spans="1:26" ht="13.9" customHeight="1" x14ac:dyDescent="0.25">
      <c r="D504" s="140"/>
      <c r="E504" s="141" t="s">
        <v>264</v>
      </c>
      <c r="F504" s="92"/>
      <c r="G504" s="82"/>
      <c r="H504" s="82">
        <v>89115.6</v>
      </c>
      <c r="I504" s="82">
        <v>91884</v>
      </c>
      <c r="J504" s="82">
        <v>89115.6</v>
      </c>
      <c r="K504" s="82"/>
      <c r="L504" s="82"/>
      <c r="M504" s="82"/>
      <c r="N504" s="82"/>
      <c r="O504" s="82"/>
      <c r="P504" s="82">
        <f>K504+SUM(L504:O504)</f>
        <v>0</v>
      </c>
      <c r="Q504" s="82"/>
      <c r="R504" s="83" t="e">
        <f>Q504/$P504</f>
        <v>#DIV/0!</v>
      </c>
      <c r="S504" s="82"/>
      <c r="T504" s="83" t="e">
        <f>S504/$P504</f>
        <v>#DIV/0!</v>
      </c>
      <c r="U504" s="82"/>
      <c r="V504" s="83" t="e">
        <f>U504/$P504</f>
        <v>#DIV/0!</v>
      </c>
      <c r="W504" s="82"/>
      <c r="X504" s="60" t="e">
        <f>W504/$P504</f>
        <v>#DIV/0!</v>
      </c>
      <c r="Y504" s="82"/>
      <c r="Z504" s="61"/>
    </row>
    <row r="505" spans="1:26" ht="13.9" customHeight="1" x14ac:dyDescent="0.25">
      <c r="D505" s="57"/>
      <c r="E505" s="141" t="s">
        <v>265</v>
      </c>
      <c r="F505" s="92"/>
      <c r="G505" s="82"/>
      <c r="H505" s="82"/>
      <c r="I505" s="82">
        <v>30000</v>
      </c>
      <c r="J505" s="82">
        <v>35610.480000000003</v>
      </c>
      <c r="K505" s="82"/>
      <c r="L505" s="82"/>
      <c r="M505" s="82"/>
      <c r="N505" s="82"/>
      <c r="O505" s="82"/>
      <c r="P505" s="82">
        <f>K505+SUM(L505:O505)</f>
        <v>0</v>
      </c>
      <c r="Q505" s="82"/>
      <c r="R505" s="83" t="e">
        <f>Q505/$P505</f>
        <v>#DIV/0!</v>
      </c>
      <c r="S505" s="82"/>
      <c r="T505" s="83" t="e">
        <f>S505/$P505</f>
        <v>#DIV/0!</v>
      </c>
      <c r="U505" s="82"/>
      <c r="V505" s="83" t="e">
        <f>U505/$P505</f>
        <v>#DIV/0!</v>
      </c>
      <c r="W505" s="82"/>
      <c r="X505" s="60" t="e">
        <f>W505/$P505</f>
        <v>#DIV/0!</v>
      </c>
      <c r="Y505" s="82"/>
      <c r="Z505" s="61"/>
    </row>
    <row r="506" spans="1:26" ht="13.9" customHeight="1" x14ac:dyDescent="0.25">
      <c r="D506" s="142"/>
      <c r="E506" s="143" t="s">
        <v>266</v>
      </c>
      <c r="F506" s="95"/>
      <c r="G506" s="67">
        <v>140</v>
      </c>
      <c r="H506" s="67">
        <v>222669.1</v>
      </c>
      <c r="I506" s="67"/>
      <c r="J506" s="67"/>
      <c r="K506" s="67">
        <v>264000</v>
      </c>
      <c r="L506" s="67"/>
      <c r="M506" s="67"/>
      <c r="N506" s="67"/>
      <c r="O506" s="67"/>
      <c r="P506" s="67">
        <f>K506+SUM(L506:O506)</f>
        <v>264000</v>
      </c>
      <c r="Q506" s="67"/>
      <c r="R506" s="68">
        <f>Q506/$P506</f>
        <v>0</v>
      </c>
      <c r="S506" s="67"/>
      <c r="T506" s="68">
        <f>S506/$P506</f>
        <v>0</v>
      </c>
      <c r="U506" s="67"/>
      <c r="V506" s="68">
        <f>U506/$P506</f>
        <v>0</v>
      </c>
      <c r="W506" s="67"/>
      <c r="X506" s="69">
        <f>W506/$P506</f>
        <v>0</v>
      </c>
      <c r="Y506" s="67"/>
      <c r="Z506" s="70"/>
    </row>
    <row r="508" spans="1:26" ht="13.9" customHeight="1" x14ac:dyDescent="0.25">
      <c r="D508" s="41" t="s">
        <v>267</v>
      </c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2"/>
      <c r="S508" s="41"/>
      <c r="T508" s="42"/>
      <c r="U508" s="41"/>
      <c r="V508" s="42"/>
      <c r="W508" s="41"/>
      <c r="X508" s="42"/>
      <c r="Y508" s="41"/>
      <c r="Z508" s="41"/>
    </row>
    <row r="509" spans="1:26" ht="13.9" customHeight="1" x14ac:dyDescent="0.25">
      <c r="D509" s="136"/>
      <c r="E509" s="21"/>
      <c r="F509" s="21"/>
      <c r="G509" s="21" t="s">
        <v>1</v>
      </c>
      <c r="H509" s="21" t="s">
        <v>2</v>
      </c>
      <c r="I509" s="21" t="s">
        <v>3</v>
      </c>
      <c r="J509" s="21" t="s">
        <v>4</v>
      </c>
      <c r="K509" s="21" t="s">
        <v>5</v>
      </c>
      <c r="L509" s="21" t="s">
        <v>6</v>
      </c>
      <c r="M509" s="21" t="s">
        <v>7</v>
      </c>
      <c r="N509" s="21" t="s">
        <v>8</v>
      </c>
      <c r="O509" s="21" t="s">
        <v>9</v>
      </c>
      <c r="P509" s="21" t="s">
        <v>10</v>
      </c>
      <c r="Q509" s="21" t="s">
        <v>11</v>
      </c>
      <c r="R509" s="22" t="s">
        <v>12</v>
      </c>
      <c r="S509" s="21" t="s">
        <v>13</v>
      </c>
      <c r="T509" s="22" t="s">
        <v>14</v>
      </c>
      <c r="U509" s="21" t="s">
        <v>15</v>
      </c>
      <c r="V509" s="22" t="s">
        <v>16</v>
      </c>
      <c r="W509" s="21" t="s">
        <v>17</v>
      </c>
      <c r="X509" s="22" t="s">
        <v>18</v>
      </c>
      <c r="Y509" s="21" t="s">
        <v>19</v>
      </c>
      <c r="Z509" s="21" t="s">
        <v>20</v>
      </c>
    </row>
    <row r="510" spans="1:26" ht="13.9" customHeight="1" x14ac:dyDescent="0.25">
      <c r="A510" s="15">
        <v>8</v>
      </c>
      <c r="B510" s="15">
        <v>3</v>
      </c>
      <c r="D510" s="138" t="s">
        <v>21</v>
      </c>
      <c r="E510" s="23">
        <v>41</v>
      </c>
      <c r="F510" s="23" t="s">
        <v>23</v>
      </c>
      <c r="G510" s="24">
        <f t="shared" ref="G510:Q510" si="233">SUM(G514:G518)</f>
        <v>1010</v>
      </c>
      <c r="H510" s="24">
        <f t="shared" si="233"/>
        <v>271615.03000000003</v>
      </c>
      <c r="I510" s="24">
        <f t="shared" si="233"/>
        <v>450000</v>
      </c>
      <c r="J510" s="24">
        <f t="shared" si="233"/>
        <v>425261.19</v>
      </c>
      <c r="K510" s="24">
        <f t="shared" si="233"/>
        <v>260000</v>
      </c>
      <c r="L510" s="24">
        <f t="shared" si="233"/>
        <v>0</v>
      </c>
      <c r="M510" s="24">
        <f t="shared" si="233"/>
        <v>0</v>
      </c>
      <c r="N510" s="24">
        <f t="shared" si="233"/>
        <v>0</v>
      </c>
      <c r="O510" s="24">
        <f t="shared" si="233"/>
        <v>0</v>
      </c>
      <c r="P510" s="24">
        <f t="shared" si="233"/>
        <v>250000</v>
      </c>
      <c r="Q510" s="24">
        <f t="shared" si="233"/>
        <v>0</v>
      </c>
      <c r="R510" s="25">
        <f>Q510/$P510</f>
        <v>0</v>
      </c>
      <c r="S510" s="24">
        <f>SUM(S514:S518)</f>
        <v>0</v>
      </c>
      <c r="T510" s="25">
        <f>S510/$P510</f>
        <v>0</v>
      </c>
      <c r="U510" s="24">
        <f>SUM(U514:U518)</f>
        <v>0</v>
      </c>
      <c r="V510" s="25">
        <f>U510/$P510</f>
        <v>0</v>
      </c>
      <c r="W510" s="24">
        <f>SUM(W514:W518)</f>
        <v>0</v>
      </c>
      <c r="X510" s="25">
        <f>W510/$P510</f>
        <v>0</v>
      </c>
      <c r="Y510" s="24">
        <f>SUM(Y514:Y518)</f>
        <v>417676</v>
      </c>
      <c r="Z510" s="24">
        <f>SUM(Z514:Z518)</f>
        <v>0</v>
      </c>
    </row>
    <row r="511" spans="1:26" ht="13.9" customHeight="1" x14ac:dyDescent="0.25">
      <c r="A511" s="15">
        <v>8</v>
      </c>
      <c r="B511" s="15">
        <v>3</v>
      </c>
      <c r="D511" s="30"/>
      <c r="E511" s="31"/>
      <c r="F511" s="26" t="s">
        <v>113</v>
      </c>
      <c r="G511" s="27">
        <f t="shared" ref="G511:Q511" si="234">SUM(G510:G510)</f>
        <v>1010</v>
      </c>
      <c r="H511" s="27">
        <f t="shared" si="234"/>
        <v>271615.03000000003</v>
      </c>
      <c r="I511" s="27">
        <f t="shared" si="234"/>
        <v>450000</v>
      </c>
      <c r="J511" s="27">
        <f t="shared" si="234"/>
        <v>425261.19</v>
      </c>
      <c r="K511" s="27">
        <f t="shared" si="234"/>
        <v>260000</v>
      </c>
      <c r="L511" s="27">
        <f t="shared" si="234"/>
        <v>0</v>
      </c>
      <c r="M511" s="27">
        <f t="shared" si="234"/>
        <v>0</v>
      </c>
      <c r="N511" s="27">
        <f t="shared" si="234"/>
        <v>0</v>
      </c>
      <c r="O511" s="27">
        <f t="shared" si="234"/>
        <v>0</v>
      </c>
      <c r="P511" s="27">
        <f t="shared" si="234"/>
        <v>250000</v>
      </c>
      <c r="Q511" s="27">
        <f t="shared" si="234"/>
        <v>0</v>
      </c>
      <c r="R511" s="28">
        <f>Q511/$P511</f>
        <v>0</v>
      </c>
      <c r="S511" s="27">
        <f>SUM(S510:S510)</f>
        <v>0</v>
      </c>
      <c r="T511" s="28">
        <f>S511/$P511</f>
        <v>0</v>
      </c>
      <c r="U511" s="27">
        <f>SUM(U510:U510)</f>
        <v>0</v>
      </c>
      <c r="V511" s="28">
        <f>U511/$P511</f>
        <v>0</v>
      </c>
      <c r="W511" s="27">
        <f>SUM(W510:W510)</f>
        <v>0</v>
      </c>
      <c r="X511" s="28">
        <f>W511/$P511</f>
        <v>0</v>
      </c>
      <c r="Y511" s="27">
        <f>SUM(Y510:Y510)</f>
        <v>417676</v>
      </c>
      <c r="Z511" s="27">
        <f>SUM(Z510:Z510)</f>
        <v>0</v>
      </c>
    </row>
    <row r="513" spans="1:26" ht="13.9" customHeight="1" x14ac:dyDescent="0.25">
      <c r="D513" s="15" t="s">
        <v>56</v>
      </c>
    </row>
    <row r="514" spans="1:26" ht="13.9" customHeight="1" x14ac:dyDescent="0.25">
      <c r="D514" s="13" t="s">
        <v>268</v>
      </c>
      <c r="E514" s="116" t="s">
        <v>269</v>
      </c>
      <c r="F514" s="123"/>
      <c r="G514" s="125">
        <v>870</v>
      </c>
      <c r="H514" s="125">
        <v>4074</v>
      </c>
      <c r="I514" s="125"/>
      <c r="J514" s="125"/>
      <c r="K514" s="125"/>
      <c r="L514" s="125"/>
      <c r="M514" s="125"/>
      <c r="N514" s="125"/>
      <c r="O514" s="125"/>
      <c r="P514" s="125">
        <f>K514+SUM(L514:O514)</f>
        <v>0</v>
      </c>
      <c r="Q514" s="125"/>
      <c r="R514" s="126" t="e">
        <f>Q514/$P514</f>
        <v>#DIV/0!</v>
      </c>
      <c r="S514" s="125"/>
      <c r="T514" s="126" t="e">
        <f>S514/$P514</f>
        <v>#DIV/0!</v>
      </c>
      <c r="U514" s="125"/>
      <c r="V514" s="126" t="e">
        <f>U514/$P514</f>
        <v>#DIV/0!</v>
      </c>
      <c r="W514" s="125"/>
      <c r="X514" s="127" t="e">
        <f>W514/$P514</f>
        <v>#DIV/0!</v>
      </c>
      <c r="Y514" s="125"/>
      <c r="Z514" s="128"/>
    </row>
    <row r="515" spans="1:26" ht="13.9" customHeight="1" x14ac:dyDescent="0.25">
      <c r="D515" s="13"/>
      <c r="E515" s="116" t="s">
        <v>270</v>
      </c>
      <c r="F515" s="123"/>
      <c r="G515" s="125">
        <v>140</v>
      </c>
      <c r="H515" s="125">
        <v>19393.900000000001</v>
      </c>
      <c r="I515" s="125"/>
      <c r="J515" s="125"/>
      <c r="K515" s="125"/>
      <c r="L515" s="125"/>
      <c r="M515" s="125"/>
      <c r="N515" s="125"/>
      <c r="O515" s="125"/>
      <c r="P515" s="125">
        <f>K515+SUM(L515:O515)</f>
        <v>0</v>
      </c>
      <c r="Q515" s="125"/>
      <c r="R515" s="126" t="e">
        <f>Q515/$P515</f>
        <v>#DIV/0!</v>
      </c>
      <c r="S515" s="125"/>
      <c r="T515" s="126" t="e">
        <f>S515/$P515</f>
        <v>#DIV/0!</v>
      </c>
      <c r="U515" s="125"/>
      <c r="V515" s="126" t="e">
        <f>U515/$P515</f>
        <v>#DIV/0!</v>
      </c>
      <c r="W515" s="125"/>
      <c r="X515" s="127" t="e">
        <f>W515/$P515</f>
        <v>#DIV/0!</v>
      </c>
      <c r="Y515" s="125"/>
      <c r="Z515" s="128"/>
    </row>
    <row r="516" spans="1:26" ht="13.9" customHeight="1" x14ac:dyDescent="0.25">
      <c r="D516" s="13"/>
      <c r="E516" s="116" t="s">
        <v>271</v>
      </c>
      <c r="F516" s="123"/>
      <c r="G516" s="125"/>
      <c r="H516" s="125"/>
      <c r="I516" s="125"/>
      <c r="J516" s="125"/>
      <c r="K516" s="125">
        <v>10000</v>
      </c>
      <c r="L516" s="125"/>
      <c r="M516" s="125"/>
      <c r="N516" s="125"/>
      <c r="O516" s="125"/>
      <c r="P516" s="125"/>
      <c r="Q516" s="125"/>
      <c r="R516" s="126"/>
      <c r="S516" s="125"/>
      <c r="T516" s="126"/>
      <c r="U516" s="125"/>
      <c r="V516" s="126"/>
      <c r="W516" s="125"/>
      <c r="X516" s="127"/>
      <c r="Y516" s="125"/>
      <c r="Z516" s="128"/>
    </row>
    <row r="517" spans="1:26" ht="13.9" customHeight="1" x14ac:dyDescent="0.25">
      <c r="D517" s="13"/>
      <c r="E517" s="116" t="s">
        <v>272</v>
      </c>
      <c r="F517" s="123"/>
      <c r="G517" s="125"/>
      <c r="H517" s="125">
        <v>248147.13</v>
      </c>
      <c r="I517" s="125">
        <v>450000</v>
      </c>
      <c r="J517" s="125">
        <v>425261.19</v>
      </c>
      <c r="K517" s="125">
        <v>250000</v>
      </c>
      <c r="L517" s="125"/>
      <c r="M517" s="125"/>
      <c r="N517" s="125"/>
      <c r="O517" s="125"/>
      <c r="P517" s="125">
        <f>K517+SUM(L517:O517)</f>
        <v>250000</v>
      </c>
      <c r="Q517" s="125"/>
      <c r="R517" s="126">
        <f>Q517/$P517</f>
        <v>0</v>
      </c>
      <c r="S517" s="125"/>
      <c r="T517" s="126">
        <f>S517/$P517</f>
        <v>0</v>
      </c>
      <c r="U517" s="125"/>
      <c r="V517" s="126">
        <f>U517/$P517</f>
        <v>0</v>
      </c>
      <c r="W517" s="125"/>
      <c r="X517" s="127">
        <f>W517/$P517</f>
        <v>0</v>
      </c>
      <c r="Y517" s="125"/>
      <c r="Z517" s="128"/>
    </row>
    <row r="518" spans="1:26" ht="13.9" customHeight="1" x14ac:dyDescent="0.25">
      <c r="D518" s="13"/>
      <c r="E518" s="116" t="s">
        <v>273</v>
      </c>
      <c r="F518" s="123"/>
      <c r="G518" s="125"/>
      <c r="H518" s="125"/>
      <c r="I518" s="125"/>
      <c r="J518" s="125"/>
      <c r="K518" s="125"/>
      <c r="L518" s="125"/>
      <c r="M518" s="125"/>
      <c r="N518" s="125"/>
      <c r="O518" s="125"/>
      <c r="P518" s="125">
        <f>K518+SUM(L518:O518)</f>
        <v>0</v>
      </c>
      <c r="Q518" s="125"/>
      <c r="R518" s="126" t="e">
        <f>Q518/$P518</f>
        <v>#DIV/0!</v>
      </c>
      <c r="S518" s="125"/>
      <c r="T518" s="126" t="e">
        <f>S518/$P518</f>
        <v>#DIV/0!</v>
      </c>
      <c r="U518" s="125"/>
      <c r="V518" s="126" t="e">
        <f>U518/$P518</f>
        <v>#DIV/0!</v>
      </c>
      <c r="W518" s="125"/>
      <c r="X518" s="127" t="e">
        <f>W518/$P518</f>
        <v>#DIV/0!</v>
      </c>
      <c r="Y518" s="124">
        <v>417676</v>
      </c>
      <c r="Z518" s="128"/>
    </row>
    <row r="520" spans="1:26" ht="13.9" customHeight="1" x14ac:dyDescent="0.25">
      <c r="D520" s="41" t="s">
        <v>274</v>
      </c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2"/>
      <c r="S520" s="41"/>
      <c r="T520" s="42"/>
      <c r="U520" s="41"/>
      <c r="V520" s="42"/>
      <c r="W520" s="41"/>
      <c r="X520" s="42"/>
      <c r="Y520" s="41"/>
      <c r="Z520" s="41"/>
    </row>
    <row r="521" spans="1:26" ht="13.9" customHeight="1" x14ac:dyDescent="0.25">
      <c r="D521" s="136"/>
      <c r="E521" s="21"/>
      <c r="F521" s="21"/>
      <c r="G521" s="21" t="s">
        <v>1</v>
      </c>
      <c r="H521" s="21" t="s">
        <v>2</v>
      </c>
      <c r="I521" s="21" t="s">
        <v>3</v>
      </c>
      <c r="J521" s="21" t="s">
        <v>4</v>
      </c>
      <c r="K521" s="21" t="s">
        <v>5</v>
      </c>
      <c r="L521" s="21" t="s">
        <v>6</v>
      </c>
      <c r="M521" s="21" t="s">
        <v>7</v>
      </c>
      <c r="N521" s="21" t="s">
        <v>8</v>
      </c>
      <c r="O521" s="21" t="s">
        <v>9</v>
      </c>
      <c r="P521" s="21" t="s">
        <v>10</v>
      </c>
      <c r="Q521" s="21" t="s">
        <v>11</v>
      </c>
      <c r="R521" s="22" t="s">
        <v>12</v>
      </c>
      <c r="S521" s="21" t="s">
        <v>13</v>
      </c>
      <c r="T521" s="22" t="s">
        <v>14</v>
      </c>
      <c r="U521" s="21" t="s">
        <v>15</v>
      </c>
      <c r="V521" s="22" t="s">
        <v>16</v>
      </c>
      <c r="W521" s="21" t="s">
        <v>17</v>
      </c>
      <c r="X521" s="22" t="s">
        <v>18</v>
      </c>
      <c r="Y521" s="21" t="s">
        <v>19</v>
      </c>
      <c r="Z521" s="21" t="s">
        <v>20</v>
      </c>
    </row>
    <row r="522" spans="1:26" ht="13.9" customHeight="1" x14ac:dyDescent="0.25">
      <c r="A522" s="15">
        <v>8</v>
      </c>
      <c r="B522" s="15">
        <v>5</v>
      </c>
      <c r="D522" s="13" t="s">
        <v>21</v>
      </c>
      <c r="E522" s="23">
        <v>111</v>
      </c>
      <c r="F522" s="23" t="s">
        <v>46</v>
      </c>
      <c r="G522" s="24">
        <v>0</v>
      </c>
      <c r="H522" s="24">
        <v>0</v>
      </c>
      <c r="I522" s="24">
        <v>166698</v>
      </c>
      <c r="J522" s="24">
        <v>0</v>
      </c>
      <c r="K522" s="24">
        <v>150935</v>
      </c>
      <c r="L522" s="24">
        <v>0</v>
      </c>
      <c r="M522" s="24">
        <v>0</v>
      </c>
      <c r="N522" s="24">
        <v>0</v>
      </c>
      <c r="O522" s="24">
        <v>0</v>
      </c>
      <c r="P522" s="24">
        <v>0</v>
      </c>
      <c r="Q522" s="24">
        <v>0</v>
      </c>
      <c r="R522" s="25" t="e">
        <f>Q522/$P522</f>
        <v>#DIV/0!</v>
      </c>
      <c r="S522" s="24">
        <v>0</v>
      </c>
      <c r="T522" s="25" t="e">
        <f>S522/$P522</f>
        <v>#DIV/0!</v>
      </c>
      <c r="U522" s="24">
        <v>0</v>
      </c>
      <c r="V522" s="25" t="e">
        <f>U522/$P522</f>
        <v>#DIV/0!</v>
      </c>
      <c r="W522" s="24">
        <v>0</v>
      </c>
      <c r="X522" s="25" t="e">
        <f>W522/$P522</f>
        <v>#DIV/0!</v>
      </c>
      <c r="Y522" s="24">
        <v>0</v>
      </c>
      <c r="Z522" s="24">
        <v>0</v>
      </c>
    </row>
    <row r="523" spans="1:26" ht="13.9" customHeight="1" x14ac:dyDescent="0.25">
      <c r="A523" s="15">
        <v>8</v>
      </c>
      <c r="B523" s="15">
        <v>5</v>
      </c>
      <c r="D523" s="13"/>
      <c r="E523" s="23">
        <v>41</v>
      </c>
      <c r="F523" s="23" t="s">
        <v>23</v>
      </c>
      <c r="G523" s="24">
        <f t="shared" ref="G523:Q523" si="235">SUM(G527:G533)-G522</f>
        <v>74155.569999999992</v>
      </c>
      <c r="H523" s="24">
        <f t="shared" si="235"/>
        <v>226141.9</v>
      </c>
      <c r="I523" s="24">
        <f t="shared" si="235"/>
        <v>245805</v>
      </c>
      <c r="J523" s="24">
        <f t="shared" si="235"/>
        <v>167391.96000000002</v>
      </c>
      <c r="K523" s="24">
        <f t="shared" si="235"/>
        <v>213835</v>
      </c>
      <c r="L523" s="24">
        <f t="shared" si="235"/>
        <v>0</v>
      </c>
      <c r="M523" s="24">
        <f t="shared" si="235"/>
        <v>0</v>
      </c>
      <c r="N523" s="24">
        <f t="shared" si="235"/>
        <v>0</v>
      </c>
      <c r="O523" s="24">
        <f t="shared" si="235"/>
        <v>0</v>
      </c>
      <c r="P523" s="24">
        <f t="shared" si="235"/>
        <v>364770</v>
      </c>
      <c r="Q523" s="24">
        <f t="shared" si="235"/>
        <v>0</v>
      </c>
      <c r="R523" s="25">
        <f>Q523/$P523</f>
        <v>0</v>
      </c>
      <c r="S523" s="24">
        <f>SUM(S527:S533)-S522</f>
        <v>0</v>
      </c>
      <c r="T523" s="25">
        <f>S523/$P523</f>
        <v>0</v>
      </c>
      <c r="U523" s="24">
        <f>SUM(U527:U533)-U522</f>
        <v>0</v>
      </c>
      <c r="V523" s="25">
        <f>U523/$P523</f>
        <v>0</v>
      </c>
      <c r="W523" s="24">
        <f>SUM(W527:W533)-W522</f>
        <v>0</v>
      </c>
      <c r="X523" s="25">
        <f>W523/$P523</f>
        <v>0</v>
      </c>
      <c r="Y523" s="24">
        <f>SUM(Y527:Y533)</f>
        <v>0</v>
      </c>
      <c r="Z523" s="24">
        <f>SUM(Z527:Z533)</f>
        <v>386159</v>
      </c>
    </row>
    <row r="524" spans="1:26" ht="13.9" customHeight="1" x14ac:dyDescent="0.25">
      <c r="A524" s="15">
        <v>8</v>
      </c>
      <c r="B524" s="15">
        <v>5</v>
      </c>
      <c r="D524" s="30"/>
      <c r="E524" s="31"/>
      <c r="F524" s="26" t="s">
        <v>113</v>
      </c>
      <c r="G524" s="27">
        <f t="shared" ref="G524:Q524" si="236">SUM(G522:G523)</f>
        <v>74155.569999999992</v>
      </c>
      <c r="H524" s="27">
        <f t="shared" si="236"/>
        <v>226141.9</v>
      </c>
      <c r="I524" s="27">
        <f t="shared" si="236"/>
        <v>412503</v>
      </c>
      <c r="J524" s="27">
        <f t="shared" si="236"/>
        <v>167391.96000000002</v>
      </c>
      <c r="K524" s="27">
        <f t="shared" si="236"/>
        <v>364770</v>
      </c>
      <c r="L524" s="27">
        <f t="shared" si="236"/>
        <v>0</v>
      </c>
      <c r="M524" s="27">
        <f t="shared" si="236"/>
        <v>0</v>
      </c>
      <c r="N524" s="27">
        <f t="shared" si="236"/>
        <v>0</v>
      </c>
      <c r="O524" s="27">
        <f t="shared" si="236"/>
        <v>0</v>
      </c>
      <c r="P524" s="27">
        <f t="shared" si="236"/>
        <v>364770</v>
      </c>
      <c r="Q524" s="27">
        <f t="shared" si="236"/>
        <v>0</v>
      </c>
      <c r="R524" s="28">
        <f>Q524/$P524</f>
        <v>0</v>
      </c>
      <c r="S524" s="27">
        <f>SUM(S522:S523)</f>
        <v>0</v>
      </c>
      <c r="T524" s="28">
        <f>S524/$P524</f>
        <v>0</v>
      </c>
      <c r="U524" s="27">
        <f>SUM(U522:U523)</f>
        <v>0</v>
      </c>
      <c r="V524" s="28">
        <f>U524/$P524</f>
        <v>0</v>
      </c>
      <c r="W524" s="27">
        <f>SUM(W522:W523)</f>
        <v>0</v>
      </c>
      <c r="X524" s="28">
        <f>W524/$P524</f>
        <v>0</v>
      </c>
      <c r="Y524" s="27">
        <f>SUM(Y522:Y523)</f>
        <v>0</v>
      </c>
      <c r="Z524" s="27">
        <f>SUM(Z522:Z523)</f>
        <v>386159</v>
      </c>
    </row>
    <row r="526" spans="1:26" ht="13.9" customHeight="1" x14ac:dyDescent="0.25">
      <c r="D526" s="15" t="s">
        <v>56</v>
      </c>
    </row>
    <row r="527" spans="1:26" ht="13.9" customHeight="1" x14ac:dyDescent="0.25">
      <c r="D527" s="43" t="s">
        <v>275</v>
      </c>
      <c r="E527" s="116" t="s">
        <v>276</v>
      </c>
      <c r="F527" s="123"/>
      <c r="G527" s="124">
        <v>20209.86</v>
      </c>
      <c r="H527" s="124"/>
      <c r="I527" s="124">
        <v>124430</v>
      </c>
      <c r="J527" s="124">
        <v>112331.32</v>
      </c>
      <c r="K527" s="124">
        <v>150000</v>
      </c>
      <c r="L527" s="124"/>
      <c r="M527" s="124"/>
      <c r="N527" s="124"/>
      <c r="O527" s="124"/>
      <c r="P527" s="124">
        <f t="shared" ref="P527:P533" si="237">K527+SUM(L527:O527)</f>
        <v>150000</v>
      </c>
      <c r="Q527" s="124"/>
      <c r="R527" s="131">
        <f t="shared" ref="R527:R533" si="238">Q527/$P527</f>
        <v>0</v>
      </c>
      <c r="S527" s="124"/>
      <c r="T527" s="131">
        <f t="shared" ref="T527:T533" si="239">S527/$P527</f>
        <v>0</v>
      </c>
      <c r="U527" s="124"/>
      <c r="V527" s="131">
        <f t="shared" ref="V527:V533" si="240">U527/$P527</f>
        <v>0</v>
      </c>
      <c r="W527" s="124"/>
      <c r="X527" s="132">
        <f t="shared" ref="X527:X533" si="241">W527/$P527</f>
        <v>0</v>
      </c>
      <c r="Y527" s="125"/>
      <c r="Z527" s="128"/>
    </row>
    <row r="528" spans="1:26" ht="13.9" customHeight="1" x14ac:dyDescent="0.25">
      <c r="D528" s="43" t="s">
        <v>277</v>
      </c>
      <c r="E528" s="116" t="s">
        <v>278</v>
      </c>
      <c r="F528" s="123"/>
      <c r="G528" s="125">
        <v>50367.76</v>
      </c>
      <c r="H528" s="125"/>
      <c r="I528" s="125"/>
      <c r="J528" s="125"/>
      <c r="K528" s="125"/>
      <c r="L528" s="125"/>
      <c r="M528" s="125"/>
      <c r="N528" s="125"/>
      <c r="O528" s="125"/>
      <c r="P528" s="125">
        <f t="shared" si="237"/>
        <v>0</v>
      </c>
      <c r="Q528" s="125"/>
      <c r="R528" s="126" t="e">
        <f t="shared" si="238"/>
        <v>#DIV/0!</v>
      </c>
      <c r="S528" s="125"/>
      <c r="T528" s="126" t="e">
        <f t="shared" si="239"/>
        <v>#DIV/0!</v>
      </c>
      <c r="U528" s="125"/>
      <c r="V528" s="126" t="e">
        <f t="shared" si="240"/>
        <v>#DIV/0!</v>
      </c>
      <c r="W528" s="125"/>
      <c r="X528" s="127" t="e">
        <f t="shared" si="241"/>
        <v>#DIV/0!</v>
      </c>
      <c r="Y528" s="125"/>
      <c r="Z528" s="128"/>
    </row>
    <row r="529" spans="1:26" ht="13.9" customHeight="1" x14ac:dyDescent="0.25">
      <c r="D529" s="1" t="s">
        <v>277</v>
      </c>
      <c r="E529" s="52" t="s">
        <v>279</v>
      </c>
      <c r="F529" s="30"/>
      <c r="G529" s="53">
        <v>223.9</v>
      </c>
      <c r="H529" s="53">
        <v>5028</v>
      </c>
      <c r="I529" s="53"/>
      <c r="J529" s="53">
        <v>1800</v>
      </c>
      <c r="K529" s="53"/>
      <c r="L529" s="53"/>
      <c r="M529" s="53"/>
      <c r="N529" s="53"/>
      <c r="O529" s="53"/>
      <c r="P529" s="53">
        <f t="shared" si="237"/>
        <v>0</v>
      </c>
      <c r="Q529" s="53"/>
      <c r="R529" s="54" t="e">
        <f t="shared" si="238"/>
        <v>#DIV/0!</v>
      </c>
      <c r="S529" s="53"/>
      <c r="T529" s="54" t="e">
        <f t="shared" si="239"/>
        <v>#DIV/0!</v>
      </c>
      <c r="U529" s="53"/>
      <c r="V529" s="54" t="e">
        <f t="shared" si="240"/>
        <v>#DIV/0!</v>
      </c>
      <c r="W529" s="53"/>
      <c r="X529" s="55" t="e">
        <f t="shared" si="241"/>
        <v>#DIV/0!</v>
      </c>
      <c r="Y529" s="53"/>
      <c r="Z529" s="56"/>
    </row>
    <row r="530" spans="1:26" ht="13.9" customHeight="1" x14ac:dyDescent="0.25">
      <c r="D530" s="1" t="s">
        <v>277</v>
      </c>
      <c r="E530" s="65" t="s">
        <v>280</v>
      </c>
      <c r="F530" s="95"/>
      <c r="G530" s="67"/>
      <c r="H530" s="67"/>
      <c r="I530" s="67"/>
      <c r="J530" s="67"/>
      <c r="K530" s="67"/>
      <c r="L530" s="67"/>
      <c r="M530" s="67"/>
      <c r="N530" s="67"/>
      <c r="O530" s="67"/>
      <c r="P530" s="67">
        <f t="shared" si="237"/>
        <v>0</v>
      </c>
      <c r="Q530" s="67"/>
      <c r="R530" s="68" t="e">
        <f t="shared" si="238"/>
        <v>#DIV/0!</v>
      </c>
      <c r="S530" s="67"/>
      <c r="T530" s="68" t="e">
        <f t="shared" si="239"/>
        <v>#DIV/0!</v>
      </c>
      <c r="U530" s="67"/>
      <c r="V530" s="68" t="e">
        <f t="shared" si="240"/>
        <v>#DIV/0!</v>
      </c>
      <c r="W530" s="67"/>
      <c r="X530" s="69" t="e">
        <f t="shared" si="241"/>
        <v>#DIV/0!</v>
      </c>
      <c r="Y530" s="67"/>
      <c r="Z530" s="144">
        <v>386159</v>
      </c>
    </row>
    <row r="531" spans="1:26" ht="13.9" customHeight="1" x14ac:dyDescent="0.25">
      <c r="D531" s="1" t="s">
        <v>277</v>
      </c>
      <c r="E531" s="65" t="s">
        <v>281</v>
      </c>
      <c r="F531" s="95"/>
      <c r="G531" s="67">
        <v>1200</v>
      </c>
      <c r="H531" s="67"/>
      <c r="I531" s="67">
        <v>175472</v>
      </c>
      <c r="J531" s="67">
        <v>500</v>
      </c>
      <c r="K531" s="96">
        <v>162240</v>
      </c>
      <c r="L531" s="67"/>
      <c r="M531" s="67"/>
      <c r="N531" s="67"/>
      <c r="O531" s="67"/>
      <c r="P531" s="67">
        <f t="shared" si="237"/>
        <v>162240</v>
      </c>
      <c r="Q531" s="67"/>
      <c r="R531" s="68">
        <f t="shared" si="238"/>
        <v>0</v>
      </c>
      <c r="S531" s="67"/>
      <c r="T531" s="68">
        <f t="shared" si="239"/>
        <v>0</v>
      </c>
      <c r="U531" s="67"/>
      <c r="V531" s="68">
        <f t="shared" si="240"/>
        <v>0</v>
      </c>
      <c r="W531" s="67"/>
      <c r="X531" s="69">
        <f t="shared" si="241"/>
        <v>0</v>
      </c>
      <c r="Y531" s="124"/>
      <c r="Z531" s="145"/>
    </row>
    <row r="532" spans="1:26" ht="13.9" customHeight="1" x14ac:dyDescent="0.25">
      <c r="D532" s="146" t="s">
        <v>282</v>
      </c>
      <c r="E532" s="116" t="s">
        <v>283</v>
      </c>
      <c r="F532" s="123"/>
      <c r="G532" s="125">
        <v>2154.0500000000002</v>
      </c>
      <c r="H532" s="125">
        <v>215186.4</v>
      </c>
      <c r="I532" s="124">
        <v>12601</v>
      </c>
      <c r="J532" s="125">
        <v>17482.32</v>
      </c>
      <c r="K532" s="125"/>
      <c r="L532" s="125"/>
      <c r="M532" s="125"/>
      <c r="N532" s="125"/>
      <c r="O532" s="125"/>
      <c r="P532" s="125">
        <f t="shared" si="237"/>
        <v>0</v>
      </c>
      <c r="Q532" s="125"/>
      <c r="R532" s="126" t="e">
        <f t="shared" si="238"/>
        <v>#DIV/0!</v>
      </c>
      <c r="S532" s="125"/>
      <c r="T532" s="126" t="e">
        <f t="shared" si="239"/>
        <v>#DIV/0!</v>
      </c>
      <c r="U532" s="125"/>
      <c r="V532" s="126" t="e">
        <f t="shared" si="240"/>
        <v>#DIV/0!</v>
      </c>
      <c r="W532" s="125"/>
      <c r="X532" s="127" t="e">
        <f t="shared" si="241"/>
        <v>#DIV/0!</v>
      </c>
      <c r="Y532" s="125"/>
      <c r="Z532" s="128"/>
    </row>
    <row r="533" spans="1:26" ht="13.9" customHeight="1" x14ac:dyDescent="0.25">
      <c r="D533" s="43" t="s">
        <v>284</v>
      </c>
      <c r="E533" s="147" t="s">
        <v>285</v>
      </c>
      <c r="F533" s="123"/>
      <c r="G533" s="125"/>
      <c r="H533" s="125">
        <v>5927.5</v>
      </c>
      <c r="I533" s="125">
        <v>100000</v>
      </c>
      <c r="J533" s="125">
        <v>35278.32</v>
      </c>
      <c r="K533" s="125">
        <f>47530+5000</f>
        <v>52530</v>
      </c>
      <c r="L533" s="125"/>
      <c r="M533" s="125"/>
      <c r="N533" s="125"/>
      <c r="O533" s="125"/>
      <c r="P533" s="125">
        <f t="shared" si="237"/>
        <v>52530</v>
      </c>
      <c r="Q533" s="125"/>
      <c r="R533" s="126">
        <f t="shared" si="238"/>
        <v>0</v>
      </c>
      <c r="S533" s="125"/>
      <c r="T533" s="126">
        <f t="shared" si="239"/>
        <v>0</v>
      </c>
      <c r="U533" s="125"/>
      <c r="V533" s="126">
        <f t="shared" si="240"/>
        <v>0</v>
      </c>
      <c r="W533" s="125"/>
      <c r="X533" s="127">
        <f t="shared" si="241"/>
        <v>0</v>
      </c>
      <c r="Y533" s="123"/>
      <c r="Z533" s="148"/>
    </row>
    <row r="535" spans="1:26" ht="13.9" customHeight="1" x14ac:dyDescent="0.25">
      <c r="D535" s="41" t="s">
        <v>286</v>
      </c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2"/>
      <c r="S535" s="41"/>
      <c r="T535" s="42"/>
      <c r="U535" s="41"/>
      <c r="V535" s="42"/>
      <c r="W535" s="41"/>
      <c r="X535" s="42"/>
      <c r="Y535" s="41"/>
      <c r="Z535" s="41"/>
    </row>
    <row r="536" spans="1:26" ht="13.9" customHeight="1" x14ac:dyDescent="0.25">
      <c r="D536" s="136"/>
      <c r="E536" s="21"/>
      <c r="F536" s="21"/>
      <c r="G536" s="21" t="s">
        <v>1</v>
      </c>
      <c r="H536" s="21" t="s">
        <v>2</v>
      </c>
      <c r="I536" s="21" t="s">
        <v>3</v>
      </c>
      <c r="J536" s="21" t="s">
        <v>4</v>
      </c>
      <c r="K536" s="21" t="s">
        <v>5</v>
      </c>
      <c r="L536" s="21" t="s">
        <v>6</v>
      </c>
      <c r="M536" s="21" t="s">
        <v>7</v>
      </c>
      <c r="N536" s="21" t="s">
        <v>8</v>
      </c>
      <c r="O536" s="21" t="s">
        <v>9</v>
      </c>
      <c r="P536" s="21" t="s">
        <v>10</v>
      </c>
      <c r="Q536" s="21" t="s">
        <v>11</v>
      </c>
      <c r="R536" s="22" t="s">
        <v>12</v>
      </c>
      <c r="S536" s="21" t="s">
        <v>13</v>
      </c>
      <c r="T536" s="22" t="s">
        <v>14</v>
      </c>
      <c r="U536" s="21" t="s">
        <v>15</v>
      </c>
      <c r="V536" s="22" t="s">
        <v>16</v>
      </c>
      <c r="W536" s="21" t="s">
        <v>17</v>
      </c>
      <c r="X536" s="22" t="s">
        <v>18</v>
      </c>
      <c r="Y536" s="21" t="s">
        <v>19</v>
      </c>
      <c r="Z536" s="21" t="s">
        <v>20</v>
      </c>
    </row>
    <row r="537" spans="1:26" ht="13.9" customHeight="1" x14ac:dyDescent="0.25">
      <c r="A537" s="15">
        <v>8</v>
      </c>
      <c r="B537" s="15">
        <v>6</v>
      </c>
      <c r="D537" s="138" t="s">
        <v>21</v>
      </c>
      <c r="E537" s="23">
        <v>111</v>
      </c>
      <c r="F537" s="23" t="s">
        <v>123</v>
      </c>
      <c r="G537" s="24">
        <v>0</v>
      </c>
      <c r="H537" s="24">
        <v>0</v>
      </c>
      <c r="I537" s="24">
        <v>0</v>
      </c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0</v>
      </c>
      <c r="P537" s="24">
        <v>0</v>
      </c>
      <c r="Q537" s="24">
        <v>0</v>
      </c>
      <c r="R537" s="25" t="e">
        <f>Q537/$P537</f>
        <v>#DIV/0!</v>
      </c>
      <c r="S537" s="24">
        <v>0</v>
      </c>
      <c r="T537" s="25" t="e">
        <f>S537/$P537</f>
        <v>#DIV/0!</v>
      </c>
      <c r="U537" s="24">
        <v>0</v>
      </c>
      <c r="V537" s="25" t="e">
        <f>U537/$P537</f>
        <v>#DIV/0!</v>
      </c>
      <c r="W537" s="24">
        <v>0</v>
      </c>
      <c r="X537" s="25" t="e">
        <f>W537/$P537</f>
        <v>#DIV/0!</v>
      </c>
      <c r="Y537" s="24">
        <f>SUM(Y541:Y541)</f>
        <v>0</v>
      </c>
      <c r="Z537" s="24">
        <f>SUM(Z541:Z541)</f>
        <v>0</v>
      </c>
    </row>
    <row r="538" spans="1:26" ht="13.9" customHeight="1" x14ac:dyDescent="0.25">
      <c r="A538" s="15">
        <v>8</v>
      </c>
      <c r="B538" s="15">
        <v>6</v>
      </c>
      <c r="D538" s="138" t="s">
        <v>21</v>
      </c>
      <c r="E538" s="23">
        <v>41</v>
      </c>
      <c r="F538" s="23" t="s">
        <v>23</v>
      </c>
      <c r="G538" s="24">
        <f>SUM(G542:G546)</f>
        <v>13652.03</v>
      </c>
      <c r="H538" s="24">
        <v>99049.39</v>
      </c>
      <c r="I538" s="24">
        <f t="shared" ref="I538:Q538" si="242">SUM(I542:I546)-I537</f>
        <v>99920</v>
      </c>
      <c r="J538" s="24">
        <f t="shared" si="242"/>
        <v>51253.74</v>
      </c>
      <c r="K538" s="24">
        <f t="shared" si="242"/>
        <v>10000</v>
      </c>
      <c r="L538" s="24">
        <f t="shared" si="242"/>
        <v>0</v>
      </c>
      <c r="M538" s="24">
        <f t="shared" si="242"/>
        <v>0</v>
      </c>
      <c r="N538" s="24">
        <f t="shared" si="242"/>
        <v>0</v>
      </c>
      <c r="O538" s="24">
        <f t="shared" si="242"/>
        <v>0</v>
      </c>
      <c r="P538" s="24">
        <f t="shared" si="242"/>
        <v>10000</v>
      </c>
      <c r="Q538" s="24">
        <f t="shared" si="242"/>
        <v>0</v>
      </c>
      <c r="R538" s="25">
        <f>Q538/$P538</f>
        <v>0</v>
      </c>
      <c r="S538" s="24">
        <f>SUM(S542:S546)-S537</f>
        <v>0</v>
      </c>
      <c r="T538" s="25">
        <f>S538/$P538</f>
        <v>0</v>
      </c>
      <c r="U538" s="24">
        <f>SUM(U542:U546)-U537</f>
        <v>0</v>
      </c>
      <c r="V538" s="25">
        <f>U538/$P538</f>
        <v>0</v>
      </c>
      <c r="W538" s="24">
        <f>SUM(W542:W546)-W537</f>
        <v>0</v>
      </c>
      <c r="X538" s="25">
        <f>W538/$P538</f>
        <v>0</v>
      </c>
      <c r="Y538" s="24">
        <f>SUM(Y542:Y546)-Y537</f>
        <v>0</v>
      </c>
      <c r="Z538" s="24">
        <f>SUM(Z542:Z546)-Z537</f>
        <v>0</v>
      </c>
    </row>
    <row r="539" spans="1:26" ht="13.9" customHeight="1" x14ac:dyDescent="0.25">
      <c r="A539" s="15">
        <v>8</v>
      </c>
      <c r="B539" s="15">
        <v>6</v>
      </c>
      <c r="D539" s="30"/>
      <c r="E539" s="31"/>
      <c r="F539" s="26" t="s">
        <v>113</v>
      </c>
      <c r="G539" s="27">
        <f t="shared" ref="G539:Q539" si="243">SUM(G537:G538)</f>
        <v>13652.03</v>
      </c>
      <c r="H539" s="27">
        <f t="shared" si="243"/>
        <v>99049.39</v>
      </c>
      <c r="I539" s="27">
        <f t="shared" si="243"/>
        <v>99920</v>
      </c>
      <c r="J539" s="27">
        <f t="shared" si="243"/>
        <v>51253.74</v>
      </c>
      <c r="K539" s="27">
        <f t="shared" si="243"/>
        <v>10000</v>
      </c>
      <c r="L539" s="27">
        <f t="shared" si="243"/>
        <v>0</v>
      </c>
      <c r="M539" s="27">
        <f t="shared" si="243"/>
        <v>0</v>
      </c>
      <c r="N539" s="27">
        <f t="shared" si="243"/>
        <v>0</v>
      </c>
      <c r="O539" s="27">
        <f t="shared" si="243"/>
        <v>0</v>
      </c>
      <c r="P539" s="27">
        <f t="shared" si="243"/>
        <v>10000</v>
      </c>
      <c r="Q539" s="27">
        <f t="shared" si="243"/>
        <v>0</v>
      </c>
      <c r="R539" s="28">
        <f>Q539/$P539</f>
        <v>0</v>
      </c>
      <c r="S539" s="27">
        <f>SUM(S537:S538)</f>
        <v>0</v>
      </c>
      <c r="T539" s="28">
        <f>S539/$P539</f>
        <v>0</v>
      </c>
      <c r="U539" s="27">
        <f>SUM(U537:U538)</f>
        <v>0</v>
      </c>
      <c r="V539" s="28">
        <f>U539/$P539</f>
        <v>0</v>
      </c>
      <c r="W539" s="27">
        <f>SUM(W537:W538)</f>
        <v>0</v>
      </c>
      <c r="X539" s="28">
        <f>W539/$P539</f>
        <v>0</v>
      </c>
      <c r="Y539" s="27">
        <f>SUM(Y537:Y538)</f>
        <v>0</v>
      </c>
      <c r="Z539" s="27">
        <f>SUM(Z537:Z538)</f>
        <v>0</v>
      </c>
    </row>
    <row r="541" spans="1:26" ht="13.9" customHeight="1" x14ac:dyDescent="0.25">
      <c r="D541" s="15" t="s">
        <v>56</v>
      </c>
    </row>
    <row r="542" spans="1:26" ht="13.9" customHeight="1" x14ac:dyDescent="0.25">
      <c r="D542" s="13" t="s">
        <v>287</v>
      </c>
      <c r="E542" s="52" t="s">
        <v>288</v>
      </c>
      <c r="F542" s="30"/>
      <c r="G542" s="53">
        <f>4320.43+110</f>
        <v>4430.43</v>
      </c>
      <c r="H542" s="53">
        <v>99049.39</v>
      </c>
      <c r="I542" s="53">
        <v>20000</v>
      </c>
      <c r="J542" s="53">
        <v>15964.89</v>
      </c>
      <c r="K542" s="53">
        <v>10000</v>
      </c>
      <c r="L542" s="53"/>
      <c r="M542" s="53"/>
      <c r="N542" s="53"/>
      <c r="O542" s="53"/>
      <c r="P542" s="53">
        <f>K542+SUM(L542:O542)</f>
        <v>10000</v>
      </c>
      <c r="Q542" s="53"/>
      <c r="R542" s="54">
        <f>Q542/$P542</f>
        <v>0</v>
      </c>
      <c r="S542" s="53"/>
      <c r="T542" s="54">
        <f>S542/$P542</f>
        <v>0</v>
      </c>
      <c r="U542" s="53"/>
      <c r="V542" s="54">
        <f>U542/$P542</f>
        <v>0</v>
      </c>
      <c r="W542" s="53"/>
      <c r="X542" s="55">
        <f>W542/$P542</f>
        <v>0</v>
      </c>
      <c r="Y542" s="53"/>
      <c r="Z542" s="56"/>
    </row>
    <row r="543" spans="1:26" ht="13.9" customHeight="1" x14ac:dyDescent="0.25">
      <c r="D543" s="13"/>
      <c r="E543" s="65" t="s">
        <v>289</v>
      </c>
      <c r="F543" s="95"/>
      <c r="G543" s="67"/>
      <c r="H543" s="67"/>
      <c r="I543" s="67">
        <v>19920</v>
      </c>
      <c r="J543" s="67"/>
      <c r="K543" s="67"/>
      <c r="L543" s="67"/>
      <c r="M543" s="67"/>
      <c r="N543" s="67"/>
      <c r="O543" s="67"/>
      <c r="P543" s="67"/>
      <c r="Q543" s="67"/>
      <c r="R543" s="68"/>
      <c r="S543" s="67"/>
      <c r="T543" s="68"/>
      <c r="U543" s="67"/>
      <c r="V543" s="68"/>
      <c r="W543" s="67"/>
      <c r="X543" s="69"/>
      <c r="Y543" s="67"/>
      <c r="Z543" s="70"/>
    </row>
    <row r="544" spans="1:26" ht="13.9" customHeight="1" x14ac:dyDescent="0.25">
      <c r="D544" s="152" t="s">
        <v>290</v>
      </c>
      <c r="E544" s="57" t="s">
        <v>291</v>
      </c>
      <c r="F544" s="92"/>
      <c r="G544" s="82">
        <v>3012</v>
      </c>
      <c r="H544" s="82"/>
      <c r="I544" s="82">
        <v>30000</v>
      </c>
      <c r="J544" s="82">
        <v>26384.85</v>
      </c>
      <c r="K544" s="82"/>
      <c r="L544" s="82"/>
      <c r="M544" s="82"/>
      <c r="N544" s="82"/>
      <c r="O544" s="82"/>
      <c r="P544" s="53">
        <f>K544+SUM(L544:O544)</f>
        <v>0</v>
      </c>
      <c r="Q544" s="82"/>
      <c r="R544" s="54" t="e">
        <f>Q544/$P544</f>
        <v>#DIV/0!</v>
      </c>
      <c r="S544" s="82"/>
      <c r="T544" s="54" t="e">
        <f>S544/$P544</f>
        <v>#DIV/0!</v>
      </c>
      <c r="U544" s="82"/>
      <c r="V544" s="54" t="e">
        <f>U544/$P544</f>
        <v>#DIV/0!</v>
      </c>
      <c r="W544" s="82"/>
      <c r="X544" s="55" t="e">
        <f>W544/$P544</f>
        <v>#DIV/0!</v>
      </c>
      <c r="Y544" s="82"/>
      <c r="Z544" s="61"/>
    </row>
    <row r="545" spans="1:28" ht="13.9" customHeight="1" x14ac:dyDescent="0.25">
      <c r="D545" s="152"/>
      <c r="E545" s="57" t="s">
        <v>292</v>
      </c>
      <c r="F545" s="92"/>
      <c r="G545" s="82">
        <v>2129.6</v>
      </c>
      <c r="H545" s="82"/>
      <c r="I545" s="82">
        <v>30000</v>
      </c>
      <c r="J545" s="82">
        <v>8904</v>
      </c>
      <c r="K545" s="82"/>
      <c r="L545" s="82"/>
      <c r="M545" s="82"/>
      <c r="N545" s="82"/>
      <c r="O545" s="82"/>
      <c r="P545" s="82">
        <f>K545+SUM(L545:O545)</f>
        <v>0</v>
      </c>
      <c r="Q545" s="82"/>
      <c r="R545" s="83" t="e">
        <f>Q545/$P545</f>
        <v>#DIV/0!</v>
      </c>
      <c r="S545" s="82"/>
      <c r="T545" s="83" t="e">
        <f>S545/$P545</f>
        <v>#DIV/0!</v>
      </c>
      <c r="U545" s="82"/>
      <c r="V545" s="83" t="e">
        <f>U545/$P545</f>
        <v>#DIV/0!</v>
      </c>
      <c r="W545" s="82"/>
      <c r="X545" s="60" t="e">
        <f>W545/$P545</f>
        <v>#DIV/0!</v>
      </c>
      <c r="Y545" s="82"/>
      <c r="Z545" s="61"/>
    </row>
    <row r="546" spans="1:28" ht="13.9" customHeight="1" x14ac:dyDescent="0.25">
      <c r="D546" s="152"/>
      <c r="E546" s="65" t="s">
        <v>293</v>
      </c>
      <c r="F546" s="95"/>
      <c r="G546" s="67">
        <v>4080</v>
      </c>
      <c r="H546" s="67"/>
      <c r="I546" s="67"/>
      <c r="J546" s="67"/>
      <c r="K546" s="67"/>
      <c r="L546" s="67"/>
      <c r="M546" s="67"/>
      <c r="N546" s="67"/>
      <c r="O546" s="67"/>
      <c r="P546" s="67">
        <f>K546+SUM(L546:O546)</f>
        <v>0</v>
      </c>
      <c r="Q546" s="67"/>
      <c r="R546" s="68" t="e">
        <f>Q546/$P546</f>
        <v>#DIV/0!</v>
      </c>
      <c r="S546" s="67"/>
      <c r="T546" s="68" t="e">
        <f>S546/$P546</f>
        <v>#DIV/0!</v>
      </c>
      <c r="U546" s="67"/>
      <c r="V546" s="68" t="e">
        <f>U546/$P546</f>
        <v>#DIV/0!</v>
      </c>
      <c r="W546" s="67"/>
      <c r="X546" s="69" t="e">
        <f>W546/$P546</f>
        <v>#DIV/0!</v>
      </c>
      <c r="Y546" s="67"/>
      <c r="Z546" s="70"/>
    </row>
    <row r="548" spans="1:28" ht="13.9" customHeight="1" x14ac:dyDescent="0.25">
      <c r="D548" s="41" t="s">
        <v>294</v>
      </c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2"/>
      <c r="S548" s="41"/>
      <c r="T548" s="42"/>
      <c r="U548" s="41"/>
      <c r="V548" s="42"/>
      <c r="W548" s="41"/>
      <c r="X548" s="42"/>
      <c r="Y548" s="41"/>
      <c r="Z548" s="41"/>
    </row>
    <row r="549" spans="1:28" ht="13.9" customHeight="1" x14ac:dyDescent="0.25">
      <c r="D549" s="136"/>
      <c r="E549" s="21"/>
      <c r="F549" s="21"/>
      <c r="G549" s="21" t="s">
        <v>1</v>
      </c>
      <c r="H549" s="21" t="s">
        <v>2</v>
      </c>
      <c r="I549" s="21" t="s">
        <v>3</v>
      </c>
      <c r="J549" s="21" t="s">
        <v>4</v>
      </c>
      <c r="K549" s="21" t="s">
        <v>5</v>
      </c>
      <c r="L549" s="21" t="s">
        <v>6</v>
      </c>
      <c r="M549" s="21" t="s">
        <v>7</v>
      </c>
      <c r="N549" s="21" t="s">
        <v>8</v>
      </c>
      <c r="O549" s="21" t="s">
        <v>9</v>
      </c>
      <c r="P549" s="21" t="s">
        <v>10</v>
      </c>
      <c r="Q549" s="21" t="s">
        <v>11</v>
      </c>
      <c r="R549" s="22" t="s">
        <v>12</v>
      </c>
      <c r="S549" s="21" t="s">
        <v>13</v>
      </c>
      <c r="T549" s="22" t="s">
        <v>14</v>
      </c>
      <c r="U549" s="21" t="s">
        <v>15</v>
      </c>
      <c r="V549" s="22" t="s">
        <v>16</v>
      </c>
      <c r="W549" s="21" t="s">
        <v>17</v>
      </c>
      <c r="X549" s="22" t="s">
        <v>18</v>
      </c>
      <c r="Y549" s="21" t="s">
        <v>19</v>
      </c>
      <c r="Z549" s="21" t="s">
        <v>20</v>
      </c>
    </row>
    <row r="550" spans="1:28" ht="13.9" customHeight="1" x14ac:dyDescent="0.25">
      <c r="A550" s="15">
        <v>8</v>
      </c>
      <c r="B550" s="15">
        <v>7</v>
      </c>
      <c r="D550" s="13" t="s">
        <v>21</v>
      </c>
      <c r="E550" s="23">
        <v>111</v>
      </c>
      <c r="F550" s="23" t="s">
        <v>46</v>
      </c>
      <c r="G550" s="24">
        <v>0</v>
      </c>
      <c r="H550" s="24">
        <v>0</v>
      </c>
      <c r="I550" s="24">
        <v>0</v>
      </c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0</v>
      </c>
      <c r="P550" s="24">
        <v>0</v>
      </c>
      <c r="Q550" s="24">
        <v>0</v>
      </c>
      <c r="R550" s="25" t="e">
        <f>Q550/$P550</f>
        <v>#DIV/0!</v>
      </c>
      <c r="S550" s="24">
        <v>0</v>
      </c>
      <c r="T550" s="25" t="e">
        <f>S550/$P550</f>
        <v>#DIV/0!</v>
      </c>
      <c r="U550" s="24">
        <v>0</v>
      </c>
      <c r="V550" s="25" t="e">
        <f>U550/$P550</f>
        <v>#DIV/0!</v>
      </c>
      <c r="W550" s="24">
        <v>0</v>
      </c>
      <c r="X550" s="25" t="e">
        <f>W550/$P550</f>
        <v>#DIV/0!</v>
      </c>
      <c r="Y550" s="24">
        <v>0</v>
      </c>
      <c r="Z550" s="24">
        <v>0</v>
      </c>
    </row>
    <row r="551" spans="1:28" ht="13.9" customHeight="1" x14ac:dyDescent="0.25">
      <c r="A551" s="15">
        <v>8</v>
      </c>
      <c r="B551" s="15">
        <v>7</v>
      </c>
      <c r="D551" s="13"/>
      <c r="E551" s="23">
        <v>41</v>
      </c>
      <c r="F551" s="23" t="s">
        <v>23</v>
      </c>
      <c r="G551" s="24">
        <f>SUM(G555:G555)</f>
        <v>41814.720000000001</v>
      </c>
      <c r="H551" s="24">
        <v>5341.76</v>
      </c>
      <c r="I551" s="24">
        <f>SUM(I555:I557)-I550</f>
        <v>11000</v>
      </c>
      <c r="J551" s="24">
        <f>SUM(J555:J557)-J550</f>
        <v>4000</v>
      </c>
      <c r="K551" s="24">
        <f>SUM(K555:K557)-K550</f>
        <v>10000</v>
      </c>
      <c r="L551" s="24">
        <f>SUM(L555:L555)-L550</f>
        <v>0</v>
      </c>
      <c r="M551" s="24">
        <f>SUM(M555:M555)-M550</f>
        <v>0</v>
      </c>
      <c r="N551" s="24">
        <f>SUM(N555:N555)-N550</f>
        <v>0</v>
      </c>
      <c r="O551" s="24">
        <f>SUM(O555:O555)-O550</f>
        <v>0</v>
      </c>
      <c r="P551" s="24">
        <f>SUM(P555:P557)-P550</f>
        <v>10000</v>
      </c>
      <c r="Q551" s="24">
        <f>SUM(Q555:Q557)-Q550</f>
        <v>0</v>
      </c>
      <c r="R551" s="25">
        <f>Q551/$P551</f>
        <v>0</v>
      </c>
      <c r="S551" s="24">
        <f>SUM(S555:S557)-S550</f>
        <v>0</v>
      </c>
      <c r="T551" s="25">
        <f>S551/$P551</f>
        <v>0</v>
      </c>
      <c r="U551" s="24">
        <f>SUM(U555:U557)-U550</f>
        <v>0</v>
      </c>
      <c r="V551" s="25">
        <f>U551/$P551</f>
        <v>0</v>
      </c>
      <c r="W551" s="24">
        <f>SUM(W555:W557)-W550</f>
        <v>0</v>
      </c>
      <c r="X551" s="25">
        <f>W551/$P551</f>
        <v>0</v>
      </c>
      <c r="Y551" s="24">
        <f>SUM(Y555:Y555)</f>
        <v>0</v>
      </c>
      <c r="Z551" s="24">
        <f>SUM(Z555:Z555)</f>
        <v>0</v>
      </c>
    </row>
    <row r="552" spans="1:28" ht="13.9" customHeight="1" x14ac:dyDescent="0.25">
      <c r="A552" s="15">
        <v>8</v>
      </c>
      <c r="B552" s="15">
        <v>7</v>
      </c>
      <c r="D552" s="30"/>
      <c r="E552" s="31"/>
      <c r="F552" s="26" t="s">
        <v>113</v>
      </c>
      <c r="G552" s="27">
        <f t="shared" ref="G552:Q552" si="244">SUM(G550:G551)</f>
        <v>41814.720000000001</v>
      </c>
      <c r="H552" s="27">
        <f t="shared" si="244"/>
        <v>5341.76</v>
      </c>
      <c r="I552" s="27">
        <f t="shared" si="244"/>
        <v>11000</v>
      </c>
      <c r="J552" s="27">
        <f t="shared" si="244"/>
        <v>4000</v>
      </c>
      <c r="K552" s="27">
        <f t="shared" si="244"/>
        <v>10000</v>
      </c>
      <c r="L552" s="27">
        <f t="shared" si="244"/>
        <v>0</v>
      </c>
      <c r="M552" s="27">
        <f t="shared" si="244"/>
        <v>0</v>
      </c>
      <c r="N552" s="27">
        <f t="shared" si="244"/>
        <v>0</v>
      </c>
      <c r="O552" s="27">
        <f t="shared" si="244"/>
        <v>0</v>
      </c>
      <c r="P552" s="27">
        <f t="shared" si="244"/>
        <v>10000</v>
      </c>
      <c r="Q552" s="27">
        <f t="shared" si="244"/>
        <v>0</v>
      </c>
      <c r="R552" s="28">
        <f>Q552/$P552</f>
        <v>0</v>
      </c>
      <c r="S552" s="27">
        <f>SUM(S550:S551)</f>
        <v>0</v>
      </c>
      <c r="T552" s="28">
        <f>S552/$P552</f>
        <v>0</v>
      </c>
      <c r="U552" s="27">
        <f>SUM(U550:U551)</f>
        <v>0</v>
      </c>
      <c r="V552" s="28">
        <f>U552/$P552</f>
        <v>0</v>
      </c>
      <c r="W552" s="27">
        <f>SUM(W550:W551)</f>
        <v>0</v>
      </c>
      <c r="X552" s="28">
        <f>W552/$P552</f>
        <v>0</v>
      </c>
      <c r="Y552" s="27">
        <f>SUM(Y550:Y551)</f>
        <v>0</v>
      </c>
      <c r="Z552" s="27">
        <f>SUM(Z550:Z551)</f>
        <v>0</v>
      </c>
    </row>
    <row r="554" spans="1:28" ht="13.9" customHeight="1" x14ac:dyDescent="0.25">
      <c r="D554" s="15" t="s">
        <v>56</v>
      </c>
    </row>
    <row r="555" spans="1:28" ht="13.9" customHeight="1" x14ac:dyDescent="0.25">
      <c r="D555" s="13" t="s">
        <v>295</v>
      </c>
      <c r="E555" s="52" t="s">
        <v>296</v>
      </c>
      <c r="F555" s="30"/>
      <c r="G555" s="118">
        <v>41814.720000000001</v>
      </c>
      <c r="H555" s="118"/>
      <c r="I555" s="118"/>
      <c r="J555" s="118"/>
      <c r="K555" s="118"/>
      <c r="L555" s="118"/>
      <c r="M555" s="118"/>
      <c r="N555" s="118"/>
      <c r="O555" s="118"/>
      <c r="P555" s="118">
        <f>K555+SUM(L555:O555)</f>
        <v>0</v>
      </c>
      <c r="Q555" s="118"/>
      <c r="R555" s="120" t="e">
        <f>Q555/$P555</f>
        <v>#DIV/0!</v>
      </c>
      <c r="S555" s="118"/>
      <c r="T555" s="120" t="e">
        <f>S555/$P555</f>
        <v>#DIV/0!</v>
      </c>
      <c r="U555" s="118"/>
      <c r="V555" s="120" t="e">
        <f>U555/$P555</f>
        <v>#DIV/0!</v>
      </c>
      <c r="W555" s="118"/>
      <c r="X555" s="121" t="e">
        <f>W555/$P555</f>
        <v>#DIV/0!</v>
      </c>
      <c r="Y555" s="53"/>
      <c r="Z555" s="56"/>
      <c r="AB555" s="149"/>
    </row>
    <row r="556" spans="1:28" ht="13.9" customHeight="1" x14ac:dyDescent="0.25">
      <c r="D556" s="13" t="s">
        <v>295</v>
      </c>
      <c r="E556" s="57" t="s">
        <v>297</v>
      </c>
      <c r="F556" s="92"/>
      <c r="G556" s="82"/>
      <c r="H556" s="82">
        <v>5341.76</v>
      </c>
      <c r="I556" s="93">
        <v>3000</v>
      </c>
      <c r="J556" s="93">
        <v>4000</v>
      </c>
      <c r="K556" s="93"/>
      <c r="L556" s="93"/>
      <c r="M556" s="93"/>
      <c r="N556" s="93"/>
      <c r="O556" s="93"/>
      <c r="P556" s="93">
        <f>K556+SUM(L556:O556)</f>
        <v>0</v>
      </c>
      <c r="Q556" s="93"/>
      <c r="R556" s="94" t="e">
        <f>Q556/$P556</f>
        <v>#DIV/0!</v>
      </c>
      <c r="S556" s="93"/>
      <c r="T556" s="94" t="e">
        <f>S556/$P556</f>
        <v>#DIV/0!</v>
      </c>
      <c r="U556" s="93"/>
      <c r="V556" s="94" t="e">
        <f>U556/$P556</f>
        <v>#DIV/0!</v>
      </c>
      <c r="W556" s="93"/>
      <c r="X556" s="64" t="e">
        <f>W556/$P556</f>
        <v>#DIV/0!</v>
      </c>
      <c r="Y556" s="82"/>
      <c r="Z556" s="61"/>
      <c r="AB556" s="149"/>
    </row>
    <row r="557" spans="1:28" ht="13.9" customHeight="1" x14ac:dyDescent="0.25">
      <c r="D557" s="13" t="s">
        <v>295</v>
      </c>
      <c r="E557" s="65" t="s">
        <v>298</v>
      </c>
      <c r="F557" s="95"/>
      <c r="G557" s="67"/>
      <c r="H557" s="67"/>
      <c r="I557" s="96">
        <v>8000</v>
      </c>
      <c r="J557" s="96"/>
      <c r="K557" s="96">
        <v>10000</v>
      </c>
      <c r="L557" s="96"/>
      <c r="M557" s="96"/>
      <c r="N557" s="96"/>
      <c r="O557" s="96"/>
      <c r="P557" s="96">
        <f>K557+SUM(L557:O557)</f>
        <v>10000</v>
      </c>
      <c r="Q557" s="96"/>
      <c r="R557" s="97">
        <f>Q557/$P557</f>
        <v>0</v>
      </c>
      <c r="S557" s="96"/>
      <c r="T557" s="97">
        <f>S557/$P557</f>
        <v>0</v>
      </c>
      <c r="U557" s="96"/>
      <c r="V557" s="97">
        <f>U557/$P557</f>
        <v>0</v>
      </c>
      <c r="W557" s="96"/>
      <c r="X557" s="98">
        <f>W557/$P557</f>
        <v>0</v>
      </c>
      <c r="Y557" s="67"/>
      <c r="Z557" s="70"/>
      <c r="AB557" s="149"/>
    </row>
    <row r="559" spans="1:28" ht="13.9" customHeight="1" x14ac:dyDescent="0.25">
      <c r="D559" s="41" t="s">
        <v>299</v>
      </c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2"/>
      <c r="S559" s="41"/>
      <c r="T559" s="42"/>
      <c r="U559" s="41"/>
      <c r="V559" s="42"/>
      <c r="W559" s="41"/>
      <c r="X559" s="42"/>
      <c r="Y559" s="41"/>
      <c r="Z559" s="41"/>
    </row>
    <row r="560" spans="1:28" ht="13.9" customHeight="1" x14ac:dyDescent="0.25">
      <c r="D560" s="136"/>
      <c r="E560" s="21"/>
      <c r="F560" s="21"/>
      <c r="G560" s="21" t="s">
        <v>1</v>
      </c>
      <c r="H560" s="21" t="s">
        <v>2</v>
      </c>
      <c r="I560" s="21" t="s">
        <v>3</v>
      </c>
      <c r="J560" s="21" t="s">
        <v>4</v>
      </c>
      <c r="K560" s="21" t="s">
        <v>5</v>
      </c>
      <c r="L560" s="21" t="s">
        <v>6</v>
      </c>
      <c r="M560" s="21" t="s">
        <v>7</v>
      </c>
      <c r="N560" s="21" t="s">
        <v>8</v>
      </c>
      <c r="O560" s="21" t="s">
        <v>9</v>
      </c>
      <c r="P560" s="21" t="s">
        <v>10</v>
      </c>
      <c r="Q560" s="21" t="s">
        <v>11</v>
      </c>
      <c r="R560" s="22" t="s">
        <v>12</v>
      </c>
      <c r="S560" s="21" t="s">
        <v>13</v>
      </c>
      <c r="T560" s="22" t="s">
        <v>14</v>
      </c>
      <c r="U560" s="21" t="s">
        <v>15</v>
      </c>
      <c r="V560" s="22" t="s">
        <v>16</v>
      </c>
      <c r="W560" s="21" t="s">
        <v>17</v>
      </c>
      <c r="X560" s="22" t="s">
        <v>18</v>
      </c>
      <c r="Y560" s="21" t="s">
        <v>19</v>
      </c>
      <c r="Z560" s="21" t="s">
        <v>20</v>
      </c>
    </row>
    <row r="561" spans="1:26" ht="13.9" customHeight="1" x14ac:dyDescent="0.25">
      <c r="A561" s="15">
        <v>8</v>
      </c>
      <c r="B561" s="15">
        <v>8</v>
      </c>
      <c r="D561" s="133" t="s">
        <v>21</v>
      </c>
      <c r="E561" s="23">
        <v>41</v>
      </c>
      <c r="F561" s="23" t="s">
        <v>23</v>
      </c>
      <c r="G561" s="24">
        <f>SUM(G565:G565)</f>
        <v>4392</v>
      </c>
      <c r="H561" s="24">
        <v>3024</v>
      </c>
      <c r="I561" s="24">
        <f t="shared" ref="I561:Q561" si="245">SUM(I565:I565)</f>
        <v>0</v>
      </c>
      <c r="J561" s="24">
        <f t="shared" si="245"/>
        <v>1884</v>
      </c>
      <c r="K561" s="24">
        <f t="shared" si="245"/>
        <v>12000</v>
      </c>
      <c r="L561" s="24">
        <f t="shared" si="245"/>
        <v>0</v>
      </c>
      <c r="M561" s="24">
        <f t="shared" si="245"/>
        <v>0</v>
      </c>
      <c r="N561" s="24">
        <f t="shared" si="245"/>
        <v>0</v>
      </c>
      <c r="O561" s="24">
        <f t="shared" si="245"/>
        <v>0</v>
      </c>
      <c r="P561" s="24">
        <f t="shared" si="245"/>
        <v>12000</v>
      </c>
      <c r="Q561" s="24">
        <f t="shared" si="245"/>
        <v>0</v>
      </c>
      <c r="R561" s="25">
        <f>Q561/$P561</f>
        <v>0</v>
      </c>
      <c r="S561" s="24">
        <f>SUM(S565:S565)</f>
        <v>0</v>
      </c>
      <c r="T561" s="25">
        <f>S561/$P561</f>
        <v>0</v>
      </c>
      <c r="U561" s="24">
        <f>SUM(U565:U565)</f>
        <v>0</v>
      </c>
      <c r="V561" s="25">
        <f>U561/$P561</f>
        <v>0</v>
      </c>
      <c r="W561" s="24">
        <f>SUM(W565:W565)</f>
        <v>0</v>
      </c>
      <c r="X561" s="25">
        <f>W561/$P561</f>
        <v>0</v>
      </c>
      <c r="Y561" s="24">
        <f>SUM(Y565:Y565)</f>
        <v>0</v>
      </c>
      <c r="Z561" s="24">
        <f>SUM(Z565:Z565)</f>
        <v>0</v>
      </c>
    </row>
    <row r="562" spans="1:26" ht="13.9" customHeight="1" x14ac:dyDescent="0.25">
      <c r="A562" s="15">
        <v>8</v>
      </c>
      <c r="B562" s="15">
        <v>8</v>
      </c>
      <c r="D562" s="30"/>
      <c r="E562" s="31"/>
      <c r="F562" s="26" t="s">
        <v>113</v>
      </c>
      <c r="G562" s="27">
        <f t="shared" ref="G562:Q562" si="246">SUM(G561)</f>
        <v>4392</v>
      </c>
      <c r="H562" s="27">
        <f t="shared" si="246"/>
        <v>3024</v>
      </c>
      <c r="I562" s="27">
        <f t="shared" si="246"/>
        <v>0</v>
      </c>
      <c r="J562" s="27">
        <f t="shared" si="246"/>
        <v>1884</v>
      </c>
      <c r="K562" s="27">
        <f t="shared" si="246"/>
        <v>12000</v>
      </c>
      <c r="L562" s="27">
        <f t="shared" si="246"/>
        <v>0</v>
      </c>
      <c r="M562" s="27">
        <f t="shared" si="246"/>
        <v>0</v>
      </c>
      <c r="N562" s="27">
        <f t="shared" si="246"/>
        <v>0</v>
      </c>
      <c r="O562" s="27">
        <f t="shared" si="246"/>
        <v>0</v>
      </c>
      <c r="P562" s="27">
        <f t="shared" si="246"/>
        <v>12000</v>
      </c>
      <c r="Q562" s="27">
        <f t="shared" si="246"/>
        <v>0</v>
      </c>
      <c r="R562" s="28">
        <f>Q562/$P562</f>
        <v>0</v>
      </c>
      <c r="S562" s="27">
        <f>SUM(S561)</f>
        <v>0</v>
      </c>
      <c r="T562" s="28">
        <f>S562/$P562</f>
        <v>0</v>
      </c>
      <c r="U562" s="27">
        <f>SUM(U561)</f>
        <v>0</v>
      </c>
      <c r="V562" s="28">
        <f>U562/$P562</f>
        <v>0</v>
      </c>
      <c r="W562" s="27">
        <f>SUM(W561)</f>
        <v>0</v>
      </c>
      <c r="X562" s="28">
        <f>W562/$P562</f>
        <v>0</v>
      </c>
      <c r="Y562" s="27">
        <f>SUM(Y561)</f>
        <v>0</v>
      </c>
      <c r="Z562" s="27">
        <f>SUM(Z561)</f>
        <v>0</v>
      </c>
    </row>
    <row r="564" spans="1:26" ht="13.9" customHeight="1" x14ac:dyDescent="0.25">
      <c r="D564" s="15" t="s">
        <v>56</v>
      </c>
    </row>
    <row r="565" spans="1:26" ht="13.9" customHeight="1" x14ac:dyDescent="0.25">
      <c r="D565" s="51" t="s">
        <v>300</v>
      </c>
      <c r="E565" s="116" t="s">
        <v>301</v>
      </c>
      <c r="F565" s="123"/>
      <c r="G565" s="125">
        <v>4392</v>
      </c>
      <c r="H565" s="125">
        <v>3024</v>
      </c>
      <c r="I565" s="124">
        <v>0</v>
      </c>
      <c r="J565" s="125">
        <v>1884</v>
      </c>
      <c r="K565" s="124">
        <v>12000</v>
      </c>
      <c r="L565" s="125"/>
      <c r="M565" s="125"/>
      <c r="N565" s="125"/>
      <c r="O565" s="125"/>
      <c r="P565" s="125">
        <f>K565+SUM(L565:O565)</f>
        <v>12000</v>
      </c>
      <c r="Q565" s="125"/>
      <c r="R565" s="126">
        <f>Q565/$P565</f>
        <v>0</v>
      </c>
      <c r="S565" s="125"/>
      <c r="T565" s="126">
        <f>S565/$P565</f>
        <v>0</v>
      </c>
      <c r="U565" s="125"/>
      <c r="V565" s="126">
        <f>U565/$P565</f>
        <v>0</v>
      </c>
      <c r="W565" s="125"/>
      <c r="X565" s="127">
        <f>W565/$P565</f>
        <v>0</v>
      </c>
      <c r="Y565" s="125"/>
      <c r="Z565" s="128"/>
    </row>
    <row r="567" spans="1:26" ht="13.9" customHeight="1" x14ac:dyDescent="0.25">
      <c r="D567" s="32" t="s">
        <v>302</v>
      </c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3"/>
      <c r="S567" s="32"/>
      <c r="T567" s="33"/>
      <c r="U567" s="32"/>
      <c r="V567" s="33"/>
      <c r="W567" s="32"/>
      <c r="X567" s="33"/>
      <c r="Y567" s="32"/>
      <c r="Z567" s="32"/>
    </row>
    <row r="568" spans="1:26" ht="13.9" customHeight="1" x14ac:dyDescent="0.25">
      <c r="D568" s="20"/>
      <c r="E568" s="20"/>
      <c r="F568" s="20"/>
      <c r="G568" s="21" t="s">
        <v>1</v>
      </c>
      <c r="H568" s="21" t="s">
        <v>2</v>
      </c>
      <c r="I568" s="21" t="s">
        <v>3</v>
      </c>
      <c r="J568" s="21" t="s">
        <v>4</v>
      </c>
      <c r="K568" s="21" t="s">
        <v>5</v>
      </c>
      <c r="L568" s="21" t="s">
        <v>6</v>
      </c>
      <c r="M568" s="21" t="s">
        <v>7</v>
      </c>
      <c r="N568" s="21" t="s">
        <v>8</v>
      </c>
      <c r="O568" s="21" t="s">
        <v>9</v>
      </c>
      <c r="P568" s="21" t="s">
        <v>10</v>
      </c>
      <c r="Q568" s="21" t="s">
        <v>11</v>
      </c>
      <c r="R568" s="22" t="s">
        <v>12</v>
      </c>
      <c r="S568" s="21" t="s">
        <v>13</v>
      </c>
      <c r="T568" s="22" t="s">
        <v>14</v>
      </c>
      <c r="U568" s="21" t="s">
        <v>15</v>
      </c>
      <c r="V568" s="22" t="s">
        <v>16</v>
      </c>
      <c r="W568" s="21" t="s">
        <v>17</v>
      </c>
      <c r="X568" s="22" t="s">
        <v>18</v>
      </c>
      <c r="Y568" s="21" t="s">
        <v>19</v>
      </c>
      <c r="Z568" s="21" t="s">
        <v>20</v>
      </c>
    </row>
    <row r="569" spans="1:26" ht="13.9" customHeight="1" x14ac:dyDescent="0.25">
      <c r="A569" s="15">
        <v>9</v>
      </c>
      <c r="D569" s="34" t="s">
        <v>21</v>
      </c>
      <c r="E569" s="35">
        <v>71</v>
      </c>
      <c r="F569" s="35" t="s">
        <v>24</v>
      </c>
      <c r="G569" s="36">
        <f t="shared" ref="G569:Q569" si="247">G575</f>
        <v>0</v>
      </c>
      <c r="H569" s="36">
        <f t="shared" si="247"/>
        <v>0</v>
      </c>
      <c r="I569" s="36">
        <f t="shared" si="247"/>
        <v>0</v>
      </c>
      <c r="J569" s="36">
        <f t="shared" si="247"/>
        <v>300</v>
      </c>
      <c r="K569" s="36">
        <f t="shared" si="247"/>
        <v>3000</v>
      </c>
      <c r="L569" s="36">
        <f t="shared" si="247"/>
        <v>0</v>
      </c>
      <c r="M569" s="36">
        <f t="shared" si="247"/>
        <v>0</v>
      </c>
      <c r="N569" s="36">
        <f t="shared" si="247"/>
        <v>0</v>
      </c>
      <c r="O569" s="36">
        <f t="shared" si="247"/>
        <v>0</v>
      </c>
      <c r="P569" s="36">
        <f t="shared" si="247"/>
        <v>3000</v>
      </c>
      <c r="Q569" s="36">
        <f t="shared" si="247"/>
        <v>0</v>
      </c>
      <c r="R569" s="37">
        <f>Q569/$P569</f>
        <v>0</v>
      </c>
      <c r="S569" s="36">
        <f>S575</f>
        <v>0</v>
      </c>
      <c r="T569" s="37">
        <f>S569/$P569</f>
        <v>0</v>
      </c>
      <c r="U569" s="36">
        <f>U575</f>
        <v>0</v>
      </c>
      <c r="V569" s="37">
        <f>U569/$P569</f>
        <v>0</v>
      </c>
      <c r="W569" s="36">
        <f>W575</f>
        <v>0</v>
      </c>
      <c r="X569" s="37">
        <f>W569/$P569</f>
        <v>0</v>
      </c>
      <c r="Y569" s="36">
        <f>Y575</f>
        <v>0</v>
      </c>
      <c r="Z569" s="36">
        <f>Z575</f>
        <v>0</v>
      </c>
    </row>
    <row r="570" spans="1:26" ht="13.9" customHeight="1" x14ac:dyDescent="0.25">
      <c r="A570" s="15">
        <v>9</v>
      </c>
      <c r="D570" s="30"/>
      <c r="E570" s="31"/>
      <c r="F570" s="38" t="s">
        <v>113</v>
      </c>
      <c r="G570" s="39">
        <f t="shared" ref="G570:Q570" si="248">SUM(G569:G569)</f>
        <v>0</v>
      </c>
      <c r="H570" s="39">
        <f t="shared" si="248"/>
        <v>0</v>
      </c>
      <c r="I570" s="39">
        <f t="shared" si="248"/>
        <v>0</v>
      </c>
      <c r="J570" s="39">
        <f t="shared" si="248"/>
        <v>300</v>
      </c>
      <c r="K570" s="39">
        <f t="shared" si="248"/>
        <v>3000</v>
      </c>
      <c r="L570" s="39">
        <f t="shared" si="248"/>
        <v>0</v>
      </c>
      <c r="M570" s="39">
        <f t="shared" si="248"/>
        <v>0</v>
      </c>
      <c r="N570" s="39">
        <f t="shared" si="248"/>
        <v>0</v>
      </c>
      <c r="O570" s="39">
        <f t="shared" si="248"/>
        <v>0</v>
      </c>
      <c r="P570" s="39">
        <f t="shared" si="248"/>
        <v>3000</v>
      </c>
      <c r="Q570" s="39">
        <f t="shared" si="248"/>
        <v>0</v>
      </c>
      <c r="R570" s="40">
        <f>Q570/$P570</f>
        <v>0</v>
      </c>
      <c r="S570" s="39">
        <f>SUM(S569:S569)</f>
        <v>0</v>
      </c>
      <c r="T570" s="40">
        <f>S570/$P570</f>
        <v>0</v>
      </c>
      <c r="U570" s="39">
        <f>SUM(U569:U569)</f>
        <v>0</v>
      </c>
      <c r="V570" s="40">
        <f>U570/$P570</f>
        <v>0</v>
      </c>
      <c r="W570" s="39">
        <f>SUM(W569:W569)</f>
        <v>0</v>
      </c>
      <c r="X570" s="40">
        <f>W570/$P570</f>
        <v>0</v>
      </c>
      <c r="Y570" s="39">
        <f>SUM(Y569:Y569)</f>
        <v>0</v>
      </c>
      <c r="Z570" s="39">
        <f>SUM(Z569:Z569)</f>
        <v>0</v>
      </c>
    </row>
    <row r="572" spans="1:26" ht="13.9" customHeight="1" x14ac:dyDescent="0.25">
      <c r="D572" s="73" t="s">
        <v>303</v>
      </c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4"/>
      <c r="S572" s="73"/>
      <c r="T572" s="74"/>
      <c r="U572" s="73"/>
      <c r="V572" s="74"/>
      <c r="W572" s="73"/>
      <c r="X572" s="74"/>
      <c r="Y572" s="73"/>
      <c r="Z572" s="73"/>
    </row>
    <row r="573" spans="1:26" ht="13.9" customHeight="1" x14ac:dyDescent="0.25">
      <c r="D573" s="21" t="s">
        <v>32</v>
      </c>
      <c r="E573" s="21" t="s">
        <v>33</v>
      </c>
      <c r="F573" s="21" t="s">
        <v>34</v>
      </c>
      <c r="G573" s="21" t="s">
        <v>1</v>
      </c>
      <c r="H573" s="21" t="s">
        <v>2</v>
      </c>
      <c r="I573" s="21" t="s">
        <v>3</v>
      </c>
      <c r="J573" s="21" t="s">
        <v>4</v>
      </c>
      <c r="K573" s="21" t="s">
        <v>5</v>
      </c>
      <c r="L573" s="21" t="s">
        <v>6</v>
      </c>
      <c r="M573" s="21" t="s">
        <v>7</v>
      </c>
      <c r="N573" s="21" t="s">
        <v>8</v>
      </c>
      <c r="O573" s="21" t="s">
        <v>9</v>
      </c>
      <c r="P573" s="21" t="s">
        <v>10</v>
      </c>
      <c r="Q573" s="21" t="s">
        <v>11</v>
      </c>
      <c r="R573" s="22" t="s">
        <v>12</v>
      </c>
      <c r="S573" s="21" t="s">
        <v>13</v>
      </c>
      <c r="T573" s="22" t="s">
        <v>14</v>
      </c>
      <c r="U573" s="21" t="s">
        <v>15</v>
      </c>
      <c r="V573" s="22" t="s">
        <v>16</v>
      </c>
      <c r="W573" s="21" t="s">
        <v>17</v>
      </c>
      <c r="X573" s="22" t="s">
        <v>18</v>
      </c>
      <c r="Y573" s="21" t="s">
        <v>19</v>
      </c>
      <c r="Z573" s="21" t="s">
        <v>20</v>
      </c>
    </row>
    <row r="574" spans="1:26" ht="13.9" customHeight="1" x14ac:dyDescent="0.25">
      <c r="A574" s="15">
        <v>9</v>
      </c>
      <c r="B574" s="15">
        <v>1</v>
      </c>
      <c r="D574" s="84" t="s">
        <v>117</v>
      </c>
      <c r="E574" s="23">
        <v>810</v>
      </c>
      <c r="F574" s="23" t="s">
        <v>304</v>
      </c>
      <c r="G574" s="24">
        <v>0</v>
      </c>
      <c r="H574" s="24">
        <v>0</v>
      </c>
      <c r="I574" s="24">
        <v>0</v>
      </c>
      <c r="J574" s="24">
        <v>300</v>
      </c>
      <c r="K574" s="24">
        <v>3000</v>
      </c>
      <c r="L574" s="24"/>
      <c r="M574" s="24"/>
      <c r="N574" s="24"/>
      <c r="O574" s="24"/>
      <c r="P574" s="24">
        <f>K574+SUM(L574:O574)</f>
        <v>3000</v>
      </c>
      <c r="Q574" s="24">
        <v>0</v>
      </c>
      <c r="R574" s="25">
        <f>Q574/$P574</f>
        <v>0</v>
      </c>
      <c r="S574" s="24">
        <v>0</v>
      </c>
      <c r="T574" s="25">
        <f>S574/$P574</f>
        <v>0</v>
      </c>
      <c r="U574" s="24">
        <v>0</v>
      </c>
      <c r="V574" s="25">
        <f>U574/$P574</f>
        <v>0</v>
      </c>
      <c r="W574" s="24"/>
      <c r="X574" s="25">
        <f>W574/$P574</f>
        <v>0</v>
      </c>
      <c r="Y574" s="24">
        <v>0</v>
      </c>
      <c r="Z574" s="24">
        <v>0</v>
      </c>
    </row>
    <row r="575" spans="1:26" ht="13.9" customHeight="1" x14ac:dyDescent="0.25">
      <c r="A575" s="15">
        <v>9</v>
      </c>
      <c r="B575" s="15">
        <v>1</v>
      </c>
      <c r="D575" s="85" t="s">
        <v>21</v>
      </c>
      <c r="E575" s="48">
        <v>71</v>
      </c>
      <c r="F575" s="48" t="s">
        <v>24</v>
      </c>
      <c r="G575" s="49">
        <f t="shared" ref="G575:Q576" si="249">SUM(G574:G574)</f>
        <v>0</v>
      </c>
      <c r="H575" s="49">
        <f t="shared" si="249"/>
        <v>0</v>
      </c>
      <c r="I575" s="49">
        <f t="shared" si="249"/>
        <v>0</v>
      </c>
      <c r="J575" s="49">
        <f t="shared" si="249"/>
        <v>300</v>
      </c>
      <c r="K575" s="49">
        <f t="shared" si="249"/>
        <v>3000</v>
      </c>
      <c r="L575" s="49">
        <f t="shared" si="249"/>
        <v>0</v>
      </c>
      <c r="M575" s="49">
        <f t="shared" si="249"/>
        <v>0</v>
      </c>
      <c r="N575" s="49">
        <f t="shared" si="249"/>
        <v>0</v>
      </c>
      <c r="O575" s="49">
        <f t="shared" si="249"/>
        <v>0</v>
      </c>
      <c r="P575" s="49">
        <f t="shared" si="249"/>
        <v>3000</v>
      </c>
      <c r="Q575" s="49">
        <f t="shared" si="249"/>
        <v>0</v>
      </c>
      <c r="R575" s="50">
        <f>Q575/$P575</f>
        <v>0</v>
      </c>
      <c r="S575" s="49">
        <f>SUM(S574:S574)</f>
        <v>0</v>
      </c>
      <c r="T575" s="50">
        <f>S575/$P575</f>
        <v>0</v>
      </c>
      <c r="U575" s="49">
        <f>SUM(U574:U574)</f>
        <v>0</v>
      </c>
      <c r="V575" s="50">
        <f>U575/$P575</f>
        <v>0</v>
      </c>
      <c r="W575" s="49">
        <f>SUM(W574:W574)</f>
        <v>0</v>
      </c>
      <c r="X575" s="50">
        <f>W575/$P575</f>
        <v>0</v>
      </c>
      <c r="Y575" s="49">
        <f>SUM(Y574:Y574)</f>
        <v>0</v>
      </c>
      <c r="Z575" s="49">
        <f>SUM(Z574:Z574)</f>
        <v>0</v>
      </c>
    </row>
    <row r="576" spans="1:26" ht="13.9" customHeight="1" x14ac:dyDescent="0.25">
      <c r="A576" s="15">
        <v>9</v>
      </c>
      <c r="B576" s="15">
        <v>1</v>
      </c>
      <c r="D576" s="87"/>
      <c r="E576" s="88"/>
      <c r="F576" s="26" t="s">
        <v>113</v>
      </c>
      <c r="G576" s="27">
        <f t="shared" si="249"/>
        <v>0</v>
      </c>
      <c r="H576" s="27">
        <f t="shared" si="249"/>
        <v>0</v>
      </c>
      <c r="I576" s="27">
        <f t="shared" si="249"/>
        <v>0</v>
      </c>
      <c r="J576" s="27">
        <f t="shared" si="249"/>
        <v>300</v>
      </c>
      <c r="K576" s="27">
        <f t="shared" si="249"/>
        <v>3000</v>
      </c>
      <c r="L576" s="27">
        <f t="shared" si="249"/>
        <v>0</v>
      </c>
      <c r="M576" s="27">
        <f t="shared" si="249"/>
        <v>0</v>
      </c>
      <c r="N576" s="27">
        <f t="shared" si="249"/>
        <v>0</v>
      </c>
      <c r="O576" s="27">
        <f t="shared" si="249"/>
        <v>0</v>
      </c>
      <c r="P576" s="27">
        <f t="shared" si="249"/>
        <v>3000</v>
      </c>
      <c r="Q576" s="27">
        <f t="shared" si="249"/>
        <v>0</v>
      </c>
      <c r="R576" s="28">
        <f>Q576/$P576</f>
        <v>0</v>
      </c>
      <c r="S576" s="27">
        <f>SUM(S575:S575)</f>
        <v>0</v>
      </c>
      <c r="T576" s="28">
        <f>S576/$P576</f>
        <v>0</v>
      </c>
      <c r="U576" s="27">
        <f>SUM(U575:U575)</f>
        <v>0</v>
      </c>
      <c r="V576" s="28">
        <f>U576/$P576</f>
        <v>0</v>
      </c>
      <c r="W576" s="27">
        <f>SUM(W575:W575)</f>
        <v>0</v>
      </c>
      <c r="X576" s="28">
        <f>W576/$P576</f>
        <v>0</v>
      </c>
      <c r="Y576" s="27">
        <f>SUM(Y575:Y575)</f>
        <v>0</v>
      </c>
      <c r="Z576" s="27">
        <f>SUM(Z575:Z575)</f>
        <v>0</v>
      </c>
    </row>
    <row r="1048490" ht="12.75" customHeight="1" x14ac:dyDescent="0.25"/>
    <row r="1048491" ht="12.75" customHeight="1" x14ac:dyDescent="0.25"/>
    <row r="1048492" ht="12.75" customHeight="1" x14ac:dyDescent="0.25"/>
    <row r="1048493" ht="12.75" customHeight="1" x14ac:dyDescent="0.25"/>
    <row r="1048494" ht="12.75" customHeight="1" x14ac:dyDescent="0.25"/>
    <row r="1048495" ht="12.75" customHeight="1" x14ac:dyDescent="0.25"/>
    <row r="1048496" ht="12.75" customHeight="1" x14ac:dyDescent="0.25"/>
    <row r="1048497" ht="12.75" customHeight="1" x14ac:dyDescent="0.25"/>
    <row r="1048498" ht="12.75" customHeight="1" x14ac:dyDescent="0.25"/>
    <row r="1048499" ht="12.75" customHeight="1" x14ac:dyDescent="0.25"/>
    <row r="1048500" ht="12.75" customHeight="1" x14ac:dyDescent="0.25"/>
    <row r="1048501" ht="12.75" customHeight="1" x14ac:dyDescent="0.25"/>
    <row r="1048502" ht="12.75" customHeight="1" x14ac:dyDescent="0.25"/>
    <row r="1048503" ht="12.75" customHeight="1" x14ac:dyDescent="0.25"/>
    <row r="1048504" ht="12.75" customHeight="1" x14ac:dyDescent="0.25"/>
    <row r="1048505" ht="12.75" customHeight="1" x14ac:dyDescent="0.25"/>
    <row r="1048506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  <row r="1048512" ht="12.75" customHeight="1" x14ac:dyDescent="0.25"/>
    <row r="1048513" ht="12.75" customHeight="1" x14ac:dyDescent="0.25"/>
    <row r="1048514" ht="12.75" customHeight="1" x14ac:dyDescent="0.25"/>
    <row r="1048515" ht="12.75" customHeight="1" x14ac:dyDescent="0.25"/>
    <row r="1048516" ht="12.75" customHeight="1" x14ac:dyDescent="0.25"/>
    <row r="1048517" ht="12.75" customHeight="1" x14ac:dyDescent="0.25"/>
    <row r="1048518" ht="12.75" customHeight="1" x14ac:dyDescent="0.25"/>
    <row r="1048519" ht="12.75" customHeight="1" x14ac:dyDescent="0.25"/>
    <row r="1048520" ht="12.75" customHeight="1" x14ac:dyDescent="0.25"/>
    <row r="1048521" ht="12.75" customHeight="1" x14ac:dyDescent="0.25"/>
    <row r="1048522" ht="12.75" customHeight="1" x14ac:dyDescent="0.25"/>
    <row r="1048523" ht="12.75" customHeight="1" x14ac:dyDescent="0.25"/>
    <row r="1048524" ht="12.75" customHeight="1" x14ac:dyDescent="0.25"/>
    <row r="1048525" ht="12.75" customHeight="1" x14ac:dyDescent="0.25"/>
    <row r="1048526" ht="12.75" customHeight="1" x14ac:dyDescent="0.25"/>
    <row r="1048527" ht="12.75" customHeight="1" x14ac:dyDescent="0.25"/>
    <row r="1048528" ht="12.75" customHeight="1" x14ac:dyDescent="0.25"/>
    <row r="1048529" ht="12.75" customHeight="1" x14ac:dyDescent="0.25"/>
    <row r="1048530" ht="12.75" customHeight="1" x14ac:dyDescent="0.25"/>
    <row r="1048531" ht="12.75" customHeight="1" x14ac:dyDescent="0.25"/>
    <row r="1048532" ht="12.75" customHeight="1" x14ac:dyDescent="0.25"/>
    <row r="1048533" ht="12.75" customHeight="1" x14ac:dyDescent="0.25"/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59">
    <mergeCell ref="D542:D543"/>
    <mergeCell ref="D544:D546"/>
    <mergeCell ref="D550:D551"/>
    <mergeCell ref="D555:D557"/>
    <mergeCell ref="D492:D493"/>
    <mergeCell ref="D498:D499"/>
    <mergeCell ref="D514:D518"/>
    <mergeCell ref="D522:D523"/>
    <mergeCell ref="D529:D531"/>
    <mergeCell ref="D433:D435"/>
    <mergeCell ref="D440:D442"/>
    <mergeCell ref="D444:D447"/>
    <mergeCell ref="D468:D469"/>
    <mergeCell ref="D482:D483"/>
    <mergeCell ref="D336:D337"/>
    <mergeCell ref="D344:D346"/>
    <mergeCell ref="D379:D380"/>
    <mergeCell ref="D391:D392"/>
    <mergeCell ref="D426:D428"/>
    <mergeCell ref="D274:D275"/>
    <mergeCell ref="D290:D292"/>
    <mergeCell ref="D317:D318"/>
    <mergeCell ref="D320:D322"/>
    <mergeCell ref="D330:D331"/>
    <mergeCell ref="D219:D222"/>
    <mergeCell ref="D236:D239"/>
    <mergeCell ref="D244:D246"/>
    <mergeCell ref="D251:D252"/>
    <mergeCell ref="D262:D264"/>
    <mergeCell ref="D148:D150"/>
    <mergeCell ref="D160:D161"/>
    <mergeCell ref="D178:D179"/>
    <mergeCell ref="D184:D187"/>
    <mergeCell ref="D201:D202"/>
    <mergeCell ref="D118:Z118"/>
    <mergeCell ref="D127:Z127"/>
    <mergeCell ref="D138:Z138"/>
    <mergeCell ref="D140:D142"/>
    <mergeCell ref="D146:Z146"/>
    <mergeCell ref="D82:D84"/>
    <mergeCell ref="D97:Z97"/>
    <mergeCell ref="D103:Z103"/>
    <mergeCell ref="D105:D107"/>
    <mergeCell ref="D109:D112"/>
    <mergeCell ref="D57:Z57"/>
    <mergeCell ref="D59:D61"/>
    <mergeCell ref="D67:Z67"/>
    <mergeCell ref="D69:D70"/>
    <mergeCell ref="D80:Z80"/>
    <mergeCell ref="D33:Z33"/>
    <mergeCell ref="D35:D37"/>
    <mergeCell ref="D43:Z43"/>
    <mergeCell ref="D45:D46"/>
    <mergeCell ref="D48:D51"/>
    <mergeCell ref="D3:D16"/>
    <mergeCell ref="D19:Z19"/>
    <mergeCell ref="D21:D23"/>
    <mergeCell ref="D26:Z26"/>
    <mergeCell ref="D28:D30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12" manualBreakCount="12">
    <brk id="18" max="16383" man="1"/>
    <brk id="79" max="16383" man="1"/>
    <brk id="145" max="16383" man="1"/>
    <brk id="175" max="16383" man="1"/>
    <brk id="198" max="16383" man="1"/>
    <brk id="233" max="16383" man="1"/>
    <brk id="294" max="16383" man="1"/>
    <brk id="327" max="16383" man="1"/>
    <brk id="423" max="16383" man="1"/>
    <brk id="479" max="16383" man="1"/>
    <brk id="547" max="16383" man="1"/>
    <brk id="5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1"/>
  <sheetViews>
    <sheetView defaultGridColor="0" colorId="22" zoomScale="90" zoomScaleNormal="90" workbookViewId="0"/>
  </sheetViews>
  <sheetFormatPr defaultColWidth="11.5703125" defaultRowHeight="15" x14ac:dyDescent="0.25"/>
  <cols>
    <col min="1" max="1" width="16.42578125" style="150" customWidth="1"/>
    <col min="2" max="2" width="17.5703125" style="150" customWidth="1"/>
    <col min="3" max="64" width="8.7109375" style="151" customWidth="1"/>
  </cols>
  <sheetData>
    <row r="1" spans="1:2" x14ac:dyDescent="0.25">
      <c r="A1" s="150" t="s">
        <v>305</v>
      </c>
      <c r="B1" s="150" t="s">
        <v>306</v>
      </c>
    </row>
    <row r="2" spans="1:2" x14ac:dyDescent="0.25">
      <c r="A2" s="150" t="s">
        <v>1</v>
      </c>
      <c r="B2" s="150" t="s">
        <v>307</v>
      </c>
    </row>
    <row r="3" spans="1:2" x14ac:dyDescent="0.25">
      <c r="A3" s="150" t="s">
        <v>2</v>
      </c>
      <c r="B3" s="150" t="s">
        <v>308</v>
      </c>
    </row>
    <row r="4" spans="1:2" x14ac:dyDescent="0.25">
      <c r="A4" s="150" t="s">
        <v>3</v>
      </c>
      <c r="B4" s="150" t="s">
        <v>309</v>
      </c>
    </row>
    <row r="5" spans="1:2" x14ac:dyDescent="0.25">
      <c r="A5" s="150" t="s">
        <v>4</v>
      </c>
      <c r="B5" s="150" t="s">
        <v>310</v>
      </c>
    </row>
    <row r="6" spans="1:2" x14ac:dyDescent="0.25">
      <c r="A6" s="150" t="s">
        <v>5</v>
      </c>
      <c r="B6" s="150" t="s">
        <v>311</v>
      </c>
    </row>
    <row r="7" spans="1:2" x14ac:dyDescent="0.25">
      <c r="A7" s="150" t="s">
        <v>19</v>
      </c>
      <c r="B7" s="150" t="s">
        <v>312</v>
      </c>
    </row>
    <row r="8" spans="1:2" x14ac:dyDescent="0.25">
      <c r="A8" s="150" t="s">
        <v>20</v>
      </c>
      <c r="B8" s="150" t="s">
        <v>313</v>
      </c>
    </row>
    <row r="9" spans="1:2" x14ac:dyDescent="0.25">
      <c r="A9" s="150" t="s">
        <v>314</v>
      </c>
      <c r="B9" s="150" t="s">
        <v>315</v>
      </c>
    </row>
    <row r="10" spans="1:2" x14ac:dyDescent="0.25">
      <c r="A10" s="150" t="s">
        <v>316</v>
      </c>
      <c r="B10" s="150" t="s">
        <v>317</v>
      </c>
    </row>
    <row r="11" spans="1:2" x14ac:dyDescent="0.25">
      <c r="A11" s="150" t="s">
        <v>318</v>
      </c>
      <c r="B11" s="150" t="s">
        <v>319</v>
      </c>
    </row>
    <row r="12" spans="1:2" x14ac:dyDescent="0.25">
      <c r="A12" s="150" t="s">
        <v>81</v>
      </c>
      <c r="B12" s="150" t="s">
        <v>320</v>
      </c>
    </row>
    <row r="13" spans="1:2" x14ac:dyDescent="0.25">
      <c r="A13" s="150" t="s">
        <v>33</v>
      </c>
      <c r="B13" s="150" t="s">
        <v>321</v>
      </c>
    </row>
    <row r="14" spans="1:2" x14ac:dyDescent="0.25">
      <c r="A14" s="150" t="s">
        <v>322</v>
      </c>
      <c r="B14" s="150" t="s">
        <v>209</v>
      </c>
    </row>
    <row r="15" spans="1:2" x14ac:dyDescent="0.25">
      <c r="A15" s="150" t="s">
        <v>32</v>
      </c>
      <c r="B15" s="150" t="s">
        <v>323</v>
      </c>
    </row>
    <row r="16" spans="1:2" x14ac:dyDescent="0.25">
      <c r="A16" s="150" t="s">
        <v>324</v>
      </c>
      <c r="B16" s="150" t="s">
        <v>325</v>
      </c>
    </row>
    <row r="17" spans="1:2" x14ac:dyDescent="0.25">
      <c r="A17" s="150" t="s">
        <v>326</v>
      </c>
      <c r="B17" s="150" t="s">
        <v>327</v>
      </c>
    </row>
    <row r="18" spans="1:2" x14ac:dyDescent="0.25">
      <c r="A18" s="150" t="s">
        <v>328</v>
      </c>
      <c r="B18" s="150" t="s">
        <v>329</v>
      </c>
    </row>
    <row r="19" spans="1:2" x14ac:dyDescent="0.25">
      <c r="A19" s="150" t="s">
        <v>330</v>
      </c>
      <c r="B19" s="150" t="s">
        <v>331</v>
      </c>
    </row>
    <row r="20" spans="1:2" x14ac:dyDescent="0.25">
      <c r="A20" s="150" t="s">
        <v>107</v>
      </c>
      <c r="B20" s="150" t="s">
        <v>332</v>
      </c>
    </row>
    <row r="21" spans="1:2" x14ac:dyDescent="0.25">
      <c r="A21" s="150" t="s">
        <v>108</v>
      </c>
      <c r="B21" s="150" t="s">
        <v>333</v>
      </c>
    </row>
    <row r="22" spans="1:2" x14ac:dyDescent="0.25">
      <c r="A22" s="150" t="s">
        <v>109</v>
      </c>
      <c r="B22" s="150" t="s">
        <v>334</v>
      </c>
    </row>
    <row r="23" spans="1:2" x14ac:dyDescent="0.25">
      <c r="A23" s="150" t="s">
        <v>49</v>
      </c>
      <c r="B23" s="150" t="s">
        <v>335</v>
      </c>
    </row>
    <row r="24" spans="1:2" x14ac:dyDescent="0.25">
      <c r="A24" s="150" t="s">
        <v>234</v>
      </c>
      <c r="B24" s="150" t="s">
        <v>336</v>
      </c>
    </row>
    <row r="25" spans="1:2" x14ac:dyDescent="0.25">
      <c r="A25" s="150" t="s">
        <v>337</v>
      </c>
      <c r="B25" s="150" t="s">
        <v>338</v>
      </c>
    </row>
    <row r="26" spans="1:2" x14ac:dyDescent="0.25">
      <c r="A26" s="150" t="s">
        <v>339</v>
      </c>
      <c r="B26" s="150" t="s">
        <v>340</v>
      </c>
    </row>
    <row r="27" spans="1:2" x14ac:dyDescent="0.25">
      <c r="A27" s="150" t="s">
        <v>341</v>
      </c>
      <c r="B27" s="150" t="s">
        <v>342</v>
      </c>
    </row>
    <row r="28" spans="1:2" x14ac:dyDescent="0.25">
      <c r="A28" s="150" t="s">
        <v>343</v>
      </c>
      <c r="B28" s="150" t="s">
        <v>344</v>
      </c>
    </row>
    <row r="29" spans="1:2" x14ac:dyDescent="0.25">
      <c r="A29" s="150" t="s">
        <v>345</v>
      </c>
      <c r="B29" s="150" t="s">
        <v>346</v>
      </c>
    </row>
    <row r="30" spans="1:2" x14ac:dyDescent="0.25">
      <c r="A30" s="150" t="s">
        <v>347</v>
      </c>
      <c r="B30" s="150" t="s">
        <v>348</v>
      </c>
    </row>
    <row r="31" spans="1:2" x14ac:dyDescent="0.25">
      <c r="A31" s="150" t="s">
        <v>349</v>
      </c>
      <c r="B31" s="150" t="s">
        <v>350</v>
      </c>
    </row>
  </sheetData>
  <pageMargins left="0.196527777777778" right="0" top="0" bottom="0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5343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2023 - 2025 Obec Nesluša</dc:title>
  <dc:subject>Schválený rozpočet na rok 2023</dc:subject>
  <dc:creator>Matej Tabaček</dc:creator>
  <cp:keywords>rozpočet 2023 2024 2025 obec Nesluša schválený</cp:keywords>
  <dc:description>Schválený 09. 03. 2023 uznesením č. I-14/2023
Podľa návrhu č. 1 z 15. 02. 2023</dc:description>
  <cp:lastModifiedBy>Matej Tabaček</cp:lastModifiedBy>
  <cp:revision>349</cp:revision>
  <dcterms:created xsi:type="dcterms:W3CDTF">2016-11-16T13:19:48Z</dcterms:created>
  <dcterms:modified xsi:type="dcterms:W3CDTF">2023-08-24T12:43:42Z</dcterms:modified>
  <dc:language>sk-SK</dc:language>
</cp:coreProperties>
</file>