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íjmy" sheetId="1" state="visible" r:id="rId2"/>
    <sheet name="výdaje" sheetId="2" state="visible" r:id="rId3"/>
    <sheet name="skratky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<sst xmlns="http://schemas.openxmlformats.org/spreadsheetml/2006/main" count="2348" uniqueCount="381">
  <si>
    <t xml:space="preserve">SUMÁR PRÍJMOV</t>
  </si>
  <si>
    <t xml:space="preserve">2019 S</t>
  </si>
  <si>
    <t xml:space="preserve">2020 S</t>
  </si>
  <si>
    <t xml:space="preserve">2021 R</t>
  </si>
  <si>
    <t xml:space="preserve">2021 OS</t>
  </si>
  <si>
    <t xml:space="preserve">2022 R</t>
  </si>
  <si>
    <t xml:space="preserve">U1</t>
  </si>
  <si>
    <t xml:space="preserve">U2</t>
  </si>
  <si>
    <t xml:space="preserve">U3</t>
  </si>
  <si>
    <t xml:space="preserve">U4</t>
  </si>
  <si>
    <t xml:space="preserve">2022 U</t>
  </si>
  <si>
    <t xml:space="preserve">Č1</t>
  </si>
  <si>
    <t xml:space="preserve">P1</t>
  </si>
  <si>
    <t xml:space="preserve">Č2</t>
  </si>
  <si>
    <t xml:space="preserve">P2</t>
  </si>
  <si>
    <t xml:space="preserve">Č3</t>
  </si>
  <si>
    <t xml:space="preserve">P3</t>
  </si>
  <si>
    <t xml:space="preserve">Č4</t>
  </si>
  <si>
    <t xml:space="preserve">P4</t>
  </si>
  <si>
    <t xml:space="preserve">2023 R</t>
  </si>
  <si>
    <t xml:space="preserve">2024 R</t>
  </si>
  <si>
    <t xml:space="preserve">Zdroj krytia</t>
  </si>
  <si>
    <t xml:space="preserve">Dotácie</t>
  </si>
  <si>
    <t xml:space="preserve">Vlastné zdroje</t>
  </si>
  <si>
    <t xml:space="preserve">Iné zdroje</t>
  </si>
  <si>
    <t xml:space="preserve">Ostatné príjmy</t>
  </si>
  <si>
    <t xml:space="preserve">Bežné príjmy</t>
  </si>
  <si>
    <t xml:space="preserve">Kapitálové príjmy</t>
  </si>
  <si>
    <t xml:space="preserve">Úvery</t>
  </si>
  <si>
    <t xml:space="preserve">Finančné operácie</t>
  </si>
  <si>
    <t xml:space="preserve">Celkové príjmy</t>
  </si>
  <si>
    <t xml:space="preserve">DAŇOVÉ PRÍJMY</t>
  </si>
  <si>
    <t xml:space="preserve">Daňové príjmy - rozpis</t>
  </si>
  <si>
    <t xml:space="preserve">FK</t>
  </si>
  <si>
    <t xml:space="preserve">EK</t>
  </si>
  <si>
    <t xml:space="preserve">Názov</t>
  </si>
  <si>
    <t xml:space="preserve">PrD</t>
  </si>
  <si>
    <t xml:space="preserve">Výnos dane z príjmov</t>
  </si>
  <si>
    <t xml:space="preserve">Daň z pozemkov</t>
  </si>
  <si>
    <t xml:space="preserve">Daň zo stavieb</t>
  </si>
  <si>
    <t xml:space="preserve">Daň z bytov</t>
  </si>
  <si>
    <t xml:space="preserve">Daň za psa</t>
  </si>
  <si>
    <t xml:space="preserve">Daň za nevýherné hracie prístroje</t>
  </si>
  <si>
    <t xml:space="preserve">Daň za ubytovanie</t>
  </si>
  <si>
    <t xml:space="preserve">Daň za užívanie verejného priestranstva</t>
  </si>
  <si>
    <t xml:space="preserve">Daň za komunálne odpady a drobné stavebné odpady</t>
  </si>
  <si>
    <t xml:space="preserve">NEDAŇOVÉ PRÍJMY</t>
  </si>
  <si>
    <t xml:space="preserve">Štátne dotácie</t>
  </si>
  <si>
    <t xml:space="preserve">Nedaňové príjmy - rozpis</t>
  </si>
  <si>
    <t xml:space="preserve">PrN</t>
  </si>
  <si>
    <t xml:space="preserve">RO</t>
  </si>
  <si>
    <t xml:space="preserve">Príjmy ZŠ</t>
  </si>
  <si>
    <t xml:space="preserve">Príjmy z majetku</t>
  </si>
  <si>
    <t xml:space="preserve">Administratívne poplatky a iné platby</t>
  </si>
  <si>
    <t xml:space="preserve">Predaj majetku</t>
  </si>
  <si>
    <t xml:space="preserve">Úroky z vkladov</t>
  </si>
  <si>
    <t xml:space="preserve">Iné nedaňové príjmy</t>
  </si>
  <si>
    <t xml:space="preserve">V tom:</t>
  </si>
  <si>
    <t xml:space="preserve">Prenájom majetku</t>
  </si>
  <si>
    <t xml:space="preserve">Správne poplatky</t>
  </si>
  <si>
    <t xml:space="preserve">Úrok z omeškania kompostéry</t>
  </si>
  <si>
    <t xml:space="preserve">Vodné</t>
  </si>
  <si>
    <t xml:space="preserve">Poplatky DOS</t>
  </si>
  <si>
    <t xml:space="preserve">Predaj dreva</t>
  </si>
  <si>
    <t xml:space="preserve">Prenájom hrobových miest</t>
  </si>
  <si>
    <t xml:space="preserve">Príspevok rodičov MŠ</t>
  </si>
  <si>
    <t xml:space="preserve">Príspevok CVČ</t>
  </si>
  <si>
    <t xml:space="preserve">Refundácia výdavkov na doplnok územného plánu</t>
  </si>
  <si>
    <t xml:space="preserve">Dobropisy</t>
  </si>
  <si>
    <t xml:space="preserve">Stravné zamestnanci</t>
  </si>
  <si>
    <t xml:space="preserve">GRANTY A TRANSFERY</t>
  </si>
  <si>
    <t xml:space="preserve">Granty a transfery - rozpis</t>
  </si>
  <si>
    <t xml:space="preserve">ZŠ normatívne</t>
  </si>
  <si>
    <t xml:space="preserve">ZŠ žiaci zo SZP</t>
  </si>
  <si>
    <t xml:space="preserve">ZŠ asistent učiteľa</t>
  </si>
  <si>
    <t xml:space="preserve">ZŠ vzdelávacie poukazy</t>
  </si>
  <si>
    <t xml:space="preserve">ZŠ stravné ŠJ</t>
  </si>
  <si>
    <t xml:space="preserve">ZŠ školské potreby</t>
  </si>
  <si>
    <t xml:space="preserve">Iné ZŠ</t>
  </si>
  <si>
    <t xml:space="preserve">MŠ predškoláci</t>
  </si>
  <si>
    <t xml:space="preserve">CVČ vzdelávacie</t>
  </si>
  <si>
    <t xml:space="preserve">Prídavky na deti</t>
  </si>
  <si>
    <t xml:space="preserve">Sčítanie 2021</t>
  </si>
  <si>
    <t xml:space="preserve">Voľby</t>
  </si>
  <si>
    <t xml:space="preserve">DOS</t>
  </si>
  <si>
    <t xml:space="preserve">Regionálny rozvoj ESF</t>
  </si>
  <si>
    <t xml:space="preserve">Podpora zamestnanosti MŠ ESF</t>
  </si>
  <si>
    <t xml:space="preserve">Zberný dvor – externý manažment</t>
  </si>
  <si>
    <t xml:space="preserve">Zateplenie škôlky – externý manažment</t>
  </si>
  <si>
    <t xml:space="preserve">Kompostéry – externý manažment</t>
  </si>
  <si>
    <t xml:space="preserve">Stavebný úrad</t>
  </si>
  <si>
    <t xml:space="preserve">Cestná doprava</t>
  </si>
  <si>
    <t xml:space="preserve">Životné prostredie</t>
  </si>
  <si>
    <t xml:space="preserve">Matrika</t>
  </si>
  <si>
    <t xml:space="preserve">Register obyvateľstva</t>
  </si>
  <si>
    <t xml:space="preserve">Civilná obrana</t>
  </si>
  <si>
    <t xml:space="preserve">Zberný dvor</t>
  </si>
  <si>
    <t xml:space="preserve">Zateplenie škôlky</t>
  </si>
  <si>
    <t xml:space="preserve">Kompostéry</t>
  </si>
  <si>
    <t xml:space="preserve">ZŠ vodozádržné opatrenia</t>
  </si>
  <si>
    <t xml:space="preserve">ZŠ kotolňa</t>
  </si>
  <si>
    <t xml:space="preserve">Vodozádržné obecný úrad</t>
  </si>
  <si>
    <t xml:space="preserve">Erasmus (RO)</t>
  </si>
  <si>
    <t xml:space="preserve">Zdroj kytia</t>
  </si>
  <si>
    <t xml:space="preserve">Granty</t>
  </si>
  <si>
    <t xml:space="preserve">Granty (RO)</t>
  </si>
  <si>
    <t xml:space="preserve">PRÍJMOVÉ FINANČNÉ OPERÁCIE</t>
  </si>
  <si>
    <t xml:space="preserve">Nevyčerpané dotácie</t>
  </si>
  <si>
    <t xml:space="preserve">Zostatky</t>
  </si>
  <si>
    <t xml:space="preserve">Rezervný fond</t>
  </si>
  <si>
    <t xml:space="preserve">Prijaté zábezpeky</t>
  </si>
  <si>
    <t xml:space="preserve">Dotácie (RO)</t>
  </si>
  <si>
    <t xml:space="preserve">Iné zdroje (RO)</t>
  </si>
  <si>
    <t xml:space="preserve">Stravné (RO)</t>
  </si>
  <si>
    <t xml:space="preserve">ROZDIEL PRÍJMOV A VÝDAJOV</t>
  </si>
  <si>
    <t xml:space="preserve">Pr</t>
  </si>
  <si>
    <t xml:space="preserve">Po</t>
  </si>
  <si>
    <t xml:space="preserve">Pv</t>
  </si>
  <si>
    <t xml:space="preserve">SUMÁR VÝDAVKOV</t>
  </si>
  <si>
    <t xml:space="preserve">Bežné výdavky</t>
  </si>
  <si>
    <t xml:space="preserve">Kapitálové výdavky</t>
  </si>
  <si>
    <t xml:space="preserve">Celkové výdavky</t>
  </si>
  <si>
    <t xml:space="preserve">PROGRAM 1 - SAMOSPRÁVA</t>
  </si>
  <si>
    <t xml:space="preserve">Podprogram 1.1 Obecný úrad</t>
  </si>
  <si>
    <t xml:space="preserve">Prvok 1.1.1 Vedenie obce</t>
  </si>
  <si>
    <t xml:space="preserve">01.1.1</t>
  </si>
  <si>
    <t xml:space="preserve">Mzdy</t>
  </si>
  <si>
    <t xml:space="preserve">Odvody</t>
  </si>
  <si>
    <t xml:space="preserve">Tovary a služby</t>
  </si>
  <si>
    <t xml:space="preserve">Transfery</t>
  </si>
  <si>
    <t xml:space="preserve">Prvok 1.1.2 Personál</t>
  </si>
  <si>
    <t xml:space="preserve">Štátna dotácia</t>
  </si>
  <si>
    <t xml:space="preserve">Prvok 1.1.3 Vnútorná kontrola</t>
  </si>
  <si>
    <t xml:space="preserve">01.1.2</t>
  </si>
  <si>
    <t xml:space="preserve">Prvok 1.1.4 Služby a kancelárske vybavenie</t>
  </si>
  <si>
    <t xml:space="preserve">1AC</t>
  </si>
  <si>
    <t xml:space="preserve">Bankové poplatky</t>
  </si>
  <si>
    <t xml:space="preserve">Poštovné</t>
  </si>
  <si>
    <t xml:space="preserve">Právne služby</t>
  </si>
  <si>
    <t xml:space="preserve">Softvér (URBIS)</t>
  </si>
  <si>
    <t xml:space="preserve">Služby ESMAO</t>
  </si>
  <si>
    <t xml:space="preserve">Nábytok OcÚ</t>
  </si>
  <si>
    <t xml:space="preserve">Prvok 1.1.5 Prevádzka</t>
  </si>
  <si>
    <t xml:space="preserve">01.1.3</t>
  </si>
  <si>
    <t xml:space="preserve">01.1.4</t>
  </si>
  <si>
    <t xml:space="preserve">01.1.5</t>
  </si>
  <si>
    <t xml:space="preserve">Elektrina</t>
  </si>
  <si>
    <t xml:space="preserve">Plyn</t>
  </si>
  <si>
    <t xml:space="preserve">Poistenie automobilov</t>
  </si>
  <si>
    <t xml:space="preserve">Servis automobilov a strojov</t>
  </si>
  <si>
    <t xml:space="preserve">Pohonné hmoty</t>
  </si>
  <si>
    <t xml:space="preserve">Prvok 1.1.6 Informačný systém (web a rozhlas)</t>
  </si>
  <si>
    <t xml:space="preserve">08.3.0</t>
  </si>
  <si>
    <t xml:space="preserve">Prvok 1.1.7 Matrika a evidencia obyvateľstva</t>
  </si>
  <si>
    <t xml:space="preserve">01.3.3</t>
  </si>
  <si>
    <t xml:space="preserve">Podprogram 1.2 Spoločný obecný úrad</t>
  </si>
  <si>
    <t xml:space="preserve">09.1.1.1</t>
  </si>
  <si>
    <t xml:space="preserve">Školský metodik</t>
  </si>
  <si>
    <t xml:space="preserve">Podprogram 1.3 Správa a údržba majetku</t>
  </si>
  <si>
    <t xml:space="preserve">04.2.2</t>
  </si>
  <si>
    <t xml:space="preserve">Lesy</t>
  </si>
  <si>
    <t xml:space="preserve">06.1.0</t>
  </si>
  <si>
    <t xml:space="preserve">Byty</t>
  </si>
  <si>
    <t xml:space="preserve">Ťažba, výsadba</t>
  </si>
  <si>
    <t xml:space="preserve">Geomterické plány</t>
  </si>
  <si>
    <t xml:space="preserve">Revízie zariadení</t>
  </si>
  <si>
    <t xml:space="preserve">Podprogram 1.4 Voľby/SODB 2021</t>
  </si>
  <si>
    <t xml:space="preserve">01.6.0</t>
  </si>
  <si>
    <t xml:space="preserve">PROGRAM 2 - ŠKOLSTVO</t>
  </si>
  <si>
    <t xml:space="preserve">Podprogram 2.1 Základná škola s materskou školou</t>
  </si>
  <si>
    <t xml:space="preserve">09.x</t>
  </si>
  <si>
    <t xml:space="preserve">09.1.x</t>
  </si>
  <si>
    <t xml:space="preserve">09.2.x</t>
  </si>
  <si>
    <t xml:space="preserve">09.5.x</t>
  </si>
  <si>
    <t xml:space="preserve">09.6.x</t>
  </si>
  <si>
    <t xml:space="preserve">Originálne kompetencie</t>
  </si>
  <si>
    <t xml:space="preserve">Elektrina MŠ</t>
  </si>
  <si>
    <t xml:space="preserve">Plyn MŠ</t>
  </si>
  <si>
    <t xml:space="preserve">Elektrina ŠJ</t>
  </si>
  <si>
    <t xml:space="preserve">Plyn ŠJ</t>
  </si>
  <si>
    <t xml:space="preserve">Dotácia cirkevné CVČ</t>
  </si>
  <si>
    <t xml:space="preserve">PROGRAM 3 - VODA</t>
  </si>
  <si>
    <t xml:space="preserve">Podprogram 3.1 Verejný vodovod</t>
  </si>
  <si>
    <t xml:space="preserve">06.3.0</t>
  </si>
  <si>
    <t xml:space="preserve">Údržba vodovodu</t>
  </si>
  <si>
    <t xml:space="preserve">Rozbor vody</t>
  </si>
  <si>
    <t xml:space="preserve">Prevádzkovanie vodovodu</t>
  </si>
  <si>
    <t xml:space="preserve">Odber podzemnej vody</t>
  </si>
  <si>
    <t xml:space="preserve">Monitoring potrubia</t>
  </si>
  <si>
    <t xml:space="preserve">PROGRAM 4 - ODPADOVÉ HOSPODÁRSTVO A ŽIVOTNÉ PROSTREDIE</t>
  </si>
  <si>
    <t xml:space="preserve">Podprogram 4.1 Komunálny odpad</t>
  </si>
  <si>
    <t xml:space="preserve">05.1.0</t>
  </si>
  <si>
    <t xml:space="preserve">Podprogram 4.2 Separovaný zber</t>
  </si>
  <si>
    <t xml:space="preserve">Podprogram 4.3 Zberný dvor</t>
  </si>
  <si>
    <t xml:space="preserve">Poistenie budovy a techniky</t>
  </si>
  <si>
    <t xml:space="preserve">Údržba dopravných prostriedkov a strojov</t>
  </si>
  <si>
    <t xml:space="preserve">Vrátenie dotácie – porušenie zmluvy</t>
  </si>
  <si>
    <t xml:space="preserve">Externý manažment výstavby</t>
  </si>
  <si>
    <t xml:space="preserve">PROGRAM 5 - PROSTREDIE PRE ŽIVOT</t>
  </si>
  <si>
    <t xml:space="preserve">Podprogram 5.1 Bezpečnosť</t>
  </si>
  <si>
    <t xml:space="preserve">Prvok 5.1.1 Protipožiarna ochrana</t>
  </si>
  <si>
    <t xml:space="preserve">03.2.0</t>
  </si>
  <si>
    <t xml:space="preserve">Prvok 5.1.2 Civilná obrana</t>
  </si>
  <si>
    <t xml:space="preserve">02.2.0</t>
  </si>
  <si>
    <t xml:space="preserve">Snehová kalamita/COVID-19</t>
  </si>
  <si>
    <t xml:space="preserve">Prvok 5.1.3 Verejné osvetlenie</t>
  </si>
  <si>
    <t xml:space="preserve">06.4.0</t>
  </si>
  <si>
    <t xml:space="preserve">Dohoda údržbár</t>
  </si>
  <si>
    <t xml:space="preserve">Prvok 5.1.4 Kamerový systém</t>
  </si>
  <si>
    <t xml:space="preserve">03.6.0</t>
  </si>
  <si>
    <t xml:space="preserve">Podprogram 5.2 Komunikácie a verejné priestranstvá</t>
  </si>
  <si>
    <t xml:space="preserve">Prvok 5.2.1 Miestne komunikácie</t>
  </si>
  <si>
    <t xml:space="preserve">04.5.1</t>
  </si>
  <si>
    <t xml:space="preserve">Zimná údržba</t>
  </si>
  <si>
    <t xml:space="preserve">Cesty a chodníky</t>
  </si>
  <si>
    <t xml:space="preserve">Dopravné značenie</t>
  </si>
  <si>
    <t xml:space="preserve">Kanály</t>
  </si>
  <si>
    <t xml:space="preserve">Prvok 5.2.2 Verejné priestranstvá</t>
  </si>
  <si>
    <t xml:space="preserve">06.2.0</t>
  </si>
  <si>
    <t xml:space="preserve">Elektrina centrum</t>
  </si>
  <si>
    <t xml:space="preserve">Prvok 5.2.3 Regionálny rozvoj</t>
  </si>
  <si>
    <t xml:space="preserve">Európsky sociálny fond</t>
  </si>
  <si>
    <t xml:space="preserve">PROGRAM 6 - ŠPORT, KULTÚRA A INÉ SPOLOČENSKÉ SLUŽBY</t>
  </si>
  <si>
    <t xml:space="preserve">Podprogram 6.1 Šport</t>
  </si>
  <si>
    <t xml:space="preserve">Prvok 6.1.1 Futbalový klub</t>
  </si>
  <si>
    <t xml:space="preserve">08.1.0</t>
  </si>
  <si>
    <t xml:space="preserve">131I</t>
  </si>
  <si>
    <t xml:space="preserve">Prvok 6.1.2 Ostatné športové kluby</t>
  </si>
  <si>
    <t xml:space="preserve">Šachový klub</t>
  </si>
  <si>
    <t xml:space="preserve">Stolný tenis</t>
  </si>
  <si>
    <t xml:space="preserve">OZ Bajk Relax Kysuce</t>
  </si>
  <si>
    <t xml:space="preserve">Škola vzpierania</t>
  </si>
  <si>
    <t xml:space="preserve">Podprogram 6.2 Kultúra</t>
  </si>
  <si>
    <t xml:space="preserve">Prvok 6.2.1 Kultúrny dom</t>
  </si>
  <si>
    <t xml:space="preserve">08.2.0</t>
  </si>
  <si>
    <t xml:space="preserve">Obnova stolov</t>
  </si>
  <si>
    <t xml:space="preserve">Stoličky</t>
  </si>
  <si>
    <t xml:space="preserve">Dohoda správca</t>
  </si>
  <si>
    <t xml:space="preserve">Prvok 6.2.2 Kultúrne akcie</t>
  </si>
  <si>
    <t xml:space="preserve">Rocknes</t>
  </si>
  <si>
    <t xml:space="preserve">Letné kino, vianočné trhy</t>
  </si>
  <si>
    <t xml:space="preserve">Deň obce/kultúrne soboty</t>
  </si>
  <si>
    <t xml:space="preserve">Hody a iné podujatia</t>
  </si>
  <si>
    <t xml:space="preserve">Prvok 6.2.3 Knižnica</t>
  </si>
  <si>
    <t xml:space="preserve">Podprogram 6.3 Iné služby</t>
  </si>
  <si>
    <t xml:space="preserve">Prvok 6.3.1 Pohrebná služby</t>
  </si>
  <si>
    <t xml:space="preserve">08.4.0</t>
  </si>
  <si>
    <t xml:space="preserve">Pohrebná služba</t>
  </si>
  <si>
    <t xml:space="preserve">Údržba domu smútku a okolia</t>
  </si>
  <si>
    <t xml:space="preserve">Dohoda správca cintorína</t>
  </si>
  <si>
    <t xml:space="preserve">Prvok 6.3.2 Náboženské a spoločenské spolky a združenia</t>
  </si>
  <si>
    <t xml:space="preserve">SO SZTP a ZPCCH</t>
  </si>
  <si>
    <t xml:space="preserve">Červený kríž</t>
  </si>
  <si>
    <t xml:space="preserve">Priatelia Kysúc</t>
  </si>
  <si>
    <t xml:space="preserve">Jednota dôchodcov</t>
  </si>
  <si>
    <t xml:space="preserve">Zväz včelárov KNM</t>
  </si>
  <si>
    <t xml:space="preserve">Cyklotrasa KNM-Žilina</t>
  </si>
  <si>
    <t xml:space="preserve">PROGRAM 7 - SOLIDARITA</t>
  </si>
  <si>
    <t xml:space="preserve">Podprogram 7.1 Staroba</t>
  </si>
  <si>
    <t xml:space="preserve">Prvok 7.1.1 Dom opatrovateľskej služby</t>
  </si>
  <si>
    <t xml:space="preserve">10.2.0</t>
  </si>
  <si>
    <t xml:space="preserve">Stravné obyvatelia</t>
  </si>
  <si>
    <t xml:space="preserve">Odstupné, odchodné, náhrada mzdy</t>
  </si>
  <si>
    <t xml:space="preserve">Vratka dotácie – neobsadené miesta</t>
  </si>
  <si>
    <t xml:space="preserve">Prvok 7.1.2 Starostlivosť o starých občanov</t>
  </si>
  <si>
    <t xml:space="preserve">Stravovanie</t>
  </si>
  <si>
    <t xml:space="preserve">Jubilanti, úcta k starším</t>
  </si>
  <si>
    <t xml:space="preserve">Podprogram 7.2 Rodina a hmotná núdza</t>
  </si>
  <si>
    <t xml:space="preserve">10.4.0</t>
  </si>
  <si>
    <t xml:space="preserve">10.7.0</t>
  </si>
  <si>
    <t xml:space="preserve">Príspevok pri narodení dieťaťa</t>
  </si>
  <si>
    <t xml:space="preserve">PROGRAM 8 - INVESTÍCIE</t>
  </si>
  <si>
    <t xml:space="preserve">Podprogram 8.1 Samospráva</t>
  </si>
  <si>
    <t xml:space="preserve">01.1.1-710</t>
  </si>
  <si>
    <t xml:space="preserve">Rekonštrukcia obecného úradu</t>
  </si>
  <si>
    <t xml:space="preserve">- schodisko a vonkajší sokel</t>
  </si>
  <si>
    <r>
      <rPr>
        <sz val="10"/>
        <color rgb="FF000000"/>
        <rFont val="Arial"/>
        <family val="2"/>
      </rPr>
      <t xml:space="preserve">- 1. nadzemné podlažie </t>
    </r>
    <r>
      <rPr>
        <b val="true"/>
        <sz val="10"/>
        <color rgb="FF000000"/>
        <rFont val="Arial"/>
        <family val="2"/>
      </rPr>
      <t xml:space="preserve">(</t>
    </r>
    <r>
      <rPr>
        <sz val="10"/>
        <color rgb="FF000000"/>
        <rFont val="Arial"/>
        <family val="2"/>
      </rPr>
      <t xml:space="preserve">kancelárie</t>
    </r>
    <r>
      <rPr>
        <b val="true"/>
        <sz val="10"/>
        <color rgb="FF000000"/>
        <rFont val="Arial"/>
        <family val="2"/>
      </rPr>
      <t xml:space="preserve">)</t>
    </r>
  </si>
  <si>
    <t xml:space="preserve">- garáž (budova)</t>
  </si>
  <si>
    <t xml:space="preserve">Nákup strojov – radlica</t>
  </si>
  <si>
    <t xml:space="preserve">Kúpa pozemku</t>
  </si>
  <si>
    <t xml:space="preserve">08.3.0-710</t>
  </si>
  <si>
    <t xml:space="preserve">Rekonštrukcia miestneho rozhlasu</t>
  </si>
  <si>
    <t xml:space="preserve">Podprogram 8.2 Školstvo</t>
  </si>
  <si>
    <t xml:space="preserve">09.x-710</t>
  </si>
  <si>
    <t xml:space="preserve">MŠ - zateplenie</t>
  </si>
  <si>
    <t xml:space="preserve">09.1.1.1-710</t>
  </si>
  <si>
    <t xml:space="preserve">ZŠ – vodozádržné opatrenia</t>
  </si>
  <si>
    <t xml:space="preserve">ZŠ – rekonštrukcia kotolne</t>
  </si>
  <si>
    <t xml:space="preserve">ZŠ – strecha CVČ</t>
  </si>
  <si>
    <t xml:space="preserve">ZŠ – rekonštrukcia strechy a zateplenie steny</t>
  </si>
  <si>
    <t xml:space="preserve">ZŠ – vybavenie školskej jedálne</t>
  </si>
  <si>
    <t xml:space="preserve">Podprogram 8.3 Voda</t>
  </si>
  <si>
    <t xml:space="preserve">06.3.0-710</t>
  </si>
  <si>
    <t xml:space="preserve">Projekty úpravovní vody</t>
  </si>
  <si>
    <t xml:space="preserve">Projekt rekonštrukcie starej vodovodnej siete</t>
  </si>
  <si>
    <t xml:space="preserve">Rekonštrukcia vodovodu</t>
  </si>
  <si>
    <t xml:space="preserve">Rekonštrukcia vodojemov</t>
  </si>
  <si>
    <t xml:space="preserve">Podprogram 8.4 Odpadové hospodárstvo a životné prostredie</t>
  </si>
  <si>
    <t xml:space="preserve">05.1.0-710</t>
  </si>
  <si>
    <t xml:space="preserve">Zberný dvor – kamery, alarm</t>
  </si>
  <si>
    <t xml:space="preserve">Náradie</t>
  </si>
  <si>
    <t xml:space="preserve">Kompostéry do domácností</t>
  </si>
  <si>
    <t xml:space="preserve">Podprogram 8.5 Prostredie pre život</t>
  </si>
  <si>
    <t xml:space="preserve">04.5.1-710</t>
  </si>
  <si>
    <t xml:space="preserve">Asfaltovanie miestnych komunikácií</t>
  </si>
  <si>
    <t xml:space="preserve">06.2.0-710</t>
  </si>
  <si>
    <t xml:space="preserve">Centrum obce</t>
  </si>
  <si>
    <t xml:space="preserve">Regulácia potoka – projekt, obstarávanie</t>
  </si>
  <si>
    <t xml:space="preserve">Regulácia potoka – realizácia</t>
  </si>
  <si>
    <t xml:space="preserve">Vodozádržné opatrenia pri obecnom úrade</t>
  </si>
  <si>
    <t xml:space="preserve">06.4.0-710</t>
  </si>
  <si>
    <t xml:space="preserve">Verejné osvetlenie – projekt/realizácia</t>
  </si>
  <si>
    <t xml:space="preserve">03.6.0-710</t>
  </si>
  <si>
    <t xml:space="preserve">Kamerový systém</t>
  </si>
  <si>
    <t xml:space="preserve">Podprogram 8.6 Šport, kultúra a iné spoločenské služby</t>
  </si>
  <si>
    <t xml:space="preserve">08.1.0-710</t>
  </si>
  <si>
    <t xml:space="preserve">Rekonštrukcia tribúny</t>
  </si>
  <si>
    <t xml:space="preserve">Vysporiadanie pozemku pod ihriskom</t>
  </si>
  <si>
    <t xml:space="preserve">08.4.0-710</t>
  </si>
  <si>
    <t xml:space="preserve">Projekty – elektroinštalácia, urnový háj</t>
  </si>
  <si>
    <t xml:space="preserve">Oplotenie areálu cintorína</t>
  </si>
  <si>
    <t xml:space="preserve">Chladiarensky katafalk</t>
  </si>
  <si>
    <t xml:space="preserve">Podprogram 8.7 Solidarita</t>
  </si>
  <si>
    <t xml:space="preserve">10.2.0-710</t>
  </si>
  <si>
    <t xml:space="preserve">DOS – zateplenie</t>
  </si>
  <si>
    <t xml:space="preserve">Oplotenie a odvodnenie pozemku</t>
  </si>
  <si>
    <t xml:space="preserve">Vytvorenie stacionárnej izby pre ležiacich</t>
  </si>
  <si>
    <t xml:space="preserve">Podprogram 8.8 Plánovanie</t>
  </si>
  <si>
    <t xml:space="preserve">04.4.3-710</t>
  </si>
  <si>
    <t xml:space="preserve">Dodatok k územnému plánu</t>
  </si>
  <si>
    <t xml:space="preserve">PROGRAM 9 - VYROVNANIE DLHU</t>
  </si>
  <si>
    <t xml:space="preserve">Podprogram 9.1 Splácanie úverov a prijatých zábezpek</t>
  </si>
  <si>
    <t xml:space="preserve">Splácanie úrokov</t>
  </si>
  <si>
    <t xml:space="preserve">Splácanie istiny</t>
  </si>
  <si>
    <t xml:space="preserve">Iné výdavkové operácie</t>
  </si>
  <si>
    <t xml:space="preserve">#</t>
  </si>
  <si>
    <t xml:space="preserve">číslo štvrťroku</t>
  </si>
  <si>
    <t xml:space="preserve">Skutočnosť v roku 2019</t>
  </si>
  <si>
    <t xml:space="preserve">Skutočnosť v roku 2020</t>
  </si>
  <si>
    <t xml:space="preserve">Schválený rozpočet na rok 2021</t>
  </si>
  <si>
    <t xml:space="preserve">Odhad skutočnosti na rok 2021</t>
  </si>
  <si>
    <t xml:space="preserve">Rozpočet na rok 2022</t>
  </si>
  <si>
    <t xml:space="preserve">Rozpočet na rok 2023</t>
  </si>
  <si>
    <t xml:space="preserve">Rozpočet na rok 2024</t>
  </si>
  <si>
    <t xml:space="preserve">CVČ</t>
  </si>
  <si>
    <t xml:space="preserve">centrum voľného času</t>
  </si>
  <si>
    <t xml:space="preserve">Č#</t>
  </si>
  <si>
    <t xml:space="preserve">čerpanie v kvartáli # v eurách</t>
  </si>
  <si>
    <t xml:space="preserve">DCOM</t>
  </si>
  <si>
    <t xml:space="preserve">Dátové centrum obcí a miest (e-gov)</t>
  </si>
  <si>
    <t xml:space="preserve">Dom opatrovateľskej služby</t>
  </si>
  <si>
    <t xml:space="preserve">ekonomická klasifikácia</t>
  </si>
  <si>
    <t xml:space="preserve">ESF</t>
  </si>
  <si>
    <t xml:space="preserve">funkčná klasifikácia</t>
  </si>
  <si>
    <t xml:space="preserve">HŠ</t>
  </si>
  <si>
    <t xml:space="preserve">bývalá horná škola</t>
  </si>
  <si>
    <t xml:space="preserve">KV</t>
  </si>
  <si>
    <t xml:space="preserve">kapitálové výdavky</t>
  </si>
  <si>
    <t xml:space="preserve">MŠ</t>
  </si>
  <si>
    <t xml:space="preserve">Materská škola Nesluša</t>
  </si>
  <si>
    <t xml:space="preserve">P#</t>
  </si>
  <si>
    <t xml:space="preserve">plnenie v kvartáli # v percentách</t>
  </si>
  <si>
    <t xml:space="preserve">program</t>
  </si>
  <si>
    <t xml:space="preserve">podprogram</t>
  </si>
  <si>
    <t xml:space="preserve">prvok</t>
  </si>
  <si>
    <t xml:space="preserve">účtované v účtovníctve rozpočtovej organizácie Základná škola Nesluša</t>
  </si>
  <si>
    <t xml:space="preserve">Spojená organizácia Slovenského zväzu telesne postihnutých a Zväzu postihnutých civilizačnými chorobami</t>
  </si>
  <si>
    <t xml:space="preserve">SODB</t>
  </si>
  <si>
    <t xml:space="preserve">sčítanie obyvateľov, domov a bytov</t>
  </si>
  <si>
    <t xml:space="preserve">SZP</t>
  </si>
  <si>
    <t xml:space="preserve">sociálne znevýhodnené prostredie</t>
  </si>
  <si>
    <t xml:space="preserve">ŠJ</t>
  </si>
  <si>
    <t xml:space="preserve">školská jedáleň</t>
  </si>
  <si>
    <t xml:space="preserve">U#</t>
  </si>
  <si>
    <t xml:space="preserve">úpravy v kvartáli #</t>
  </si>
  <si>
    <t xml:space="preserve">ÚPSVaR</t>
  </si>
  <si>
    <t xml:space="preserve">Úrad práce, sociálnych vecí a rodiny Žilina</t>
  </si>
  <si>
    <t xml:space="preserve">URBIS</t>
  </si>
  <si>
    <t xml:space="preserve">informačný systém (účtovníctvo, administratíva, evidencie, dane...)</t>
  </si>
  <si>
    <t xml:space="preserve">ZŠ</t>
  </si>
  <si>
    <t xml:space="preserve">Základná škola Nesluša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</si>
</sst>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1B];[RED]\-#,##0.00\ [$€-41B]"/>
    <numFmt numFmtId="166" formatCode="0\ %"/>
    <numFmt numFmtId="167" formatCode="#,##0.00"/>
    <numFmt numFmtId="168" formatCode="d/m/yyyy"/>
    <numFmt numFmtId="169" formatCode="dd/mm/yyyy"/>
    <numFmt numFmtId="170" formatCode="0.00\ %"/>
  </numFmts>
  <fonts count="9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0"/>
    </font>
    <font>
      <sz val="11"/>
      <color rgb="FF000000"/>
      <name val="Arial"/>
      <family val="0"/>
    </font>
    <font>
      <sz val="10"/>
      <color rgb="FF000000"/>
      <name val="Arial"/>
      <family val="2"/>
    </font>
    <font>
      <b val="true"/>
      <sz val="10"/>
      <color rgb="FF000000"/>
      <name val="Arial"/>
      <family val="2"/>
    </font>
    <font>
      <i val="true"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CCCCCC"/>
      </patternFill>
    </fill>
    <fill>
      <patternFill patternType="solid">
        <fgColor rgb="FFE2EFDA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6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7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7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7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6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Výsledok2" xfId="20"/>
    <cellStyle name="Normálne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A9D0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L1048576"/>
  <sheetViews>
    <sheetView showFormulas="false" showGridLines="true" showRowColHeaders="true" showZeros="true" rightToLeft="false" tabSelected="true" showOutlineSymbols="true" defaultGridColor="false" view="normal" topLeftCell="A1" colorId="22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ColWidth="11.53515625" defaultRowHeight="13.9" zeroHeight="false" outlineLevelRow="0" outlineLevelCol="0"/>
  <cols>
    <col collapsed="false" customWidth="true" hidden="false" outlineLevel="0" max="1" min="1" style="1" width="11.61"/>
    <col collapsed="false" customWidth="true" hidden="false" outlineLevel="0" max="2" min="2" style="1" width="8.64"/>
    <col collapsed="false" customWidth="true" hidden="false" outlineLevel="0" max="3" min="3" style="1" width="18.09"/>
    <col collapsed="false" customWidth="true" hidden="false" outlineLevel="0" max="5" min="4" style="1" width="11.22"/>
    <col collapsed="false" customWidth="true" hidden="false" outlineLevel="0" max="8" min="6" style="1" width="10.97"/>
    <col collapsed="false" customWidth="true" hidden="true" outlineLevel="0" max="14" min="9" style="1" width="10.97"/>
    <col collapsed="false" customWidth="true" hidden="true" outlineLevel="0" max="15" min="15" style="2" width="5.46"/>
    <col collapsed="false" customWidth="true" hidden="true" outlineLevel="0" max="16" min="16" style="1" width="10.97"/>
    <col collapsed="false" customWidth="true" hidden="true" outlineLevel="0" max="17" min="17" style="1" width="5.46"/>
    <col collapsed="false" customWidth="true" hidden="true" outlineLevel="0" max="18" min="18" style="1" width="10.97"/>
    <col collapsed="false" customWidth="true" hidden="true" outlineLevel="0" max="19" min="19" style="1" width="5.46"/>
    <col collapsed="false" customWidth="true" hidden="true" outlineLevel="0" max="20" min="20" style="1" width="10.97"/>
    <col collapsed="false" customWidth="true" hidden="true" outlineLevel="0" max="21" min="21" style="1" width="5.46"/>
    <col collapsed="false" customWidth="true" hidden="false" outlineLevel="0" max="23" min="22" style="1" width="11.22"/>
    <col collapsed="false" customWidth="true" hidden="false" outlineLevel="0" max="64" min="24" style="1" width="8.64"/>
  </cols>
  <sheetData>
    <row r="1" customFormat="false" ht="13.9" hidden="false" customHeight="true" outlineLevel="0" collapsed="false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4"/>
      <c r="Q1" s="4"/>
      <c r="R1" s="4"/>
      <c r="S1" s="4"/>
      <c r="T1" s="4"/>
      <c r="U1" s="4"/>
      <c r="V1" s="4"/>
      <c r="W1" s="4"/>
    </row>
    <row r="2" customFormat="false" ht="13.9" hidden="false" customHeight="true" outlineLevel="0" collapsed="false">
      <c r="A2" s="6"/>
      <c r="B2" s="6"/>
      <c r="C2" s="6"/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8" t="s">
        <v>12</v>
      </c>
      <c r="P2" s="7" t="s">
        <v>13</v>
      </c>
      <c r="Q2" s="8" t="s">
        <v>14</v>
      </c>
      <c r="R2" s="7" t="s">
        <v>15</v>
      </c>
      <c r="S2" s="8" t="s">
        <v>16</v>
      </c>
      <c r="T2" s="7" t="s">
        <v>17</v>
      </c>
      <c r="U2" s="8" t="s">
        <v>18</v>
      </c>
      <c r="V2" s="7" t="s">
        <v>19</v>
      </c>
      <c r="W2" s="7" t="s">
        <v>20</v>
      </c>
    </row>
    <row r="3" customFormat="false" ht="13.9" hidden="false" customHeight="true" outlineLevel="0" collapsed="false">
      <c r="A3" s="9" t="s">
        <v>21</v>
      </c>
      <c r="B3" s="10" t="n">
        <v>111</v>
      </c>
      <c r="C3" s="10" t="s">
        <v>22</v>
      </c>
      <c r="D3" s="11" t="n">
        <f aca="false">D44+D79-D8</f>
        <v>618124.85</v>
      </c>
      <c r="E3" s="11" t="n">
        <f aca="false">E44+E79-E8</f>
        <v>712932.7</v>
      </c>
      <c r="F3" s="11" t="n">
        <f aca="false">F44+F79-F8</f>
        <v>667258</v>
      </c>
      <c r="G3" s="11" t="n">
        <f aca="false">G44+G79-G8</f>
        <v>728157.39</v>
      </c>
      <c r="H3" s="11" t="n">
        <f aca="false">H44+H79-H8</f>
        <v>630710</v>
      </c>
      <c r="I3" s="11" t="n">
        <f aca="false">I44+I79-I8</f>
        <v>0</v>
      </c>
      <c r="J3" s="11" t="n">
        <f aca="false">J44+J79-J8</f>
        <v>0</v>
      </c>
      <c r="K3" s="11" t="n">
        <f aca="false">K44+K79-K8</f>
        <v>0</v>
      </c>
      <c r="L3" s="11" t="n">
        <f aca="false">L44+L79-L8</f>
        <v>0</v>
      </c>
      <c r="M3" s="11" t="n">
        <f aca="false">M44+M79-M8</f>
        <v>630710</v>
      </c>
      <c r="N3" s="11" t="n">
        <f aca="false">N44+N79-N8</f>
        <v>0</v>
      </c>
      <c r="O3" s="12" t="n">
        <f aca="false">N3/$M3</f>
        <v>0</v>
      </c>
      <c r="P3" s="11" t="n">
        <f aca="false">P44+P79-P8</f>
        <v>0</v>
      </c>
      <c r="Q3" s="12" t="n">
        <f aca="false">P3/$M3</f>
        <v>0</v>
      </c>
      <c r="R3" s="11" t="n">
        <f aca="false">R44+R79-R8</f>
        <v>0</v>
      </c>
      <c r="S3" s="12" t="n">
        <f aca="false">R3/$M3</f>
        <v>0</v>
      </c>
      <c r="T3" s="11" t="n">
        <f aca="false">T44+T79-T8</f>
        <v>0</v>
      </c>
      <c r="U3" s="12" t="n">
        <f aca="false">T3/$M3</f>
        <v>0</v>
      </c>
      <c r="V3" s="11" t="n">
        <f aca="false">V44+V79-V8</f>
        <v>634763</v>
      </c>
      <c r="W3" s="11" t="n">
        <f aca="false">W44+W79-W8</f>
        <v>640842</v>
      </c>
    </row>
    <row r="4" customFormat="false" ht="13.9" hidden="false" customHeight="true" outlineLevel="0" collapsed="false">
      <c r="A4" s="9"/>
      <c r="B4" s="10" t="n">
        <v>41</v>
      </c>
      <c r="C4" s="10" t="s">
        <v>23</v>
      </c>
      <c r="D4" s="11" t="n">
        <f aca="false">D26+D45-D9</f>
        <v>1320066.84</v>
      </c>
      <c r="E4" s="11" t="n">
        <f aca="false">E26+E45-E9</f>
        <v>1304362.7</v>
      </c>
      <c r="F4" s="11" t="n">
        <f aca="false">F26+F45-F9</f>
        <v>1298934</v>
      </c>
      <c r="G4" s="11" t="n">
        <f aca="false">G26+G45-G9</f>
        <v>1347411.21</v>
      </c>
      <c r="H4" s="11" t="n">
        <f aca="false">H26+H45-H9</f>
        <v>1389068</v>
      </c>
      <c r="I4" s="11" t="n">
        <f aca="false">I26+I45-I9</f>
        <v>0</v>
      </c>
      <c r="J4" s="11" t="n">
        <f aca="false">J26+J45-J9</f>
        <v>0</v>
      </c>
      <c r="K4" s="11" t="n">
        <f aca="false">K26+K45-K9</f>
        <v>0</v>
      </c>
      <c r="L4" s="11" t="n">
        <f aca="false">L26+L45-L9</f>
        <v>0</v>
      </c>
      <c r="M4" s="11" t="n">
        <f aca="false">M26+M45-M9</f>
        <v>1389068</v>
      </c>
      <c r="N4" s="11" t="n">
        <f aca="false">N26+N45-N9</f>
        <v>0</v>
      </c>
      <c r="O4" s="12" t="n">
        <f aca="false">N4/$M4</f>
        <v>0</v>
      </c>
      <c r="P4" s="11" t="n">
        <f aca="false">P26+P45-P9</f>
        <v>0</v>
      </c>
      <c r="Q4" s="12" t="n">
        <f aca="false">P4/$M4</f>
        <v>0</v>
      </c>
      <c r="R4" s="11" t="n">
        <f aca="false">R26+R45-R9</f>
        <v>0</v>
      </c>
      <c r="S4" s="12" t="n">
        <f aca="false">R4/$M4</f>
        <v>0</v>
      </c>
      <c r="T4" s="11" t="n">
        <f aca="false">T26+T45-T9</f>
        <v>0</v>
      </c>
      <c r="U4" s="12" t="n">
        <f aca="false">T4/$M4</f>
        <v>0</v>
      </c>
      <c r="V4" s="11" t="n">
        <f aca="false">V26+V45-V9</f>
        <v>1486862</v>
      </c>
      <c r="W4" s="11" t="n">
        <f aca="false">W26+W45-W9</f>
        <v>1574815</v>
      </c>
    </row>
    <row r="5" customFormat="false" ht="13.9" hidden="false" customHeight="true" outlineLevel="0" collapsed="false">
      <c r="A5" s="9"/>
      <c r="B5" s="10" t="n">
        <v>71</v>
      </c>
      <c r="C5" s="10" t="s">
        <v>24</v>
      </c>
      <c r="D5" s="11" t="n">
        <f aca="false">D80</f>
        <v>1400</v>
      </c>
      <c r="E5" s="11" t="n">
        <f aca="false">E80</f>
        <v>1400</v>
      </c>
      <c r="F5" s="11" t="n">
        <f aca="false">F80</f>
        <v>3000</v>
      </c>
      <c r="G5" s="11" t="n">
        <f aca="false">G80</f>
        <v>3000</v>
      </c>
      <c r="H5" s="11" t="n">
        <f aca="false">H80</f>
        <v>3000</v>
      </c>
      <c r="I5" s="11" t="n">
        <f aca="false">I80</f>
        <v>0</v>
      </c>
      <c r="J5" s="11" t="n">
        <f aca="false">J80</f>
        <v>0</v>
      </c>
      <c r="K5" s="11" t="n">
        <f aca="false">K80</f>
        <v>0</v>
      </c>
      <c r="L5" s="11" t="n">
        <f aca="false">L80</f>
        <v>0</v>
      </c>
      <c r="M5" s="11" t="n">
        <f aca="false">M80</f>
        <v>3000</v>
      </c>
      <c r="N5" s="11" t="n">
        <f aca="false">N80</f>
        <v>0</v>
      </c>
      <c r="O5" s="12" t="n">
        <f aca="false">N5/$M5</f>
        <v>0</v>
      </c>
      <c r="P5" s="11" t="n">
        <f aca="false">P80</f>
        <v>0</v>
      </c>
      <c r="Q5" s="12" t="n">
        <f aca="false">P5/$M5</f>
        <v>0</v>
      </c>
      <c r="R5" s="11" t="n">
        <f aca="false">R80</f>
        <v>0</v>
      </c>
      <c r="S5" s="12" t="n">
        <f aca="false">R5/$M5</f>
        <v>0</v>
      </c>
      <c r="T5" s="11" t="n">
        <f aca="false">T80</f>
        <v>0</v>
      </c>
      <c r="U5" s="12" t="n">
        <f aca="false">T5/$M5</f>
        <v>0</v>
      </c>
      <c r="V5" s="11" t="n">
        <f aca="false">V80</f>
        <v>3000</v>
      </c>
      <c r="W5" s="11" t="n">
        <f aca="false">W80</f>
        <v>3000</v>
      </c>
    </row>
    <row r="6" customFormat="false" ht="13.9" hidden="false" customHeight="true" outlineLevel="0" collapsed="false">
      <c r="A6" s="9"/>
      <c r="B6" s="10" t="n">
        <v>72</v>
      </c>
      <c r="C6" s="10" t="s">
        <v>25</v>
      </c>
      <c r="D6" s="11" t="n">
        <f aca="false">D46+D81</f>
        <v>58656.99</v>
      </c>
      <c r="E6" s="11" t="n">
        <f aca="false">E46+E81</f>
        <v>44096.48</v>
      </c>
      <c r="F6" s="11" t="n">
        <f aca="false">F46+F81</f>
        <v>41921</v>
      </c>
      <c r="G6" s="11" t="n">
        <f aca="false">G46+G81</f>
        <v>42900</v>
      </c>
      <c r="H6" s="11" t="n">
        <f aca="false">H46+H81</f>
        <v>105940</v>
      </c>
      <c r="I6" s="11" t="n">
        <f aca="false">I46+I81</f>
        <v>0</v>
      </c>
      <c r="J6" s="11" t="n">
        <f aca="false">J46+J81</f>
        <v>0</v>
      </c>
      <c r="K6" s="11" t="n">
        <f aca="false">K46+K81</f>
        <v>0</v>
      </c>
      <c r="L6" s="11" t="n">
        <f aca="false">L46+L81</f>
        <v>0</v>
      </c>
      <c r="M6" s="11" t="n">
        <f aca="false">M46+M81</f>
        <v>105940</v>
      </c>
      <c r="N6" s="11" t="n">
        <f aca="false">N46+N81</f>
        <v>0</v>
      </c>
      <c r="O6" s="12" t="n">
        <f aca="false">N6/$M6</f>
        <v>0</v>
      </c>
      <c r="P6" s="11" t="n">
        <f aca="false">P46+P81</f>
        <v>0</v>
      </c>
      <c r="Q6" s="12" t="n">
        <f aca="false">P6/$M6</f>
        <v>0</v>
      </c>
      <c r="R6" s="11" t="n">
        <f aca="false">R46+R81</f>
        <v>0</v>
      </c>
      <c r="S6" s="12" t="n">
        <f aca="false">R6/$M6</f>
        <v>0</v>
      </c>
      <c r="T6" s="11" t="n">
        <f aca="false">T46+T81</f>
        <v>0</v>
      </c>
      <c r="U6" s="12" t="n">
        <f aca="false">T6/$M6</f>
        <v>0</v>
      </c>
      <c r="V6" s="11" t="n">
        <f aca="false">V46+V81</f>
        <v>105940</v>
      </c>
      <c r="W6" s="11" t="n">
        <f aca="false">W46+W81</f>
        <v>105940</v>
      </c>
    </row>
    <row r="7" customFormat="false" ht="13.9" hidden="false" customHeight="true" outlineLevel="0" collapsed="false">
      <c r="A7" s="9"/>
      <c r="B7" s="10"/>
      <c r="C7" s="13" t="s">
        <v>26</v>
      </c>
      <c r="D7" s="14" t="n">
        <f aca="false">SUM(D3:D6)</f>
        <v>1998248.68</v>
      </c>
      <c r="E7" s="14" t="n">
        <f aca="false">SUM(E3:E6)</f>
        <v>2062791.88</v>
      </c>
      <c r="F7" s="14" t="n">
        <f aca="false">SUM(F3:F6)</f>
        <v>2011113</v>
      </c>
      <c r="G7" s="14" t="n">
        <f aca="false">SUM(G3:G6)</f>
        <v>2121468.6</v>
      </c>
      <c r="H7" s="14" t="n">
        <f aca="false">SUM(H3:H6)</f>
        <v>2128718</v>
      </c>
      <c r="I7" s="14" t="n">
        <f aca="false">SUM(I3:I6)</f>
        <v>0</v>
      </c>
      <c r="J7" s="14" t="n">
        <f aca="false">SUM(J3:J6)</f>
        <v>0</v>
      </c>
      <c r="K7" s="14" t="n">
        <f aca="false">SUM(K3:K6)</f>
        <v>0</v>
      </c>
      <c r="L7" s="14" t="n">
        <f aca="false">SUM(L3:L6)</f>
        <v>0</v>
      </c>
      <c r="M7" s="14" t="n">
        <f aca="false">SUM(M3:M6)</f>
        <v>2128718</v>
      </c>
      <c r="N7" s="14" t="n">
        <f aca="false">SUM(N3:N6)</f>
        <v>0</v>
      </c>
      <c r="O7" s="15" t="n">
        <f aca="false">N7/$M7</f>
        <v>0</v>
      </c>
      <c r="P7" s="14" t="n">
        <f aca="false">SUM(P3:P6)</f>
        <v>0</v>
      </c>
      <c r="Q7" s="15" t="n">
        <f aca="false">P7/$M7</f>
        <v>0</v>
      </c>
      <c r="R7" s="14" t="n">
        <f aca="false">SUM(R3:R6)</f>
        <v>0</v>
      </c>
      <c r="S7" s="15" t="n">
        <f aca="false">R7/$M7</f>
        <v>0</v>
      </c>
      <c r="T7" s="14" t="n">
        <f aca="false">SUM(T3:T6)</f>
        <v>0</v>
      </c>
      <c r="U7" s="15" t="n">
        <f aca="false">T7/$M7</f>
        <v>0</v>
      </c>
      <c r="V7" s="14" t="n">
        <f aca="false">SUM(V3:V6)</f>
        <v>2230565</v>
      </c>
      <c r="W7" s="14" t="n">
        <f aca="false">SUM(W3:W6)</f>
        <v>2324597</v>
      </c>
    </row>
    <row r="8" customFormat="false" ht="13.9" hidden="false" customHeight="true" outlineLevel="0" collapsed="false">
      <c r="A8" s="9"/>
      <c r="B8" s="10" t="n">
        <v>111</v>
      </c>
      <c r="C8" s="10" t="s">
        <v>22</v>
      </c>
      <c r="D8" s="11" t="n">
        <f aca="false">SUM(D110:D114)</f>
        <v>975398.05</v>
      </c>
      <c r="E8" s="11" t="n">
        <f aca="false">SUM(E110:E114)</f>
        <v>0</v>
      </c>
      <c r="F8" s="11" t="n">
        <f aca="false">SUM(F110:F116)</f>
        <v>501000</v>
      </c>
      <c r="G8" s="11" t="n">
        <f aca="false">SUM(G110:G114)</f>
        <v>100000</v>
      </c>
      <c r="H8" s="11" t="n">
        <f aca="false">SUM(H110:H115)</f>
        <v>355881</v>
      </c>
      <c r="I8" s="11" t="n">
        <f aca="false">SUM(I110:I114)</f>
        <v>0</v>
      </c>
      <c r="J8" s="11" t="n">
        <f aca="false">SUM(J110:J114)</f>
        <v>0</v>
      </c>
      <c r="K8" s="11" t="n">
        <f aca="false">SUM(K110:K114)</f>
        <v>0</v>
      </c>
      <c r="L8" s="11" t="n">
        <f aca="false">SUM(L110:L114)</f>
        <v>0</v>
      </c>
      <c r="M8" s="11" t="n">
        <f aca="false">SUM(M110:M115)</f>
        <v>355881</v>
      </c>
      <c r="N8" s="11" t="n">
        <f aca="false">SUM(N110:N114)</f>
        <v>0</v>
      </c>
      <c r="O8" s="12" t="n">
        <f aca="false">N8/$M8</f>
        <v>0</v>
      </c>
      <c r="P8" s="11" t="n">
        <f aca="false">SUM(P110:P114)</f>
        <v>0</v>
      </c>
      <c r="Q8" s="12" t="n">
        <f aca="false">P8/$M8</f>
        <v>0</v>
      </c>
      <c r="R8" s="11" t="n">
        <f aca="false">SUM(R110:R114)</f>
        <v>0</v>
      </c>
      <c r="S8" s="12" t="n">
        <f aca="false">R8/$M8</f>
        <v>0</v>
      </c>
      <c r="T8" s="11" t="n">
        <f aca="false">SUM(T110:T114)</f>
        <v>0</v>
      </c>
      <c r="U8" s="12" t="n">
        <f aca="false">T8/$M8</f>
        <v>0</v>
      </c>
      <c r="V8" s="11" t="n">
        <f aca="false">SUM(V110:V115)</f>
        <v>0</v>
      </c>
      <c r="W8" s="11" t="n">
        <f aca="false">SUM(W110:W115)</f>
        <v>0</v>
      </c>
    </row>
    <row r="9" customFormat="false" ht="13.9" hidden="false" customHeight="true" outlineLevel="0" collapsed="false">
      <c r="A9" s="9"/>
      <c r="B9" s="10" t="n">
        <v>43</v>
      </c>
      <c r="C9" s="10" t="s">
        <v>23</v>
      </c>
      <c r="D9" s="11" t="n">
        <f aca="false">D55</f>
        <v>1</v>
      </c>
      <c r="E9" s="11" t="n">
        <f aca="false">E55</f>
        <v>0</v>
      </c>
      <c r="F9" s="11" t="n">
        <f aca="false">F55</f>
        <v>0</v>
      </c>
      <c r="G9" s="11" t="n">
        <f aca="false">G55</f>
        <v>87.5</v>
      </c>
      <c r="H9" s="11" t="n">
        <f aca="false">H55</f>
        <v>0</v>
      </c>
      <c r="I9" s="11" t="n">
        <f aca="false">I55</f>
        <v>0</v>
      </c>
      <c r="J9" s="11" t="n">
        <f aca="false">J55</f>
        <v>0</v>
      </c>
      <c r="K9" s="11" t="n">
        <f aca="false">K55</f>
        <v>0</v>
      </c>
      <c r="L9" s="11" t="n">
        <f aca="false">L55</f>
        <v>0</v>
      </c>
      <c r="M9" s="11" t="n">
        <f aca="false">M55</f>
        <v>0</v>
      </c>
      <c r="N9" s="11" t="n">
        <f aca="false">N55</f>
        <v>0</v>
      </c>
      <c r="O9" s="12" t="e">
        <f aca="false">N9/$M9</f>
        <v>#DIV/0!</v>
      </c>
      <c r="P9" s="11" t="n">
        <f aca="false">P55</f>
        <v>0</v>
      </c>
      <c r="Q9" s="12" t="e">
        <f aca="false">P9/$M9</f>
        <v>#DIV/0!</v>
      </c>
      <c r="R9" s="11" t="n">
        <f aca="false">R55</f>
        <v>0</v>
      </c>
      <c r="S9" s="12" t="e">
        <f aca="false">R9/$M9</f>
        <v>#DIV/0!</v>
      </c>
      <c r="T9" s="11" t="n">
        <f aca="false">T55</f>
        <v>0</v>
      </c>
      <c r="U9" s="12" t="e">
        <f aca="false">T9/$M9</f>
        <v>#DIV/0!</v>
      </c>
      <c r="V9" s="11" t="n">
        <f aca="false">V55</f>
        <v>0</v>
      </c>
      <c r="W9" s="11" t="n">
        <f aca="false">W55</f>
        <v>0</v>
      </c>
    </row>
    <row r="10" customFormat="false" ht="13.9" hidden="false" customHeight="true" outlineLevel="0" collapsed="false">
      <c r="A10" s="9"/>
      <c r="B10" s="10"/>
      <c r="C10" s="13" t="s">
        <v>27</v>
      </c>
      <c r="D10" s="14" t="n">
        <f aca="false">SUM(D8:D9)</f>
        <v>975399.05</v>
      </c>
      <c r="E10" s="14" t="n">
        <f aca="false">SUM(E8:E9)</f>
        <v>0</v>
      </c>
      <c r="F10" s="14" t="n">
        <f aca="false">SUM(F8:F9)</f>
        <v>501000</v>
      </c>
      <c r="G10" s="14" t="n">
        <f aca="false">SUM(G8:G9)</f>
        <v>100087.5</v>
      </c>
      <c r="H10" s="14" t="n">
        <f aca="false">SUM(H8:H9)</f>
        <v>355881</v>
      </c>
      <c r="I10" s="14" t="n">
        <f aca="false">SUM(I8:I9)</f>
        <v>0</v>
      </c>
      <c r="J10" s="14" t="n">
        <f aca="false">SUM(J8:J9)</f>
        <v>0</v>
      </c>
      <c r="K10" s="14" t="n">
        <f aca="false">SUM(K8:K9)</f>
        <v>0</v>
      </c>
      <c r="L10" s="14" t="n">
        <f aca="false">SUM(L8:L9)</f>
        <v>0</v>
      </c>
      <c r="M10" s="14" t="n">
        <f aca="false">SUM(M8:M9)</f>
        <v>355881</v>
      </c>
      <c r="N10" s="14" t="n">
        <f aca="false">SUM(N8:N9)</f>
        <v>0</v>
      </c>
      <c r="O10" s="15" t="n">
        <f aca="false">N10/$M10</f>
        <v>0</v>
      </c>
      <c r="P10" s="14" t="n">
        <f aca="false">SUM(P8:P9)</f>
        <v>0</v>
      </c>
      <c r="Q10" s="15" t="n">
        <f aca="false">P10/$M10</f>
        <v>0</v>
      </c>
      <c r="R10" s="14" t="n">
        <f aca="false">SUM(R8:R9)</f>
        <v>0</v>
      </c>
      <c r="S10" s="15" t="n">
        <f aca="false">R10/$M10</f>
        <v>0</v>
      </c>
      <c r="T10" s="14" t="n">
        <f aca="false">SUM(T8:T9)</f>
        <v>0</v>
      </c>
      <c r="U10" s="15" t="n">
        <f aca="false">T10/$M10</f>
        <v>0</v>
      </c>
      <c r="V10" s="14" t="n">
        <f aca="false">SUM(V8:V9)</f>
        <v>0</v>
      </c>
      <c r="W10" s="14" t="n">
        <f aca="false">SUM(W8:W9)</f>
        <v>0</v>
      </c>
    </row>
    <row r="11" customFormat="false" ht="13.9" hidden="false" customHeight="true" outlineLevel="0" collapsed="false">
      <c r="A11" s="9"/>
      <c r="B11" s="10" t="n">
        <v>131</v>
      </c>
      <c r="C11" s="10" t="s">
        <v>22</v>
      </c>
      <c r="D11" s="11" t="n">
        <f aca="false">D126</f>
        <v>3137.87</v>
      </c>
      <c r="E11" s="11" t="n">
        <f aca="false">E126</f>
        <v>14889.34</v>
      </c>
      <c r="F11" s="11" t="n">
        <f aca="false">F126</f>
        <v>34161</v>
      </c>
      <c r="G11" s="11" t="n">
        <f aca="false">G126</f>
        <v>34161.16</v>
      </c>
      <c r="H11" s="11" t="n">
        <f aca="false">H126</f>
        <v>10884</v>
      </c>
      <c r="I11" s="11" t="n">
        <f aca="false">I126</f>
        <v>0</v>
      </c>
      <c r="J11" s="11" t="n">
        <f aca="false">J126</f>
        <v>0</v>
      </c>
      <c r="K11" s="11" t="n">
        <f aca="false">K126</f>
        <v>0</v>
      </c>
      <c r="L11" s="11" t="n">
        <f aca="false">L126</f>
        <v>0</v>
      </c>
      <c r="M11" s="11" t="n">
        <f aca="false">M126</f>
        <v>10884</v>
      </c>
      <c r="N11" s="11" t="n">
        <f aca="false">N126</f>
        <v>0</v>
      </c>
      <c r="O11" s="12" t="n">
        <f aca="false">N11/$M11</f>
        <v>0</v>
      </c>
      <c r="P11" s="11" t="n">
        <f aca="false">P126</f>
        <v>0</v>
      </c>
      <c r="Q11" s="12" t="n">
        <f aca="false">P11/$M11</f>
        <v>0</v>
      </c>
      <c r="R11" s="11" t="n">
        <f aca="false">R126</f>
        <v>0</v>
      </c>
      <c r="S11" s="12" t="n">
        <f aca="false">R11/$M11</f>
        <v>0</v>
      </c>
      <c r="T11" s="11" t="n">
        <f aca="false">T126</f>
        <v>0</v>
      </c>
      <c r="U11" s="12" t="n">
        <f aca="false">T11/$M11</f>
        <v>0</v>
      </c>
      <c r="V11" s="11" t="n">
        <f aca="false">V126</f>
        <v>0</v>
      </c>
      <c r="W11" s="11" t="n">
        <f aca="false">W126</f>
        <v>0</v>
      </c>
    </row>
    <row r="12" customFormat="false" ht="13.9" hidden="false" customHeight="true" outlineLevel="0" collapsed="false">
      <c r="A12" s="9"/>
      <c r="B12" s="10" t="n">
        <v>41</v>
      </c>
      <c r="C12" s="10" t="s">
        <v>23</v>
      </c>
      <c r="D12" s="11" t="n">
        <f aca="false">D127</f>
        <v>170790.2</v>
      </c>
      <c r="E12" s="11" t="n">
        <f aca="false">E127</f>
        <v>361389.5</v>
      </c>
      <c r="F12" s="11" t="n">
        <f aca="false">F127</f>
        <v>762580</v>
      </c>
      <c r="G12" s="11" t="n">
        <f aca="false">G127</f>
        <v>759956.17</v>
      </c>
      <c r="H12" s="11" t="n">
        <f aca="false">H127</f>
        <v>426046</v>
      </c>
      <c r="I12" s="11" t="n">
        <f aca="false">I127</f>
        <v>0</v>
      </c>
      <c r="J12" s="11" t="n">
        <f aca="false">J127</f>
        <v>0</v>
      </c>
      <c r="K12" s="11" t="n">
        <f aca="false">K127</f>
        <v>0</v>
      </c>
      <c r="L12" s="11" t="n">
        <f aca="false">L127</f>
        <v>0</v>
      </c>
      <c r="M12" s="11" t="n">
        <f aca="false">M127</f>
        <v>426046</v>
      </c>
      <c r="N12" s="11" t="n">
        <f aca="false">N127</f>
        <v>0</v>
      </c>
      <c r="O12" s="12" t="n">
        <f aca="false">N12/$M12</f>
        <v>0</v>
      </c>
      <c r="P12" s="11" t="n">
        <f aca="false">P127</f>
        <v>0</v>
      </c>
      <c r="Q12" s="12" t="n">
        <f aca="false">P12/$M12</f>
        <v>0</v>
      </c>
      <c r="R12" s="11" t="n">
        <f aca="false">R127</f>
        <v>0</v>
      </c>
      <c r="S12" s="12" t="n">
        <f aca="false">R12/$M12</f>
        <v>0</v>
      </c>
      <c r="T12" s="11" t="n">
        <f aca="false">T127</f>
        <v>0</v>
      </c>
      <c r="U12" s="12" t="n">
        <f aca="false">T12/$M12</f>
        <v>0</v>
      </c>
      <c r="V12" s="11" t="n">
        <f aca="false">V127</f>
        <v>0</v>
      </c>
      <c r="W12" s="11" t="n">
        <f aca="false">W127</f>
        <v>0</v>
      </c>
    </row>
    <row r="13" customFormat="false" ht="13.9" hidden="false" customHeight="true" outlineLevel="0" collapsed="false">
      <c r="A13" s="9"/>
      <c r="B13" s="10" t="n">
        <v>52</v>
      </c>
      <c r="C13" s="10" t="s">
        <v>28</v>
      </c>
      <c r="D13" s="11" t="n">
        <f aca="false">D128</f>
        <v>0</v>
      </c>
      <c r="E13" s="11" t="n">
        <f aca="false">E128</f>
        <v>0</v>
      </c>
      <c r="F13" s="11" t="n">
        <f aca="false">F128</f>
        <v>0</v>
      </c>
      <c r="G13" s="11" t="n">
        <f aca="false">G128</f>
        <v>0</v>
      </c>
      <c r="H13" s="11" t="n">
        <f aca="false">H128</f>
        <v>0</v>
      </c>
      <c r="I13" s="11" t="n">
        <f aca="false">I128</f>
        <v>0</v>
      </c>
      <c r="J13" s="11" t="n">
        <f aca="false">J128</f>
        <v>0</v>
      </c>
      <c r="K13" s="11" t="n">
        <f aca="false">K128</f>
        <v>0</v>
      </c>
      <c r="L13" s="11" t="n">
        <f aca="false">L128</f>
        <v>0</v>
      </c>
      <c r="M13" s="11" t="n">
        <f aca="false">M128</f>
        <v>0</v>
      </c>
      <c r="N13" s="11" t="n">
        <f aca="false">N128</f>
        <v>0</v>
      </c>
      <c r="O13" s="12" t="e">
        <f aca="false">N13/$M13</f>
        <v>#DIV/0!</v>
      </c>
      <c r="P13" s="11" t="n">
        <f aca="false">P128</f>
        <v>0</v>
      </c>
      <c r="Q13" s="12" t="e">
        <f aca="false">P13/$M13</f>
        <v>#DIV/0!</v>
      </c>
      <c r="R13" s="11" t="n">
        <f aca="false">R128</f>
        <v>0</v>
      </c>
      <c r="S13" s="12" t="e">
        <f aca="false">R13/$M13</f>
        <v>#DIV/0!</v>
      </c>
      <c r="T13" s="11" t="n">
        <f aca="false">T128</f>
        <v>0</v>
      </c>
      <c r="U13" s="12" t="e">
        <f aca="false">T13/$M13</f>
        <v>#DIV/0!</v>
      </c>
      <c r="V13" s="11" t="n">
        <f aca="false">V128</f>
        <v>0</v>
      </c>
      <c r="W13" s="11" t="n">
        <f aca="false">W128</f>
        <v>0</v>
      </c>
    </row>
    <row r="14" customFormat="false" ht="13.9" hidden="false" customHeight="true" outlineLevel="0" collapsed="false">
      <c r="A14" s="9"/>
      <c r="B14" s="10" t="n">
        <v>71</v>
      </c>
      <c r="C14" s="10" t="s">
        <v>24</v>
      </c>
      <c r="D14" s="11" t="n">
        <f aca="false">D129</f>
        <v>5317.83</v>
      </c>
      <c r="E14" s="11" t="n">
        <f aca="false">E129</f>
        <v>6320.3</v>
      </c>
      <c r="F14" s="11" t="n">
        <f aca="false">F129</f>
        <v>0</v>
      </c>
      <c r="G14" s="11" t="n">
        <f aca="false">G129</f>
        <v>3760.3</v>
      </c>
      <c r="H14" s="11" t="n">
        <f aca="false">H129</f>
        <v>3760</v>
      </c>
      <c r="I14" s="11" t="n">
        <f aca="false">I129</f>
        <v>0</v>
      </c>
      <c r="J14" s="11" t="n">
        <f aca="false">J129</f>
        <v>0</v>
      </c>
      <c r="K14" s="11" t="n">
        <f aca="false">K129</f>
        <v>0</v>
      </c>
      <c r="L14" s="11" t="n">
        <f aca="false">L129</f>
        <v>0</v>
      </c>
      <c r="M14" s="11" t="n">
        <f aca="false">M129</f>
        <v>3760</v>
      </c>
      <c r="N14" s="11" t="n">
        <f aca="false">N129</f>
        <v>0</v>
      </c>
      <c r="O14" s="12" t="n">
        <f aca="false">N14/$M14</f>
        <v>0</v>
      </c>
      <c r="P14" s="11" t="n">
        <f aca="false">P129</f>
        <v>0</v>
      </c>
      <c r="Q14" s="12" t="n">
        <f aca="false">P14/$M14</f>
        <v>0</v>
      </c>
      <c r="R14" s="11" t="n">
        <f aca="false">R129</f>
        <v>0</v>
      </c>
      <c r="S14" s="12" t="n">
        <f aca="false">R14/$M14</f>
        <v>0</v>
      </c>
      <c r="T14" s="11" t="n">
        <f aca="false">T129</f>
        <v>0</v>
      </c>
      <c r="U14" s="12" t="n">
        <f aca="false">T14/$M14</f>
        <v>0</v>
      </c>
      <c r="V14" s="11" t="n">
        <f aca="false">V129</f>
        <v>0</v>
      </c>
      <c r="W14" s="11" t="n">
        <f aca="false">W129</f>
        <v>0</v>
      </c>
    </row>
    <row r="15" customFormat="false" ht="13.9" hidden="false" customHeight="true" outlineLevel="0" collapsed="false">
      <c r="A15" s="9"/>
      <c r="B15" s="16" t="n">
        <v>72</v>
      </c>
      <c r="C15" s="16" t="s">
        <v>25</v>
      </c>
      <c r="D15" s="11" t="n">
        <f aca="false">D130</f>
        <v>0</v>
      </c>
      <c r="E15" s="11" t="n">
        <f aca="false">E130</f>
        <v>10178.58</v>
      </c>
      <c r="F15" s="11" t="n">
        <f aca="false">F130</f>
        <v>9453</v>
      </c>
      <c r="G15" s="11" t="n">
        <f aca="false">G130</f>
        <v>9542.74</v>
      </c>
      <c r="H15" s="11" t="n">
        <f aca="false">H130</f>
        <v>0</v>
      </c>
      <c r="I15" s="11" t="n">
        <f aca="false">I130</f>
        <v>0</v>
      </c>
      <c r="J15" s="11" t="n">
        <f aca="false">J130</f>
        <v>0</v>
      </c>
      <c r="K15" s="11" t="n">
        <f aca="false">K130</f>
        <v>0</v>
      </c>
      <c r="L15" s="11" t="n">
        <f aca="false">L130</f>
        <v>0</v>
      </c>
      <c r="M15" s="11" t="n">
        <f aca="false">M130</f>
        <v>0</v>
      </c>
      <c r="N15" s="11" t="n">
        <f aca="false">N130</f>
        <v>0</v>
      </c>
      <c r="O15" s="12" t="e">
        <f aca="false">N15/$M15</f>
        <v>#DIV/0!</v>
      </c>
      <c r="P15" s="11" t="n">
        <f aca="false">P130</f>
        <v>0</v>
      </c>
      <c r="Q15" s="12" t="e">
        <f aca="false">P15/$M15</f>
        <v>#DIV/0!</v>
      </c>
      <c r="R15" s="11" t="n">
        <f aca="false">R130</f>
        <v>0</v>
      </c>
      <c r="S15" s="12" t="e">
        <f aca="false">R15/$M15</f>
        <v>#DIV/0!</v>
      </c>
      <c r="T15" s="11" t="n">
        <f aca="false">T130</f>
        <v>0</v>
      </c>
      <c r="U15" s="12" t="e">
        <f aca="false">T15/$M15</f>
        <v>#DIV/0!</v>
      </c>
      <c r="V15" s="11" t="n">
        <f aca="false">V130</f>
        <v>0</v>
      </c>
      <c r="W15" s="11" t="n">
        <f aca="false">W130</f>
        <v>0</v>
      </c>
    </row>
    <row r="16" customFormat="false" ht="13.9" hidden="false" customHeight="true" outlineLevel="0" collapsed="false">
      <c r="A16" s="9"/>
      <c r="B16" s="10"/>
      <c r="C16" s="13" t="s">
        <v>29</v>
      </c>
      <c r="D16" s="14" t="n">
        <f aca="false">SUM(D11:D15)</f>
        <v>179245.9</v>
      </c>
      <c r="E16" s="14" t="n">
        <f aca="false">SUM(E11:E15)</f>
        <v>392777.72</v>
      </c>
      <c r="F16" s="14" t="n">
        <f aca="false">SUM(F11:F15)</f>
        <v>806194</v>
      </c>
      <c r="G16" s="14" t="n">
        <f aca="false">SUM(G11:G15)</f>
        <v>807420.37</v>
      </c>
      <c r="H16" s="14" t="n">
        <f aca="false">SUM(H11:H15)</f>
        <v>440690</v>
      </c>
      <c r="I16" s="14" t="n">
        <f aca="false">SUM(I11:I15)</f>
        <v>0</v>
      </c>
      <c r="J16" s="14" t="n">
        <f aca="false">SUM(J11:J15)</f>
        <v>0</v>
      </c>
      <c r="K16" s="14" t="n">
        <f aca="false">SUM(K11:K15)</f>
        <v>0</v>
      </c>
      <c r="L16" s="14" t="n">
        <f aca="false">SUM(L11:L15)</f>
        <v>0</v>
      </c>
      <c r="M16" s="14" t="n">
        <f aca="false">SUM(M11:M15)</f>
        <v>440690</v>
      </c>
      <c r="N16" s="14" t="n">
        <f aca="false">SUM(N11:N15)</f>
        <v>0</v>
      </c>
      <c r="O16" s="15" t="n">
        <f aca="false">N16/$M16</f>
        <v>0</v>
      </c>
      <c r="P16" s="14" t="n">
        <f aca="false">SUM(P11:P15)</f>
        <v>0</v>
      </c>
      <c r="Q16" s="15" t="n">
        <f aca="false">P16/$M16</f>
        <v>0</v>
      </c>
      <c r="R16" s="14" t="n">
        <f aca="false">SUM(R11:R15)</f>
        <v>0</v>
      </c>
      <c r="S16" s="15" t="n">
        <f aca="false">R16/$M16</f>
        <v>0</v>
      </c>
      <c r="T16" s="14" t="n">
        <f aca="false">SUM(T11:T15)</f>
        <v>0</v>
      </c>
      <c r="U16" s="15" t="n">
        <f aca="false">T16/$M16</f>
        <v>0</v>
      </c>
      <c r="V16" s="14" t="n">
        <f aca="false">SUM(V11:V15)</f>
        <v>0</v>
      </c>
      <c r="W16" s="14" t="n">
        <f aca="false">SUM(W11:W15)</f>
        <v>0</v>
      </c>
    </row>
    <row r="17" customFormat="false" ht="13.9" hidden="false" customHeight="true" outlineLevel="0" collapsed="false">
      <c r="A17" s="9"/>
      <c r="B17" s="10" t="n">
        <v>111</v>
      </c>
      <c r="C17" s="10" t="s">
        <v>22</v>
      </c>
      <c r="D17" s="11" t="n">
        <f aca="false">D3+D8+D11</f>
        <v>1596660.77</v>
      </c>
      <c r="E17" s="11" t="n">
        <f aca="false">E3+E8+E11</f>
        <v>727822.04</v>
      </c>
      <c r="F17" s="11" t="n">
        <f aca="false">F3+F8+F11</f>
        <v>1202419</v>
      </c>
      <c r="G17" s="11" t="n">
        <f aca="false">G3+G8+G11</f>
        <v>862318.55</v>
      </c>
      <c r="H17" s="11" t="n">
        <f aca="false">H3+H8+H11</f>
        <v>997475</v>
      </c>
      <c r="I17" s="11" t="n">
        <f aca="false">I3+I8+I11</f>
        <v>0</v>
      </c>
      <c r="J17" s="11" t="n">
        <f aca="false">J3+J8+J11</f>
        <v>0</v>
      </c>
      <c r="K17" s="11" t="n">
        <f aca="false">K3+K8+K11</f>
        <v>0</v>
      </c>
      <c r="L17" s="11" t="n">
        <f aca="false">L3+L8+L11</f>
        <v>0</v>
      </c>
      <c r="M17" s="11" t="n">
        <f aca="false">M3+M8+M11</f>
        <v>997475</v>
      </c>
      <c r="N17" s="11" t="n">
        <f aca="false">N3+N8+N11</f>
        <v>0</v>
      </c>
      <c r="O17" s="12" t="n">
        <f aca="false">N17/$M17</f>
        <v>0</v>
      </c>
      <c r="P17" s="11" t="n">
        <f aca="false">P3+P8+P11</f>
        <v>0</v>
      </c>
      <c r="Q17" s="12" t="n">
        <f aca="false">P17/$M17</f>
        <v>0</v>
      </c>
      <c r="R17" s="11" t="n">
        <f aca="false">R3+R8+R11</f>
        <v>0</v>
      </c>
      <c r="S17" s="12" t="n">
        <f aca="false">R17/$M17</f>
        <v>0</v>
      </c>
      <c r="T17" s="11" t="n">
        <f aca="false">T3+T8+T11</f>
        <v>0</v>
      </c>
      <c r="U17" s="12" t="n">
        <f aca="false">T17/$M17</f>
        <v>0</v>
      </c>
      <c r="V17" s="11" t="n">
        <f aca="false">V3+V8+V11</f>
        <v>634763</v>
      </c>
      <c r="W17" s="11" t="n">
        <f aca="false">W3+W8+W11</f>
        <v>640842</v>
      </c>
    </row>
    <row r="18" customFormat="false" ht="13.9" hidden="false" customHeight="true" outlineLevel="0" collapsed="false">
      <c r="A18" s="9"/>
      <c r="B18" s="10" t="n">
        <v>41</v>
      </c>
      <c r="C18" s="10" t="s">
        <v>23</v>
      </c>
      <c r="D18" s="11" t="n">
        <f aca="false">D4+D9+D12</f>
        <v>1490858.04</v>
      </c>
      <c r="E18" s="11" t="n">
        <f aca="false">E4+E9+E12</f>
        <v>1665752.2</v>
      </c>
      <c r="F18" s="11" t="n">
        <f aca="false">F4+F9+F12</f>
        <v>2061514</v>
      </c>
      <c r="G18" s="11" t="n">
        <f aca="false">G4+G9+G12</f>
        <v>2107454.88</v>
      </c>
      <c r="H18" s="11" t="n">
        <f aca="false">H4+H9+H12</f>
        <v>1815114</v>
      </c>
      <c r="I18" s="11" t="n">
        <f aca="false">I4+I9+I12</f>
        <v>0</v>
      </c>
      <c r="J18" s="11" t="n">
        <f aca="false">J4+J9+J12</f>
        <v>0</v>
      </c>
      <c r="K18" s="11" t="n">
        <f aca="false">K4+K9+K12</f>
        <v>0</v>
      </c>
      <c r="L18" s="11" t="n">
        <f aca="false">L4+L9+L12</f>
        <v>0</v>
      </c>
      <c r="M18" s="11" t="n">
        <f aca="false">M4+M9+M12</f>
        <v>1815114</v>
      </c>
      <c r="N18" s="11" t="n">
        <f aca="false">N4+N9+N12</f>
        <v>0</v>
      </c>
      <c r="O18" s="12" t="n">
        <f aca="false">N18/$M18</f>
        <v>0</v>
      </c>
      <c r="P18" s="11" t="n">
        <f aca="false">P4+P9+P12</f>
        <v>0</v>
      </c>
      <c r="Q18" s="12" t="n">
        <f aca="false">P18/$M18</f>
        <v>0</v>
      </c>
      <c r="R18" s="11" t="n">
        <f aca="false">R4+R9+R12</f>
        <v>0</v>
      </c>
      <c r="S18" s="12" t="n">
        <f aca="false">R18/$M18</f>
        <v>0</v>
      </c>
      <c r="T18" s="11" t="n">
        <f aca="false">T4+T9+T12</f>
        <v>0</v>
      </c>
      <c r="U18" s="12" t="n">
        <f aca="false">T18/$M18</f>
        <v>0</v>
      </c>
      <c r="V18" s="11" t="n">
        <f aca="false">V4+V9+V12</f>
        <v>1486862</v>
      </c>
      <c r="W18" s="11" t="n">
        <f aca="false">W4+W9+W12</f>
        <v>1574815</v>
      </c>
    </row>
    <row r="19" customFormat="false" ht="13.9" hidden="false" customHeight="true" outlineLevel="0" collapsed="false">
      <c r="A19" s="9"/>
      <c r="B19" s="10" t="n">
        <v>52</v>
      </c>
      <c r="C19" s="10" t="s">
        <v>28</v>
      </c>
      <c r="D19" s="11" t="n">
        <f aca="false">D13</f>
        <v>0</v>
      </c>
      <c r="E19" s="11" t="n">
        <f aca="false">E13</f>
        <v>0</v>
      </c>
      <c r="F19" s="11" t="n">
        <f aca="false">F13</f>
        <v>0</v>
      </c>
      <c r="G19" s="11" t="n">
        <f aca="false">G13</f>
        <v>0</v>
      </c>
      <c r="H19" s="11" t="n">
        <f aca="false">H13</f>
        <v>0</v>
      </c>
      <c r="I19" s="11" t="n">
        <f aca="false">I13</f>
        <v>0</v>
      </c>
      <c r="J19" s="11" t="n">
        <f aca="false">J13</f>
        <v>0</v>
      </c>
      <c r="K19" s="11" t="n">
        <f aca="false">K13</f>
        <v>0</v>
      </c>
      <c r="L19" s="11" t="n">
        <f aca="false">L13</f>
        <v>0</v>
      </c>
      <c r="M19" s="11" t="n">
        <f aca="false">M13</f>
        <v>0</v>
      </c>
      <c r="N19" s="11" t="n">
        <f aca="false">N13</f>
        <v>0</v>
      </c>
      <c r="O19" s="12" t="e">
        <f aca="false">N19/$M19</f>
        <v>#DIV/0!</v>
      </c>
      <c r="P19" s="11" t="n">
        <f aca="false">P13</f>
        <v>0</v>
      </c>
      <c r="Q19" s="12" t="e">
        <f aca="false">P19/$M19</f>
        <v>#DIV/0!</v>
      </c>
      <c r="R19" s="11" t="n">
        <f aca="false">R13</f>
        <v>0</v>
      </c>
      <c r="S19" s="12" t="e">
        <f aca="false">R19/$M19</f>
        <v>#DIV/0!</v>
      </c>
      <c r="T19" s="11" t="n">
        <f aca="false">T13</f>
        <v>0</v>
      </c>
      <c r="U19" s="12" t="e">
        <f aca="false">T19/$M19</f>
        <v>#DIV/0!</v>
      </c>
      <c r="V19" s="11" t="n">
        <f aca="false">V13</f>
        <v>0</v>
      </c>
      <c r="W19" s="11" t="n">
        <f aca="false">W13</f>
        <v>0</v>
      </c>
    </row>
    <row r="20" customFormat="false" ht="13.9" hidden="false" customHeight="true" outlineLevel="0" collapsed="false">
      <c r="A20" s="9"/>
      <c r="B20" s="10" t="n">
        <v>71</v>
      </c>
      <c r="C20" s="10" t="s">
        <v>24</v>
      </c>
      <c r="D20" s="11" t="n">
        <f aca="false">D5+D14</f>
        <v>6717.83</v>
      </c>
      <c r="E20" s="11" t="n">
        <f aca="false">E5+E14</f>
        <v>7720.3</v>
      </c>
      <c r="F20" s="11" t="n">
        <f aca="false">F5+F14</f>
        <v>3000</v>
      </c>
      <c r="G20" s="11" t="n">
        <f aca="false">G5+G14</f>
        <v>6760.3</v>
      </c>
      <c r="H20" s="11" t="n">
        <f aca="false">H5+H14</f>
        <v>6760</v>
      </c>
      <c r="I20" s="11" t="n">
        <f aca="false">I5+I14</f>
        <v>0</v>
      </c>
      <c r="J20" s="11" t="n">
        <f aca="false">J5+J14</f>
        <v>0</v>
      </c>
      <c r="K20" s="11" t="n">
        <f aca="false">K5+K14</f>
        <v>0</v>
      </c>
      <c r="L20" s="11" t="n">
        <f aca="false">L5+L14</f>
        <v>0</v>
      </c>
      <c r="M20" s="11" t="n">
        <f aca="false">M5+M14</f>
        <v>6760</v>
      </c>
      <c r="N20" s="11" t="n">
        <f aca="false">N5+N14</f>
        <v>0</v>
      </c>
      <c r="O20" s="12" t="n">
        <f aca="false">N20/$M20</f>
        <v>0</v>
      </c>
      <c r="P20" s="11" t="n">
        <f aca="false">P5+P14</f>
        <v>0</v>
      </c>
      <c r="Q20" s="12" t="n">
        <f aca="false">P20/$M20</f>
        <v>0</v>
      </c>
      <c r="R20" s="11" t="n">
        <f aca="false">R5+R14</f>
        <v>0</v>
      </c>
      <c r="S20" s="12" t="n">
        <f aca="false">R20/$M20</f>
        <v>0</v>
      </c>
      <c r="T20" s="11" t="n">
        <f aca="false">T5+T14</f>
        <v>0</v>
      </c>
      <c r="U20" s="12" t="n">
        <f aca="false">T20/$M20</f>
        <v>0</v>
      </c>
      <c r="V20" s="11" t="n">
        <f aca="false">V5+V14</f>
        <v>3000</v>
      </c>
      <c r="W20" s="11" t="n">
        <f aca="false">W5+W14</f>
        <v>3000</v>
      </c>
    </row>
    <row r="21" customFormat="false" ht="13.9" hidden="false" customHeight="true" outlineLevel="0" collapsed="false">
      <c r="A21" s="9"/>
      <c r="B21" s="10" t="n">
        <v>72</v>
      </c>
      <c r="C21" s="10" t="s">
        <v>25</v>
      </c>
      <c r="D21" s="11" t="n">
        <f aca="false">D6</f>
        <v>58656.99</v>
      </c>
      <c r="E21" s="11" t="n">
        <f aca="false">E6+E15</f>
        <v>54275.06</v>
      </c>
      <c r="F21" s="11" t="n">
        <f aca="false">F6+F15</f>
        <v>51374</v>
      </c>
      <c r="G21" s="11" t="n">
        <f aca="false">G6+G15</f>
        <v>52442.74</v>
      </c>
      <c r="H21" s="11" t="n">
        <f aca="false">H6+H15</f>
        <v>105940</v>
      </c>
      <c r="I21" s="11" t="n">
        <f aca="false">I6</f>
        <v>0</v>
      </c>
      <c r="J21" s="11" t="n">
        <f aca="false">J6</f>
        <v>0</v>
      </c>
      <c r="K21" s="11" t="n">
        <f aca="false">K6</f>
        <v>0</v>
      </c>
      <c r="L21" s="11" t="n">
        <f aca="false">L6+L15</f>
        <v>0</v>
      </c>
      <c r="M21" s="11" t="n">
        <f aca="false">M6+M15</f>
        <v>105940</v>
      </c>
      <c r="N21" s="11" t="n">
        <f aca="false">N6+N15</f>
        <v>0</v>
      </c>
      <c r="O21" s="12" t="n">
        <f aca="false">N21/$M21</f>
        <v>0</v>
      </c>
      <c r="P21" s="11" t="n">
        <f aca="false">P6+P15</f>
        <v>0</v>
      </c>
      <c r="Q21" s="12" t="n">
        <f aca="false">P21/$M21</f>
        <v>0</v>
      </c>
      <c r="R21" s="11" t="n">
        <f aca="false">R6+R15</f>
        <v>0</v>
      </c>
      <c r="S21" s="12" t="n">
        <f aca="false">R21/$M21</f>
        <v>0</v>
      </c>
      <c r="T21" s="11" t="n">
        <f aca="false">T6+T15</f>
        <v>0</v>
      </c>
      <c r="U21" s="12" t="n">
        <f aca="false">T21/$M21</f>
        <v>0</v>
      </c>
      <c r="V21" s="11" t="n">
        <f aca="false">V6</f>
        <v>105940</v>
      </c>
      <c r="W21" s="11" t="n">
        <f aca="false">W6</f>
        <v>105940</v>
      </c>
    </row>
    <row r="22" customFormat="false" ht="13.9" hidden="false" customHeight="true" outlineLevel="0" collapsed="false">
      <c r="A22" s="17"/>
      <c r="B22" s="18"/>
      <c r="C22" s="13" t="s">
        <v>30</v>
      </c>
      <c r="D22" s="14" t="n">
        <f aca="false">SUM(D17:D21)</f>
        <v>3152893.63</v>
      </c>
      <c r="E22" s="14" t="n">
        <f aca="false">SUM(E17:E21)</f>
        <v>2455569.6</v>
      </c>
      <c r="F22" s="14" t="n">
        <f aca="false">SUM(F17:F21)</f>
        <v>3318307</v>
      </c>
      <c r="G22" s="14" t="n">
        <f aca="false">SUM(G17:G21)</f>
        <v>3028976.47</v>
      </c>
      <c r="H22" s="14" t="n">
        <f aca="false">SUM(H17:H21)</f>
        <v>2925289</v>
      </c>
      <c r="I22" s="14" t="n">
        <f aca="false">SUM(I17:I21)</f>
        <v>0</v>
      </c>
      <c r="J22" s="14" t="n">
        <f aca="false">SUM(J17:J21)</f>
        <v>0</v>
      </c>
      <c r="K22" s="14" t="n">
        <f aca="false">SUM(K17:K21)</f>
        <v>0</v>
      </c>
      <c r="L22" s="14" t="n">
        <f aca="false">SUM(L17:L21)</f>
        <v>0</v>
      </c>
      <c r="M22" s="14" t="n">
        <f aca="false">SUM(M17:M21)</f>
        <v>2925289</v>
      </c>
      <c r="N22" s="14" t="n">
        <f aca="false">SUM(N17:N21)</f>
        <v>0</v>
      </c>
      <c r="O22" s="15" t="n">
        <f aca="false">N22/$M22</f>
        <v>0</v>
      </c>
      <c r="P22" s="14" t="n">
        <f aca="false">SUM(P17:P21)</f>
        <v>0</v>
      </c>
      <c r="Q22" s="15" t="n">
        <f aca="false">P22/$M22</f>
        <v>0</v>
      </c>
      <c r="R22" s="14" t="n">
        <f aca="false">SUM(R17:R21)</f>
        <v>0</v>
      </c>
      <c r="S22" s="15" t="n">
        <f aca="false">R22/$M22</f>
        <v>0</v>
      </c>
      <c r="T22" s="14" t="n">
        <f aca="false">SUM(T17:T21)</f>
        <v>0</v>
      </c>
      <c r="U22" s="15" t="n">
        <f aca="false">T22/$M22</f>
        <v>0</v>
      </c>
      <c r="V22" s="14" t="n">
        <f aca="false">SUM(V17:V21)</f>
        <v>2230565</v>
      </c>
      <c r="W22" s="14" t="n">
        <f aca="false">SUM(W17:W21)</f>
        <v>2324597</v>
      </c>
    </row>
    <row r="24" customFormat="false" ht="13.9" hidden="false" customHeight="true" outlineLevel="0" collapsed="false">
      <c r="A24" s="19" t="s">
        <v>31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19"/>
      <c r="Q24" s="19"/>
      <c r="R24" s="19"/>
      <c r="S24" s="19"/>
      <c r="T24" s="19"/>
      <c r="U24" s="19"/>
      <c r="V24" s="19"/>
      <c r="W24" s="19"/>
    </row>
    <row r="25" customFormat="false" ht="13.9" hidden="false" customHeight="true" outlineLevel="0" collapsed="false">
      <c r="A25" s="6"/>
      <c r="B25" s="6"/>
      <c r="C25" s="6"/>
      <c r="D25" s="7" t="s">
        <v>1</v>
      </c>
      <c r="E25" s="7" t="s">
        <v>2</v>
      </c>
      <c r="F25" s="7" t="s">
        <v>3</v>
      </c>
      <c r="G25" s="7" t="s">
        <v>4</v>
      </c>
      <c r="H25" s="7" t="s">
        <v>5</v>
      </c>
      <c r="I25" s="7" t="s">
        <v>6</v>
      </c>
      <c r="J25" s="7" t="s">
        <v>7</v>
      </c>
      <c r="K25" s="7" t="s">
        <v>8</v>
      </c>
      <c r="L25" s="7" t="s">
        <v>9</v>
      </c>
      <c r="M25" s="7" t="s">
        <v>10</v>
      </c>
      <c r="N25" s="7" t="s">
        <v>11</v>
      </c>
      <c r="O25" s="8" t="s">
        <v>12</v>
      </c>
      <c r="P25" s="7" t="s">
        <v>13</v>
      </c>
      <c r="Q25" s="8" t="s">
        <v>14</v>
      </c>
      <c r="R25" s="7" t="s">
        <v>15</v>
      </c>
      <c r="S25" s="8" t="s">
        <v>16</v>
      </c>
      <c r="T25" s="7" t="s">
        <v>17</v>
      </c>
      <c r="U25" s="8" t="s">
        <v>18</v>
      </c>
      <c r="V25" s="7" t="s">
        <v>19</v>
      </c>
      <c r="W25" s="7" t="s">
        <v>20</v>
      </c>
    </row>
    <row r="26" customFormat="false" ht="13.9" hidden="false" customHeight="true" outlineLevel="0" collapsed="false">
      <c r="A26" s="21" t="s">
        <v>21</v>
      </c>
      <c r="B26" s="22" t="n">
        <v>41</v>
      </c>
      <c r="C26" s="22" t="s">
        <v>23</v>
      </c>
      <c r="D26" s="23" t="n">
        <f aca="false">D40</f>
        <v>1197839.08</v>
      </c>
      <c r="E26" s="23" t="n">
        <f aca="false">E40</f>
        <v>1191500.53</v>
      </c>
      <c r="F26" s="23" t="n">
        <f aca="false">F40</f>
        <v>1190310</v>
      </c>
      <c r="G26" s="23" t="n">
        <f aca="false">G40</f>
        <v>1254961.66</v>
      </c>
      <c r="H26" s="23" t="n">
        <f aca="false">H40</f>
        <v>1300614</v>
      </c>
      <c r="I26" s="23" t="n">
        <f aca="false">I40</f>
        <v>0</v>
      </c>
      <c r="J26" s="23" t="n">
        <f aca="false">J40</f>
        <v>0</v>
      </c>
      <c r="K26" s="23" t="n">
        <f aca="false">K40</f>
        <v>0</v>
      </c>
      <c r="L26" s="23" t="n">
        <f aca="false">L40</f>
        <v>0</v>
      </c>
      <c r="M26" s="23" t="n">
        <f aca="false">M40</f>
        <v>1300614</v>
      </c>
      <c r="N26" s="23" t="n">
        <f aca="false">N40</f>
        <v>0</v>
      </c>
      <c r="O26" s="24" t="n">
        <f aca="false">N26/$M26</f>
        <v>0</v>
      </c>
      <c r="P26" s="23" t="n">
        <f aca="false">P40</f>
        <v>0</v>
      </c>
      <c r="Q26" s="24" t="n">
        <f aca="false">P26/$M26</f>
        <v>0</v>
      </c>
      <c r="R26" s="23" t="n">
        <f aca="false">R40</f>
        <v>0</v>
      </c>
      <c r="S26" s="24" t="n">
        <f aca="false">R26/$M26</f>
        <v>0</v>
      </c>
      <c r="T26" s="23" t="n">
        <f aca="false">T40</f>
        <v>0</v>
      </c>
      <c r="U26" s="24" t="n">
        <f aca="false">T26/$M26</f>
        <v>0</v>
      </c>
      <c r="V26" s="23" t="n">
        <f aca="false">V40</f>
        <v>1398408</v>
      </c>
      <c r="W26" s="23" t="n">
        <f aca="false">W40</f>
        <v>1486361</v>
      </c>
    </row>
    <row r="27" customFormat="false" ht="13.9" hidden="false" customHeight="true" outlineLevel="0" collapsed="false">
      <c r="A27" s="17"/>
      <c r="B27" s="18"/>
      <c r="C27" s="25" t="s">
        <v>30</v>
      </c>
      <c r="D27" s="26" t="n">
        <f aca="false">SUM(D26:D26)</f>
        <v>1197839.08</v>
      </c>
      <c r="E27" s="26" t="n">
        <f aca="false">SUM(E26:E26)</f>
        <v>1191500.53</v>
      </c>
      <c r="F27" s="26" t="n">
        <f aca="false">SUM(F26:F26)</f>
        <v>1190310</v>
      </c>
      <c r="G27" s="26" t="n">
        <f aca="false">SUM(G26:G26)</f>
        <v>1254961.66</v>
      </c>
      <c r="H27" s="26" t="n">
        <f aca="false">SUM(H26:H26)</f>
        <v>1300614</v>
      </c>
      <c r="I27" s="26" t="n">
        <f aca="false">SUM(I26:I26)</f>
        <v>0</v>
      </c>
      <c r="J27" s="26" t="n">
        <f aca="false">SUM(J26:J26)</f>
        <v>0</v>
      </c>
      <c r="K27" s="26" t="n">
        <f aca="false">SUM(K26:K26)</f>
        <v>0</v>
      </c>
      <c r="L27" s="26" t="n">
        <f aca="false">SUM(L26:L26)</f>
        <v>0</v>
      </c>
      <c r="M27" s="26" t="n">
        <f aca="false">SUM(M26:M26)</f>
        <v>1300614</v>
      </c>
      <c r="N27" s="26" t="n">
        <f aca="false">SUM(N26:N26)</f>
        <v>0</v>
      </c>
      <c r="O27" s="27" t="n">
        <f aca="false">N27/$M27</f>
        <v>0</v>
      </c>
      <c r="P27" s="26" t="n">
        <f aca="false">SUM(P26:P26)</f>
        <v>0</v>
      </c>
      <c r="Q27" s="27" t="n">
        <f aca="false">P27/$M27</f>
        <v>0</v>
      </c>
      <c r="R27" s="26" t="n">
        <f aca="false">SUM(R26:R26)</f>
        <v>0</v>
      </c>
      <c r="S27" s="27" t="n">
        <f aca="false">R27/$M27</f>
        <v>0</v>
      </c>
      <c r="T27" s="26" t="n">
        <f aca="false">SUM(T26:T26)</f>
        <v>0</v>
      </c>
      <c r="U27" s="27" t="n">
        <f aca="false">T27/$M27</f>
        <v>0</v>
      </c>
      <c r="V27" s="26" t="n">
        <f aca="false">SUM(V26:V26)</f>
        <v>1398408</v>
      </c>
      <c r="W27" s="26" t="n">
        <f aca="false">SUM(W26:W26)</f>
        <v>1486361</v>
      </c>
    </row>
    <row r="29" customFormat="false" ht="13.9" hidden="false" customHeight="true" outlineLevel="0" collapsed="false">
      <c r="A29" s="28" t="s">
        <v>32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/>
      <c r="P29" s="28"/>
      <c r="Q29" s="28"/>
      <c r="R29" s="28"/>
      <c r="S29" s="28"/>
      <c r="T29" s="28"/>
      <c r="U29" s="28"/>
      <c r="V29" s="28"/>
      <c r="W29" s="28"/>
    </row>
    <row r="30" customFormat="false" ht="13.9" hidden="false" customHeight="true" outlineLevel="0" collapsed="false">
      <c r="A30" s="7" t="s">
        <v>33</v>
      </c>
      <c r="B30" s="7" t="s">
        <v>34</v>
      </c>
      <c r="C30" s="7" t="s">
        <v>35</v>
      </c>
      <c r="D30" s="7" t="s">
        <v>1</v>
      </c>
      <c r="E30" s="7" t="s">
        <v>2</v>
      </c>
      <c r="F30" s="7" t="s">
        <v>3</v>
      </c>
      <c r="G30" s="7" t="s">
        <v>4</v>
      </c>
      <c r="H30" s="7" t="s">
        <v>5</v>
      </c>
      <c r="I30" s="7" t="s">
        <v>6</v>
      </c>
      <c r="J30" s="7" t="s">
        <v>7</v>
      </c>
      <c r="K30" s="7" t="s">
        <v>8</v>
      </c>
      <c r="L30" s="7" t="s">
        <v>9</v>
      </c>
      <c r="M30" s="7" t="s">
        <v>10</v>
      </c>
      <c r="N30" s="7" t="s">
        <v>11</v>
      </c>
      <c r="O30" s="8" t="s">
        <v>12</v>
      </c>
      <c r="P30" s="7" t="s">
        <v>13</v>
      </c>
      <c r="Q30" s="8" t="s">
        <v>14</v>
      </c>
      <c r="R30" s="7" t="s">
        <v>15</v>
      </c>
      <c r="S30" s="8" t="s">
        <v>16</v>
      </c>
      <c r="T30" s="7" t="s">
        <v>17</v>
      </c>
      <c r="U30" s="8" t="s">
        <v>18</v>
      </c>
      <c r="V30" s="7" t="s">
        <v>19</v>
      </c>
      <c r="W30" s="7" t="s">
        <v>20</v>
      </c>
    </row>
    <row r="31" customFormat="false" ht="13.9" hidden="false" customHeight="true" outlineLevel="0" collapsed="false">
      <c r="A31" s="30" t="s">
        <v>36</v>
      </c>
      <c r="B31" s="10" t="n">
        <v>111003</v>
      </c>
      <c r="C31" s="10" t="s">
        <v>37</v>
      </c>
      <c r="D31" s="11" t="n">
        <v>1090114.86</v>
      </c>
      <c r="E31" s="11" t="n">
        <v>1093700.52</v>
      </c>
      <c r="F31" s="11" t="n">
        <v>1079448</v>
      </c>
      <c r="G31" s="11" t="n">
        <v>1140652.7</v>
      </c>
      <c r="H31" s="11" t="n">
        <v>1186306</v>
      </c>
      <c r="I31" s="11"/>
      <c r="J31" s="11"/>
      <c r="K31" s="11"/>
      <c r="L31" s="11"/>
      <c r="M31" s="11" t="n">
        <f aca="false">H31+SUM(I31:L31)</f>
        <v>1186306</v>
      </c>
      <c r="N31" s="11"/>
      <c r="O31" s="12" t="n">
        <f aca="false">N31/$M31</f>
        <v>0</v>
      </c>
      <c r="P31" s="11"/>
      <c r="Q31" s="12" t="n">
        <f aca="false">P31/$M31</f>
        <v>0</v>
      </c>
      <c r="R31" s="11"/>
      <c r="S31" s="12" t="n">
        <f aca="false">R31/$M31</f>
        <v>0</v>
      </c>
      <c r="T31" s="11"/>
      <c r="U31" s="12" t="n">
        <f aca="false">T31/$M31</f>
        <v>0</v>
      </c>
      <c r="V31" s="11" t="n">
        <v>1284100</v>
      </c>
      <c r="W31" s="11" t="n">
        <v>1372053</v>
      </c>
    </row>
    <row r="32" customFormat="false" ht="13.9" hidden="false" customHeight="true" outlineLevel="0" collapsed="false">
      <c r="A32" s="30"/>
      <c r="B32" s="10" t="n">
        <v>121001</v>
      </c>
      <c r="C32" s="10" t="s">
        <v>38</v>
      </c>
      <c r="D32" s="11" t="n">
        <v>26123.33</v>
      </c>
      <c r="E32" s="11" t="n">
        <v>13578.36</v>
      </c>
      <c r="F32" s="11" t="n">
        <v>13578</v>
      </c>
      <c r="G32" s="11" t="n">
        <v>18084.52</v>
      </c>
      <c r="H32" s="11" t="n">
        <v>18085</v>
      </c>
      <c r="I32" s="11"/>
      <c r="J32" s="11"/>
      <c r="K32" s="11"/>
      <c r="L32" s="11"/>
      <c r="M32" s="11" t="n">
        <f aca="false">H32+SUM(I32:L32)</f>
        <v>18085</v>
      </c>
      <c r="N32" s="11"/>
      <c r="O32" s="12" t="n">
        <f aca="false">N32/$M32</f>
        <v>0</v>
      </c>
      <c r="P32" s="11"/>
      <c r="Q32" s="12" t="n">
        <f aca="false">P32/$M32</f>
        <v>0</v>
      </c>
      <c r="R32" s="11"/>
      <c r="S32" s="12" t="n">
        <f aca="false">R32/$M32</f>
        <v>0</v>
      </c>
      <c r="T32" s="11"/>
      <c r="U32" s="12" t="n">
        <f aca="false">T32/$M32</f>
        <v>0</v>
      </c>
      <c r="V32" s="11" t="n">
        <f aca="false">H32</f>
        <v>18085</v>
      </c>
      <c r="W32" s="11" t="n">
        <f aca="false">V32</f>
        <v>18085</v>
      </c>
    </row>
    <row r="33" customFormat="false" ht="13.9" hidden="false" customHeight="true" outlineLevel="0" collapsed="false">
      <c r="A33" s="30"/>
      <c r="B33" s="10" t="n">
        <v>121002</v>
      </c>
      <c r="C33" s="10" t="s">
        <v>39</v>
      </c>
      <c r="D33" s="11" t="n">
        <v>23137.6</v>
      </c>
      <c r="E33" s="11" t="n">
        <v>21816.37</v>
      </c>
      <c r="F33" s="11" t="n">
        <v>21816</v>
      </c>
      <c r="G33" s="11" t="n">
        <v>21430</v>
      </c>
      <c r="H33" s="11" t="n">
        <v>21430</v>
      </c>
      <c r="I33" s="11"/>
      <c r="J33" s="11"/>
      <c r="K33" s="11"/>
      <c r="L33" s="11"/>
      <c r="M33" s="11" t="n">
        <f aca="false">H33+SUM(I33:L33)</f>
        <v>21430</v>
      </c>
      <c r="N33" s="11"/>
      <c r="O33" s="12" t="n">
        <f aca="false">N33/$M33</f>
        <v>0</v>
      </c>
      <c r="P33" s="11"/>
      <c r="Q33" s="12" t="n">
        <f aca="false">P33/$M33</f>
        <v>0</v>
      </c>
      <c r="R33" s="11"/>
      <c r="S33" s="12" t="n">
        <f aca="false">R33/$M33</f>
        <v>0</v>
      </c>
      <c r="T33" s="11"/>
      <c r="U33" s="12" t="n">
        <f aca="false">T33/$M33</f>
        <v>0</v>
      </c>
      <c r="V33" s="11" t="n">
        <f aca="false">H33</f>
        <v>21430</v>
      </c>
      <c r="W33" s="11" t="n">
        <f aca="false">V33</f>
        <v>21430</v>
      </c>
    </row>
    <row r="34" customFormat="false" ht="13.9" hidden="false" customHeight="true" outlineLevel="0" collapsed="false">
      <c r="A34" s="30"/>
      <c r="B34" s="10" t="n">
        <v>121003</v>
      </c>
      <c r="C34" s="10" t="s">
        <v>40</v>
      </c>
      <c r="D34" s="11" t="n">
        <v>94.9</v>
      </c>
      <c r="E34" s="11" t="n">
        <v>100.18</v>
      </c>
      <c r="F34" s="11" t="n">
        <v>100</v>
      </c>
      <c r="G34" s="11" t="n">
        <v>100.25</v>
      </c>
      <c r="H34" s="11" t="n">
        <v>100</v>
      </c>
      <c r="I34" s="11"/>
      <c r="J34" s="11"/>
      <c r="K34" s="11"/>
      <c r="L34" s="11"/>
      <c r="M34" s="11" t="n">
        <f aca="false">H34+SUM(I34:L34)</f>
        <v>100</v>
      </c>
      <c r="N34" s="11"/>
      <c r="O34" s="12" t="n">
        <f aca="false">N34/$M34</f>
        <v>0</v>
      </c>
      <c r="P34" s="11"/>
      <c r="Q34" s="12" t="n">
        <f aca="false">P34/$M34</f>
        <v>0</v>
      </c>
      <c r="R34" s="11"/>
      <c r="S34" s="12" t="n">
        <f aca="false">R34/$M34</f>
        <v>0</v>
      </c>
      <c r="T34" s="11"/>
      <c r="U34" s="12" t="n">
        <f aca="false">T34/$M34</f>
        <v>0</v>
      </c>
      <c r="V34" s="11" t="n">
        <f aca="false">H34</f>
        <v>100</v>
      </c>
      <c r="W34" s="11" t="n">
        <f aca="false">V34</f>
        <v>100</v>
      </c>
    </row>
    <row r="35" customFormat="false" ht="13.9" hidden="false" customHeight="true" outlineLevel="0" collapsed="false">
      <c r="A35" s="30"/>
      <c r="B35" s="10" t="n">
        <v>133001</v>
      </c>
      <c r="C35" s="10" t="s">
        <v>41</v>
      </c>
      <c r="D35" s="11" t="n">
        <v>2423.13</v>
      </c>
      <c r="E35" s="11" t="n">
        <v>2324.5</v>
      </c>
      <c r="F35" s="11" t="n">
        <v>2325</v>
      </c>
      <c r="G35" s="11" t="n">
        <v>2413.83</v>
      </c>
      <c r="H35" s="11" t="n">
        <v>2414</v>
      </c>
      <c r="I35" s="11"/>
      <c r="J35" s="11"/>
      <c r="K35" s="11"/>
      <c r="L35" s="11"/>
      <c r="M35" s="11" t="n">
        <f aca="false">H35+SUM(I35:L35)</f>
        <v>2414</v>
      </c>
      <c r="N35" s="11"/>
      <c r="O35" s="12" t="n">
        <f aca="false">N35/$M35</f>
        <v>0</v>
      </c>
      <c r="P35" s="11"/>
      <c r="Q35" s="12" t="n">
        <f aca="false">P35/$M35</f>
        <v>0</v>
      </c>
      <c r="R35" s="11"/>
      <c r="S35" s="12" t="n">
        <f aca="false">R35/$M35</f>
        <v>0</v>
      </c>
      <c r="T35" s="11"/>
      <c r="U35" s="12" t="n">
        <f aca="false">T35/$M35</f>
        <v>0</v>
      </c>
      <c r="V35" s="11" t="n">
        <f aca="false">H35</f>
        <v>2414</v>
      </c>
      <c r="W35" s="11" t="n">
        <f aca="false">V35</f>
        <v>2414</v>
      </c>
    </row>
    <row r="36" customFormat="false" ht="13.9" hidden="false" customHeight="true" outlineLevel="0" collapsed="false">
      <c r="A36" s="30"/>
      <c r="B36" s="10" t="n">
        <v>133003</v>
      </c>
      <c r="C36" s="10" t="s">
        <v>42</v>
      </c>
      <c r="D36" s="11" t="n">
        <v>0</v>
      </c>
      <c r="E36" s="11" t="n">
        <v>0</v>
      </c>
      <c r="F36" s="11" t="n">
        <v>0</v>
      </c>
      <c r="G36" s="11" t="n">
        <v>0</v>
      </c>
      <c r="H36" s="11" t="n">
        <v>0</v>
      </c>
      <c r="I36" s="11"/>
      <c r="J36" s="11"/>
      <c r="K36" s="11"/>
      <c r="L36" s="11"/>
      <c r="M36" s="11" t="n">
        <f aca="false">H36+SUM(I36:L36)</f>
        <v>0</v>
      </c>
      <c r="N36" s="11"/>
      <c r="O36" s="12" t="e">
        <f aca="false">N36/$M36</f>
        <v>#DIV/0!</v>
      </c>
      <c r="P36" s="11"/>
      <c r="Q36" s="12" t="e">
        <f aca="false">P36/$M36</f>
        <v>#DIV/0!</v>
      </c>
      <c r="R36" s="11"/>
      <c r="S36" s="12" t="e">
        <f aca="false">R36/$M36</f>
        <v>#DIV/0!</v>
      </c>
      <c r="T36" s="11"/>
      <c r="U36" s="12" t="e">
        <f aca="false">T36/$M36</f>
        <v>#DIV/0!</v>
      </c>
      <c r="V36" s="11" t="n">
        <f aca="false">H36</f>
        <v>0</v>
      </c>
      <c r="W36" s="11" t="n">
        <f aca="false">V36</f>
        <v>0</v>
      </c>
    </row>
    <row r="37" customFormat="false" ht="13.9" hidden="false" customHeight="true" outlineLevel="0" collapsed="false">
      <c r="A37" s="30"/>
      <c r="B37" s="10" t="n">
        <v>133006</v>
      </c>
      <c r="C37" s="10" t="s">
        <v>43</v>
      </c>
      <c r="D37" s="11" t="n">
        <v>400.2</v>
      </c>
      <c r="E37" s="11" t="n">
        <v>305.1</v>
      </c>
      <c r="F37" s="11" t="n">
        <v>305</v>
      </c>
      <c r="G37" s="11" t="n">
        <v>233.4</v>
      </c>
      <c r="H37" s="11" t="n">
        <v>233</v>
      </c>
      <c r="I37" s="11"/>
      <c r="J37" s="11"/>
      <c r="K37" s="11"/>
      <c r="L37" s="11"/>
      <c r="M37" s="11" t="n">
        <f aca="false">H37+SUM(I37:L37)</f>
        <v>233</v>
      </c>
      <c r="N37" s="11"/>
      <c r="O37" s="12" t="n">
        <f aca="false">N37/$M37</f>
        <v>0</v>
      </c>
      <c r="P37" s="11"/>
      <c r="Q37" s="12" t="n">
        <f aca="false">P37/$M37</f>
        <v>0</v>
      </c>
      <c r="R37" s="11"/>
      <c r="S37" s="12" t="n">
        <f aca="false">R37/$M37</f>
        <v>0</v>
      </c>
      <c r="T37" s="11"/>
      <c r="U37" s="12" t="n">
        <f aca="false">T37/$M37</f>
        <v>0</v>
      </c>
      <c r="V37" s="11" t="n">
        <f aca="false">H37</f>
        <v>233</v>
      </c>
      <c r="W37" s="11" t="n">
        <f aca="false">V37</f>
        <v>233</v>
      </c>
    </row>
    <row r="38" customFormat="false" ht="13.9" hidden="false" customHeight="true" outlineLevel="0" collapsed="false">
      <c r="A38" s="30"/>
      <c r="B38" s="10" t="n">
        <v>133012</v>
      </c>
      <c r="C38" s="10" t="s">
        <v>44</v>
      </c>
      <c r="D38" s="11" t="n">
        <v>2091.67</v>
      </c>
      <c r="E38" s="11" t="n">
        <v>852.1</v>
      </c>
      <c r="F38" s="11" t="n">
        <v>850</v>
      </c>
      <c r="G38" s="11" t="n">
        <v>1269.48</v>
      </c>
      <c r="H38" s="11" t="n">
        <v>1269</v>
      </c>
      <c r="I38" s="11"/>
      <c r="J38" s="11"/>
      <c r="K38" s="11"/>
      <c r="L38" s="11"/>
      <c r="M38" s="11" t="n">
        <f aca="false">H38+SUM(I38:L38)</f>
        <v>1269</v>
      </c>
      <c r="N38" s="11"/>
      <c r="O38" s="12" t="n">
        <f aca="false">N38/$M38</f>
        <v>0</v>
      </c>
      <c r="P38" s="11"/>
      <c r="Q38" s="12" t="n">
        <f aca="false">P38/$M38</f>
        <v>0</v>
      </c>
      <c r="R38" s="11"/>
      <c r="S38" s="12" t="n">
        <f aca="false">R38/$M38</f>
        <v>0</v>
      </c>
      <c r="T38" s="11"/>
      <c r="U38" s="12" t="n">
        <f aca="false">T38/$M38</f>
        <v>0</v>
      </c>
      <c r="V38" s="11" t="n">
        <f aca="false">H38</f>
        <v>1269</v>
      </c>
      <c r="W38" s="11" t="n">
        <f aca="false">V38</f>
        <v>1269</v>
      </c>
    </row>
    <row r="39" customFormat="false" ht="13.9" hidden="false" customHeight="true" outlineLevel="0" collapsed="false">
      <c r="A39" s="30"/>
      <c r="B39" s="10" t="n">
        <v>133013</v>
      </c>
      <c r="C39" s="10" t="s">
        <v>45</v>
      </c>
      <c r="D39" s="11" t="n">
        <v>53453.39</v>
      </c>
      <c r="E39" s="11" t="n">
        <v>58823.4</v>
      </c>
      <c r="F39" s="11" t="n">
        <v>71888</v>
      </c>
      <c r="G39" s="11" t="n">
        <v>70777.48</v>
      </c>
      <c r="H39" s="11" t="n">
        <v>70777</v>
      </c>
      <c r="I39" s="11"/>
      <c r="J39" s="11"/>
      <c r="K39" s="11"/>
      <c r="L39" s="11"/>
      <c r="M39" s="11" t="n">
        <f aca="false">H39+SUM(I39:L39)</f>
        <v>70777</v>
      </c>
      <c r="N39" s="11"/>
      <c r="O39" s="12" t="n">
        <f aca="false">N39/$M39</f>
        <v>0</v>
      </c>
      <c r="P39" s="11"/>
      <c r="Q39" s="12" t="n">
        <f aca="false">P39/$M39</f>
        <v>0</v>
      </c>
      <c r="R39" s="11"/>
      <c r="S39" s="12" t="n">
        <f aca="false">R39/$M39</f>
        <v>0</v>
      </c>
      <c r="T39" s="11"/>
      <c r="U39" s="12" t="n">
        <f aca="false">T39/$M39</f>
        <v>0</v>
      </c>
      <c r="V39" s="11" t="n">
        <f aca="false">H39</f>
        <v>70777</v>
      </c>
      <c r="W39" s="11" t="n">
        <f aca="false">V39</f>
        <v>70777</v>
      </c>
    </row>
    <row r="40" customFormat="false" ht="13.9" hidden="false" customHeight="true" outlineLevel="0" collapsed="false">
      <c r="A40" s="13" t="s">
        <v>21</v>
      </c>
      <c r="B40" s="13" t="n">
        <v>41</v>
      </c>
      <c r="C40" s="13" t="s">
        <v>23</v>
      </c>
      <c r="D40" s="14" t="n">
        <f aca="false">SUM(D31:D39)</f>
        <v>1197839.08</v>
      </c>
      <c r="E40" s="14" t="n">
        <f aca="false">SUM(E31:E39)</f>
        <v>1191500.53</v>
      </c>
      <c r="F40" s="14" t="n">
        <f aca="false">SUM(F31:F39)</f>
        <v>1190310</v>
      </c>
      <c r="G40" s="14" t="n">
        <f aca="false">SUM(G31:G39)</f>
        <v>1254961.66</v>
      </c>
      <c r="H40" s="14" t="n">
        <f aca="false">SUM(H31:H39)</f>
        <v>1300614</v>
      </c>
      <c r="I40" s="14" t="n">
        <f aca="false">SUM(I31:I39)</f>
        <v>0</v>
      </c>
      <c r="J40" s="14" t="n">
        <f aca="false">SUM(J31:J39)</f>
        <v>0</v>
      </c>
      <c r="K40" s="14" t="n">
        <f aca="false">SUM(K31:K39)</f>
        <v>0</v>
      </c>
      <c r="L40" s="14" t="n">
        <f aca="false">SUM(L31:L39)</f>
        <v>0</v>
      </c>
      <c r="M40" s="14" t="n">
        <f aca="false">SUM(M31:M39)</f>
        <v>1300614</v>
      </c>
      <c r="N40" s="14" t="n">
        <f aca="false">SUM(N31:N39)</f>
        <v>0</v>
      </c>
      <c r="O40" s="15" t="n">
        <f aca="false">N40/$M40</f>
        <v>0</v>
      </c>
      <c r="P40" s="14" t="n">
        <f aca="false">SUM(P31:P39)</f>
        <v>0</v>
      </c>
      <c r="Q40" s="15" t="n">
        <f aca="false">P40/$M40</f>
        <v>0</v>
      </c>
      <c r="R40" s="14" t="n">
        <f aca="false">SUM(R31:R39)</f>
        <v>0</v>
      </c>
      <c r="S40" s="15" t="n">
        <f aca="false">R40/$M40</f>
        <v>0</v>
      </c>
      <c r="T40" s="14" t="n">
        <f aca="false">SUM(T31:T39)</f>
        <v>0</v>
      </c>
      <c r="U40" s="15" t="n">
        <f aca="false">T40/$M40</f>
        <v>0</v>
      </c>
      <c r="V40" s="14" t="n">
        <f aca="false">SUM(V31:V39)</f>
        <v>1398408</v>
      </c>
      <c r="W40" s="14" t="n">
        <f aca="false">SUM(W31:W39)</f>
        <v>1486361</v>
      </c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</row>
    <row r="42" customFormat="false" ht="13.9" hidden="false" customHeight="true" outlineLevel="0" collapsed="false">
      <c r="A42" s="19" t="s">
        <v>46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19"/>
      <c r="Q42" s="19"/>
      <c r="R42" s="19"/>
      <c r="S42" s="19"/>
      <c r="T42" s="19"/>
      <c r="U42" s="19"/>
      <c r="V42" s="19"/>
      <c r="W42" s="19"/>
    </row>
    <row r="43" customFormat="false" ht="13.9" hidden="false" customHeight="true" outlineLevel="0" collapsed="false">
      <c r="A43" s="6"/>
      <c r="B43" s="6"/>
      <c r="C43" s="6"/>
      <c r="D43" s="7" t="s">
        <v>1</v>
      </c>
      <c r="E43" s="7" t="s">
        <v>2</v>
      </c>
      <c r="F43" s="7" t="s">
        <v>3</v>
      </c>
      <c r="G43" s="7" t="s">
        <v>4</v>
      </c>
      <c r="H43" s="7" t="s">
        <v>5</v>
      </c>
      <c r="I43" s="7" t="s">
        <v>6</v>
      </c>
      <c r="J43" s="7" t="s">
        <v>7</v>
      </c>
      <c r="K43" s="7" t="s">
        <v>8</v>
      </c>
      <c r="L43" s="7" t="s">
        <v>9</v>
      </c>
      <c r="M43" s="7" t="s">
        <v>10</v>
      </c>
      <c r="N43" s="7" t="s">
        <v>11</v>
      </c>
      <c r="O43" s="8" t="s">
        <v>12</v>
      </c>
      <c r="P43" s="7" t="s">
        <v>13</v>
      </c>
      <c r="Q43" s="8" t="s">
        <v>14</v>
      </c>
      <c r="R43" s="7" t="s">
        <v>15</v>
      </c>
      <c r="S43" s="8" t="s">
        <v>16</v>
      </c>
      <c r="T43" s="7" t="s">
        <v>17</v>
      </c>
      <c r="U43" s="8" t="s">
        <v>18</v>
      </c>
      <c r="V43" s="7" t="s">
        <v>19</v>
      </c>
      <c r="W43" s="7" t="s">
        <v>20</v>
      </c>
    </row>
    <row r="44" customFormat="false" ht="13.9" hidden="false" customHeight="true" outlineLevel="0" collapsed="false">
      <c r="A44" s="21" t="s">
        <v>21</v>
      </c>
      <c r="B44" s="22" t="n">
        <v>111</v>
      </c>
      <c r="C44" s="22" t="s">
        <v>47</v>
      </c>
      <c r="D44" s="23" t="n">
        <f aca="false">D52</f>
        <v>0</v>
      </c>
      <c r="E44" s="23" t="n">
        <f aca="false">E52</f>
        <v>687.56</v>
      </c>
      <c r="F44" s="23" t="n">
        <f aca="false">F52</f>
        <v>4600</v>
      </c>
      <c r="G44" s="23" t="n">
        <f aca="false">G52</f>
        <v>5302.35</v>
      </c>
      <c r="H44" s="23" t="n">
        <f aca="false">H52</f>
        <v>0</v>
      </c>
      <c r="I44" s="23" t="n">
        <f aca="false">I52</f>
        <v>0</v>
      </c>
      <c r="J44" s="23" t="n">
        <f aca="false">J52</f>
        <v>0</v>
      </c>
      <c r="K44" s="23" t="n">
        <f aca="false">K52</f>
        <v>0</v>
      </c>
      <c r="L44" s="23" t="n">
        <f aca="false">L52</f>
        <v>0</v>
      </c>
      <c r="M44" s="23" t="n">
        <f aca="false">M52</f>
        <v>0</v>
      </c>
      <c r="N44" s="23" t="n">
        <f aca="false">N52</f>
        <v>0</v>
      </c>
      <c r="O44" s="24" t="e">
        <f aca="false">N44/$M44</f>
        <v>#DIV/0!</v>
      </c>
      <c r="P44" s="23" t="n">
        <f aca="false">P52</f>
        <v>0</v>
      </c>
      <c r="Q44" s="24" t="e">
        <f aca="false">P44/$M44</f>
        <v>#DIV/0!</v>
      </c>
      <c r="R44" s="23" t="n">
        <f aca="false">R52</f>
        <v>0</v>
      </c>
      <c r="S44" s="24" t="e">
        <f aca="false">R44/$M44</f>
        <v>#DIV/0!</v>
      </c>
      <c r="T44" s="23" t="n">
        <f aca="false">T52</f>
        <v>0</v>
      </c>
      <c r="U44" s="24" t="e">
        <f aca="false">T44/$M44</f>
        <v>#DIV/0!</v>
      </c>
      <c r="V44" s="23" t="n">
        <f aca="false">V52</f>
        <v>0</v>
      </c>
      <c r="W44" s="23" t="n">
        <f aca="false">W52</f>
        <v>0</v>
      </c>
    </row>
    <row r="45" customFormat="false" ht="13.9" hidden="false" customHeight="true" outlineLevel="0" collapsed="false">
      <c r="A45" s="21" t="s">
        <v>21</v>
      </c>
      <c r="B45" s="22" t="n">
        <v>41</v>
      </c>
      <c r="C45" s="22" t="s">
        <v>23</v>
      </c>
      <c r="D45" s="23" t="n">
        <f aca="false">D59</f>
        <v>122228.76</v>
      </c>
      <c r="E45" s="23" t="n">
        <f aca="false">E59</f>
        <v>112862.17</v>
      </c>
      <c r="F45" s="23" t="n">
        <f aca="false">F59</f>
        <v>108624</v>
      </c>
      <c r="G45" s="23" t="n">
        <f aca="false">G59</f>
        <v>92537.05</v>
      </c>
      <c r="H45" s="23" t="n">
        <f aca="false">H59</f>
        <v>88454</v>
      </c>
      <c r="I45" s="23" t="n">
        <f aca="false">I59</f>
        <v>0</v>
      </c>
      <c r="J45" s="23" t="n">
        <f aca="false">J59</f>
        <v>0</v>
      </c>
      <c r="K45" s="23" t="n">
        <f aca="false">K59</f>
        <v>0</v>
      </c>
      <c r="L45" s="23" t="n">
        <f aca="false">L59</f>
        <v>0</v>
      </c>
      <c r="M45" s="23" t="n">
        <f aca="false">M59</f>
        <v>88454</v>
      </c>
      <c r="N45" s="23" t="n">
        <f aca="false">N59</f>
        <v>0</v>
      </c>
      <c r="O45" s="24" t="n">
        <f aca="false">N45/$M45</f>
        <v>0</v>
      </c>
      <c r="P45" s="23" t="n">
        <f aca="false">P59</f>
        <v>0</v>
      </c>
      <c r="Q45" s="24" t="n">
        <f aca="false">P45/$M45</f>
        <v>0</v>
      </c>
      <c r="R45" s="23" t="n">
        <f aca="false">R59</f>
        <v>0</v>
      </c>
      <c r="S45" s="24" t="n">
        <f aca="false">R45/$M45</f>
        <v>0</v>
      </c>
      <c r="T45" s="23" t="n">
        <f aca="false">T59</f>
        <v>0</v>
      </c>
      <c r="U45" s="24" t="n">
        <f aca="false">T45/$M45</f>
        <v>0</v>
      </c>
      <c r="V45" s="23" t="n">
        <f aca="false">V59</f>
        <v>88454</v>
      </c>
      <c r="W45" s="23" t="n">
        <f aca="false">W59</f>
        <v>88454</v>
      </c>
    </row>
    <row r="46" customFormat="false" ht="13.9" hidden="false" customHeight="true" outlineLevel="0" collapsed="false">
      <c r="A46" s="21"/>
      <c r="B46" s="22" t="n">
        <v>72</v>
      </c>
      <c r="C46" s="22" t="s">
        <v>25</v>
      </c>
      <c r="D46" s="23" t="n">
        <f aca="false">D62</f>
        <v>52949.59</v>
      </c>
      <c r="E46" s="23" t="n">
        <f aca="false">E62</f>
        <v>38665.82</v>
      </c>
      <c r="F46" s="23" t="n">
        <f aca="false">F62</f>
        <v>36973</v>
      </c>
      <c r="G46" s="23" t="n">
        <f aca="false">G62</f>
        <v>40297.71</v>
      </c>
      <c r="H46" s="23" t="n">
        <f aca="false">H62</f>
        <v>102140</v>
      </c>
      <c r="I46" s="23" t="n">
        <f aca="false">I62</f>
        <v>0</v>
      </c>
      <c r="J46" s="23" t="n">
        <f aca="false">J62</f>
        <v>0</v>
      </c>
      <c r="K46" s="23" t="n">
        <f aca="false">K62</f>
        <v>0</v>
      </c>
      <c r="L46" s="23" t="n">
        <f aca="false">L62</f>
        <v>0</v>
      </c>
      <c r="M46" s="23" t="n">
        <f aca="false">M62</f>
        <v>102140</v>
      </c>
      <c r="N46" s="23" t="n">
        <f aca="false">N62</f>
        <v>0</v>
      </c>
      <c r="O46" s="24" t="n">
        <f aca="false">N46/$M46</f>
        <v>0</v>
      </c>
      <c r="P46" s="23" t="n">
        <f aca="false">P62</f>
        <v>0</v>
      </c>
      <c r="Q46" s="24" t="n">
        <f aca="false">P46/$M46</f>
        <v>0</v>
      </c>
      <c r="R46" s="23" t="n">
        <f aca="false">R62</f>
        <v>0</v>
      </c>
      <c r="S46" s="24" t="n">
        <f aca="false">R46/$M46</f>
        <v>0</v>
      </c>
      <c r="T46" s="23" t="n">
        <f aca="false">T62</f>
        <v>0</v>
      </c>
      <c r="U46" s="24" t="n">
        <f aca="false">T46/$M46</f>
        <v>0</v>
      </c>
      <c r="V46" s="23" t="n">
        <f aca="false">V62</f>
        <v>102140</v>
      </c>
      <c r="W46" s="23" t="n">
        <f aca="false">W62</f>
        <v>102140</v>
      </c>
    </row>
    <row r="47" customFormat="false" ht="13.9" hidden="false" customHeight="true" outlineLevel="0" collapsed="false">
      <c r="A47" s="17"/>
      <c r="B47" s="18"/>
      <c r="C47" s="25" t="s">
        <v>30</v>
      </c>
      <c r="D47" s="26" t="n">
        <f aca="false">SUM(D45:D46)</f>
        <v>175178.35</v>
      </c>
      <c r="E47" s="26" t="n">
        <f aca="false">SUM(E45:E46)</f>
        <v>151527.99</v>
      </c>
      <c r="F47" s="26" t="n">
        <f aca="false">SUM(F45:F46)</f>
        <v>145597</v>
      </c>
      <c r="G47" s="26" t="n">
        <f aca="false">SUM(G45:G46)</f>
        <v>132834.76</v>
      </c>
      <c r="H47" s="26" t="n">
        <f aca="false">SUM(H45:H46)</f>
        <v>190594</v>
      </c>
      <c r="I47" s="26" t="n">
        <f aca="false">SUM(I45:I46)</f>
        <v>0</v>
      </c>
      <c r="J47" s="26" t="n">
        <f aca="false">SUM(J45:J46)</f>
        <v>0</v>
      </c>
      <c r="K47" s="26" t="n">
        <f aca="false">SUM(K45:K46)</f>
        <v>0</v>
      </c>
      <c r="L47" s="26" t="n">
        <f aca="false">SUM(L45:L46)</f>
        <v>0</v>
      </c>
      <c r="M47" s="26" t="n">
        <f aca="false">SUM(M45:M46)</f>
        <v>190594</v>
      </c>
      <c r="N47" s="26" t="n">
        <f aca="false">SUM(N45:N46)</f>
        <v>0</v>
      </c>
      <c r="O47" s="27" t="n">
        <f aca="false">N47/$M47</f>
        <v>0</v>
      </c>
      <c r="P47" s="26" t="n">
        <f aca="false">SUM(P45:P46)</f>
        <v>0</v>
      </c>
      <c r="Q47" s="27" t="n">
        <f aca="false">P47/$M47</f>
        <v>0</v>
      </c>
      <c r="R47" s="26" t="n">
        <f aca="false">SUM(R45:R46)</f>
        <v>0</v>
      </c>
      <c r="S47" s="27" t="n">
        <f aca="false">R47/$M47</f>
        <v>0</v>
      </c>
      <c r="T47" s="26" t="n">
        <f aca="false">SUM(T45:T46)</f>
        <v>0</v>
      </c>
      <c r="U47" s="27" t="n">
        <f aca="false">T47/$M47</f>
        <v>0</v>
      </c>
      <c r="V47" s="26" t="n">
        <f aca="false">SUM(V45:V46)</f>
        <v>190594</v>
      </c>
      <c r="W47" s="26" t="n">
        <f aca="false">SUM(W45:W46)</f>
        <v>190594</v>
      </c>
    </row>
    <row r="49" customFormat="false" ht="13.9" hidden="false" customHeight="true" outlineLevel="0" collapsed="false">
      <c r="A49" s="28" t="s">
        <v>48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/>
      <c r="P49" s="28"/>
      <c r="Q49" s="28"/>
      <c r="R49" s="28"/>
      <c r="S49" s="28"/>
      <c r="T49" s="28"/>
      <c r="U49" s="28"/>
      <c r="V49" s="28"/>
      <c r="W49" s="28"/>
    </row>
    <row r="50" customFormat="false" ht="13.9" hidden="false" customHeight="true" outlineLevel="0" collapsed="false">
      <c r="A50" s="7" t="s">
        <v>33</v>
      </c>
      <c r="B50" s="7" t="s">
        <v>34</v>
      </c>
      <c r="C50" s="7" t="s">
        <v>35</v>
      </c>
      <c r="D50" s="7" t="s">
        <v>1</v>
      </c>
      <c r="E50" s="7" t="s">
        <v>2</v>
      </c>
      <c r="F50" s="7" t="s">
        <v>3</v>
      </c>
      <c r="G50" s="7" t="s">
        <v>4</v>
      </c>
      <c r="H50" s="7" t="s">
        <v>5</v>
      </c>
      <c r="I50" s="7" t="s">
        <v>6</v>
      </c>
      <c r="J50" s="7" t="s">
        <v>7</v>
      </c>
      <c r="K50" s="7" t="s">
        <v>8</v>
      </c>
      <c r="L50" s="7" t="s">
        <v>9</v>
      </c>
      <c r="M50" s="7" t="s">
        <v>10</v>
      </c>
      <c r="N50" s="7" t="s">
        <v>11</v>
      </c>
      <c r="O50" s="8" t="s">
        <v>12</v>
      </c>
      <c r="P50" s="7" t="s">
        <v>13</v>
      </c>
      <c r="Q50" s="8" t="s">
        <v>14</v>
      </c>
      <c r="R50" s="7" t="s">
        <v>15</v>
      </c>
      <c r="S50" s="8" t="s">
        <v>16</v>
      </c>
      <c r="T50" s="7" t="s">
        <v>17</v>
      </c>
      <c r="U50" s="8" t="s">
        <v>18</v>
      </c>
      <c r="V50" s="7" t="s">
        <v>19</v>
      </c>
      <c r="W50" s="7" t="s">
        <v>20</v>
      </c>
    </row>
    <row r="51" customFormat="false" ht="13.9" hidden="false" customHeight="true" outlineLevel="0" collapsed="false">
      <c r="A51" s="32" t="s">
        <v>49</v>
      </c>
      <c r="B51" s="10" t="s">
        <v>50</v>
      </c>
      <c r="C51" s="10" t="s">
        <v>51</v>
      </c>
      <c r="D51" s="33" t="n">
        <v>0</v>
      </c>
      <c r="E51" s="33" t="n">
        <v>687.56</v>
      </c>
      <c r="F51" s="33" t="n">
        <v>4600</v>
      </c>
      <c r="G51" s="33" t="n">
        <v>5302.35</v>
      </c>
      <c r="H51" s="33" t="n">
        <v>0</v>
      </c>
      <c r="I51" s="33"/>
      <c r="J51" s="33"/>
      <c r="K51" s="33"/>
      <c r="L51" s="33"/>
      <c r="M51" s="33" t="n">
        <f aca="false">H51+SUM(I51:L51)</f>
        <v>0</v>
      </c>
      <c r="N51" s="33"/>
      <c r="O51" s="34" t="e">
        <f aca="false">N51/$M51</f>
        <v>#DIV/0!</v>
      </c>
      <c r="P51" s="33"/>
      <c r="Q51" s="34" t="e">
        <f aca="false">P51/$M51</f>
        <v>#DIV/0!</v>
      </c>
      <c r="R51" s="33"/>
      <c r="S51" s="34" t="e">
        <f aca="false">R51/$M51</f>
        <v>#DIV/0!</v>
      </c>
      <c r="T51" s="33"/>
      <c r="U51" s="34" t="e">
        <f aca="false">T51/$M51</f>
        <v>#DIV/0!</v>
      </c>
      <c r="V51" s="11" t="n">
        <f aca="false">H51</f>
        <v>0</v>
      </c>
      <c r="W51" s="11" t="n">
        <f aca="false">V51</f>
        <v>0</v>
      </c>
    </row>
    <row r="52" customFormat="false" ht="13.9" hidden="false" customHeight="true" outlineLevel="0" collapsed="false">
      <c r="A52" s="35" t="s">
        <v>21</v>
      </c>
      <c r="B52" s="35" t="n">
        <v>111</v>
      </c>
      <c r="C52" s="35" t="s">
        <v>47</v>
      </c>
      <c r="D52" s="36" t="n">
        <f aca="false">SUM(D51:D51)</f>
        <v>0</v>
      </c>
      <c r="E52" s="36" t="n">
        <f aca="false">SUM(E51:E51)</f>
        <v>687.56</v>
      </c>
      <c r="F52" s="36" t="n">
        <f aca="false">SUM(F51:F51)</f>
        <v>4600</v>
      </c>
      <c r="G52" s="36" t="n">
        <f aca="false">SUM(G51:G51)</f>
        <v>5302.35</v>
      </c>
      <c r="H52" s="36" t="n">
        <f aca="false">SUM(H51:H51)</f>
        <v>0</v>
      </c>
      <c r="I52" s="36" t="n">
        <f aca="false">SUM(I51:I51)</f>
        <v>0</v>
      </c>
      <c r="J52" s="36" t="n">
        <f aca="false">SUM(J51:J51)</f>
        <v>0</v>
      </c>
      <c r="K52" s="36" t="n">
        <f aca="false">SUM(K51:K51)</f>
        <v>0</v>
      </c>
      <c r="L52" s="36" t="n">
        <f aca="false">SUM(L51:L51)</f>
        <v>0</v>
      </c>
      <c r="M52" s="36" t="n">
        <f aca="false">SUM(M51:M51)</f>
        <v>0</v>
      </c>
      <c r="N52" s="36" t="n">
        <f aca="false">SUM(N51:N51)</f>
        <v>0</v>
      </c>
      <c r="O52" s="37" t="e">
        <f aca="false">N52/$M52</f>
        <v>#DIV/0!</v>
      </c>
      <c r="P52" s="36" t="n">
        <f aca="false">SUM(P51:P51)</f>
        <v>0</v>
      </c>
      <c r="Q52" s="37" t="e">
        <f aca="false">P52/$M52</f>
        <v>#DIV/0!</v>
      </c>
      <c r="R52" s="36" t="n">
        <f aca="false">SUM(R51:R51)</f>
        <v>0</v>
      </c>
      <c r="S52" s="37" t="e">
        <f aca="false">R52/$M52</f>
        <v>#DIV/0!</v>
      </c>
      <c r="T52" s="36" t="n">
        <f aca="false">SUM(T51:T51)</f>
        <v>0</v>
      </c>
      <c r="U52" s="37" t="e">
        <f aca="false">T52/$M52</f>
        <v>#DIV/0!</v>
      </c>
      <c r="V52" s="36" t="n">
        <f aca="false">SUM(V51:V51)</f>
        <v>0</v>
      </c>
      <c r="W52" s="36" t="n">
        <f aca="false">SUM(W51:W51)</f>
        <v>0</v>
      </c>
    </row>
    <row r="53" customFormat="false" ht="13.9" hidden="false" customHeight="true" outlineLevel="0" collapsed="false">
      <c r="A53" s="38" t="s">
        <v>49</v>
      </c>
      <c r="B53" s="10" t="n">
        <v>210</v>
      </c>
      <c r="C53" s="10" t="s">
        <v>52</v>
      </c>
      <c r="D53" s="11" t="n">
        <v>3657.2</v>
      </c>
      <c r="E53" s="11" t="n">
        <v>1674.8</v>
      </c>
      <c r="F53" s="11" t="n">
        <v>1670</v>
      </c>
      <c r="G53" s="11" t="n">
        <v>2024.84</v>
      </c>
      <c r="H53" s="11" t="n">
        <v>2025</v>
      </c>
      <c r="I53" s="11"/>
      <c r="J53" s="11"/>
      <c r="K53" s="11"/>
      <c r="L53" s="11"/>
      <c r="M53" s="11" t="n">
        <f aca="false">H53+SUM(I53:L53)</f>
        <v>2025</v>
      </c>
      <c r="N53" s="11"/>
      <c r="O53" s="12" t="n">
        <f aca="false">N53/$M53</f>
        <v>0</v>
      </c>
      <c r="P53" s="11"/>
      <c r="Q53" s="12" t="n">
        <f aca="false">P53/$M53</f>
        <v>0</v>
      </c>
      <c r="R53" s="11"/>
      <c r="S53" s="12" t="n">
        <f aca="false">R53/$M53</f>
        <v>0</v>
      </c>
      <c r="T53" s="11"/>
      <c r="U53" s="12" t="n">
        <f aca="false">T53/$M53</f>
        <v>0</v>
      </c>
      <c r="V53" s="11" t="n">
        <f aca="false">H53</f>
        <v>2025</v>
      </c>
      <c r="W53" s="11" t="n">
        <f aca="false">V53</f>
        <v>2025</v>
      </c>
    </row>
    <row r="54" customFormat="false" ht="13.9" hidden="false" customHeight="true" outlineLevel="0" collapsed="false">
      <c r="A54" s="38"/>
      <c r="B54" s="10" t="n">
        <v>220</v>
      </c>
      <c r="C54" s="10" t="s">
        <v>53</v>
      </c>
      <c r="D54" s="11" t="n">
        <v>101306.3</v>
      </c>
      <c r="E54" s="11" t="n">
        <v>96167.28</v>
      </c>
      <c r="F54" s="11" t="n">
        <v>79925</v>
      </c>
      <c r="G54" s="11" t="n">
        <v>59433.43</v>
      </c>
      <c r="H54" s="11" t="n">
        <v>80765</v>
      </c>
      <c r="I54" s="11"/>
      <c r="J54" s="11"/>
      <c r="K54" s="11"/>
      <c r="L54" s="11"/>
      <c r="M54" s="11" t="n">
        <f aca="false">H54+SUM(I54:L54)</f>
        <v>80765</v>
      </c>
      <c r="N54" s="11"/>
      <c r="O54" s="12" t="n">
        <f aca="false">N54/$M54</f>
        <v>0</v>
      </c>
      <c r="P54" s="11"/>
      <c r="Q54" s="12" t="n">
        <f aca="false">P54/$M54</f>
        <v>0</v>
      </c>
      <c r="R54" s="11"/>
      <c r="S54" s="12" t="n">
        <f aca="false">R54/$M54</f>
        <v>0</v>
      </c>
      <c r="T54" s="11"/>
      <c r="U54" s="12" t="n">
        <f aca="false">T54/$M54</f>
        <v>0</v>
      </c>
      <c r="V54" s="11" t="n">
        <f aca="false">H54</f>
        <v>80765</v>
      </c>
      <c r="W54" s="11" t="n">
        <f aca="false">V54</f>
        <v>80765</v>
      </c>
    </row>
    <row r="55" customFormat="false" ht="13.9" hidden="false" customHeight="true" outlineLevel="0" collapsed="false">
      <c r="A55" s="38"/>
      <c r="B55" s="10" t="n">
        <v>230</v>
      </c>
      <c r="C55" s="10" t="s">
        <v>54</v>
      </c>
      <c r="D55" s="11" t="n">
        <v>1</v>
      </c>
      <c r="E55" s="11" t="n">
        <v>0</v>
      </c>
      <c r="F55" s="11" t="n">
        <v>0</v>
      </c>
      <c r="G55" s="11" t="n">
        <v>87.5</v>
      </c>
      <c r="H55" s="11" t="n">
        <v>0</v>
      </c>
      <c r="I55" s="11"/>
      <c r="J55" s="11"/>
      <c r="K55" s="11"/>
      <c r="L55" s="11"/>
      <c r="M55" s="11" t="n">
        <f aca="false">H55+SUM(I55:L55)</f>
        <v>0</v>
      </c>
      <c r="N55" s="11"/>
      <c r="O55" s="12" t="e">
        <f aca="false">N55/$M55</f>
        <v>#DIV/0!</v>
      </c>
      <c r="P55" s="11"/>
      <c r="Q55" s="12" t="e">
        <f aca="false">P55/$M55</f>
        <v>#DIV/0!</v>
      </c>
      <c r="R55" s="11"/>
      <c r="S55" s="12" t="e">
        <f aca="false">R55/$M55</f>
        <v>#DIV/0!</v>
      </c>
      <c r="T55" s="11"/>
      <c r="U55" s="12" t="e">
        <f aca="false">T55/$M55</f>
        <v>#DIV/0!</v>
      </c>
      <c r="V55" s="11" t="n">
        <f aca="false">H55</f>
        <v>0</v>
      </c>
      <c r="W55" s="11" t="n">
        <f aca="false">V55</f>
        <v>0</v>
      </c>
    </row>
    <row r="56" customFormat="false" ht="13.9" hidden="false" customHeight="true" outlineLevel="0" collapsed="false">
      <c r="A56" s="38"/>
      <c r="B56" s="10" t="n">
        <v>240</v>
      </c>
      <c r="C56" s="10" t="s">
        <v>55</v>
      </c>
      <c r="D56" s="11" t="n">
        <v>687</v>
      </c>
      <c r="E56" s="11" t="n">
        <v>124.55</v>
      </c>
      <c r="F56" s="11" t="n">
        <v>0</v>
      </c>
      <c r="G56" s="11" t="n">
        <v>0</v>
      </c>
      <c r="H56" s="11" t="n">
        <v>0</v>
      </c>
      <c r="I56" s="11"/>
      <c r="J56" s="11"/>
      <c r="K56" s="11"/>
      <c r="L56" s="11"/>
      <c r="M56" s="11" t="n">
        <f aca="false">H56+SUM(I56:L56)</f>
        <v>0</v>
      </c>
      <c r="N56" s="11"/>
      <c r="O56" s="12" t="e">
        <f aca="false">N56/$M56</f>
        <v>#DIV/0!</v>
      </c>
      <c r="P56" s="11"/>
      <c r="Q56" s="12" t="e">
        <f aca="false">P56/$M56</f>
        <v>#DIV/0!</v>
      </c>
      <c r="R56" s="11"/>
      <c r="S56" s="12" t="e">
        <f aca="false">R56/$M56</f>
        <v>#DIV/0!</v>
      </c>
      <c r="T56" s="11"/>
      <c r="U56" s="12" t="e">
        <f aca="false">T56/$M56</f>
        <v>#DIV/0!</v>
      </c>
      <c r="V56" s="11" t="n">
        <f aca="false">H56</f>
        <v>0</v>
      </c>
      <c r="W56" s="11" t="n">
        <f aca="false">V56</f>
        <v>0</v>
      </c>
    </row>
    <row r="57" customFormat="false" ht="13.9" hidden="false" customHeight="true" outlineLevel="0" collapsed="false">
      <c r="A57" s="38"/>
      <c r="B57" s="10" t="n">
        <v>290</v>
      </c>
      <c r="C57" s="10" t="s">
        <v>56</v>
      </c>
      <c r="D57" s="11" t="n">
        <v>16538.86</v>
      </c>
      <c r="E57" s="11" t="n">
        <v>14895.54</v>
      </c>
      <c r="F57" s="11" t="n">
        <v>27029</v>
      </c>
      <c r="G57" s="11" t="n">
        <v>30991.28</v>
      </c>
      <c r="H57" s="11" t="n">
        <v>5664</v>
      </c>
      <c r="I57" s="11"/>
      <c r="J57" s="11"/>
      <c r="K57" s="11"/>
      <c r="L57" s="11"/>
      <c r="M57" s="11" t="n">
        <f aca="false">H57+SUM(I57:L57)</f>
        <v>5664</v>
      </c>
      <c r="N57" s="11"/>
      <c r="O57" s="12" t="n">
        <f aca="false">N57/$M57</f>
        <v>0</v>
      </c>
      <c r="P57" s="11"/>
      <c r="Q57" s="12" t="n">
        <f aca="false">P57/$M57</f>
        <v>0</v>
      </c>
      <c r="R57" s="11"/>
      <c r="S57" s="12" t="n">
        <f aca="false">R57/$M57</f>
        <v>0</v>
      </c>
      <c r="T57" s="11"/>
      <c r="U57" s="12" t="n">
        <f aca="false">T57/$M57</f>
        <v>0</v>
      </c>
      <c r="V57" s="11" t="n">
        <f aca="false">H57</f>
        <v>5664</v>
      </c>
      <c r="W57" s="11" t="n">
        <f aca="false">V57</f>
        <v>5664</v>
      </c>
    </row>
    <row r="58" customFormat="false" ht="13.9" hidden="false" customHeight="true" outlineLevel="0" collapsed="false">
      <c r="A58" s="38"/>
      <c r="B58" s="10" t="s">
        <v>50</v>
      </c>
      <c r="C58" s="10" t="s">
        <v>51</v>
      </c>
      <c r="D58" s="33" t="n">
        <v>38.4</v>
      </c>
      <c r="E58" s="33" t="n">
        <v>0</v>
      </c>
      <c r="F58" s="33" t="n">
        <v>0</v>
      </c>
      <c r="G58" s="33" t="n">
        <v>0</v>
      </c>
      <c r="H58" s="33" t="n">
        <v>0</v>
      </c>
      <c r="I58" s="33"/>
      <c r="J58" s="33"/>
      <c r="K58" s="33"/>
      <c r="L58" s="33"/>
      <c r="M58" s="33" t="n">
        <f aca="false">H58+SUM(I58:L58)</f>
        <v>0</v>
      </c>
      <c r="N58" s="33"/>
      <c r="O58" s="34" t="e">
        <f aca="false">N58/$M58</f>
        <v>#DIV/0!</v>
      </c>
      <c r="P58" s="33"/>
      <c r="Q58" s="34" t="e">
        <f aca="false">P58/$M58</f>
        <v>#DIV/0!</v>
      </c>
      <c r="R58" s="33"/>
      <c r="S58" s="34" t="e">
        <f aca="false">R58/$M58</f>
        <v>#DIV/0!</v>
      </c>
      <c r="T58" s="33"/>
      <c r="U58" s="34" t="e">
        <f aca="false">T58/$M58</f>
        <v>#DIV/0!</v>
      </c>
      <c r="V58" s="11" t="n">
        <f aca="false">H58</f>
        <v>0</v>
      </c>
      <c r="W58" s="11" t="n">
        <f aca="false">V58</f>
        <v>0</v>
      </c>
    </row>
    <row r="59" customFormat="false" ht="13.9" hidden="false" customHeight="true" outlineLevel="0" collapsed="false">
      <c r="A59" s="35" t="s">
        <v>21</v>
      </c>
      <c r="B59" s="35" t="n">
        <v>41</v>
      </c>
      <c r="C59" s="35" t="s">
        <v>23</v>
      </c>
      <c r="D59" s="36" t="n">
        <f aca="false">SUM(D53:D58)</f>
        <v>122228.76</v>
      </c>
      <c r="E59" s="36" t="n">
        <f aca="false">SUM(E53:E58)</f>
        <v>112862.17</v>
      </c>
      <c r="F59" s="36" t="n">
        <f aca="false">SUM(F53:F58)</f>
        <v>108624</v>
      </c>
      <c r="G59" s="36" t="n">
        <f aca="false">SUM(G53:G58)</f>
        <v>92537.05</v>
      </c>
      <c r="H59" s="36" t="n">
        <f aca="false">SUM(H53:H58)</f>
        <v>88454</v>
      </c>
      <c r="I59" s="36" t="n">
        <f aca="false">SUM(I53:I58)</f>
        <v>0</v>
      </c>
      <c r="J59" s="36" t="n">
        <f aca="false">SUM(J53:J58)</f>
        <v>0</v>
      </c>
      <c r="K59" s="36" t="n">
        <f aca="false">SUM(K53:K58)</f>
        <v>0</v>
      </c>
      <c r="L59" s="36" t="n">
        <f aca="false">SUM(L53:L58)</f>
        <v>0</v>
      </c>
      <c r="M59" s="36" t="n">
        <f aca="false">SUM(M53:M58)</f>
        <v>88454</v>
      </c>
      <c r="N59" s="36" t="n">
        <f aca="false">SUM(N53:N58)</f>
        <v>0</v>
      </c>
      <c r="O59" s="37" t="n">
        <f aca="false">N59/$M59</f>
        <v>0</v>
      </c>
      <c r="P59" s="36" t="n">
        <f aca="false">SUM(P53:P58)</f>
        <v>0</v>
      </c>
      <c r="Q59" s="37" t="n">
        <f aca="false">P59/$M59</f>
        <v>0</v>
      </c>
      <c r="R59" s="36" t="n">
        <f aca="false">SUM(R53:R58)</f>
        <v>0</v>
      </c>
      <c r="S59" s="37" t="n">
        <f aca="false">R59/$M59</f>
        <v>0</v>
      </c>
      <c r="T59" s="36" t="n">
        <f aca="false">SUM(T53:T58)</f>
        <v>0</v>
      </c>
      <c r="U59" s="37" t="n">
        <f aca="false">T59/$M59</f>
        <v>0</v>
      </c>
      <c r="V59" s="36" t="n">
        <f aca="false">SUM(V53:V58)</f>
        <v>88454</v>
      </c>
      <c r="W59" s="36" t="n">
        <f aca="false">SUM(W53:W58)</f>
        <v>88454</v>
      </c>
    </row>
    <row r="60" customFormat="false" ht="13.9" hidden="false" customHeight="true" outlineLevel="0" collapsed="false">
      <c r="A60" s="30" t="s">
        <v>49</v>
      </c>
      <c r="B60" s="10" t="n">
        <v>290</v>
      </c>
      <c r="C60" s="10" t="s">
        <v>56</v>
      </c>
      <c r="D60" s="11" t="n">
        <v>3931.55</v>
      </c>
      <c r="E60" s="11" t="n">
        <v>3485.89</v>
      </c>
      <c r="F60" s="11" t="n">
        <v>3486</v>
      </c>
      <c r="G60" s="11" t="n">
        <v>2809.12</v>
      </c>
      <c r="H60" s="11" t="n">
        <v>2800</v>
      </c>
      <c r="I60" s="11"/>
      <c r="J60" s="11"/>
      <c r="K60" s="11"/>
      <c r="L60" s="11"/>
      <c r="M60" s="11" t="n">
        <f aca="false">H60+SUM(I60:L60)</f>
        <v>2800</v>
      </c>
      <c r="N60" s="11"/>
      <c r="O60" s="12" t="n">
        <f aca="false">N60/$M60</f>
        <v>0</v>
      </c>
      <c r="P60" s="11"/>
      <c r="Q60" s="12" t="n">
        <f aca="false">P60/$M60</f>
        <v>0</v>
      </c>
      <c r="R60" s="11"/>
      <c r="S60" s="12" t="n">
        <f aca="false">R60/$M60</f>
        <v>0</v>
      </c>
      <c r="T60" s="11"/>
      <c r="U60" s="12" t="n">
        <f aca="false">T60/$M60</f>
        <v>0</v>
      </c>
      <c r="V60" s="11" t="n">
        <f aca="false">H60</f>
        <v>2800</v>
      </c>
      <c r="W60" s="11" t="n">
        <f aca="false">V60</f>
        <v>2800</v>
      </c>
    </row>
    <row r="61" customFormat="false" ht="13.9" hidden="false" customHeight="true" outlineLevel="0" collapsed="false">
      <c r="A61" s="30"/>
      <c r="B61" s="10" t="s">
        <v>50</v>
      </c>
      <c r="C61" s="10" t="s">
        <v>51</v>
      </c>
      <c r="D61" s="11" t="n">
        <v>49018.04</v>
      </c>
      <c r="E61" s="11" t="n">
        <v>35179.93</v>
      </c>
      <c r="F61" s="33" t="n">
        <v>33487</v>
      </c>
      <c r="G61" s="33" t="n">
        <f aca="false">18288.59+19200</f>
        <v>37488.59</v>
      </c>
      <c r="H61" s="33" t="n">
        <v>99340</v>
      </c>
      <c r="I61" s="33"/>
      <c r="J61" s="33"/>
      <c r="K61" s="33"/>
      <c r="L61" s="33"/>
      <c r="M61" s="33" t="n">
        <f aca="false">H61+SUM(I61:L61)</f>
        <v>99340</v>
      </c>
      <c r="N61" s="33"/>
      <c r="O61" s="34" t="n">
        <f aca="false">N61/$M61</f>
        <v>0</v>
      </c>
      <c r="P61" s="33"/>
      <c r="Q61" s="34" t="n">
        <f aca="false">P61/$M61</f>
        <v>0</v>
      </c>
      <c r="R61" s="33"/>
      <c r="S61" s="34" t="n">
        <f aca="false">R61/$M61</f>
        <v>0</v>
      </c>
      <c r="T61" s="33"/>
      <c r="U61" s="34" t="n">
        <f aca="false">T61/$M61</f>
        <v>0</v>
      </c>
      <c r="V61" s="11" t="n">
        <f aca="false">H61</f>
        <v>99340</v>
      </c>
      <c r="W61" s="11" t="n">
        <f aca="false">V61</f>
        <v>99340</v>
      </c>
    </row>
    <row r="62" customFormat="false" ht="13.9" hidden="false" customHeight="true" outlineLevel="0" collapsed="false">
      <c r="A62" s="35" t="s">
        <v>21</v>
      </c>
      <c r="B62" s="35" t="n">
        <v>72</v>
      </c>
      <c r="C62" s="35" t="s">
        <v>25</v>
      </c>
      <c r="D62" s="36" t="n">
        <f aca="false">SUM(D60:D61)</f>
        <v>52949.59</v>
      </c>
      <c r="E62" s="36" t="n">
        <f aca="false">SUM(E60:E61)</f>
        <v>38665.82</v>
      </c>
      <c r="F62" s="36" t="n">
        <f aca="false">SUM(F60:F61)</f>
        <v>36973</v>
      </c>
      <c r="G62" s="36" t="n">
        <f aca="false">SUM(G60:G61)</f>
        <v>40297.71</v>
      </c>
      <c r="H62" s="36" t="n">
        <f aca="false">SUM(H60:H61)</f>
        <v>102140</v>
      </c>
      <c r="I62" s="36" t="n">
        <f aca="false">SUM(I60:I61)</f>
        <v>0</v>
      </c>
      <c r="J62" s="36" t="n">
        <f aca="false">SUM(J60:J61)</f>
        <v>0</v>
      </c>
      <c r="K62" s="36" t="n">
        <f aca="false">SUM(K60:K61)</f>
        <v>0</v>
      </c>
      <c r="L62" s="36" t="n">
        <f aca="false">SUM(L60:L61)</f>
        <v>0</v>
      </c>
      <c r="M62" s="36" t="n">
        <f aca="false">SUM(M60:M61)</f>
        <v>102140</v>
      </c>
      <c r="N62" s="36" t="n">
        <f aca="false">SUM(N60:N61)</f>
        <v>0</v>
      </c>
      <c r="O62" s="37" t="n">
        <f aca="false">N62/$M62</f>
        <v>0</v>
      </c>
      <c r="P62" s="36" t="n">
        <f aca="false">SUM(P60:P61)</f>
        <v>0</v>
      </c>
      <c r="Q62" s="37" t="n">
        <f aca="false">P62/$M62</f>
        <v>0</v>
      </c>
      <c r="R62" s="36" t="n">
        <f aca="false">SUM(R60:R61)</f>
        <v>0</v>
      </c>
      <c r="S62" s="37" t="n">
        <f aca="false">R62/$M62</f>
        <v>0</v>
      </c>
      <c r="T62" s="36" t="n">
        <f aca="false">SUM(T60:T61)</f>
        <v>0</v>
      </c>
      <c r="U62" s="37" t="n">
        <f aca="false">T62/$M62</f>
        <v>0</v>
      </c>
      <c r="V62" s="36" t="n">
        <f aca="false">SUM(V60:V61)</f>
        <v>102140</v>
      </c>
      <c r="W62" s="36" t="n">
        <f aca="false">SUM(W60:W61)</f>
        <v>102140</v>
      </c>
    </row>
    <row r="64" customFormat="false" ht="13.9" hidden="false" customHeight="true" outlineLevel="0" collapsed="false">
      <c r="B64" s="39" t="s">
        <v>57</v>
      </c>
      <c r="C64" s="17" t="s">
        <v>58</v>
      </c>
      <c r="D64" s="40" t="n">
        <v>3657.2</v>
      </c>
      <c r="E64" s="40" t="n">
        <v>1674.8</v>
      </c>
      <c r="F64" s="40" t="n">
        <v>1670</v>
      </c>
      <c r="G64" s="40" t="n">
        <v>2008.81</v>
      </c>
      <c r="H64" s="40" t="n">
        <v>2009</v>
      </c>
      <c r="I64" s="40"/>
      <c r="J64" s="40"/>
      <c r="K64" s="40"/>
      <c r="L64" s="40"/>
      <c r="M64" s="40" t="n">
        <f aca="false">H64+SUM(I64:L64)</f>
        <v>2009</v>
      </c>
      <c r="N64" s="40"/>
      <c r="O64" s="41" t="n">
        <f aca="false">N64/$M64</f>
        <v>0</v>
      </c>
      <c r="P64" s="40"/>
      <c r="Q64" s="41" t="n">
        <f aca="false">P64/$M64</f>
        <v>0</v>
      </c>
      <c r="R64" s="40"/>
      <c r="S64" s="41" t="n">
        <f aca="false">R64/$M64</f>
        <v>0</v>
      </c>
      <c r="T64" s="40"/>
      <c r="U64" s="42" t="n">
        <f aca="false">T64/$M64</f>
        <v>0</v>
      </c>
      <c r="V64" s="40" t="n">
        <f aca="false">H64</f>
        <v>2009</v>
      </c>
      <c r="W64" s="43" t="n">
        <f aca="false">V64</f>
        <v>2009</v>
      </c>
    </row>
    <row r="65" customFormat="false" ht="13.9" hidden="false" customHeight="true" outlineLevel="0" collapsed="false">
      <c r="B65" s="44"/>
      <c r="C65" s="45" t="s">
        <v>59</v>
      </c>
      <c r="D65" s="46" t="n">
        <v>8286.58</v>
      </c>
      <c r="E65" s="46" t="n">
        <v>7603</v>
      </c>
      <c r="F65" s="46" t="n">
        <v>7600</v>
      </c>
      <c r="G65" s="46" t="n">
        <v>6747.22</v>
      </c>
      <c r="H65" s="46" t="n">
        <v>6760</v>
      </c>
      <c r="I65" s="46"/>
      <c r="J65" s="46"/>
      <c r="K65" s="46"/>
      <c r="L65" s="46"/>
      <c r="M65" s="46" t="n">
        <f aca="false">H65+SUM(I65:L65)</f>
        <v>6760</v>
      </c>
      <c r="N65" s="46"/>
      <c r="O65" s="2" t="n">
        <f aca="false">N65/$M65</f>
        <v>0</v>
      </c>
      <c r="P65" s="46"/>
      <c r="Q65" s="2" t="n">
        <f aca="false">P65/$M65</f>
        <v>0</v>
      </c>
      <c r="R65" s="46"/>
      <c r="S65" s="2" t="n">
        <f aca="false">R65/$M65</f>
        <v>0</v>
      </c>
      <c r="T65" s="46"/>
      <c r="U65" s="47" t="n">
        <f aca="false">T65/$M65</f>
        <v>0</v>
      </c>
      <c r="V65" s="46" t="n">
        <f aca="false">H65</f>
        <v>6760</v>
      </c>
      <c r="W65" s="48" t="n">
        <f aca="false">V65</f>
        <v>6760</v>
      </c>
    </row>
    <row r="66" customFormat="false" ht="13.9" hidden="false" customHeight="true" outlineLevel="0" collapsed="false">
      <c r="B66" s="44"/>
      <c r="C66" s="45" t="s">
        <v>60</v>
      </c>
      <c r="D66" s="46" t="n">
        <v>6665.4</v>
      </c>
      <c r="E66" s="46" t="n">
        <v>0</v>
      </c>
      <c r="F66" s="46" t="n">
        <v>0</v>
      </c>
      <c r="G66" s="46" t="n">
        <v>0</v>
      </c>
      <c r="H66" s="46" t="n">
        <v>0</v>
      </c>
      <c r="I66" s="46"/>
      <c r="J66" s="46"/>
      <c r="K66" s="46"/>
      <c r="L66" s="46"/>
      <c r="M66" s="46" t="n">
        <f aca="false">H66+SUM(I66:L66)</f>
        <v>0</v>
      </c>
      <c r="N66" s="46"/>
      <c r="O66" s="2" t="e">
        <f aca="false">N66/$M66</f>
        <v>#DIV/0!</v>
      </c>
      <c r="P66" s="46"/>
      <c r="Q66" s="2" t="e">
        <f aca="false">P66/$M66</f>
        <v>#DIV/0!</v>
      </c>
      <c r="R66" s="46"/>
      <c r="S66" s="2" t="e">
        <f aca="false">R66/$M66</f>
        <v>#DIV/0!</v>
      </c>
      <c r="T66" s="46"/>
      <c r="U66" s="47" t="e">
        <f aca="false">T66/$M66</f>
        <v>#DIV/0!</v>
      </c>
      <c r="V66" s="46" t="n">
        <f aca="false">H66</f>
        <v>0</v>
      </c>
      <c r="W66" s="48" t="n">
        <f aca="false">V66</f>
        <v>0</v>
      </c>
    </row>
    <row r="67" customFormat="false" ht="13.9" hidden="false" customHeight="true" outlineLevel="0" collapsed="false">
      <c r="B67" s="44"/>
      <c r="C67" s="45" t="s">
        <v>61</v>
      </c>
      <c r="D67" s="46" t="n">
        <v>23556.21</v>
      </c>
      <c r="E67" s="46" t="n">
        <v>23890.61</v>
      </c>
      <c r="F67" s="46" t="n">
        <v>23890</v>
      </c>
      <c r="G67" s="46" t="n">
        <v>10724.52</v>
      </c>
      <c r="H67" s="46" t="n">
        <v>34615</v>
      </c>
      <c r="I67" s="46"/>
      <c r="J67" s="46"/>
      <c r="K67" s="46"/>
      <c r="L67" s="46"/>
      <c r="M67" s="46" t="n">
        <f aca="false">H67+SUM(I67:L67)</f>
        <v>34615</v>
      </c>
      <c r="N67" s="46"/>
      <c r="O67" s="2" t="n">
        <f aca="false">N67/$M67</f>
        <v>0</v>
      </c>
      <c r="P67" s="46"/>
      <c r="Q67" s="2" t="n">
        <f aca="false">P67/$M67</f>
        <v>0</v>
      </c>
      <c r="R67" s="46"/>
      <c r="S67" s="2" t="n">
        <f aca="false">R67/$M67</f>
        <v>0</v>
      </c>
      <c r="T67" s="46"/>
      <c r="U67" s="47" t="n">
        <f aca="false">T67/$M67</f>
        <v>0</v>
      </c>
      <c r="V67" s="46" t="n">
        <v>23890</v>
      </c>
      <c r="W67" s="48" t="n">
        <f aca="false">V67</f>
        <v>23890</v>
      </c>
    </row>
    <row r="68" customFormat="false" ht="13.9" hidden="false" customHeight="true" outlineLevel="0" collapsed="false">
      <c r="B68" s="44"/>
      <c r="C68" s="45" t="s">
        <v>62</v>
      </c>
      <c r="D68" s="49" t="n">
        <v>31962.73</v>
      </c>
      <c r="E68" s="49" t="n">
        <v>36930.67</v>
      </c>
      <c r="F68" s="49" t="n">
        <v>36930</v>
      </c>
      <c r="G68" s="49" t="n">
        <v>34337.33</v>
      </c>
      <c r="H68" s="49" t="n">
        <v>34350</v>
      </c>
      <c r="I68" s="49"/>
      <c r="J68" s="49"/>
      <c r="K68" s="49"/>
      <c r="L68" s="49"/>
      <c r="M68" s="49" t="n">
        <f aca="false">H68+SUM(I68:L68)</f>
        <v>34350</v>
      </c>
      <c r="N68" s="49"/>
      <c r="O68" s="50" t="n">
        <f aca="false">N68/$M68</f>
        <v>0</v>
      </c>
      <c r="P68" s="49"/>
      <c r="Q68" s="50" t="n">
        <f aca="false">P68/$M68</f>
        <v>0</v>
      </c>
      <c r="R68" s="49"/>
      <c r="S68" s="50" t="n">
        <f aca="false">R68/$M68</f>
        <v>0</v>
      </c>
      <c r="T68" s="49"/>
      <c r="U68" s="51" t="n">
        <f aca="false">T68/$M68</f>
        <v>0</v>
      </c>
      <c r="V68" s="46" t="n">
        <f aca="false">H68</f>
        <v>34350</v>
      </c>
      <c r="W68" s="48" t="n">
        <f aca="false">V68</f>
        <v>34350</v>
      </c>
    </row>
    <row r="69" customFormat="false" ht="13.9" hidden="false" customHeight="true" outlineLevel="0" collapsed="false">
      <c r="B69" s="44"/>
      <c r="C69" s="45" t="s">
        <v>63</v>
      </c>
      <c r="D69" s="49" t="n">
        <v>0</v>
      </c>
      <c r="E69" s="49" t="n">
        <v>15519.94</v>
      </c>
      <c r="F69" s="49" t="n">
        <v>0</v>
      </c>
      <c r="G69" s="49" t="n">
        <v>0</v>
      </c>
      <c r="H69" s="49" t="n">
        <v>0</v>
      </c>
      <c r="I69" s="49"/>
      <c r="J69" s="49"/>
      <c r="K69" s="49"/>
      <c r="L69" s="49"/>
      <c r="M69" s="49" t="n">
        <f aca="false">H69+SUM(I69:L69)</f>
        <v>0</v>
      </c>
      <c r="N69" s="49"/>
      <c r="O69" s="50" t="e">
        <f aca="false">N69/$M69</f>
        <v>#DIV/0!</v>
      </c>
      <c r="P69" s="49"/>
      <c r="Q69" s="50" t="e">
        <f aca="false">P69/$M69</f>
        <v>#DIV/0!</v>
      </c>
      <c r="R69" s="49"/>
      <c r="S69" s="50" t="e">
        <f aca="false">R69/$M69</f>
        <v>#DIV/0!</v>
      </c>
      <c r="T69" s="49"/>
      <c r="U69" s="51" t="e">
        <f aca="false">T69/$M69</f>
        <v>#DIV/0!</v>
      </c>
      <c r="V69" s="46" t="n">
        <v>0</v>
      </c>
      <c r="W69" s="48" t="n">
        <f aca="false">V69</f>
        <v>0</v>
      </c>
    </row>
    <row r="70" customFormat="false" ht="13.9" hidden="false" customHeight="true" outlineLevel="0" collapsed="false">
      <c r="B70" s="44"/>
      <c r="C70" s="45" t="s">
        <v>64</v>
      </c>
      <c r="D70" s="49" t="n">
        <v>15828.47</v>
      </c>
      <c r="E70" s="49" t="n">
        <v>1385</v>
      </c>
      <c r="F70" s="49" t="n">
        <v>500</v>
      </c>
      <c r="G70" s="49" t="n">
        <v>1208</v>
      </c>
      <c r="H70" s="49" t="n">
        <v>1200</v>
      </c>
      <c r="I70" s="49"/>
      <c r="J70" s="49"/>
      <c r="K70" s="49"/>
      <c r="L70" s="49"/>
      <c r="M70" s="49" t="n">
        <f aca="false">H70+SUM(I70:L70)</f>
        <v>1200</v>
      </c>
      <c r="N70" s="49"/>
      <c r="O70" s="50" t="n">
        <f aca="false">N70/$M70</f>
        <v>0</v>
      </c>
      <c r="P70" s="49"/>
      <c r="Q70" s="50" t="n">
        <f aca="false">P70/$M70</f>
        <v>0</v>
      </c>
      <c r="R70" s="49"/>
      <c r="S70" s="50" t="n">
        <f aca="false">R70/$M70</f>
        <v>0</v>
      </c>
      <c r="T70" s="49"/>
      <c r="U70" s="51" t="n">
        <f aca="false">T70/$M70</f>
        <v>0</v>
      </c>
      <c r="V70" s="46" t="n">
        <v>0</v>
      </c>
      <c r="W70" s="48" t="n">
        <f aca="false">V70</f>
        <v>0</v>
      </c>
    </row>
    <row r="71" customFormat="false" ht="13.9" hidden="false" customHeight="true" outlineLevel="0" collapsed="false">
      <c r="B71" s="44"/>
      <c r="C71" s="45" t="s">
        <v>65</v>
      </c>
      <c r="D71" s="49" t="n">
        <v>5720</v>
      </c>
      <c r="E71" s="49" t="n">
        <v>4520</v>
      </c>
      <c r="F71" s="49" t="n">
        <v>4520</v>
      </c>
      <c r="G71" s="49" t="n">
        <v>2481</v>
      </c>
      <c r="H71" s="49" t="n">
        <v>0</v>
      </c>
      <c r="I71" s="49"/>
      <c r="J71" s="49"/>
      <c r="K71" s="49"/>
      <c r="L71" s="49"/>
      <c r="M71" s="49" t="n">
        <f aca="false">H71+SUM(I71:L71)</f>
        <v>0</v>
      </c>
      <c r="N71" s="49"/>
      <c r="O71" s="50" t="e">
        <f aca="false">N71/$M71</f>
        <v>#DIV/0!</v>
      </c>
      <c r="P71" s="49"/>
      <c r="Q71" s="50" t="e">
        <f aca="false">P71/$M71</f>
        <v>#DIV/0!</v>
      </c>
      <c r="R71" s="49"/>
      <c r="S71" s="50" t="e">
        <f aca="false">R71/$M71</f>
        <v>#DIV/0!</v>
      </c>
      <c r="T71" s="49"/>
      <c r="U71" s="51" t="e">
        <f aca="false">T71/$M71</f>
        <v>#DIV/0!</v>
      </c>
      <c r="V71" s="46" t="n">
        <f aca="false">H71</f>
        <v>0</v>
      </c>
      <c r="W71" s="48" t="n">
        <f aca="false">V71</f>
        <v>0</v>
      </c>
    </row>
    <row r="72" customFormat="false" ht="13.9" hidden="false" customHeight="true" outlineLevel="0" collapsed="false">
      <c r="B72" s="44"/>
      <c r="C72" s="45" t="s">
        <v>66</v>
      </c>
      <c r="D72" s="49" t="n">
        <v>662</v>
      </c>
      <c r="E72" s="49" t="n">
        <v>255</v>
      </c>
      <c r="F72" s="49" t="n">
        <v>255</v>
      </c>
      <c r="G72" s="49" t="n">
        <v>0</v>
      </c>
      <c r="H72" s="49" t="n">
        <v>0</v>
      </c>
      <c r="I72" s="49"/>
      <c r="J72" s="49"/>
      <c r="K72" s="49"/>
      <c r="L72" s="49"/>
      <c r="M72" s="49" t="n">
        <f aca="false">H72+SUM(I72:L72)</f>
        <v>0</v>
      </c>
      <c r="N72" s="49"/>
      <c r="O72" s="50" t="e">
        <f aca="false">N72/$M72</f>
        <v>#DIV/0!</v>
      </c>
      <c r="P72" s="49"/>
      <c r="Q72" s="50" t="e">
        <f aca="false">P72/$M72</f>
        <v>#DIV/0!</v>
      </c>
      <c r="R72" s="49"/>
      <c r="S72" s="50" t="e">
        <f aca="false">R72/$M72</f>
        <v>#DIV/0!</v>
      </c>
      <c r="T72" s="49"/>
      <c r="U72" s="51" t="e">
        <f aca="false">T72/$M72</f>
        <v>#DIV/0!</v>
      </c>
      <c r="V72" s="46" t="n">
        <f aca="false">H72</f>
        <v>0</v>
      </c>
      <c r="W72" s="48" t="n">
        <f aca="false">V72</f>
        <v>0</v>
      </c>
    </row>
    <row r="73" customFormat="false" ht="13.9" hidden="false" customHeight="true" outlineLevel="0" collapsed="false">
      <c r="B73" s="44"/>
      <c r="C73" s="45" t="s">
        <v>67</v>
      </c>
      <c r="D73" s="49"/>
      <c r="E73" s="49"/>
      <c r="F73" s="49" t="n">
        <v>4596</v>
      </c>
      <c r="G73" s="49" t="n">
        <v>4939.89</v>
      </c>
      <c r="H73" s="49" t="n">
        <v>0</v>
      </c>
      <c r="I73" s="49"/>
      <c r="J73" s="49"/>
      <c r="K73" s="49"/>
      <c r="L73" s="49"/>
      <c r="M73" s="49" t="n">
        <f aca="false">H73+SUM(I73:L73)</f>
        <v>0</v>
      </c>
      <c r="N73" s="49"/>
      <c r="O73" s="50" t="e">
        <f aca="false">N73/$M73</f>
        <v>#DIV/0!</v>
      </c>
      <c r="P73" s="49"/>
      <c r="Q73" s="50" t="e">
        <f aca="false">P73/$M73</f>
        <v>#DIV/0!</v>
      </c>
      <c r="R73" s="49"/>
      <c r="S73" s="50" t="e">
        <f aca="false">R73/$M73</f>
        <v>#DIV/0!</v>
      </c>
      <c r="T73" s="49"/>
      <c r="U73" s="51" t="e">
        <f aca="false">T73/$M73</f>
        <v>#DIV/0!</v>
      </c>
      <c r="V73" s="46" t="n">
        <v>0</v>
      </c>
      <c r="W73" s="48" t="n">
        <v>0</v>
      </c>
    </row>
    <row r="74" customFormat="false" ht="13.9" hidden="false" customHeight="true" outlineLevel="0" collapsed="false">
      <c r="B74" s="44"/>
      <c r="C74" s="45" t="s">
        <v>68</v>
      </c>
      <c r="D74" s="46" t="n">
        <v>5363.85</v>
      </c>
      <c r="E74" s="46" t="n">
        <v>5993.29</v>
      </c>
      <c r="F74" s="46" t="n">
        <v>11127</v>
      </c>
      <c r="G74" s="46" t="n">
        <v>12587.11</v>
      </c>
      <c r="H74" s="46" t="n">
        <v>0</v>
      </c>
      <c r="I74" s="46"/>
      <c r="J74" s="46"/>
      <c r="K74" s="46"/>
      <c r="L74" s="46"/>
      <c r="M74" s="46" t="n">
        <f aca="false">H74+SUM(I74:L74)</f>
        <v>0</v>
      </c>
      <c r="N74" s="46"/>
      <c r="O74" s="2" t="e">
        <f aca="false">N74/$M74</f>
        <v>#DIV/0!</v>
      </c>
      <c r="P74" s="46"/>
      <c r="Q74" s="2" t="e">
        <f aca="false">P74/$M74</f>
        <v>#DIV/0!</v>
      </c>
      <c r="R74" s="46"/>
      <c r="S74" s="2" t="e">
        <f aca="false">R74/$M74</f>
        <v>#DIV/0!</v>
      </c>
      <c r="T74" s="46"/>
      <c r="U74" s="47" t="e">
        <f aca="false">T74/$M74</f>
        <v>#DIV/0!</v>
      </c>
      <c r="V74" s="46" t="n">
        <v>0</v>
      </c>
      <c r="W74" s="48" t="n">
        <f aca="false">V74</f>
        <v>0</v>
      </c>
    </row>
    <row r="75" customFormat="false" ht="13.9" hidden="false" customHeight="true" outlineLevel="0" collapsed="false">
      <c r="B75" s="52"/>
      <c r="C75" s="53" t="s">
        <v>69</v>
      </c>
      <c r="D75" s="54" t="n">
        <v>10619.08</v>
      </c>
      <c r="E75" s="54" t="n">
        <v>8182.35</v>
      </c>
      <c r="F75" s="54" t="n">
        <v>8492</v>
      </c>
      <c r="G75" s="54" t="n">
        <v>7371.86</v>
      </c>
      <c r="H75" s="54" t="n">
        <v>4726</v>
      </c>
      <c r="I75" s="54"/>
      <c r="J75" s="54"/>
      <c r="K75" s="54"/>
      <c r="L75" s="54"/>
      <c r="M75" s="54" t="n">
        <f aca="false">H75+SUM(I75:L75)</f>
        <v>4726</v>
      </c>
      <c r="N75" s="54"/>
      <c r="O75" s="55" t="n">
        <f aca="false">N75/$M75</f>
        <v>0</v>
      </c>
      <c r="P75" s="54"/>
      <c r="Q75" s="55" t="n">
        <f aca="false">P75/$M75</f>
        <v>0</v>
      </c>
      <c r="R75" s="54"/>
      <c r="S75" s="55" t="n">
        <f aca="false">R75/$M75</f>
        <v>0</v>
      </c>
      <c r="T75" s="54"/>
      <c r="U75" s="56" t="n">
        <f aca="false">T75/$M75</f>
        <v>0</v>
      </c>
      <c r="V75" s="54" t="n">
        <f aca="false">H75</f>
        <v>4726</v>
      </c>
      <c r="W75" s="57" t="n">
        <f aca="false">V75</f>
        <v>4726</v>
      </c>
    </row>
    <row r="77" customFormat="false" ht="13.9" hidden="false" customHeight="true" outlineLevel="0" collapsed="false">
      <c r="A77" s="19" t="s">
        <v>70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0"/>
      <c r="P77" s="19"/>
      <c r="Q77" s="19"/>
      <c r="R77" s="19"/>
      <c r="S77" s="19"/>
      <c r="T77" s="19"/>
      <c r="U77" s="19"/>
      <c r="V77" s="19"/>
      <c r="W77" s="19"/>
    </row>
    <row r="78" customFormat="false" ht="13.9" hidden="false" customHeight="true" outlineLevel="0" collapsed="false">
      <c r="A78" s="6"/>
      <c r="B78" s="6"/>
      <c r="C78" s="6"/>
      <c r="D78" s="7" t="s">
        <v>1</v>
      </c>
      <c r="E78" s="7" t="s">
        <v>2</v>
      </c>
      <c r="F78" s="7" t="s">
        <v>3</v>
      </c>
      <c r="G78" s="7" t="s">
        <v>4</v>
      </c>
      <c r="H78" s="7" t="s">
        <v>5</v>
      </c>
      <c r="I78" s="7" t="s">
        <v>6</v>
      </c>
      <c r="J78" s="7" t="s">
        <v>7</v>
      </c>
      <c r="K78" s="7" t="s">
        <v>8</v>
      </c>
      <c r="L78" s="7" t="s">
        <v>9</v>
      </c>
      <c r="M78" s="7" t="s">
        <v>10</v>
      </c>
      <c r="N78" s="7" t="s">
        <v>11</v>
      </c>
      <c r="O78" s="8" t="s">
        <v>12</v>
      </c>
      <c r="P78" s="7" t="s">
        <v>13</v>
      </c>
      <c r="Q78" s="8" t="s">
        <v>14</v>
      </c>
      <c r="R78" s="7" t="s">
        <v>15</v>
      </c>
      <c r="S78" s="8" t="s">
        <v>16</v>
      </c>
      <c r="T78" s="7" t="s">
        <v>17</v>
      </c>
      <c r="U78" s="8" t="s">
        <v>18</v>
      </c>
      <c r="V78" s="7" t="s">
        <v>19</v>
      </c>
      <c r="W78" s="7" t="s">
        <v>20</v>
      </c>
    </row>
    <row r="79" customFormat="false" ht="13.9" hidden="false" customHeight="true" outlineLevel="0" collapsed="false">
      <c r="A79" s="21" t="s">
        <v>21</v>
      </c>
      <c r="B79" s="22" t="n">
        <v>111</v>
      </c>
      <c r="C79" s="22" t="s">
        <v>22</v>
      </c>
      <c r="D79" s="58" t="n">
        <f aca="false">D117</f>
        <v>1593522.9</v>
      </c>
      <c r="E79" s="58" t="n">
        <f aca="false">E117</f>
        <v>712245.14</v>
      </c>
      <c r="F79" s="58" t="n">
        <f aca="false">F117</f>
        <v>1163658</v>
      </c>
      <c r="G79" s="58" t="n">
        <f aca="false">G117</f>
        <v>822855.04</v>
      </c>
      <c r="H79" s="58" t="n">
        <f aca="false">H117</f>
        <v>986591</v>
      </c>
      <c r="I79" s="58" t="n">
        <f aca="false">I117</f>
        <v>0</v>
      </c>
      <c r="J79" s="58" t="n">
        <f aca="false">J117</f>
        <v>0</v>
      </c>
      <c r="K79" s="58" t="n">
        <f aca="false">K117</f>
        <v>0</v>
      </c>
      <c r="L79" s="58" t="n">
        <f aca="false">L117</f>
        <v>0</v>
      </c>
      <c r="M79" s="58" t="n">
        <f aca="false">M117</f>
        <v>986591</v>
      </c>
      <c r="N79" s="58" t="n">
        <f aca="false">N117</f>
        <v>0</v>
      </c>
      <c r="O79" s="59" t="n">
        <f aca="false">N79/$M79</f>
        <v>0</v>
      </c>
      <c r="P79" s="58" t="n">
        <f aca="false">P117</f>
        <v>0</v>
      </c>
      <c r="Q79" s="59" t="n">
        <f aca="false">P79/$M79</f>
        <v>0</v>
      </c>
      <c r="R79" s="58" t="n">
        <f aca="false">R117</f>
        <v>0</v>
      </c>
      <c r="S79" s="59" t="n">
        <f aca="false">R79/$M79</f>
        <v>0</v>
      </c>
      <c r="T79" s="58" t="n">
        <f aca="false">T117</f>
        <v>0</v>
      </c>
      <c r="U79" s="59" t="n">
        <f aca="false">T79/$M79</f>
        <v>0</v>
      </c>
      <c r="V79" s="58" t="n">
        <f aca="false">V117</f>
        <v>634763</v>
      </c>
      <c r="W79" s="58" t="n">
        <f aca="false">W117</f>
        <v>640842</v>
      </c>
    </row>
    <row r="80" customFormat="false" ht="13.9" hidden="false" customHeight="true" outlineLevel="0" collapsed="false">
      <c r="A80" s="21" t="s">
        <v>21</v>
      </c>
      <c r="B80" s="22" t="n">
        <v>71</v>
      </c>
      <c r="C80" s="22" t="s">
        <v>24</v>
      </c>
      <c r="D80" s="23" t="n">
        <f aca="false">D119</f>
        <v>1400</v>
      </c>
      <c r="E80" s="23" t="n">
        <f aca="false">E119</f>
        <v>1400</v>
      </c>
      <c r="F80" s="23" t="n">
        <f aca="false">F119</f>
        <v>3000</v>
      </c>
      <c r="G80" s="23" t="n">
        <f aca="false">G119</f>
        <v>3000</v>
      </c>
      <c r="H80" s="23" t="n">
        <f aca="false">H119</f>
        <v>3000</v>
      </c>
      <c r="I80" s="23" t="n">
        <f aca="false">I119</f>
        <v>0</v>
      </c>
      <c r="J80" s="23" t="n">
        <f aca="false">J119</f>
        <v>0</v>
      </c>
      <c r="K80" s="23" t="n">
        <f aca="false">K119</f>
        <v>0</v>
      </c>
      <c r="L80" s="23" t="n">
        <f aca="false">L119</f>
        <v>0</v>
      </c>
      <c r="M80" s="23" t="n">
        <f aca="false">M119</f>
        <v>3000</v>
      </c>
      <c r="N80" s="23" t="n">
        <f aca="false">N119</f>
        <v>0</v>
      </c>
      <c r="O80" s="24" t="n">
        <f aca="false">N80/$M80</f>
        <v>0</v>
      </c>
      <c r="P80" s="23" t="n">
        <f aca="false">P119</f>
        <v>0</v>
      </c>
      <c r="Q80" s="24" t="n">
        <f aca="false">P80/$M80</f>
        <v>0</v>
      </c>
      <c r="R80" s="23" t="n">
        <f aca="false">R119</f>
        <v>0</v>
      </c>
      <c r="S80" s="24" t="n">
        <f aca="false">R80/$M80</f>
        <v>0</v>
      </c>
      <c r="T80" s="23" t="n">
        <f aca="false">T119</f>
        <v>0</v>
      </c>
      <c r="U80" s="24" t="n">
        <f aca="false">T80/$M80</f>
        <v>0</v>
      </c>
      <c r="V80" s="23" t="n">
        <f aca="false">V119</f>
        <v>3000</v>
      </c>
      <c r="W80" s="23" t="n">
        <f aca="false">W119</f>
        <v>3000</v>
      </c>
    </row>
    <row r="81" customFormat="false" ht="13.9" hidden="false" customHeight="true" outlineLevel="0" collapsed="false">
      <c r="A81" s="21" t="s">
        <v>21</v>
      </c>
      <c r="B81" s="22" t="n">
        <v>72</v>
      </c>
      <c r="C81" s="22" t="s">
        <v>25</v>
      </c>
      <c r="D81" s="23" t="n">
        <f aca="false">D122</f>
        <v>5707.4</v>
      </c>
      <c r="E81" s="23" t="n">
        <f aca="false">E122</f>
        <v>5430.66</v>
      </c>
      <c r="F81" s="23" t="n">
        <f aca="false">F122</f>
        <v>4948</v>
      </c>
      <c r="G81" s="23" t="n">
        <f aca="false">G122</f>
        <v>2602.29</v>
      </c>
      <c r="H81" s="23" t="n">
        <f aca="false">H122</f>
        <v>3800</v>
      </c>
      <c r="I81" s="23" t="n">
        <f aca="false">I122</f>
        <v>0</v>
      </c>
      <c r="J81" s="23" t="n">
        <f aca="false">J122</f>
        <v>0</v>
      </c>
      <c r="K81" s="23" t="n">
        <f aca="false">K122</f>
        <v>0</v>
      </c>
      <c r="L81" s="23" t="n">
        <f aca="false">L122</f>
        <v>0</v>
      </c>
      <c r="M81" s="23" t="n">
        <f aca="false">M122</f>
        <v>3800</v>
      </c>
      <c r="N81" s="23" t="n">
        <f aca="false">N122</f>
        <v>0</v>
      </c>
      <c r="O81" s="24" t="n">
        <f aca="false">N81/$M81</f>
        <v>0</v>
      </c>
      <c r="P81" s="23" t="n">
        <f aca="false">P122</f>
        <v>0</v>
      </c>
      <c r="Q81" s="24" t="n">
        <f aca="false">P81/$M81</f>
        <v>0</v>
      </c>
      <c r="R81" s="23" t="n">
        <f aca="false">R122</f>
        <v>0</v>
      </c>
      <c r="S81" s="24" t="n">
        <f aca="false">R81/$M81</f>
        <v>0</v>
      </c>
      <c r="T81" s="23" t="n">
        <f aca="false">T122</f>
        <v>0</v>
      </c>
      <c r="U81" s="24" t="n">
        <f aca="false">T81/$M81</f>
        <v>0</v>
      </c>
      <c r="V81" s="23" t="n">
        <f aca="false">V122</f>
        <v>3800</v>
      </c>
      <c r="W81" s="23" t="n">
        <f aca="false">W122</f>
        <v>3800</v>
      </c>
    </row>
    <row r="82" customFormat="false" ht="13.9" hidden="false" customHeight="true" outlineLevel="0" collapsed="false">
      <c r="A82" s="17"/>
      <c r="B82" s="18"/>
      <c r="C82" s="25" t="s">
        <v>30</v>
      </c>
      <c r="D82" s="26" t="n">
        <f aca="false">SUM(D79:D81)</f>
        <v>1600630.3</v>
      </c>
      <c r="E82" s="26" t="n">
        <f aca="false">SUM(E79:E81)</f>
        <v>719075.8</v>
      </c>
      <c r="F82" s="26" t="n">
        <f aca="false">SUM(F79:F81)</f>
        <v>1171606</v>
      </c>
      <c r="G82" s="26" t="n">
        <f aca="false">SUM(G79:G81)</f>
        <v>828457.33</v>
      </c>
      <c r="H82" s="26" t="n">
        <f aca="false">SUM(H79:H81)</f>
        <v>993391</v>
      </c>
      <c r="I82" s="26" t="n">
        <f aca="false">SUM(I79:I81)</f>
        <v>0</v>
      </c>
      <c r="J82" s="26" t="n">
        <f aca="false">SUM(J79:J81)</f>
        <v>0</v>
      </c>
      <c r="K82" s="26" t="n">
        <f aca="false">SUM(K79:K81)</f>
        <v>0</v>
      </c>
      <c r="L82" s="26" t="n">
        <f aca="false">SUM(L79:L81)</f>
        <v>0</v>
      </c>
      <c r="M82" s="26" t="n">
        <f aca="false">SUM(M79:M81)</f>
        <v>993391</v>
      </c>
      <c r="N82" s="26" t="n">
        <f aca="false">SUM(N79:N81)</f>
        <v>0</v>
      </c>
      <c r="O82" s="27" t="n">
        <f aca="false">N82/$M82</f>
        <v>0</v>
      </c>
      <c r="P82" s="26" t="n">
        <f aca="false">SUM(P79:P81)</f>
        <v>0</v>
      </c>
      <c r="Q82" s="27" t="n">
        <f aca="false">P82/$M82</f>
        <v>0</v>
      </c>
      <c r="R82" s="26" t="n">
        <f aca="false">SUM(R79:R81)</f>
        <v>0</v>
      </c>
      <c r="S82" s="27" t="n">
        <f aca="false">R82/$M82</f>
        <v>0</v>
      </c>
      <c r="T82" s="26" t="n">
        <f aca="false">SUM(T79:T81)</f>
        <v>0</v>
      </c>
      <c r="U82" s="27" t="n">
        <f aca="false">T82/$M82</f>
        <v>0</v>
      </c>
      <c r="V82" s="26" t="n">
        <f aca="false">SUM(V79:V81)</f>
        <v>641563</v>
      </c>
      <c r="W82" s="26" t="n">
        <f aca="false">SUM(W79:W81)</f>
        <v>647642</v>
      </c>
    </row>
    <row r="84" customFormat="false" ht="13.9" hidden="false" customHeight="true" outlineLevel="0" collapsed="false">
      <c r="A84" s="60" t="s">
        <v>71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/>
      <c r="P84" s="60"/>
      <c r="Q84" s="60"/>
      <c r="R84" s="60"/>
      <c r="S84" s="60"/>
      <c r="T84" s="60"/>
      <c r="U84" s="60"/>
      <c r="V84" s="60"/>
      <c r="W84" s="60"/>
    </row>
    <row r="85" customFormat="false" ht="13.9" hidden="false" customHeight="true" outlineLevel="0" collapsed="false">
      <c r="A85" s="7" t="s">
        <v>33</v>
      </c>
      <c r="B85" s="7" t="s">
        <v>34</v>
      </c>
      <c r="C85" s="7" t="s">
        <v>35</v>
      </c>
      <c r="D85" s="7" t="s">
        <v>1</v>
      </c>
      <c r="E85" s="7" t="s">
        <v>2</v>
      </c>
      <c r="F85" s="7" t="s">
        <v>3</v>
      </c>
      <c r="G85" s="7" t="s">
        <v>4</v>
      </c>
      <c r="H85" s="7" t="s">
        <v>5</v>
      </c>
      <c r="I85" s="7" t="s">
        <v>6</v>
      </c>
      <c r="J85" s="7" t="s">
        <v>7</v>
      </c>
      <c r="K85" s="7" t="s">
        <v>8</v>
      </c>
      <c r="L85" s="7" t="s">
        <v>9</v>
      </c>
      <c r="M85" s="7" t="s">
        <v>10</v>
      </c>
      <c r="N85" s="7" t="s">
        <v>11</v>
      </c>
      <c r="O85" s="8" t="s">
        <v>12</v>
      </c>
      <c r="P85" s="7" t="s">
        <v>13</v>
      </c>
      <c r="Q85" s="8" t="s">
        <v>14</v>
      </c>
      <c r="R85" s="7" t="s">
        <v>15</v>
      </c>
      <c r="S85" s="8" t="s">
        <v>16</v>
      </c>
      <c r="T85" s="7" t="s">
        <v>17</v>
      </c>
      <c r="U85" s="8" t="s">
        <v>18</v>
      </c>
      <c r="V85" s="7" t="s">
        <v>19</v>
      </c>
      <c r="W85" s="7" t="s">
        <v>20</v>
      </c>
    </row>
    <row r="86" customFormat="false" ht="13.9" hidden="false" customHeight="true" outlineLevel="0" collapsed="false">
      <c r="A86" s="62" t="s">
        <v>49</v>
      </c>
      <c r="B86" s="10" t="n">
        <v>312001</v>
      </c>
      <c r="C86" s="10" t="s">
        <v>72</v>
      </c>
      <c r="D86" s="63" t="n">
        <v>465138</v>
      </c>
      <c r="E86" s="64" t="n">
        <v>519878</v>
      </c>
      <c r="F86" s="64" t="n">
        <v>507277</v>
      </c>
      <c r="G86" s="64" t="n">
        <v>518262</v>
      </c>
      <c r="H86" s="64" t="n">
        <v>508735</v>
      </c>
      <c r="I86" s="64"/>
      <c r="J86" s="64"/>
      <c r="K86" s="64"/>
      <c r="L86" s="64"/>
      <c r="M86" s="64" t="n">
        <f aca="false">H86+SUM(I86:L86)</f>
        <v>508735</v>
      </c>
      <c r="N86" s="64"/>
      <c r="O86" s="65" t="n">
        <f aca="false">N86/$M86</f>
        <v>0</v>
      </c>
      <c r="P86" s="64"/>
      <c r="Q86" s="65" t="n">
        <f aca="false">P86/$M86</f>
        <v>0</v>
      </c>
      <c r="R86" s="64"/>
      <c r="S86" s="65" t="n">
        <f aca="false">R86/$M86</f>
        <v>0</v>
      </c>
      <c r="T86" s="64"/>
      <c r="U86" s="65" t="n">
        <f aca="false">T86/$M86</f>
        <v>0</v>
      </c>
      <c r="V86" s="63" t="n">
        <f aca="false">H86</f>
        <v>508735</v>
      </c>
      <c r="W86" s="63" t="n">
        <f aca="false">V86</f>
        <v>508735</v>
      </c>
    </row>
    <row r="87" customFormat="false" ht="13.9" hidden="false" customHeight="true" outlineLevel="0" collapsed="false">
      <c r="A87" s="62"/>
      <c r="B87" s="10" t="n">
        <v>312001</v>
      </c>
      <c r="C87" s="10" t="s">
        <v>73</v>
      </c>
      <c r="D87" s="63" t="n">
        <v>1800</v>
      </c>
      <c r="E87" s="64" t="n">
        <v>1850</v>
      </c>
      <c r="F87" s="64" t="n">
        <v>1950</v>
      </c>
      <c r="G87" s="64" t="n">
        <v>1800</v>
      </c>
      <c r="H87" s="64" t="n">
        <v>1800</v>
      </c>
      <c r="I87" s="64"/>
      <c r="J87" s="64"/>
      <c r="K87" s="64"/>
      <c r="L87" s="64"/>
      <c r="M87" s="64" t="n">
        <f aca="false">H87+SUM(I87:L87)</f>
        <v>1800</v>
      </c>
      <c r="N87" s="64"/>
      <c r="O87" s="65" t="n">
        <f aca="false">N87/$M87</f>
        <v>0</v>
      </c>
      <c r="P87" s="64"/>
      <c r="Q87" s="65" t="n">
        <f aca="false">P87/$M87</f>
        <v>0</v>
      </c>
      <c r="R87" s="64"/>
      <c r="S87" s="65" t="n">
        <f aca="false">R87/$M87</f>
        <v>0</v>
      </c>
      <c r="T87" s="64"/>
      <c r="U87" s="65" t="n">
        <f aca="false">T87/$M87</f>
        <v>0</v>
      </c>
      <c r="V87" s="63" t="n">
        <f aca="false">H87</f>
        <v>1800</v>
      </c>
      <c r="W87" s="63" t="n">
        <f aca="false">V87</f>
        <v>1800</v>
      </c>
    </row>
    <row r="88" customFormat="false" ht="13.9" hidden="false" customHeight="true" outlineLevel="0" collapsed="false">
      <c r="A88" s="62"/>
      <c r="B88" s="10" t="n">
        <v>312001</v>
      </c>
      <c r="C88" s="10" t="s">
        <v>74</v>
      </c>
      <c r="D88" s="63" t="n">
        <v>9610</v>
      </c>
      <c r="E88" s="64" t="n">
        <v>19507</v>
      </c>
      <c r="F88" s="64" t="n">
        <v>19507</v>
      </c>
      <c r="G88" s="64" t="n">
        <v>19507</v>
      </c>
      <c r="H88" s="64" t="n">
        <v>19500</v>
      </c>
      <c r="I88" s="64"/>
      <c r="J88" s="64"/>
      <c r="K88" s="64"/>
      <c r="L88" s="64"/>
      <c r="M88" s="64" t="n">
        <f aca="false">H88+SUM(I88:L88)</f>
        <v>19500</v>
      </c>
      <c r="N88" s="64"/>
      <c r="O88" s="65" t="n">
        <f aca="false">N88/$M88</f>
        <v>0</v>
      </c>
      <c r="P88" s="64"/>
      <c r="Q88" s="65" t="n">
        <f aca="false">P88/$M88</f>
        <v>0</v>
      </c>
      <c r="R88" s="64"/>
      <c r="S88" s="65" t="n">
        <f aca="false">R88/$M88</f>
        <v>0</v>
      </c>
      <c r="T88" s="64"/>
      <c r="U88" s="65" t="n">
        <f aca="false">T88/$M88</f>
        <v>0</v>
      </c>
      <c r="V88" s="63" t="n">
        <f aca="false">H88</f>
        <v>19500</v>
      </c>
      <c r="W88" s="63" t="n">
        <f aca="false">V88</f>
        <v>19500</v>
      </c>
    </row>
    <row r="89" customFormat="false" ht="13.9" hidden="false" customHeight="true" outlineLevel="0" collapsed="false">
      <c r="A89" s="62"/>
      <c r="B89" s="10" t="n">
        <v>312001</v>
      </c>
      <c r="C89" s="10" t="s">
        <v>75</v>
      </c>
      <c r="D89" s="63" t="n">
        <v>5875</v>
      </c>
      <c r="E89" s="64" t="n">
        <v>5741</v>
      </c>
      <c r="F89" s="64" t="n">
        <v>5280</v>
      </c>
      <c r="G89" s="64" t="n">
        <v>5958</v>
      </c>
      <c r="H89" s="64" t="n">
        <v>5900</v>
      </c>
      <c r="I89" s="64"/>
      <c r="J89" s="64"/>
      <c r="K89" s="64"/>
      <c r="L89" s="64"/>
      <c r="M89" s="64" t="n">
        <f aca="false">H89+SUM(I89:L89)</f>
        <v>5900</v>
      </c>
      <c r="N89" s="64"/>
      <c r="O89" s="65" t="n">
        <f aca="false">N89/$M89</f>
        <v>0</v>
      </c>
      <c r="P89" s="64"/>
      <c r="Q89" s="65" t="n">
        <f aca="false">P89/$M89</f>
        <v>0</v>
      </c>
      <c r="R89" s="64"/>
      <c r="S89" s="65" t="n">
        <f aca="false">R89/$M89</f>
        <v>0</v>
      </c>
      <c r="T89" s="64"/>
      <c r="U89" s="65" t="n">
        <f aca="false">T89/$M89</f>
        <v>0</v>
      </c>
      <c r="V89" s="63" t="n">
        <f aca="false">H89</f>
        <v>5900</v>
      </c>
      <c r="W89" s="63" t="n">
        <f aca="false">V89</f>
        <v>5900</v>
      </c>
    </row>
    <row r="90" customFormat="false" ht="13.9" hidden="false" customHeight="true" outlineLevel="0" collapsed="false">
      <c r="A90" s="62"/>
      <c r="B90" s="10" t="n">
        <v>312001</v>
      </c>
      <c r="C90" s="10" t="s">
        <v>76</v>
      </c>
      <c r="D90" s="63" t="n">
        <v>31550.4</v>
      </c>
      <c r="E90" s="64" t="n">
        <v>40885.2</v>
      </c>
      <c r="F90" s="64" t="n">
        <v>41955</v>
      </c>
      <c r="G90" s="64" t="n">
        <v>42145</v>
      </c>
      <c r="H90" s="64" t="n">
        <v>10000</v>
      </c>
      <c r="I90" s="64"/>
      <c r="J90" s="64"/>
      <c r="K90" s="64"/>
      <c r="L90" s="64"/>
      <c r="M90" s="64" t="n">
        <f aca="false">H90+SUM(I90:L90)</f>
        <v>10000</v>
      </c>
      <c r="N90" s="64"/>
      <c r="O90" s="65" t="n">
        <f aca="false">N90/$M90</f>
        <v>0</v>
      </c>
      <c r="P90" s="64"/>
      <c r="Q90" s="65" t="n">
        <f aca="false">P90/$M90</f>
        <v>0</v>
      </c>
      <c r="R90" s="64"/>
      <c r="S90" s="65" t="n">
        <f aca="false">R90/$M90</f>
        <v>0</v>
      </c>
      <c r="T90" s="64"/>
      <c r="U90" s="65" t="n">
        <f aca="false">T90/$M90</f>
        <v>0</v>
      </c>
      <c r="V90" s="63" t="n">
        <f aca="false">H90</f>
        <v>10000</v>
      </c>
      <c r="W90" s="63" t="n">
        <f aca="false">V90</f>
        <v>10000</v>
      </c>
    </row>
    <row r="91" customFormat="false" ht="13.9" hidden="false" customHeight="true" outlineLevel="0" collapsed="false">
      <c r="A91" s="62"/>
      <c r="B91" s="10" t="n">
        <v>312001</v>
      </c>
      <c r="C91" s="10" t="s">
        <v>77</v>
      </c>
      <c r="D91" s="63" t="n">
        <v>464.8</v>
      </c>
      <c r="E91" s="64" t="n">
        <v>514.6</v>
      </c>
      <c r="F91" s="64" t="n">
        <v>515</v>
      </c>
      <c r="G91" s="64" t="n">
        <v>365.2</v>
      </c>
      <c r="H91" s="64" t="n">
        <v>365</v>
      </c>
      <c r="I91" s="64"/>
      <c r="J91" s="64"/>
      <c r="K91" s="64"/>
      <c r="L91" s="64"/>
      <c r="M91" s="64" t="n">
        <f aca="false">H91+SUM(I91:L91)</f>
        <v>365</v>
      </c>
      <c r="N91" s="64"/>
      <c r="O91" s="65" t="n">
        <f aca="false">N91/$M91</f>
        <v>0</v>
      </c>
      <c r="P91" s="64"/>
      <c r="Q91" s="65" t="n">
        <f aca="false">P91/$M91</f>
        <v>0</v>
      </c>
      <c r="R91" s="64"/>
      <c r="S91" s="65" t="n">
        <f aca="false">R91/$M91</f>
        <v>0</v>
      </c>
      <c r="T91" s="64"/>
      <c r="U91" s="65" t="n">
        <f aca="false">T91/$M91</f>
        <v>0</v>
      </c>
      <c r="V91" s="63" t="n">
        <f aca="false">H91</f>
        <v>365</v>
      </c>
      <c r="W91" s="63" t="n">
        <f aca="false">V91</f>
        <v>365</v>
      </c>
    </row>
    <row r="92" customFormat="false" ht="13.9" hidden="false" customHeight="true" outlineLevel="0" collapsed="false">
      <c r="A92" s="62"/>
      <c r="B92" s="10" t="n">
        <v>312001</v>
      </c>
      <c r="C92" s="10" t="s">
        <v>78</v>
      </c>
      <c r="D92" s="63" t="n">
        <v>10838</v>
      </c>
      <c r="E92" s="64" t="n">
        <v>15596</v>
      </c>
      <c r="F92" s="64" t="n">
        <v>7879</v>
      </c>
      <c r="G92" s="64" t="n">
        <v>20506</v>
      </c>
      <c r="H92" s="64" t="n">
        <v>6700</v>
      </c>
      <c r="I92" s="64"/>
      <c r="J92" s="64"/>
      <c r="K92" s="64"/>
      <c r="L92" s="64"/>
      <c r="M92" s="64" t="n">
        <f aca="false">H92+SUM(I92:L92)</f>
        <v>6700</v>
      </c>
      <c r="N92" s="64"/>
      <c r="O92" s="65" t="n">
        <f aca="false">N92/$M92</f>
        <v>0</v>
      </c>
      <c r="P92" s="64"/>
      <c r="Q92" s="65" t="n">
        <f aca="false">P92/$M92</f>
        <v>0</v>
      </c>
      <c r="R92" s="64"/>
      <c r="S92" s="65" t="n">
        <f aca="false">R92/$M92</f>
        <v>0</v>
      </c>
      <c r="T92" s="64"/>
      <c r="U92" s="65" t="n">
        <f aca="false">T92/$M92</f>
        <v>0</v>
      </c>
      <c r="V92" s="63" t="n">
        <f aca="false">H92</f>
        <v>6700</v>
      </c>
      <c r="W92" s="63" t="n">
        <f aca="false">V92</f>
        <v>6700</v>
      </c>
    </row>
    <row r="93" customFormat="false" ht="13.9" hidden="false" customHeight="true" outlineLevel="0" collapsed="false">
      <c r="A93" s="62"/>
      <c r="B93" s="10" t="n">
        <v>312001</v>
      </c>
      <c r="C93" s="10" t="s">
        <v>79</v>
      </c>
      <c r="D93" s="63" t="n">
        <v>4524</v>
      </c>
      <c r="E93" s="64" t="n">
        <v>4534</v>
      </c>
      <c r="F93" s="64" t="n">
        <v>6002</v>
      </c>
      <c r="G93" s="64" t="n">
        <v>9055</v>
      </c>
      <c r="H93" s="64" t="n">
        <v>4653</v>
      </c>
      <c r="I93" s="64"/>
      <c r="J93" s="64"/>
      <c r="K93" s="64"/>
      <c r="L93" s="64"/>
      <c r="M93" s="64" t="n">
        <f aca="false">H93+SUM(I93:L93)</f>
        <v>4653</v>
      </c>
      <c r="N93" s="64"/>
      <c r="O93" s="65" t="n">
        <f aca="false">N93/$M93</f>
        <v>0</v>
      </c>
      <c r="P93" s="64"/>
      <c r="Q93" s="65" t="n">
        <f aca="false">P93/$M93</f>
        <v>0</v>
      </c>
      <c r="R93" s="64"/>
      <c r="S93" s="65" t="n">
        <f aca="false">R93/$M93</f>
        <v>0</v>
      </c>
      <c r="T93" s="64"/>
      <c r="U93" s="65" t="n">
        <f aca="false">T93/$M93</f>
        <v>0</v>
      </c>
      <c r="V93" s="63" t="n">
        <f aca="false">H93</f>
        <v>4653</v>
      </c>
      <c r="W93" s="63" t="n">
        <f aca="false">V93</f>
        <v>4653</v>
      </c>
    </row>
    <row r="94" customFormat="false" ht="13.9" hidden="false" customHeight="true" outlineLevel="0" collapsed="false">
      <c r="A94" s="62"/>
      <c r="B94" s="10" t="n">
        <v>312001</v>
      </c>
      <c r="C94" s="10" t="s">
        <v>80</v>
      </c>
      <c r="D94" s="63" t="n">
        <v>973</v>
      </c>
      <c r="E94" s="64" t="n">
        <v>998</v>
      </c>
      <c r="F94" s="64" t="n">
        <v>1152</v>
      </c>
      <c r="G94" s="64" t="n">
        <v>691</v>
      </c>
      <c r="H94" s="64" t="n">
        <v>1152</v>
      </c>
      <c r="I94" s="64"/>
      <c r="J94" s="64"/>
      <c r="K94" s="64"/>
      <c r="L94" s="64"/>
      <c r="M94" s="64" t="n">
        <f aca="false">H94+SUM(I94:L94)</f>
        <v>1152</v>
      </c>
      <c r="N94" s="64"/>
      <c r="O94" s="65" t="n">
        <f aca="false">N94/$M94</f>
        <v>0</v>
      </c>
      <c r="P94" s="64"/>
      <c r="Q94" s="65" t="n">
        <f aca="false">P94/$M94</f>
        <v>0</v>
      </c>
      <c r="R94" s="64"/>
      <c r="S94" s="65" t="n">
        <f aca="false">R94/$M94</f>
        <v>0</v>
      </c>
      <c r="T94" s="64"/>
      <c r="U94" s="65" t="n">
        <f aca="false">T94/$M94</f>
        <v>0</v>
      </c>
      <c r="V94" s="63" t="n">
        <f aca="false">H94</f>
        <v>1152</v>
      </c>
      <c r="W94" s="63" t="n">
        <f aca="false">V94</f>
        <v>1152</v>
      </c>
    </row>
    <row r="95" customFormat="false" ht="13.9" hidden="false" customHeight="true" outlineLevel="0" collapsed="false">
      <c r="A95" s="62"/>
      <c r="B95" s="10" t="n">
        <v>312001</v>
      </c>
      <c r="C95" s="10" t="s">
        <v>81</v>
      </c>
      <c r="D95" s="63" t="n">
        <v>1165.68</v>
      </c>
      <c r="E95" s="64" t="n">
        <v>4487.71</v>
      </c>
      <c r="F95" s="64" t="n">
        <v>4488</v>
      </c>
      <c r="G95" s="64" t="n">
        <v>7171.9</v>
      </c>
      <c r="H95" s="64" t="n">
        <v>7172</v>
      </c>
      <c r="I95" s="64"/>
      <c r="J95" s="64"/>
      <c r="K95" s="64"/>
      <c r="L95" s="64"/>
      <c r="M95" s="64" t="n">
        <f aca="false">H95+SUM(I95:L95)</f>
        <v>7172</v>
      </c>
      <c r="N95" s="64"/>
      <c r="O95" s="65" t="n">
        <f aca="false">N95/$M95</f>
        <v>0</v>
      </c>
      <c r="P95" s="64"/>
      <c r="Q95" s="65" t="n">
        <f aca="false">P95/$M95</f>
        <v>0</v>
      </c>
      <c r="R95" s="64"/>
      <c r="S95" s="65" t="n">
        <f aca="false">R95/$M95</f>
        <v>0</v>
      </c>
      <c r="T95" s="64"/>
      <c r="U95" s="65" t="n">
        <f aca="false">T95/$M95</f>
        <v>0</v>
      </c>
      <c r="V95" s="63" t="n">
        <f aca="false">H95</f>
        <v>7172</v>
      </c>
      <c r="W95" s="63" t="n">
        <f aca="false">V95</f>
        <v>7172</v>
      </c>
    </row>
    <row r="96" customFormat="false" ht="13.9" hidden="false" customHeight="true" outlineLevel="0" collapsed="false">
      <c r="A96" s="62"/>
      <c r="B96" s="10" t="n">
        <v>312001</v>
      </c>
      <c r="C96" s="10" t="s">
        <v>82</v>
      </c>
      <c r="D96" s="63" t="n">
        <v>0</v>
      </c>
      <c r="E96" s="64" t="n">
        <v>5700</v>
      </c>
      <c r="F96" s="64" t="n">
        <v>5765</v>
      </c>
      <c r="G96" s="64" t="n">
        <v>5765.41</v>
      </c>
      <c r="H96" s="64" t="n">
        <v>0</v>
      </c>
      <c r="I96" s="64"/>
      <c r="J96" s="64"/>
      <c r="K96" s="64"/>
      <c r="L96" s="64"/>
      <c r="M96" s="64" t="n">
        <f aca="false">H96+SUM(I96:L96)</f>
        <v>0</v>
      </c>
      <c r="N96" s="64"/>
      <c r="O96" s="65" t="e">
        <f aca="false">N96/$M96</f>
        <v>#DIV/0!</v>
      </c>
      <c r="P96" s="64"/>
      <c r="Q96" s="65" t="e">
        <f aca="false">P96/$M96</f>
        <v>#DIV/0!</v>
      </c>
      <c r="R96" s="64"/>
      <c r="S96" s="65" t="e">
        <f aca="false">R96/$M96</f>
        <v>#DIV/0!</v>
      </c>
      <c r="T96" s="64"/>
      <c r="U96" s="65" t="e">
        <f aca="false">T96/$M96</f>
        <v>#DIV/0!</v>
      </c>
      <c r="V96" s="63" t="n">
        <v>0</v>
      </c>
      <c r="W96" s="63" t="n">
        <v>0</v>
      </c>
    </row>
    <row r="97" customFormat="false" ht="13.9" hidden="false" customHeight="true" outlineLevel="0" collapsed="false">
      <c r="A97" s="62"/>
      <c r="B97" s="10" t="n">
        <v>312001</v>
      </c>
      <c r="C97" s="10" t="s">
        <v>83</v>
      </c>
      <c r="D97" s="63" t="n">
        <v>4446.04</v>
      </c>
      <c r="E97" s="64" t="n">
        <v>2202.92</v>
      </c>
      <c r="F97" s="64" t="n">
        <v>0</v>
      </c>
      <c r="G97" s="64" t="n">
        <v>0</v>
      </c>
      <c r="H97" s="64" t="n">
        <v>3020</v>
      </c>
      <c r="I97" s="64"/>
      <c r="J97" s="64"/>
      <c r="K97" s="64"/>
      <c r="L97" s="64"/>
      <c r="M97" s="64" t="n">
        <f aca="false">H97+SUM(I97:L97)</f>
        <v>3020</v>
      </c>
      <c r="N97" s="64"/>
      <c r="O97" s="65" t="n">
        <f aca="false">N97/$M97</f>
        <v>0</v>
      </c>
      <c r="P97" s="64"/>
      <c r="Q97" s="65" t="n">
        <f aca="false">P97/$M97</f>
        <v>0</v>
      </c>
      <c r="R97" s="64"/>
      <c r="S97" s="65" t="n">
        <f aca="false">R97/$M97</f>
        <v>0</v>
      </c>
      <c r="T97" s="64"/>
      <c r="U97" s="65" t="n">
        <f aca="false">T97/$M97</f>
        <v>0</v>
      </c>
      <c r="V97" s="63" t="n">
        <v>0</v>
      </c>
      <c r="W97" s="63" t="n">
        <v>4530</v>
      </c>
    </row>
    <row r="98" customFormat="false" ht="13.9" hidden="false" customHeight="true" outlineLevel="0" collapsed="false">
      <c r="A98" s="62"/>
      <c r="B98" s="10" t="n">
        <v>312001</v>
      </c>
      <c r="C98" s="10" t="s">
        <v>84</v>
      </c>
      <c r="D98" s="63" t="n">
        <v>35712</v>
      </c>
      <c r="E98" s="64" t="n">
        <v>44092</v>
      </c>
      <c r="F98" s="64" t="n">
        <v>43848</v>
      </c>
      <c r="G98" s="64" t="n">
        <v>43848</v>
      </c>
      <c r="H98" s="64" t="n">
        <v>50112</v>
      </c>
      <c r="I98" s="64"/>
      <c r="J98" s="64"/>
      <c r="K98" s="64"/>
      <c r="L98" s="64"/>
      <c r="M98" s="64" t="n">
        <f aca="false">H98+SUM(I98:L98)</f>
        <v>50112</v>
      </c>
      <c r="N98" s="64"/>
      <c r="O98" s="65" t="n">
        <f aca="false">N98/$M98</f>
        <v>0</v>
      </c>
      <c r="P98" s="64"/>
      <c r="Q98" s="65" t="n">
        <f aca="false">P98/$M98</f>
        <v>0</v>
      </c>
      <c r="R98" s="64"/>
      <c r="S98" s="65" t="n">
        <f aca="false">R98/$M98</f>
        <v>0</v>
      </c>
      <c r="T98" s="64"/>
      <c r="U98" s="65" t="n">
        <f aca="false">T98/$M98</f>
        <v>0</v>
      </c>
      <c r="V98" s="63" t="n">
        <v>51615</v>
      </c>
      <c r="W98" s="63" t="n">
        <v>53164</v>
      </c>
    </row>
    <row r="99" customFormat="false" ht="13.9" hidden="false" customHeight="true" outlineLevel="0" collapsed="false">
      <c r="A99" s="62"/>
      <c r="B99" s="10" t="n">
        <v>312001</v>
      </c>
      <c r="C99" s="10" t="s">
        <v>85</v>
      </c>
      <c r="D99" s="63" t="n">
        <v>21626.75</v>
      </c>
      <c r="E99" s="64" t="n">
        <v>1821.52</v>
      </c>
      <c r="F99" s="64" t="n">
        <v>0</v>
      </c>
      <c r="G99" s="64" t="n">
        <v>0</v>
      </c>
      <c r="H99" s="64" t="n">
        <v>0</v>
      </c>
      <c r="I99" s="64"/>
      <c r="J99" s="64"/>
      <c r="K99" s="64"/>
      <c r="L99" s="64"/>
      <c r="M99" s="64" t="n">
        <f aca="false">H99+SUM(I99:L99)</f>
        <v>0</v>
      </c>
      <c r="N99" s="64"/>
      <c r="O99" s="65" t="e">
        <f aca="false">N99/$M99</f>
        <v>#DIV/0!</v>
      </c>
      <c r="P99" s="64"/>
      <c r="Q99" s="65" t="e">
        <f aca="false">P99/$M99</f>
        <v>#DIV/0!</v>
      </c>
      <c r="R99" s="64"/>
      <c r="S99" s="65" t="e">
        <f aca="false">R99/$M99</f>
        <v>#DIV/0!</v>
      </c>
      <c r="T99" s="64"/>
      <c r="U99" s="65" t="e">
        <f aca="false">T99/$M99</f>
        <v>#DIV/0!</v>
      </c>
      <c r="V99" s="64" t="n">
        <f aca="false">výdaje!Y322</f>
        <v>0</v>
      </c>
      <c r="W99" s="63" t="n">
        <f aca="false">V99</f>
        <v>0</v>
      </c>
    </row>
    <row r="100" customFormat="false" ht="13.9" hidden="false" customHeight="true" outlineLevel="0" collapsed="false">
      <c r="A100" s="62"/>
      <c r="B100" s="10" t="n">
        <v>312001</v>
      </c>
      <c r="C100" s="10" t="s">
        <v>86</v>
      </c>
      <c r="D100" s="63"/>
      <c r="E100" s="64" t="n">
        <v>29644.43</v>
      </c>
      <c r="F100" s="64" t="n">
        <v>0</v>
      </c>
      <c r="G100" s="64" t="n">
        <v>0</v>
      </c>
      <c r="H100" s="64" t="n">
        <v>0</v>
      </c>
      <c r="I100" s="64"/>
      <c r="J100" s="64"/>
      <c r="K100" s="64"/>
      <c r="L100" s="64"/>
      <c r="M100" s="64" t="n">
        <f aca="false">H100+SUM(I100:L100)</f>
        <v>0</v>
      </c>
      <c r="N100" s="64"/>
      <c r="O100" s="65" t="e">
        <f aca="false">N100/$M100</f>
        <v>#DIV/0!</v>
      </c>
      <c r="P100" s="64"/>
      <c r="Q100" s="65" t="e">
        <f aca="false">P100/$M100</f>
        <v>#DIV/0!</v>
      </c>
      <c r="R100" s="64"/>
      <c r="S100" s="65" t="e">
        <f aca="false">R100/$M100</f>
        <v>#DIV/0!</v>
      </c>
      <c r="T100" s="64"/>
      <c r="U100" s="65" t="e">
        <f aca="false">T100/$M100</f>
        <v>#DIV/0!</v>
      </c>
      <c r="V100" s="64" t="n">
        <f aca="false">výdaje!Y323</f>
        <v>2337</v>
      </c>
      <c r="W100" s="63" t="n">
        <f aca="false">V100</f>
        <v>2337</v>
      </c>
    </row>
    <row r="101" customFormat="false" ht="13.9" hidden="false" customHeight="true" outlineLevel="0" collapsed="false">
      <c r="A101" s="62"/>
      <c r="B101" s="10" t="n">
        <v>312001</v>
      </c>
      <c r="C101" s="10" t="s">
        <v>87</v>
      </c>
      <c r="D101" s="63" t="n">
        <v>3093.96</v>
      </c>
      <c r="E101" s="64" t="n">
        <v>0</v>
      </c>
      <c r="F101" s="64" t="n">
        <v>0</v>
      </c>
      <c r="G101" s="64" t="n">
        <v>0</v>
      </c>
      <c r="H101" s="64" t="n">
        <v>0</v>
      </c>
      <c r="I101" s="64"/>
      <c r="J101" s="64"/>
      <c r="K101" s="64"/>
      <c r="L101" s="64"/>
      <c r="M101" s="64" t="n">
        <f aca="false">H101+SUM(I101:L101)</f>
        <v>0</v>
      </c>
      <c r="N101" s="64"/>
      <c r="O101" s="65" t="e">
        <f aca="false">N101/$M101</f>
        <v>#DIV/0!</v>
      </c>
      <c r="P101" s="64"/>
      <c r="Q101" s="65" t="e">
        <f aca="false">P101/$M101</f>
        <v>#DIV/0!</v>
      </c>
      <c r="R101" s="64"/>
      <c r="S101" s="65" t="e">
        <f aca="false">R101/$M101</f>
        <v>#DIV/0!</v>
      </c>
      <c r="T101" s="64"/>
      <c r="U101" s="65" t="e">
        <f aca="false">T101/$M101</f>
        <v>#DIV/0!</v>
      </c>
      <c r="V101" s="64" t="n">
        <f aca="false">výdaje!Y323</f>
        <v>2337</v>
      </c>
      <c r="W101" s="63" t="n">
        <f aca="false">V101</f>
        <v>2337</v>
      </c>
    </row>
    <row r="102" customFormat="false" ht="13.9" hidden="false" customHeight="true" outlineLevel="0" collapsed="false">
      <c r="A102" s="62"/>
      <c r="B102" s="10" t="n">
        <v>312001</v>
      </c>
      <c r="C102" s="10" t="s">
        <v>88</v>
      </c>
      <c r="D102" s="63" t="n">
        <v>3380.21</v>
      </c>
      <c r="E102" s="64" t="n">
        <v>0</v>
      </c>
      <c r="F102" s="64" t="n">
        <v>0</v>
      </c>
      <c r="G102" s="64" t="n">
        <v>0</v>
      </c>
      <c r="H102" s="64" t="n">
        <v>0</v>
      </c>
      <c r="I102" s="64"/>
      <c r="J102" s="64"/>
      <c r="K102" s="64"/>
      <c r="L102" s="64"/>
      <c r="M102" s="64" t="n">
        <f aca="false">H102+SUM(I102:L102)</f>
        <v>0</v>
      </c>
      <c r="N102" s="64"/>
      <c r="O102" s="65" t="e">
        <f aca="false">N102/$M102</f>
        <v>#DIV/0!</v>
      </c>
      <c r="P102" s="64"/>
      <c r="Q102" s="65" t="e">
        <f aca="false">P102/$M102</f>
        <v>#DIV/0!</v>
      </c>
      <c r="R102" s="64"/>
      <c r="S102" s="65" t="e">
        <f aca="false">R102/$M102</f>
        <v>#DIV/0!</v>
      </c>
      <c r="T102" s="64"/>
      <c r="U102" s="65" t="e">
        <f aca="false">T102/$M102</f>
        <v>#DIV/0!</v>
      </c>
      <c r="V102" s="64" t="n">
        <f aca="false">výdaje!Y324</f>
        <v>724</v>
      </c>
      <c r="W102" s="63" t="n">
        <f aca="false">V102</f>
        <v>724</v>
      </c>
    </row>
    <row r="103" customFormat="false" ht="13.9" hidden="false" customHeight="true" outlineLevel="0" collapsed="false">
      <c r="A103" s="62"/>
      <c r="B103" s="10" t="n">
        <v>312001</v>
      </c>
      <c r="C103" s="10" t="s">
        <v>89</v>
      </c>
      <c r="D103" s="63" t="n">
        <v>2478.33</v>
      </c>
      <c r="E103" s="64" t="n">
        <v>0</v>
      </c>
      <c r="F103" s="64" t="n">
        <v>0</v>
      </c>
      <c r="G103" s="64" t="n">
        <v>0</v>
      </c>
      <c r="H103" s="64" t="n">
        <v>0</v>
      </c>
      <c r="I103" s="64"/>
      <c r="J103" s="64"/>
      <c r="K103" s="64"/>
      <c r="L103" s="64"/>
      <c r="M103" s="64" t="n">
        <f aca="false">H103+SUM(I103:L103)</f>
        <v>0</v>
      </c>
      <c r="N103" s="64"/>
      <c r="O103" s="65" t="e">
        <f aca="false">N103/$M103</f>
        <v>#DIV/0!</v>
      </c>
      <c r="P103" s="64"/>
      <c r="Q103" s="65" t="e">
        <f aca="false">P103/$M103</f>
        <v>#DIV/0!</v>
      </c>
      <c r="R103" s="64"/>
      <c r="S103" s="65" t="e">
        <f aca="false">R103/$M103</f>
        <v>#DIV/0!</v>
      </c>
      <c r="T103" s="64"/>
      <c r="U103" s="65" t="e">
        <f aca="false">T103/$M103</f>
        <v>#DIV/0!</v>
      </c>
      <c r="V103" s="64" t="n">
        <f aca="false">výdaje!Y325</f>
        <v>172</v>
      </c>
      <c r="W103" s="63" t="n">
        <f aca="false">V103</f>
        <v>172</v>
      </c>
    </row>
    <row r="104" customFormat="false" ht="13.9" hidden="false" customHeight="true" outlineLevel="0" collapsed="false">
      <c r="A104" s="62"/>
      <c r="B104" s="10" t="n">
        <v>312012</v>
      </c>
      <c r="C104" s="10" t="s">
        <v>90</v>
      </c>
      <c r="D104" s="63" t="n">
        <v>4117.82</v>
      </c>
      <c r="E104" s="64" t="n">
        <v>4584.09</v>
      </c>
      <c r="F104" s="64" t="n">
        <v>4105</v>
      </c>
      <c r="G104" s="64" t="n">
        <v>4105.09</v>
      </c>
      <c r="H104" s="64" t="n">
        <v>4105</v>
      </c>
      <c r="I104" s="64"/>
      <c r="J104" s="64"/>
      <c r="K104" s="64"/>
      <c r="L104" s="64"/>
      <c r="M104" s="64" t="n">
        <f aca="false">H104+SUM(I104:L104)</f>
        <v>4105</v>
      </c>
      <c r="N104" s="64"/>
      <c r="O104" s="65" t="n">
        <f aca="false">N104/$M104</f>
        <v>0</v>
      </c>
      <c r="P104" s="64"/>
      <c r="Q104" s="65" t="n">
        <f aca="false">P104/$M104</f>
        <v>0</v>
      </c>
      <c r="R104" s="64"/>
      <c r="S104" s="65" t="n">
        <f aca="false">R104/$M104</f>
        <v>0</v>
      </c>
      <c r="T104" s="64"/>
      <c r="U104" s="65" t="n">
        <f aca="false">T104/$M104</f>
        <v>0</v>
      </c>
      <c r="V104" s="63" t="n">
        <f aca="false">H104</f>
        <v>4105</v>
      </c>
      <c r="W104" s="63" t="n">
        <f aca="false">V104</f>
        <v>4105</v>
      </c>
    </row>
    <row r="105" customFormat="false" ht="13.9" hidden="false" customHeight="true" outlineLevel="0" collapsed="false">
      <c r="A105" s="62"/>
      <c r="B105" s="10" t="n">
        <v>312012</v>
      </c>
      <c r="C105" s="10" t="s">
        <v>91</v>
      </c>
      <c r="D105" s="63" t="n">
        <v>136.21</v>
      </c>
      <c r="E105" s="64" t="n">
        <v>135.65</v>
      </c>
      <c r="F105" s="64" t="n">
        <v>137</v>
      </c>
      <c r="G105" s="64" t="n">
        <v>136.86</v>
      </c>
      <c r="H105" s="64" t="n">
        <v>137</v>
      </c>
      <c r="I105" s="64"/>
      <c r="J105" s="64"/>
      <c r="K105" s="64"/>
      <c r="L105" s="64"/>
      <c r="M105" s="64" t="n">
        <f aca="false">H105+SUM(I105:L105)</f>
        <v>137</v>
      </c>
      <c r="N105" s="64"/>
      <c r="O105" s="65" t="n">
        <f aca="false">N105/$M105</f>
        <v>0</v>
      </c>
      <c r="P105" s="64"/>
      <c r="Q105" s="65" t="n">
        <f aca="false">P105/$M105</f>
        <v>0</v>
      </c>
      <c r="R105" s="64"/>
      <c r="S105" s="65" t="n">
        <f aca="false">R105/$M105</f>
        <v>0</v>
      </c>
      <c r="T105" s="64"/>
      <c r="U105" s="65" t="n">
        <f aca="false">T105/$M105</f>
        <v>0</v>
      </c>
      <c r="V105" s="63" t="n">
        <f aca="false">H105</f>
        <v>137</v>
      </c>
      <c r="W105" s="63" t="n">
        <f aca="false">V105</f>
        <v>137</v>
      </c>
    </row>
    <row r="106" customFormat="false" ht="13.9" hidden="false" customHeight="true" outlineLevel="0" collapsed="false">
      <c r="A106" s="62"/>
      <c r="B106" s="10" t="n">
        <v>312012</v>
      </c>
      <c r="C106" s="10" t="s">
        <v>92</v>
      </c>
      <c r="D106" s="63" t="n">
        <v>294.74</v>
      </c>
      <c r="E106" s="64" t="n">
        <v>298.29</v>
      </c>
      <c r="F106" s="64" t="n">
        <v>310</v>
      </c>
      <c r="G106" s="64" t="n">
        <v>310.47</v>
      </c>
      <c r="H106" s="64" t="n">
        <v>310</v>
      </c>
      <c r="I106" s="64"/>
      <c r="J106" s="64"/>
      <c r="K106" s="64"/>
      <c r="L106" s="64"/>
      <c r="M106" s="64" t="n">
        <f aca="false">H106+SUM(I106:L106)</f>
        <v>310</v>
      </c>
      <c r="N106" s="64"/>
      <c r="O106" s="65" t="n">
        <f aca="false">N106/$M106</f>
        <v>0</v>
      </c>
      <c r="P106" s="64"/>
      <c r="Q106" s="65" t="n">
        <f aca="false">P106/$M106</f>
        <v>0</v>
      </c>
      <c r="R106" s="64"/>
      <c r="S106" s="65" t="n">
        <f aca="false">R106/$M106</f>
        <v>0</v>
      </c>
      <c r="T106" s="64"/>
      <c r="U106" s="65" t="n">
        <f aca="false">T106/$M106</f>
        <v>0</v>
      </c>
      <c r="V106" s="63" t="n">
        <f aca="false">H106</f>
        <v>310</v>
      </c>
      <c r="W106" s="63" t="n">
        <f aca="false">V106</f>
        <v>310</v>
      </c>
    </row>
    <row r="107" customFormat="false" ht="13.9" hidden="false" customHeight="true" outlineLevel="0" collapsed="false">
      <c r="A107" s="62"/>
      <c r="B107" s="10" t="n">
        <v>312012</v>
      </c>
      <c r="C107" s="10" t="s">
        <v>93</v>
      </c>
      <c r="D107" s="63" t="n">
        <v>5120.46</v>
      </c>
      <c r="E107" s="64" t="n">
        <v>5629.44</v>
      </c>
      <c r="F107" s="64" t="n">
        <v>4478</v>
      </c>
      <c r="G107" s="64" t="n">
        <v>5664.75</v>
      </c>
      <c r="H107" s="64" t="n">
        <v>5665</v>
      </c>
      <c r="I107" s="64"/>
      <c r="J107" s="64"/>
      <c r="K107" s="64"/>
      <c r="L107" s="64"/>
      <c r="M107" s="64" t="n">
        <f aca="false">H107+SUM(I107:L107)</f>
        <v>5665</v>
      </c>
      <c r="N107" s="64"/>
      <c r="O107" s="65" t="n">
        <f aca="false">N107/$M107</f>
        <v>0</v>
      </c>
      <c r="P107" s="64"/>
      <c r="Q107" s="65" t="n">
        <f aca="false">P107/$M107</f>
        <v>0</v>
      </c>
      <c r="R107" s="64"/>
      <c r="S107" s="65" t="n">
        <f aca="false">R107/$M107</f>
        <v>0</v>
      </c>
      <c r="T107" s="64"/>
      <c r="U107" s="65" t="n">
        <f aca="false">T107/$M107</f>
        <v>0</v>
      </c>
      <c r="V107" s="63" t="n">
        <f aca="false">H107</f>
        <v>5665</v>
      </c>
      <c r="W107" s="63" t="n">
        <f aca="false">V107</f>
        <v>5665</v>
      </c>
    </row>
    <row r="108" customFormat="false" ht="13.9" hidden="false" customHeight="true" outlineLevel="0" collapsed="false">
      <c r="A108" s="62"/>
      <c r="B108" s="10" t="n">
        <v>312012</v>
      </c>
      <c r="C108" s="10" t="s">
        <v>94</v>
      </c>
      <c r="D108" s="63" t="n">
        <v>1080.89</v>
      </c>
      <c r="E108" s="64" t="n">
        <v>1071.8</v>
      </c>
      <c r="F108" s="64" t="n">
        <v>1083</v>
      </c>
      <c r="G108" s="64" t="n">
        <v>1082.64</v>
      </c>
      <c r="H108" s="64" t="n">
        <v>1083</v>
      </c>
      <c r="I108" s="64"/>
      <c r="J108" s="64"/>
      <c r="K108" s="64"/>
      <c r="L108" s="64"/>
      <c r="M108" s="64" t="n">
        <f aca="false">H108+SUM(I108:L108)</f>
        <v>1083</v>
      </c>
      <c r="N108" s="64"/>
      <c r="O108" s="65" t="n">
        <f aca="false">N108/$M108</f>
        <v>0</v>
      </c>
      <c r="P108" s="64"/>
      <c r="Q108" s="65" t="n">
        <f aca="false">P108/$M108</f>
        <v>0</v>
      </c>
      <c r="R108" s="64"/>
      <c r="S108" s="65" t="n">
        <f aca="false">R108/$M108</f>
        <v>0</v>
      </c>
      <c r="T108" s="64"/>
      <c r="U108" s="65" t="n">
        <f aca="false">T108/$M108</f>
        <v>0</v>
      </c>
      <c r="V108" s="63" t="n">
        <f aca="false">H108</f>
        <v>1083</v>
      </c>
      <c r="W108" s="63" t="n">
        <f aca="false">V108</f>
        <v>1083</v>
      </c>
    </row>
    <row r="109" customFormat="false" ht="13.9" hidden="false" customHeight="true" outlineLevel="0" collapsed="false">
      <c r="A109" s="62"/>
      <c r="B109" s="10" t="n">
        <v>312012</v>
      </c>
      <c r="C109" s="10" t="s">
        <v>95</v>
      </c>
      <c r="D109" s="63" t="n">
        <v>3412.56</v>
      </c>
      <c r="E109" s="64" t="n">
        <v>3073.49</v>
      </c>
      <c r="F109" s="64" t="n">
        <f aca="false">252+6675</f>
        <v>6927</v>
      </c>
      <c r="G109" s="64" t="n">
        <v>36480.72</v>
      </c>
      <c r="H109" s="64" t="n">
        <v>301</v>
      </c>
      <c r="I109" s="64"/>
      <c r="J109" s="64"/>
      <c r="K109" s="64"/>
      <c r="L109" s="64"/>
      <c r="M109" s="64" t="n">
        <f aca="false">H109+SUM(I109:L109)</f>
        <v>301</v>
      </c>
      <c r="N109" s="64"/>
      <c r="O109" s="65" t="n">
        <f aca="false">N109/$M109</f>
        <v>0</v>
      </c>
      <c r="P109" s="64"/>
      <c r="Q109" s="65" t="n">
        <f aca="false">P109/$M109</f>
        <v>0</v>
      </c>
      <c r="R109" s="64"/>
      <c r="S109" s="65" t="n">
        <f aca="false">R109/$M109</f>
        <v>0</v>
      </c>
      <c r="T109" s="64"/>
      <c r="U109" s="65" t="n">
        <f aca="false">T109/$M109</f>
        <v>0</v>
      </c>
      <c r="V109" s="63" t="n">
        <f aca="false">H109</f>
        <v>301</v>
      </c>
      <c r="W109" s="63" t="n">
        <f aca="false">V109</f>
        <v>301</v>
      </c>
    </row>
    <row r="110" customFormat="false" ht="13.9" hidden="false" customHeight="true" outlineLevel="0" collapsed="false">
      <c r="A110" s="62"/>
      <c r="B110" s="10" t="n">
        <v>322001</v>
      </c>
      <c r="C110" s="10" t="s">
        <v>96</v>
      </c>
      <c r="D110" s="63" t="n">
        <v>498788.85</v>
      </c>
      <c r="E110" s="64" t="n">
        <v>0</v>
      </c>
      <c r="F110" s="64" t="n">
        <v>0</v>
      </c>
      <c r="G110" s="64" t="n">
        <v>0</v>
      </c>
      <c r="H110" s="64" t="n">
        <v>0</v>
      </c>
      <c r="I110" s="64"/>
      <c r="J110" s="64"/>
      <c r="K110" s="64"/>
      <c r="L110" s="64"/>
      <c r="M110" s="64" t="n">
        <f aca="false">H110+SUM(I110:L110)</f>
        <v>0</v>
      </c>
      <c r="N110" s="64"/>
      <c r="O110" s="65" t="e">
        <f aca="false">N110/$M110</f>
        <v>#DIV/0!</v>
      </c>
      <c r="P110" s="64"/>
      <c r="Q110" s="65" t="e">
        <f aca="false">P110/$M110</f>
        <v>#DIV/0!</v>
      </c>
      <c r="R110" s="64"/>
      <c r="S110" s="65" t="e">
        <f aca="false">R110/$M110</f>
        <v>#DIV/0!</v>
      </c>
      <c r="T110" s="64"/>
      <c r="U110" s="65" t="e">
        <f aca="false">T110/$M110</f>
        <v>#DIV/0!</v>
      </c>
      <c r="V110" s="63" t="n">
        <f aca="false">H110</f>
        <v>0</v>
      </c>
      <c r="W110" s="63" t="n">
        <f aca="false">V110</f>
        <v>0</v>
      </c>
    </row>
    <row r="111" customFormat="false" ht="13.9" hidden="false" customHeight="true" outlineLevel="0" collapsed="false">
      <c r="A111" s="62"/>
      <c r="B111" s="10" t="n">
        <v>322001</v>
      </c>
      <c r="C111" s="10" t="s">
        <v>97</v>
      </c>
      <c r="D111" s="63" t="n">
        <v>338951.81</v>
      </c>
      <c r="E111" s="64" t="n">
        <v>0</v>
      </c>
      <c r="F111" s="64" t="n">
        <v>0</v>
      </c>
      <c r="G111" s="64" t="n">
        <v>0</v>
      </c>
      <c r="H111" s="64" t="n">
        <v>0</v>
      </c>
      <c r="I111" s="64"/>
      <c r="J111" s="64"/>
      <c r="K111" s="64"/>
      <c r="L111" s="64"/>
      <c r="M111" s="64" t="n">
        <f aca="false">H111+SUM(I111:L111)</f>
        <v>0</v>
      </c>
      <c r="N111" s="64"/>
      <c r="O111" s="65" t="e">
        <f aca="false">N111/$M111</f>
        <v>#DIV/0!</v>
      </c>
      <c r="P111" s="64"/>
      <c r="Q111" s="65" t="e">
        <f aca="false">P111/$M111</f>
        <v>#DIV/0!</v>
      </c>
      <c r="R111" s="64"/>
      <c r="S111" s="65" t="e">
        <f aca="false">R111/$M111</f>
        <v>#DIV/0!</v>
      </c>
      <c r="T111" s="64"/>
      <c r="U111" s="65" t="e">
        <f aca="false">T111/$M111</f>
        <v>#DIV/0!</v>
      </c>
      <c r="V111" s="63" t="n">
        <f aca="false">H111</f>
        <v>0</v>
      </c>
      <c r="W111" s="63" t="n">
        <f aca="false">V111</f>
        <v>0</v>
      </c>
    </row>
    <row r="112" customFormat="false" ht="13.9" hidden="false" customHeight="true" outlineLevel="0" collapsed="false">
      <c r="A112" s="62"/>
      <c r="B112" s="10" t="n">
        <v>322001</v>
      </c>
      <c r="C112" s="10" t="s">
        <v>98</v>
      </c>
      <c r="D112" s="63" t="n">
        <v>137657.39</v>
      </c>
      <c r="E112" s="64" t="n">
        <v>0</v>
      </c>
      <c r="F112" s="64" t="n">
        <v>0</v>
      </c>
      <c r="G112" s="64" t="n">
        <v>0</v>
      </c>
      <c r="H112" s="64" t="n">
        <v>0</v>
      </c>
      <c r="I112" s="64"/>
      <c r="J112" s="64"/>
      <c r="K112" s="64"/>
      <c r="L112" s="64"/>
      <c r="M112" s="64" t="n">
        <f aca="false">H112+SUM(I112:L112)</f>
        <v>0</v>
      </c>
      <c r="N112" s="64"/>
      <c r="O112" s="65" t="e">
        <f aca="false">N112/$M112</f>
        <v>#DIV/0!</v>
      </c>
      <c r="P112" s="64"/>
      <c r="Q112" s="65" t="e">
        <f aca="false">P112/$M112</f>
        <v>#DIV/0!</v>
      </c>
      <c r="R112" s="64"/>
      <c r="S112" s="65" t="e">
        <f aca="false">R112/$M112</f>
        <v>#DIV/0!</v>
      </c>
      <c r="T112" s="64"/>
      <c r="U112" s="65" t="e">
        <f aca="false">T112/$M112</f>
        <v>#DIV/0!</v>
      </c>
      <c r="V112" s="63" t="n">
        <f aca="false">H112</f>
        <v>0</v>
      </c>
      <c r="W112" s="63" t="n">
        <f aca="false">V112</f>
        <v>0</v>
      </c>
    </row>
    <row r="113" customFormat="false" ht="13.9" hidden="false" customHeight="true" outlineLevel="0" collapsed="false">
      <c r="A113" s="62"/>
      <c r="B113" s="10" t="n">
        <v>322001</v>
      </c>
      <c r="C113" s="10" t="s">
        <v>99</v>
      </c>
      <c r="D113" s="63"/>
      <c r="E113" s="64" t="n">
        <v>0</v>
      </c>
      <c r="F113" s="64" t="n">
        <v>200000</v>
      </c>
      <c r="G113" s="64" t="n">
        <v>0</v>
      </c>
      <c r="H113" s="64" t="n">
        <v>189183</v>
      </c>
      <c r="I113" s="64"/>
      <c r="J113" s="64"/>
      <c r="K113" s="64"/>
      <c r="L113" s="64"/>
      <c r="M113" s="64" t="n">
        <f aca="false">H113+SUM(I113:L113)</f>
        <v>189183</v>
      </c>
      <c r="N113" s="64"/>
      <c r="O113" s="65" t="n">
        <f aca="false">N113/$M113</f>
        <v>0</v>
      </c>
      <c r="P113" s="64"/>
      <c r="Q113" s="65" t="n">
        <f aca="false">P113/$M113</f>
        <v>0</v>
      </c>
      <c r="R113" s="64"/>
      <c r="S113" s="65" t="n">
        <f aca="false">R113/$M113</f>
        <v>0</v>
      </c>
      <c r="T113" s="64"/>
      <c r="U113" s="65" t="n">
        <f aca="false">T113/$M113</f>
        <v>0</v>
      </c>
      <c r="V113" s="63" t="n">
        <v>0</v>
      </c>
      <c r="W113" s="63" t="n">
        <v>0</v>
      </c>
    </row>
    <row r="114" customFormat="false" ht="13.9" hidden="false" customHeight="true" outlineLevel="0" collapsed="false">
      <c r="A114" s="62"/>
      <c r="B114" s="10" t="n">
        <v>322001</v>
      </c>
      <c r="C114" s="10" t="s">
        <v>100</v>
      </c>
      <c r="D114" s="63"/>
      <c r="E114" s="63" t="n">
        <v>0</v>
      </c>
      <c r="F114" s="63" t="n">
        <v>131000</v>
      </c>
      <c r="G114" s="63" t="n">
        <v>100000</v>
      </c>
      <c r="H114" s="63" t="n">
        <v>0</v>
      </c>
      <c r="I114" s="63"/>
      <c r="J114" s="63"/>
      <c r="K114" s="63"/>
      <c r="L114" s="63"/>
      <c r="M114" s="63" t="n">
        <f aca="false">H114+SUM(I114:L114)</f>
        <v>0</v>
      </c>
      <c r="N114" s="63"/>
      <c r="O114" s="66" t="e">
        <f aca="false">N114/$M114</f>
        <v>#DIV/0!</v>
      </c>
      <c r="P114" s="63"/>
      <c r="Q114" s="66" t="e">
        <f aca="false">P114/$M114</f>
        <v>#DIV/0!</v>
      </c>
      <c r="R114" s="63"/>
      <c r="S114" s="66" t="e">
        <f aca="false">R114/$M114</f>
        <v>#DIV/0!</v>
      </c>
      <c r="T114" s="63"/>
      <c r="U114" s="66" t="e">
        <f aca="false">T114/$M114</f>
        <v>#DIV/0!</v>
      </c>
      <c r="V114" s="63" t="n">
        <v>0</v>
      </c>
      <c r="W114" s="63" t="n">
        <v>0</v>
      </c>
    </row>
    <row r="115" customFormat="false" ht="13.9" hidden="false" customHeight="true" outlineLevel="0" collapsed="false">
      <c r="A115" s="62"/>
      <c r="B115" s="10" t="n">
        <v>322001</v>
      </c>
      <c r="C115" s="10" t="s">
        <v>101</v>
      </c>
      <c r="D115" s="63"/>
      <c r="E115" s="63" t="n">
        <v>0</v>
      </c>
      <c r="F115" s="63" t="n">
        <v>170000</v>
      </c>
      <c r="G115" s="63" t="n">
        <v>0</v>
      </c>
      <c r="H115" s="64" t="n">
        <v>166698</v>
      </c>
      <c r="I115" s="63"/>
      <c r="J115" s="63"/>
      <c r="K115" s="63"/>
      <c r="L115" s="63"/>
      <c r="M115" s="63" t="n">
        <f aca="false">H115+SUM(I115:L115)</f>
        <v>166698</v>
      </c>
      <c r="N115" s="63"/>
      <c r="O115" s="66" t="n">
        <f aca="false">N115/$M115</f>
        <v>0</v>
      </c>
      <c r="P115" s="63"/>
      <c r="Q115" s="66" t="n">
        <f aca="false">P115/$M115</f>
        <v>0</v>
      </c>
      <c r="R115" s="63"/>
      <c r="S115" s="66" t="n">
        <f aca="false">R115/$M115</f>
        <v>0</v>
      </c>
      <c r="T115" s="63"/>
      <c r="U115" s="66" t="n">
        <f aca="false">T115/$M115</f>
        <v>0</v>
      </c>
      <c r="V115" s="63" t="n">
        <v>0</v>
      </c>
      <c r="W115" s="63" t="n">
        <v>0</v>
      </c>
    </row>
    <row r="116" customFormat="false" ht="13.9" hidden="false" customHeight="true" outlineLevel="0" collapsed="false">
      <c r="A116" s="62"/>
      <c r="B116" s="10" t="n">
        <v>331001</v>
      </c>
      <c r="C116" s="10" t="s">
        <v>102</v>
      </c>
      <c r="D116" s="63" t="n">
        <v>1286</v>
      </c>
      <c r="E116" s="64" t="n">
        <v>0</v>
      </c>
      <c r="F116" s="64" t="n">
        <v>0</v>
      </c>
      <c r="G116" s="64" t="n">
        <v>0</v>
      </c>
      <c r="H116" s="64" t="n">
        <v>0</v>
      </c>
      <c r="I116" s="64"/>
      <c r="J116" s="64"/>
      <c r="K116" s="64"/>
      <c r="L116" s="64"/>
      <c r="M116" s="64" t="n">
        <f aca="false">H116+SUM(I116:L116)</f>
        <v>0</v>
      </c>
      <c r="N116" s="64"/>
      <c r="O116" s="65" t="e">
        <f aca="false">N116/$M116</f>
        <v>#DIV/0!</v>
      </c>
      <c r="P116" s="64"/>
      <c r="Q116" s="65" t="e">
        <f aca="false">P116/$M116</f>
        <v>#DIV/0!</v>
      </c>
      <c r="R116" s="64"/>
      <c r="S116" s="65" t="e">
        <f aca="false">R116/$M116</f>
        <v>#DIV/0!</v>
      </c>
      <c r="T116" s="64"/>
      <c r="U116" s="65" t="e">
        <f aca="false">T116/$M116</f>
        <v>#DIV/0!</v>
      </c>
      <c r="V116" s="63" t="n">
        <v>0</v>
      </c>
      <c r="W116" s="63" t="n">
        <f aca="false">V116</f>
        <v>0</v>
      </c>
    </row>
    <row r="117" customFormat="false" ht="13.9" hidden="false" customHeight="true" outlineLevel="0" collapsed="false">
      <c r="A117" s="67" t="s">
        <v>103</v>
      </c>
      <c r="B117" s="13" t="n">
        <v>111</v>
      </c>
      <c r="C117" s="13" t="s">
        <v>22</v>
      </c>
      <c r="D117" s="14" t="n">
        <f aca="false">SUM(D86:D116)</f>
        <v>1593522.9</v>
      </c>
      <c r="E117" s="14" t="n">
        <f aca="false">SUM(E86:E116)</f>
        <v>712245.14</v>
      </c>
      <c r="F117" s="14" t="n">
        <f aca="false">SUM(F86:F116)</f>
        <v>1163658</v>
      </c>
      <c r="G117" s="14" t="n">
        <f aca="false">SUM(G86:G116)</f>
        <v>822855.04</v>
      </c>
      <c r="H117" s="14" t="n">
        <f aca="false">SUM(H86:H116)</f>
        <v>986591</v>
      </c>
      <c r="I117" s="14" t="n">
        <f aca="false">SUM(I86:I116)</f>
        <v>0</v>
      </c>
      <c r="J117" s="14" t="n">
        <f aca="false">SUM(J86:J116)</f>
        <v>0</v>
      </c>
      <c r="K117" s="14" t="n">
        <f aca="false">SUM(K86:K116)</f>
        <v>0</v>
      </c>
      <c r="L117" s="14" t="n">
        <f aca="false">SUM(L86:L116)</f>
        <v>0</v>
      </c>
      <c r="M117" s="14" t="n">
        <f aca="false">SUM(M86:M116)</f>
        <v>986591</v>
      </c>
      <c r="N117" s="14" t="n">
        <f aca="false">SUM(N86:N116)</f>
        <v>0</v>
      </c>
      <c r="O117" s="15" t="n">
        <f aca="false">N117/$M117</f>
        <v>0</v>
      </c>
      <c r="P117" s="14" t="n">
        <f aca="false">SUM(P86:P116)</f>
        <v>0</v>
      </c>
      <c r="Q117" s="15" t="n">
        <f aca="false">P117/$M117</f>
        <v>0</v>
      </c>
      <c r="R117" s="14" t="n">
        <f aca="false">SUM(R86:R116)</f>
        <v>0</v>
      </c>
      <c r="S117" s="15" t="n">
        <f aca="false">R117/$M117</f>
        <v>0</v>
      </c>
      <c r="T117" s="14" t="n">
        <f aca="false">SUM(T86:T116)</f>
        <v>0</v>
      </c>
      <c r="U117" s="15" t="n">
        <f aca="false">T117/$M117</f>
        <v>0</v>
      </c>
      <c r="V117" s="14" t="n">
        <f aca="false">SUM(V86:V116)</f>
        <v>634763</v>
      </c>
      <c r="W117" s="14" t="n">
        <f aca="false">SUM(W86:W116)</f>
        <v>640842</v>
      </c>
    </row>
    <row r="118" customFormat="false" ht="13.9" hidden="false" customHeight="true" outlineLevel="0" collapsed="false">
      <c r="A118" s="68" t="s">
        <v>49</v>
      </c>
      <c r="B118" s="10" t="n">
        <v>311</v>
      </c>
      <c r="C118" s="10" t="s">
        <v>104</v>
      </c>
      <c r="D118" s="63" t="n">
        <v>1400</v>
      </c>
      <c r="E118" s="64" t="n">
        <v>1400</v>
      </c>
      <c r="F118" s="64" t="n">
        <v>3000</v>
      </c>
      <c r="G118" s="64" t="n">
        <v>3000</v>
      </c>
      <c r="H118" s="64" t="n">
        <v>3000</v>
      </c>
      <c r="I118" s="64"/>
      <c r="J118" s="64"/>
      <c r="K118" s="64"/>
      <c r="L118" s="64"/>
      <c r="M118" s="64" t="n">
        <f aca="false">H118+SUM(I118:L118)</f>
        <v>3000</v>
      </c>
      <c r="N118" s="64"/>
      <c r="O118" s="65" t="n">
        <f aca="false">N118/$M118</f>
        <v>0</v>
      </c>
      <c r="P118" s="64"/>
      <c r="Q118" s="65" t="n">
        <f aca="false">P118/$M118</f>
        <v>0</v>
      </c>
      <c r="R118" s="64"/>
      <c r="S118" s="65" t="n">
        <f aca="false">R118/$M118</f>
        <v>0</v>
      </c>
      <c r="T118" s="64"/>
      <c r="U118" s="65" t="n">
        <f aca="false">T118/$M118</f>
        <v>0</v>
      </c>
      <c r="V118" s="63" t="n">
        <f aca="false">H118</f>
        <v>3000</v>
      </c>
      <c r="W118" s="63" t="n">
        <f aca="false">V118</f>
        <v>3000</v>
      </c>
    </row>
    <row r="119" customFormat="false" ht="13.9" hidden="false" customHeight="true" outlineLevel="0" collapsed="false">
      <c r="A119" s="67" t="s">
        <v>103</v>
      </c>
      <c r="B119" s="13" t="n">
        <v>71</v>
      </c>
      <c r="C119" s="13" t="s">
        <v>24</v>
      </c>
      <c r="D119" s="14" t="n">
        <f aca="false">SUM(D118:D118)</f>
        <v>1400</v>
      </c>
      <c r="E119" s="14" t="n">
        <f aca="false">SUM(E118:E118)</f>
        <v>1400</v>
      </c>
      <c r="F119" s="14" t="n">
        <f aca="false">SUM(F118:F118)</f>
        <v>3000</v>
      </c>
      <c r="G119" s="14" t="n">
        <f aca="false">SUM(G118:G118)</f>
        <v>3000</v>
      </c>
      <c r="H119" s="14" t="n">
        <f aca="false">SUM(H118:H118)</f>
        <v>3000</v>
      </c>
      <c r="I119" s="14" t="n">
        <f aca="false">SUM(I118:I118)</f>
        <v>0</v>
      </c>
      <c r="J119" s="14" t="n">
        <f aca="false">SUM(J118:J118)</f>
        <v>0</v>
      </c>
      <c r="K119" s="14" t="n">
        <f aca="false">SUM(K118:K118)</f>
        <v>0</v>
      </c>
      <c r="L119" s="14" t="n">
        <f aca="false">SUM(L118:L118)</f>
        <v>0</v>
      </c>
      <c r="M119" s="14" t="n">
        <f aca="false">SUM(M118:M118)</f>
        <v>3000</v>
      </c>
      <c r="N119" s="14" t="n">
        <f aca="false">SUM(N118:N118)</f>
        <v>0</v>
      </c>
      <c r="O119" s="15" t="n">
        <f aca="false">N119/$M119</f>
        <v>0</v>
      </c>
      <c r="P119" s="14" t="n">
        <f aca="false">SUM(P118:P118)</f>
        <v>0</v>
      </c>
      <c r="Q119" s="15" t="n">
        <f aca="false">P119/$M119</f>
        <v>0</v>
      </c>
      <c r="R119" s="14" t="n">
        <f aca="false">SUM(R118:R118)</f>
        <v>0</v>
      </c>
      <c r="S119" s="15" t="n">
        <f aca="false">R119/$M119</f>
        <v>0</v>
      </c>
      <c r="T119" s="14" t="n">
        <f aca="false">SUM(T118:T118)</f>
        <v>0</v>
      </c>
      <c r="U119" s="15" t="n">
        <f aca="false">T119/$M119</f>
        <v>0</v>
      </c>
      <c r="V119" s="14" t="n">
        <f aca="false">SUM(V118:V118)</f>
        <v>3000</v>
      </c>
      <c r="W119" s="14" t="n">
        <f aca="false">SUM(W118:W118)</f>
        <v>3000</v>
      </c>
    </row>
    <row r="120" customFormat="false" ht="13.9" hidden="false" customHeight="true" outlineLevel="0" collapsed="false">
      <c r="A120" s="38" t="s">
        <v>49</v>
      </c>
      <c r="B120" s="10" t="n">
        <v>311</v>
      </c>
      <c r="C120" s="10" t="s">
        <v>104</v>
      </c>
      <c r="D120" s="63" t="n">
        <v>1797.91</v>
      </c>
      <c r="E120" s="64" t="n">
        <v>62.6</v>
      </c>
      <c r="F120" s="64" t="n">
        <v>763</v>
      </c>
      <c r="G120" s="64" t="n">
        <v>455.43</v>
      </c>
      <c r="H120" s="64" t="n">
        <v>0</v>
      </c>
      <c r="I120" s="64"/>
      <c r="J120" s="64"/>
      <c r="K120" s="64"/>
      <c r="L120" s="64"/>
      <c r="M120" s="64" t="n">
        <f aca="false">H120+SUM(I120:L120)</f>
        <v>0</v>
      </c>
      <c r="N120" s="64"/>
      <c r="O120" s="65" t="e">
        <f aca="false">N120/$M120</f>
        <v>#DIV/0!</v>
      </c>
      <c r="P120" s="64"/>
      <c r="Q120" s="65" t="e">
        <f aca="false">P120/$M120</f>
        <v>#DIV/0!</v>
      </c>
      <c r="R120" s="64"/>
      <c r="S120" s="65" t="e">
        <f aca="false">R120/$M120</f>
        <v>#DIV/0!</v>
      </c>
      <c r="T120" s="64"/>
      <c r="U120" s="65" t="e">
        <f aca="false">T120/$M120</f>
        <v>#DIV/0!</v>
      </c>
      <c r="V120" s="63" t="n">
        <f aca="false">H120</f>
        <v>0</v>
      </c>
      <c r="W120" s="63" t="n">
        <f aca="false">V120</f>
        <v>0</v>
      </c>
    </row>
    <row r="121" customFormat="false" ht="13.9" hidden="false" customHeight="true" outlineLevel="0" collapsed="false">
      <c r="A121" s="38"/>
      <c r="B121" s="10" t="n">
        <v>311</v>
      </c>
      <c r="C121" s="10" t="s">
        <v>105</v>
      </c>
      <c r="D121" s="63" t="n">
        <v>3909.49</v>
      </c>
      <c r="E121" s="64" t="n">
        <v>5368.06</v>
      </c>
      <c r="F121" s="64" t="n">
        <v>4185</v>
      </c>
      <c r="G121" s="64" t="n">
        <v>2146.86</v>
      </c>
      <c r="H121" s="64" t="n">
        <v>3800</v>
      </c>
      <c r="I121" s="64"/>
      <c r="J121" s="64"/>
      <c r="K121" s="64"/>
      <c r="L121" s="64"/>
      <c r="M121" s="64" t="n">
        <f aca="false">H121+SUM(I121:L121)</f>
        <v>3800</v>
      </c>
      <c r="N121" s="64"/>
      <c r="O121" s="65" t="n">
        <f aca="false">N121/$M121</f>
        <v>0</v>
      </c>
      <c r="P121" s="64"/>
      <c r="Q121" s="65" t="n">
        <f aca="false">P121/$M121</f>
        <v>0</v>
      </c>
      <c r="R121" s="64"/>
      <c r="S121" s="65" t="n">
        <f aca="false">R121/$M121</f>
        <v>0</v>
      </c>
      <c r="T121" s="64"/>
      <c r="U121" s="65" t="n">
        <f aca="false">T121/$M121</f>
        <v>0</v>
      </c>
      <c r="V121" s="63" t="n">
        <f aca="false">H121</f>
        <v>3800</v>
      </c>
      <c r="W121" s="63" t="n">
        <f aca="false">V121</f>
        <v>3800</v>
      </c>
    </row>
    <row r="122" customFormat="false" ht="13.9" hidden="false" customHeight="true" outlineLevel="0" collapsed="false">
      <c r="A122" s="67" t="s">
        <v>103</v>
      </c>
      <c r="B122" s="13" t="n">
        <v>72</v>
      </c>
      <c r="C122" s="13" t="s">
        <v>25</v>
      </c>
      <c r="D122" s="14" t="n">
        <f aca="false">SUM(D120:D121)</f>
        <v>5707.4</v>
      </c>
      <c r="E122" s="14" t="n">
        <f aca="false">SUM(E120:E121)</f>
        <v>5430.66</v>
      </c>
      <c r="F122" s="14" t="n">
        <f aca="false">SUM(F120:F121)</f>
        <v>4948</v>
      </c>
      <c r="G122" s="14" t="n">
        <f aca="false">SUM(G120:G121)</f>
        <v>2602.29</v>
      </c>
      <c r="H122" s="14" t="n">
        <f aca="false">SUM(H120:H121)</f>
        <v>3800</v>
      </c>
      <c r="I122" s="14" t="n">
        <f aca="false">SUM(I120:I121)</f>
        <v>0</v>
      </c>
      <c r="J122" s="14" t="n">
        <f aca="false">SUM(J120:J121)</f>
        <v>0</v>
      </c>
      <c r="K122" s="14" t="n">
        <f aca="false">SUM(K120:K121)</f>
        <v>0</v>
      </c>
      <c r="L122" s="14" t="n">
        <f aca="false">SUM(L120:L121)</f>
        <v>0</v>
      </c>
      <c r="M122" s="14" t="n">
        <f aca="false">SUM(M120:M121)</f>
        <v>3800</v>
      </c>
      <c r="N122" s="14" t="n">
        <f aca="false">SUM(N120:N121)</f>
        <v>0</v>
      </c>
      <c r="O122" s="15" t="n">
        <f aca="false">N122/$M122</f>
        <v>0</v>
      </c>
      <c r="P122" s="14" t="n">
        <f aca="false">SUM(P120:P121)</f>
        <v>0</v>
      </c>
      <c r="Q122" s="15" t="n">
        <f aca="false">P122/$M122</f>
        <v>0</v>
      </c>
      <c r="R122" s="14" t="n">
        <f aca="false">SUM(R120:R121)</f>
        <v>0</v>
      </c>
      <c r="S122" s="15" t="n">
        <f aca="false">R122/$M122</f>
        <v>0</v>
      </c>
      <c r="T122" s="14" t="n">
        <f aca="false">SUM(T120:T121)</f>
        <v>0</v>
      </c>
      <c r="U122" s="15" t="n">
        <f aca="false">T122/$M122</f>
        <v>0</v>
      </c>
      <c r="V122" s="14" t="n">
        <f aca="false">SUM(V120:V121)</f>
        <v>3800</v>
      </c>
      <c r="W122" s="14" t="n">
        <f aca="false">SUM(W120:W121)</f>
        <v>3800</v>
      </c>
    </row>
    <row r="124" customFormat="false" ht="13.9" hidden="false" customHeight="true" outlineLevel="0" collapsed="false">
      <c r="A124" s="19" t="s">
        <v>106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20"/>
      <c r="P124" s="19"/>
      <c r="Q124" s="19"/>
      <c r="R124" s="19"/>
      <c r="S124" s="19"/>
      <c r="T124" s="19"/>
      <c r="U124" s="19"/>
      <c r="V124" s="19"/>
      <c r="W124" s="19"/>
    </row>
    <row r="125" customFormat="false" ht="13.9" hidden="false" customHeight="true" outlineLevel="0" collapsed="false">
      <c r="A125" s="6"/>
      <c r="B125" s="6"/>
      <c r="C125" s="6"/>
      <c r="D125" s="7" t="s">
        <v>1</v>
      </c>
      <c r="E125" s="7" t="s">
        <v>2</v>
      </c>
      <c r="F125" s="7" t="s">
        <v>3</v>
      </c>
      <c r="G125" s="7" t="s">
        <v>4</v>
      </c>
      <c r="H125" s="7" t="s">
        <v>5</v>
      </c>
      <c r="I125" s="7" t="s">
        <v>6</v>
      </c>
      <c r="J125" s="7" t="s">
        <v>7</v>
      </c>
      <c r="K125" s="7" t="s">
        <v>8</v>
      </c>
      <c r="L125" s="7" t="s">
        <v>9</v>
      </c>
      <c r="M125" s="7" t="s">
        <v>10</v>
      </c>
      <c r="N125" s="7" t="s">
        <v>11</v>
      </c>
      <c r="O125" s="8" t="s">
        <v>12</v>
      </c>
      <c r="P125" s="7" t="s">
        <v>13</v>
      </c>
      <c r="Q125" s="8" t="s">
        <v>14</v>
      </c>
      <c r="R125" s="7" t="s">
        <v>15</v>
      </c>
      <c r="S125" s="8" t="s">
        <v>16</v>
      </c>
      <c r="T125" s="7" t="s">
        <v>17</v>
      </c>
      <c r="U125" s="8" t="s">
        <v>18</v>
      </c>
      <c r="V125" s="7" t="s">
        <v>19</v>
      </c>
      <c r="W125" s="7" t="s">
        <v>20</v>
      </c>
    </row>
    <row r="126" customFormat="false" ht="13.9" hidden="false" customHeight="true" outlineLevel="0" collapsed="false">
      <c r="A126" s="21" t="s">
        <v>21</v>
      </c>
      <c r="B126" s="22" t="n">
        <v>131</v>
      </c>
      <c r="C126" s="22" t="s">
        <v>47</v>
      </c>
      <c r="D126" s="23" t="n">
        <f aca="false">D133+D137</f>
        <v>3137.87</v>
      </c>
      <c r="E126" s="23" t="n">
        <f aca="false">E133+E137</f>
        <v>14889.34</v>
      </c>
      <c r="F126" s="23" t="n">
        <f aca="false">F133+F137</f>
        <v>34161</v>
      </c>
      <c r="G126" s="23" t="n">
        <f aca="false">G133+G137</f>
        <v>34161.16</v>
      </c>
      <c r="H126" s="23" t="n">
        <f aca="false">H133+H137</f>
        <v>10884</v>
      </c>
      <c r="I126" s="23" t="n">
        <f aca="false">I133+I137</f>
        <v>0</v>
      </c>
      <c r="J126" s="23" t="n">
        <f aca="false">J133+J137</f>
        <v>0</v>
      </c>
      <c r="K126" s="23" t="n">
        <f aca="false">K133+K137</f>
        <v>0</v>
      </c>
      <c r="L126" s="23" t="n">
        <f aca="false">L133+L137</f>
        <v>0</v>
      </c>
      <c r="M126" s="23" t="n">
        <f aca="false">M133+M137</f>
        <v>10884</v>
      </c>
      <c r="N126" s="23" t="n">
        <f aca="false">N133+N137</f>
        <v>0</v>
      </c>
      <c r="O126" s="24" t="n">
        <f aca="false">N126/$M126</f>
        <v>0</v>
      </c>
      <c r="P126" s="23" t="n">
        <f aca="false">P133+P137</f>
        <v>0</v>
      </c>
      <c r="Q126" s="24" t="n">
        <f aca="false">P126/$M126</f>
        <v>0</v>
      </c>
      <c r="R126" s="23" t="n">
        <f aca="false">R133+R137</f>
        <v>0</v>
      </c>
      <c r="S126" s="24" t="n">
        <f aca="false">R126/$M126</f>
        <v>0</v>
      </c>
      <c r="T126" s="23" t="n">
        <f aca="false">T133+T137</f>
        <v>0</v>
      </c>
      <c r="U126" s="24" t="n">
        <f aca="false">T126/$M126</f>
        <v>0</v>
      </c>
      <c r="V126" s="23" t="n">
        <f aca="false">V133+V137</f>
        <v>0</v>
      </c>
      <c r="W126" s="23" t="n">
        <f aca="false">W133+W137</f>
        <v>0</v>
      </c>
    </row>
    <row r="127" customFormat="false" ht="13.9" hidden="false" customHeight="true" outlineLevel="0" collapsed="false">
      <c r="A127" s="21"/>
      <c r="B127" s="22" t="n">
        <v>41</v>
      </c>
      <c r="C127" s="22" t="s">
        <v>23</v>
      </c>
      <c r="D127" s="23" t="n">
        <f aca="false">D134+D135</f>
        <v>170790.2</v>
      </c>
      <c r="E127" s="23" t="n">
        <f aca="false">E134+E135</f>
        <v>361389.5</v>
      </c>
      <c r="F127" s="23" t="n">
        <f aca="false">F134+F135</f>
        <v>762580</v>
      </c>
      <c r="G127" s="23" t="n">
        <f aca="false">G134+G135</f>
        <v>759956.17</v>
      </c>
      <c r="H127" s="23" t="n">
        <f aca="false">H134+H135</f>
        <v>426046</v>
      </c>
      <c r="I127" s="23" t="n">
        <f aca="false">I134+I135</f>
        <v>0</v>
      </c>
      <c r="J127" s="23" t="n">
        <f aca="false">J134+J135</f>
        <v>0</v>
      </c>
      <c r="K127" s="23" t="n">
        <f aca="false">K134+K135</f>
        <v>0</v>
      </c>
      <c r="L127" s="23" t="n">
        <f aca="false">L134+L135</f>
        <v>0</v>
      </c>
      <c r="M127" s="23" t="n">
        <f aca="false">M134+M135</f>
        <v>426046</v>
      </c>
      <c r="N127" s="23" t="n">
        <f aca="false">N134+N135</f>
        <v>0</v>
      </c>
      <c r="O127" s="24" t="n">
        <f aca="false">N127/$M127</f>
        <v>0</v>
      </c>
      <c r="P127" s="23" t="n">
        <f aca="false">P134+P135</f>
        <v>0</v>
      </c>
      <c r="Q127" s="24" t="n">
        <f aca="false">P127/$M127</f>
        <v>0</v>
      </c>
      <c r="R127" s="23" t="n">
        <f aca="false">R134+R135</f>
        <v>0</v>
      </c>
      <c r="S127" s="24" t="n">
        <f aca="false">R127/$M127</f>
        <v>0</v>
      </c>
      <c r="T127" s="23" t="n">
        <f aca="false">T134+T135</f>
        <v>0</v>
      </c>
      <c r="U127" s="24" t="n">
        <f aca="false">T127/$M127</f>
        <v>0</v>
      </c>
      <c r="V127" s="23" t="n">
        <f aca="false">V134+V135</f>
        <v>0</v>
      </c>
      <c r="W127" s="23" t="n">
        <f aca="false">W134+W135</f>
        <v>0</v>
      </c>
    </row>
    <row r="128" customFormat="false" ht="13.9" hidden="false" customHeight="true" outlineLevel="0" collapsed="false">
      <c r="A128" s="21"/>
      <c r="B128" s="22" t="n">
        <v>52</v>
      </c>
      <c r="C128" s="22" t="s">
        <v>28</v>
      </c>
      <c r="D128" s="23" t="n">
        <v>0</v>
      </c>
      <c r="E128" s="23" t="n">
        <v>0</v>
      </c>
      <c r="F128" s="23" t="n">
        <v>0</v>
      </c>
      <c r="G128" s="23" t="n">
        <v>0</v>
      </c>
      <c r="H128" s="23" t="n">
        <v>0</v>
      </c>
      <c r="I128" s="23" t="n">
        <v>0</v>
      </c>
      <c r="J128" s="23" t="n">
        <v>0</v>
      </c>
      <c r="K128" s="23" t="n">
        <v>0</v>
      </c>
      <c r="L128" s="23" t="n">
        <v>0</v>
      </c>
      <c r="M128" s="23" t="n">
        <v>0</v>
      </c>
      <c r="N128" s="23" t="n">
        <v>0</v>
      </c>
      <c r="O128" s="24" t="e">
        <f aca="false">N128/$M128</f>
        <v>#DIV/0!</v>
      </c>
      <c r="P128" s="23" t="n">
        <v>0</v>
      </c>
      <c r="Q128" s="24" t="e">
        <f aca="false">P128/$M128</f>
        <v>#DIV/0!</v>
      </c>
      <c r="R128" s="23" t="n">
        <v>0</v>
      </c>
      <c r="S128" s="24" t="e">
        <f aca="false">R128/$M128</f>
        <v>#DIV/0!</v>
      </c>
      <c r="T128" s="23" t="n">
        <v>0</v>
      </c>
      <c r="U128" s="24" t="e">
        <f aca="false">T128/$M128</f>
        <v>#DIV/0!</v>
      </c>
      <c r="V128" s="23" t="n">
        <v>0</v>
      </c>
      <c r="W128" s="23" t="n">
        <v>0</v>
      </c>
    </row>
    <row r="129" customFormat="false" ht="13.9" hidden="false" customHeight="true" outlineLevel="0" collapsed="false">
      <c r="A129" s="21"/>
      <c r="B129" s="22" t="n">
        <v>71</v>
      </c>
      <c r="C129" s="22" t="s">
        <v>24</v>
      </c>
      <c r="D129" s="23" t="n">
        <f aca="false">D136+D138</f>
        <v>5317.83</v>
      </c>
      <c r="E129" s="23" t="n">
        <f aca="false">E136+E138</f>
        <v>6320.3</v>
      </c>
      <c r="F129" s="23" t="n">
        <f aca="false">F136+F138</f>
        <v>0</v>
      </c>
      <c r="G129" s="23" t="n">
        <f aca="false">G136+G138</f>
        <v>3760.3</v>
      </c>
      <c r="H129" s="23" t="n">
        <f aca="false">H136+H138</f>
        <v>3760</v>
      </c>
      <c r="I129" s="23" t="n">
        <f aca="false">I136+I138</f>
        <v>0</v>
      </c>
      <c r="J129" s="23" t="n">
        <f aca="false">J136+J138</f>
        <v>0</v>
      </c>
      <c r="K129" s="23" t="n">
        <f aca="false">K136+K138</f>
        <v>0</v>
      </c>
      <c r="L129" s="23" t="n">
        <f aca="false">L136+L138</f>
        <v>0</v>
      </c>
      <c r="M129" s="23" t="n">
        <f aca="false">M136+M138</f>
        <v>3760</v>
      </c>
      <c r="N129" s="23" t="n">
        <f aca="false">N136+N138</f>
        <v>0</v>
      </c>
      <c r="O129" s="24" t="n">
        <f aca="false">N129/$M129</f>
        <v>0</v>
      </c>
      <c r="P129" s="23" t="n">
        <f aca="false">P136+P138</f>
        <v>0</v>
      </c>
      <c r="Q129" s="24" t="n">
        <f aca="false">P129/$M129</f>
        <v>0</v>
      </c>
      <c r="R129" s="23" t="n">
        <f aca="false">R136+R138</f>
        <v>0</v>
      </c>
      <c r="S129" s="24" t="n">
        <f aca="false">R129/$M129</f>
        <v>0</v>
      </c>
      <c r="T129" s="23" t="n">
        <f aca="false">T136+T138</f>
        <v>0</v>
      </c>
      <c r="U129" s="24" t="n">
        <f aca="false">T129/$M129</f>
        <v>0</v>
      </c>
      <c r="V129" s="23" t="n">
        <f aca="false">V136+V138</f>
        <v>0</v>
      </c>
      <c r="W129" s="23" t="n">
        <f aca="false">W136+W138</f>
        <v>0</v>
      </c>
    </row>
    <row r="130" customFormat="false" ht="13.9" hidden="false" customHeight="true" outlineLevel="0" collapsed="false">
      <c r="A130" s="21"/>
      <c r="B130" s="22" t="n">
        <v>72</v>
      </c>
      <c r="C130" s="22" t="s">
        <v>25</v>
      </c>
      <c r="D130" s="23" t="n">
        <f aca="false">D139</f>
        <v>0</v>
      </c>
      <c r="E130" s="23" t="n">
        <f aca="false">E139</f>
        <v>10178.58</v>
      </c>
      <c r="F130" s="23" t="n">
        <f aca="false">F139</f>
        <v>9453</v>
      </c>
      <c r="G130" s="23" t="n">
        <f aca="false">G139</f>
        <v>9542.74</v>
      </c>
      <c r="H130" s="23" t="n">
        <f aca="false">H139</f>
        <v>0</v>
      </c>
      <c r="I130" s="23" t="n">
        <f aca="false">I139</f>
        <v>0</v>
      </c>
      <c r="J130" s="23" t="n">
        <f aca="false">J139</f>
        <v>0</v>
      </c>
      <c r="K130" s="23" t="n">
        <f aca="false">K139</f>
        <v>0</v>
      </c>
      <c r="L130" s="23" t="n">
        <f aca="false">L139</f>
        <v>0</v>
      </c>
      <c r="M130" s="23" t="n">
        <f aca="false">M139</f>
        <v>0</v>
      </c>
      <c r="N130" s="23" t="n">
        <f aca="false">N139</f>
        <v>0</v>
      </c>
      <c r="O130" s="24" t="e">
        <f aca="false">N130/$M130</f>
        <v>#DIV/0!</v>
      </c>
      <c r="P130" s="23" t="n">
        <f aca="false">P139</f>
        <v>0</v>
      </c>
      <c r="Q130" s="24" t="e">
        <f aca="false">P130/$M130</f>
        <v>#DIV/0!</v>
      </c>
      <c r="R130" s="23" t="n">
        <f aca="false">R139</f>
        <v>0</v>
      </c>
      <c r="S130" s="24" t="e">
        <f aca="false">R130/$M130</f>
        <v>#DIV/0!</v>
      </c>
      <c r="T130" s="23" t="n">
        <f aca="false">T139</f>
        <v>0</v>
      </c>
      <c r="U130" s="24" t="e">
        <f aca="false">T130/$M130</f>
        <v>#DIV/0!</v>
      </c>
      <c r="V130" s="23" t="n">
        <f aca="false">V139</f>
        <v>0</v>
      </c>
      <c r="W130" s="23" t="n">
        <f aca="false">W139</f>
        <v>0</v>
      </c>
    </row>
    <row r="131" customFormat="false" ht="13.9" hidden="false" customHeight="true" outlineLevel="0" collapsed="false">
      <c r="A131" s="17"/>
      <c r="B131" s="18"/>
      <c r="C131" s="25" t="s">
        <v>30</v>
      </c>
      <c r="D131" s="26" t="n">
        <f aca="false">SUM(D126:D130)</f>
        <v>179245.9</v>
      </c>
      <c r="E131" s="26" t="n">
        <f aca="false">SUM(E126:E130)</f>
        <v>392777.72</v>
      </c>
      <c r="F131" s="26" t="n">
        <f aca="false">SUM(F126:F130)</f>
        <v>806194</v>
      </c>
      <c r="G131" s="26" t="n">
        <f aca="false">SUM(G126:G130)</f>
        <v>807420.37</v>
      </c>
      <c r="H131" s="26" t="n">
        <f aca="false">SUM(H126:H130)</f>
        <v>440690</v>
      </c>
      <c r="I131" s="26" t="n">
        <f aca="false">SUM(I126:I130)</f>
        <v>0</v>
      </c>
      <c r="J131" s="26" t="n">
        <f aca="false">SUM(J126:J130)</f>
        <v>0</v>
      </c>
      <c r="K131" s="26" t="n">
        <f aca="false">SUM(K126:K130)</f>
        <v>0</v>
      </c>
      <c r="L131" s="26" t="n">
        <f aca="false">SUM(L126:L130)</f>
        <v>0</v>
      </c>
      <c r="M131" s="26" t="n">
        <f aca="false">SUM(M126:M130)</f>
        <v>440690</v>
      </c>
      <c r="N131" s="26" t="n">
        <f aca="false">SUM(N126:N130)</f>
        <v>0</v>
      </c>
      <c r="O131" s="27" t="n">
        <f aca="false">N131/$M131</f>
        <v>0</v>
      </c>
      <c r="P131" s="26" t="n">
        <f aca="false">SUM(P126:P130)</f>
        <v>0</v>
      </c>
      <c r="Q131" s="27" t="n">
        <f aca="false">P131/$M131</f>
        <v>0</v>
      </c>
      <c r="R131" s="26" t="n">
        <f aca="false">SUM(R126:R130)</f>
        <v>0</v>
      </c>
      <c r="S131" s="27" t="n">
        <f aca="false">R131/$M131</f>
        <v>0</v>
      </c>
      <c r="T131" s="26" t="n">
        <f aca="false">SUM(T126:T130)</f>
        <v>0</v>
      </c>
      <c r="U131" s="27" t="n">
        <f aca="false">T131/$M131</f>
        <v>0</v>
      </c>
      <c r="V131" s="26" t="n">
        <f aca="false">SUM(V126:V130)</f>
        <v>0</v>
      </c>
      <c r="W131" s="26" t="n">
        <f aca="false">SUM(W126:W130)</f>
        <v>0</v>
      </c>
    </row>
    <row r="133" customFormat="false" ht="13.9" hidden="false" customHeight="true" outlineLevel="0" collapsed="false">
      <c r="B133" s="39" t="s">
        <v>57</v>
      </c>
      <c r="C133" s="17" t="s">
        <v>107</v>
      </c>
      <c r="D133" s="40" t="n">
        <v>3137.87</v>
      </c>
      <c r="E133" s="40" t="n">
        <v>14603.93</v>
      </c>
      <c r="F133" s="40" t="n">
        <v>34161</v>
      </c>
      <c r="G133" s="40" t="n">
        <v>34161.16</v>
      </c>
      <c r="H133" s="40" t="n">
        <v>10884</v>
      </c>
      <c r="I133" s="40"/>
      <c r="J133" s="40"/>
      <c r="K133" s="40"/>
      <c r="L133" s="40"/>
      <c r="M133" s="40" t="n">
        <f aca="false">H133+SUM(I133:L133)</f>
        <v>10884</v>
      </c>
      <c r="N133" s="40"/>
      <c r="O133" s="41" t="n">
        <f aca="false">N133/$M133</f>
        <v>0</v>
      </c>
      <c r="P133" s="40"/>
      <c r="Q133" s="41" t="n">
        <f aca="false">P133/$M133</f>
        <v>0</v>
      </c>
      <c r="R133" s="40"/>
      <c r="S133" s="41" t="n">
        <f aca="false">R133/$M133</f>
        <v>0</v>
      </c>
      <c r="T133" s="40"/>
      <c r="U133" s="42" t="n">
        <f aca="false">T133/$M133</f>
        <v>0</v>
      </c>
      <c r="V133" s="40"/>
      <c r="W133" s="43"/>
    </row>
    <row r="134" customFormat="false" ht="13.9" hidden="false" customHeight="true" outlineLevel="0" collapsed="false">
      <c r="B134" s="44"/>
      <c r="C134" s="1" t="s">
        <v>108</v>
      </c>
      <c r="D134" s="46" t="n">
        <v>170790.2</v>
      </c>
      <c r="E134" s="46" t="n">
        <v>157822.74</v>
      </c>
      <c r="F134" s="46" t="n">
        <f aca="false">1328+795413-F133-F135</f>
        <v>559013</v>
      </c>
      <c r="G134" s="46" t="n">
        <v>187207.85</v>
      </c>
      <c r="H134" s="46" t="n">
        <f aca="false">ROUND(G143,0)-H133-H136-H135</f>
        <v>426046</v>
      </c>
      <c r="I134" s="46"/>
      <c r="J134" s="46"/>
      <c r="K134" s="46"/>
      <c r="L134" s="46"/>
      <c r="M134" s="46" t="n">
        <f aca="false">H134+SUM(I134:L134)</f>
        <v>426046</v>
      </c>
      <c r="N134" s="46"/>
      <c r="O134" s="2" t="n">
        <f aca="false">N134/$M134</f>
        <v>0</v>
      </c>
      <c r="P134" s="46"/>
      <c r="Q134" s="2" t="n">
        <f aca="false">P134/$M134</f>
        <v>0</v>
      </c>
      <c r="R134" s="46"/>
      <c r="S134" s="2" t="n">
        <f aca="false">R134/$M134</f>
        <v>0</v>
      </c>
      <c r="T134" s="46"/>
      <c r="U134" s="47" t="n">
        <f aca="false">T134/$M134</f>
        <v>0</v>
      </c>
      <c r="V134" s="46"/>
      <c r="W134" s="48"/>
    </row>
    <row r="135" customFormat="false" ht="13.9" hidden="false" customHeight="true" outlineLevel="0" collapsed="false">
      <c r="B135" s="44"/>
      <c r="C135" s="45" t="s">
        <v>109</v>
      </c>
      <c r="D135" s="46"/>
      <c r="E135" s="46" t="n">
        <v>203566.76</v>
      </c>
      <c r="F135" s="46" t="n">
        <v>203567</v>
      </c>
      <c r="G135" s="46" t="n">
        <v>572748.32</v>
      </c>
      <c r="H135" s="46"/>
      <c r="I135" s="46"/>
      <c r="J135" s="46"/>
      <c r="K135" s="46"/>
      <c r="L135" s="46"/>
      <c r="M135" s="46" t="n">
        <f aca="false">H135+SUM(I135:L135)</f>
        <v>0</v>
      </c>
      <c r="N135" s="46"/>
      <c r="O135" s="2" t="e">
        <f aca="false">N135/$M135</f>
        <v>#DIV/0!</v>
      </c>
      <c r="P135" s="46"/>
      <c r="Q135" s="2" t="e">
        <f aca="false">P135/$M135</f>
        <v>#DIV/0!</v>
      </c>
      <c r="R135" s="46"/>
      <c r="S135" s="2" t="e">
        <f aca="false">R135/$M135</f>
        <v>#DIV/0!</v>
      </c>
      <c r="T135" s="46"/>
      <c r="U135" s="47" t="e">
        <f aca="false">T135/$M135</f>
        <v>#DIV/0!</v>
      </c>
      <c r="V135" s="46"/>
      <c r="W135" s="48"/>
    </row>
    <row r="136" customFormat="false" ht="13.9" hidden="false" customHeight="true" outlineLevel="0" collapsed="false">
      <c r="B136" s="44"/>
      <c r="C136" s="69" t="s">
        <v>110</v>
      </c>
      <c r="D136" s="70" t="n">
        <v>5317.83</v>
      </c>
      <c r="E136" s="70" t="n">
        <v>3760.3</v>
      </c>
      <c r="F136" s="70"/>
      <c r="G136" s="70" t="n">
        <v>3760.3</v>
      </c>
      <c r="H136" s="70" t="n">
        <v>3760</v>
      </c>
      <c r="I136" s="70"/>
      <c r="J136" s="70"/>
      <c r="K136" s="70"/>
      <c r="L136" s="70"/>
      <c r="M136" s="70" t="n">
        <f aca="false">H136+SUM(I136:L136)</f>
        <v>3760</v>
      </c>
      <c r="N136" s="70"/>
      <c r="O136" s="71" t="n">
        <f aca="false">N136/$M136</f>
        <v>0</v>
      </c>
      <c r="P136" s="70"/>
      <c r="Q136" s="71" t="n">
        <f aca="false">P136/$M136</f>
        <v>0</v>
      </c>
      <c r="R136" s="70"/>
      <c r="S136" s="71" t="n">
        <f aca="false">R136/$M136</f>
        <v>0</v>
      </c>
      <c r="T136" s="70"/>
      <c r="U136" s="47" t="n">
        <f aca="false">T136/$M136</f>
        <v>0</v>
      </c>
      <c r="V136" s="70"/>
      <c r="W136" s="48"/>
    </row>
    <row r="137" customFormat="false" ht="13.9" hidden="false" customHeight="true" outlineLevel="0" collapsed="false">
      <c r="B137" s="44"/>
      <c r="C137" s="45" t="s">
        <v>111</v>
      </c>
      <c r="D137" s="46"/>
      <c r="E137" s="46" t="n">
        <v>285.41</v>
      </c>
      <c r="F137" s="46"/>
      <c r="G137" s="46"/>
      <c r="H137" s="46"/>
      <c r="I137" s="46"/>
      <c r="J137" s="46"/>
      <c r="K137" s="46"/>
      <c r="L137" s="46"/>
      <c r="M137" s="70" t="n">
        <f aca="false">H137+SUM(I137:L137)</f>
        <v>0</v>
      </c>
      <c r="N137" s="46"/>
      <c r="O137" s="71" t="e">
        <f aca="false">N137/$M137</f>
        <v>#DIV/0!</v>
      </c>
      <c r="P137" s="46"/>
      <c r="Q137" s="71" t="e">
        <f aca="false">P137/$M137</f>
        <v>#DIV/0!</v>
      </c>
      <c r="R137" s="46"/>
      <c r="S137" s="71" t="e">
        <f aca="false">R137/$M137</f>
        <v>#DIV/0!</v>
      </c>
      <c r="T137" s="46"/>
      <c r="U137" s="47" t="e">
        <f aca="false">T137/$M137</f>
        <v>#DIV/0!</v>
      </c>
      <c r="V137" s="46"/>
      <c r="W137" s="48"/>
    </row>
    <row r="138" customFormat="false" ht="13.9" hidden="false" customHeight="true" outlineLevel="0" collapsed="false">
      <c r="B138" s="44"/>
      <c r="C138" s="45" t="s">
        <v>112</v>
      </c>
      <c r="D138" s="46"/>
      <c r="E138" s="46" t="n">
        <v>2560</v>
      </c>
      <c r="F138" s="46"/>
      <c r="G138" s="46"/>
      <c r="H138" s="46"/>
      <c r="I138" s="46"/>
      <c r="J138" s="46"/>
      <c r="K138" s="46"/>
      <c r="L138" s="46"/>
      <c r="M138" s="70" t="n">
        <f aca="false">H138+SUM(I138:L138)</f>
        <v>0</v>
      </c>
      <c r="N138" s="46"/>
      <c r="O138" s="71" t="e">
        <f aca="false">N138/$M138</f>
        <v>#DIV/0!</v>
      </c>
      <c r="P138" s="46"/>
      <c r="Q138" s="71" t="e">
        <f aca="false">P138/$M138</f>
        <v>#DIV/0!</v>
      </c>
      <c r="R138" s="46"/>
      <c r="S138" s="71" t="e">
        <f aca="false">R138/$M138</f>
        <v>#DIV/0!</v>
      </c>
      <c r="T138" s="46"/>
      <c r="U138" s="47" t="e">
        <f aca="false">T138/$M138</f>
        <v>#DIV/0!</v>
      </c>
      <c r="V138" s="46"/>
      <c r="W138" s="48"/>
    </row>
    <row r="139" customFormat="false" ht="13.9" hidden="false" customHeight="true" outlineLevel="0" collapsed="false">
      <c r="B139" s="52"/>
      <c r="C139" s="53" t="s">
        <v>113</v>
      </c>
      <c r="D139" s="54"/>
      <c r="E139" s="54" t="n">
        <v>10178.58</v>
      </c>
      <c r="F139" s="54" t="n">
        <v>9453</v>
      </c>
      <c r="G139" s="54" t="n">
        <v>9542.74</v>
      </c>
      <c r="H139" s="54"/>
      <c r="I139" s="54"/>
      <c r="J139" s="54"/>
      <c r="K139" s="54"/>
      <c r="L139" s="54"/>
      <c r="M139" s="54" t="n">
        <f aca="false">H139+SUM(I139:L139)</f>
        <v>0</v>
      </c>
      <c r="N139" s="54"/>
      <c r="O139" s="55" t="e">
        <f aca="false">N139/$M139</f>
        <v>#DIV/0!</v>
      </c>
      <c r="P139" s="54"/>
      <c r="Q139" s="55" t="e">
        <f aca="false">P139/$M139</f>
        <v>#DIV/0!</v>
      </c>
      <c r="R139" s="54"/>
      <c r="S139" s="55" t="e">
        <f aca="false">R139/$M139</f>
        <v>#DIV/0!</v>
      </c>
      <c r="T139" s="54"/>
      <c r="U139" s="56" t="e">
        <f aca="false">T139/$M139</f>
        <v>#DIV/0!</v>
      </c>
      <c r="V139" s="54"/>
      <c r="W139" s="57"/>
    </row>
    <row r="141" customFormat="false" ht="13.9" hidden="false" customHeight="true" outlineLevel="0" collapsed="false">
      <c r="A141" s="19" t="s">
        <v>114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20"/>
      <c r="P141" s="19"/>
      <c r="Q141" s="19"/>
      <c r="R141" s="19"/>
      <c r="S141" s="19"/>
      <c r="T141" s="19"/>
      <c r="U141" s="19"/>
      <c r="V141" s="19"/>
      <c r="W141" s="19"/>
    </row>
    <row r="142" customFormat="false" ht="13.9" hidden="false" customHeight="true" outlineLevel="0" collapsed="false">
      <c r="A142" s="6"/>
      <c r="B142" s="6"/>
      <c r="C142" s="6"/>
      <c r="D142" s="7" t="s">
        <v>1</v>
      </c>
      <c r="E142" s="7" t="s">
        <v>2</v>
      </c>
      <c r="F142" s="7" t="s">
        <v>3</v>
      </c>
      <c r="G142" s="7" t="s">
        <v>4</v>
      </c>
      <c r="H142" s="7" t="s">
        <v>5</v>
      </c>
      <c r="I142" s="7" t="s">
        <v>6</v>
      </c>
      <c r="J142" s="7" t="s">
        <v>7</v>
      </c>
      <c r="K142" s="7" t="s">
        <v>8</v>
      </c>
      <c r="L142" s="7" t="s">
        <v>9</v>
      </c>
      <c r="M142" s="7" t="s">
        <v>10</v>
      </c>
      <c r="N142" s="7" t="s">
        <v>11</v>
      </c>
      <c r="O142" s="8" t="s">
        <v>12</v>
      </c>
      <c r="P142" s="7" t="s">
        <v>13</v>
      </c>
      <c r="Q142" s="8" t="s">
        <v>14</v>
      </c>
      <c r="R142" s="7" t="s">
        <v>15</v>
      </c>
      <c r="S142" s="8" t="s">
        <v>16</v>
      </c>
      <c r="T142" s="7" t="s">
        <v>17</v>
      </c>
      <c r="U142" s="8" t="s">
        <v>18</v>
      </c>
      <c r="V142" s="7" t="s">
        <v>19</v>
      </c>
      <c r="W142" s="7" t="s">
        <v>20</v>
      </c>
    </row>
    <row r="143" customFormat="false" ht="13.9" hidden="false" customHeight="true" outlineLevel="0" collapsed="false">
      <c r="D143" s="23" t="n">
        <f aca="false">D22-výdaje!G20</f>
        <v>395798.76</v>
      </c>
      <c r="E143" s="23" t="n">
        <f aca="false">E22-výdaje!H20</f>
        <v>793560.44</v>
      </c>
      <c r="F143" s="23" t="n">
        <f aca="false">F22-výdaje!I20</f>
        <v>0</v>
      </c>
      <c r="G143" s="23" t="n">
        <f aca="false">G22-výdaje!J20</f>
        <v>440689.56</v>
      </c>
      <c r="H143" s="23" t="n">
        <f aca="false">H22-výdaje!K20</f>
        <v>0</v>
      </c>
      <c r="I143" s="23" t="n">
        <f aca="false">I22-výdaje!L20</f>
        <v>0</v>
      </c>
      <c r="J143" s="23" t="n">
        <f aca="false">J22-výdaje!M20</f>
        <v>0</v>
      </c>
      <c r="K143" s="23" t="n">
        <f aca="false">K22-výdaje!N20</f>
        <v>0</v>
      </c>
      <c r="L143" s="23" t="n">
        <f aca="false">L22-výdaje!O20</f>
        <v>0</v>
      </c>
      <c r="M143" s="23" t="n">
        <f aca="false">M22-výdaje!P20</f>
        <v>19920</v>
      </c>
      <c r="N143" s="23" t="n">
        <f aca="false">N22-výdaje!Q20</f>
        <v>0</v>
      </c>
      <c r="O143" s="24" t="n">
        <f aca="false">N143/$M143</f>
        <v>0</v>
      </c>
      <c r="P143" s="23" t="n">
        <f aca="false">P22-výdaje!S20</f>
        <v>0</v>
      </c>
      <c r="Q143" s="24" t="n">
        <f aca="false">P143/$M143</f>
        <v>0</v>
      </c>
      <c r="R143" s="23" t="n">
        <f aca="false">R22-výdaje!U20</f>
        <v>0</v>
      </c>
      <c r="S143" s="24" t="n">
        <f aca="false">R143/$M143</f>
        <v>0</v>
      </c>
      <c r="T143" s="23" t="n">
        <f aca="false">T22-výdaje!W20</f>
        <v>0</v>
      </c>
      <c r="U143" s="24" t="n">
        <f aca="false">T143/$M143</f>
        <v>0</v>
      </c>
      <c r="V143" s="23" t="n">
        <f aca="false">V22-výdaje!Y20</f>
        <v>0</v>
      </c>
      <c r="W143" s="23" t="n">
        <f aca="false">W22-výdaje!Z20</f>
        <v>0</v>
      </c>
    </row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9">
    <mergeCell ref="A3:A21"/>
    <mergeCell ref="A31:A39"/>
    <mergeCell ref="A44:A46"/>
    <mergeCell ref="A53:A58"/>
    <mergeCell ref="A60:A61"/>
    <mergeCell ref="A79:A81"/>
    <mergeCell ref="A86:A116"/>
    <mergeCell ref="A120:A121"/>
    <mergeCell ref="A126:A130"/>
  </mergeCells>
  <printOptions headings="false" gridLines="false" gridLinesSet="true" horizontalCentered="true" verticalCentered="false"/>
  <pageMargins left="0.236111111111111" right="0.236111111111111" top="0.3" bottom="0.3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23" man="true" max="16383" min="0"/>
    <brk id="76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B1048576"/>
  <sheetViews>
    <sheetView showFormulas="false" showGridLines="true" showRowColHeaders="true" showZeros="true" rightToLeft="false" tabSelected="false" showOutlineSymbols="true" defaultGridColor="false" view="normal" topLeftCell="D1" colorId="22" zoomScale="100" zoomScaleNormal="100" zoomScalePageLayoutView="100" workbookViewId="0">
      <pane xSplit="0" ySplit="2" topLeftCell="A3" activePane="bottomLeft" state="frozen"/>
      <selection pane="topLeft" activeCell="D1" activeCellId="0" sqref="D1"/>
      <selection pane="bottomLeft" activeCell="D1" activeCellId="0" sqref="D1"/>
    </sheetView>
  </sheetViews>
  <sheetFormatPr defaultColWidth="11.53515625" defaultRowHeight="13.9" zeroHeight="false" outlineLevelRow="0" outlineLevelCol="0"/>
  <cols>
    <col collapsed="false" customWidth="true" hidden="true" outlineLevel="0" max="1" min="1" style="1" width="2.7"/>
    <col collapsed="false" customWidth="true" hidden="true" outlineLevel="0" max="2" min="2" style="1" width="3.11"/>
    <col collapsed="false" customWidth="true" hidden="true" outlineLevel="0" max="3" min="3" style="1" width="2.97"/>
    <col collapsed="false" customWidth="true" hidden="false" outlineLevel="0" max="4" min="4" style="1" width="11.61"/>
    <col collapsed="false" customWidth="true" hidden="false" outlineLevel="0" max="5" min="5" style="1" width="8.64"/>
    <col collapsed="false" customWidth="true" hidden="false" outlineLevel="0" max="6" min="6" style="1" width="18.09"/>
    <col collapsed="false" customWidth="true" hidden="false" outlineLevel="0" max="8" min="7" style="1" width="11.22"/>
    <col collapsed="false" customWidth="true" hidden="false" outlineLevel="0" max="11" min="9" style="1" width="10.97"/>
    <col collapsed="false" customWidth="true" hidden="true" outlineLevel="0" max="17" min="12" style="1" width="10.97"/>
    <col collapsed="false" customWidth="true" hidden="true" outlineLevel="0" max="18" min="18" style="2" width="5.46"/>
    <col collapsed="false" customWidth="true" hidden="true" outlineLevel="0" max="19" min="19" style="1" width="10.97"/>
    <col collapsed="false" customWidth="true" hidden="true" outlineLevel="0" max="20" min="20" style="2" width="5.46"/>
    <col collapsed="false" customWidth="true" hidden="true" outlineLevel="0" max="21" min="21" style="1" width="10.97"/>
    <col collapsed="false" customWidth="true" hidden="true" outlineLevel="0" max="22" min="22" style="2" width="5.46"/>
    <col collapsed="false" customWidth="true" hidden="true" outlineLevel="0" max="23" min="23" style="1" width="10.97"/>
    <col collapsed="false" customWidth="true" hidden="true" outlineLevel="0" max="24" min="24" style="2" width="5.46"/>
    <col collapsed="false" customWidth="true" hidden="false" outlineLevel="0" max="26" min="25" style="1" width="11.22"/>
    <col collapsed="false" customWidth="true" hidden="false" outlineLevel="0" max="64" min="27" style="1" width="8.64"/>
  </cols>
  <sheetData>
    <row r="1" customFormat="false" ht="13.9" hidden="false" customHeight="true" outlineLevel="0" collapsed="false">
      <c r="A1" s="1" t="s">
        <v>115</v>
      </c>
      <c r="B1" s="1" t="s">
        <v>116</v>
      </c>
      <c r="C1" s="1" t="s">
        <v>117</v>
      </c>
      <c r="D1" s="3" t="s">
        <v>118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5"/>
      <c r="U1" s="4"/>
      <c r="V1" s="5"/>
      <c r="W1" s="4"/>
      <c r="X1" s="5"/>
      <c r="Y1" s="4"/>
      <c r="Z1" s="4"/>
    </row>
    <row r="2" customFormat="false" ht="13.9" hidden="false" customHeight="true" outlineLevel="0" collapsed="false">
      <c r="D2" s="6"/>
      <c r="E2" s="6"/>
      <c r="F2" s="6"/>
      <c r="G2" s="7" t="s">
        <v>1</v>
      </c>
      <c r="H2" s="7" t="s">
        <v>2</v>
      </c>
      <c r="I2" s="7" t="s">
        <v>3</v>
      </c>
      <c r="J2" s="7" t="s">
        <v>4</v>
      </c>
      <c r="K2" s="7" t="s">
        <v>5</v>
      </c>
      <c r="L2" s="7" t="s">
        <v>6</v>
      </c>
      <c r="M2" s="7" t="s">
        <v>7</v>
      </c>
      <c r="N2" s="7" t="s">
        <v>8</v>
      </c>
      <c r="O2" s="7" t="s">
        <v>9</v>
      </c>
      <c r="P2" s="7" t="s">
        <v>10</v>
      </c>
      <c r="Q2" s="7" t="s">
        <v>11</v>
      </c>
      <c r="R2" s="8" t="s">
        <v>12</v>
      </c>
      <c r="S2" s="7" t="s">
        <v>13</v>
      </c>
      <c r="T2" s="8" t="s">
        <v>14</v>
      </c>
      <c r="U2" s="7" t="s">
        <v>15</v>
      </c>
      <c r="V2" s="8" t="s">
        <v>16</v>
      </c>
      <c r="W2" s="7" t="s">
        <v>17</v>
      </c>
      <c r="X2" s="8" t="s">
        <v>18</v>
      </c>
      <c r="Y2" s="7" t="s">
        <v>19</v>
      </c>
      <c r="Z2" s="7" t="s">
        <v>20</v>
      </c>
    </row>
    <row r="3" customFormat="false" ht="13.9" hidden="false" customHeight="true" outlineLevel="0" collapsed="false">
      <c r="D3" s="72" t="s">
        <v>21</v>
      </c>
      <c r="E3" s="10" t="n">
        <v>111</v>
      </c>
      <c r="F3" s="10" t="s">
        <v>22</v>
      </c>
      <c r="G3" s="11" t="n">
        <f aca="false">G24+G152+G205+G244+G334+G431</f>
        <v>612456.1</v>
      </c>
      <c r="H3" s="11" t="n">
        <f aca="false">H24+H152+H205+H244+H334+H431</f>
        <v>692070.66</v>
      </c>
      <c r="I3" s="11" t="n">
        <f aca="false">I24+I152+I205+I244+I334+I431</f>
        <v>693124</v>
      </c>
      <c r="J3" s="11" t="n">
        <f aca="false">J24+J152+J205+J244+J334+J431</f>
        <v>672983.01</v>
      </c>
      <c r="K3" s="11" t="n">
        <f aca="false">K24+K152+K205+K244+K334+K431</f>
        <v>629607</v>
      </c>
      <c r="L3" s="11" t="n">
        <f aca="false">L24+L152+L205+L244+L334+L431</f>
        <v>0</v>
      </c>
      <c r="M3" s="11" t="n">
        <f aca="false">M24+M152+M205+M244+M334+M431</f>
        <v>0</v>
      </c>
      <c r="N3" s="11" t="n">
        <f aca="false">N24+N152+N205+N244+N334+N431</f>
        <v>0</v>
      </c>
      <c r="O3" s="11" t="n">
        <f aca="false">O24+O152+O205+O244+O334+O431</f>
        <v>0</v>
      </c>
      <c r="P3" s="11" t="n">
        <f aca="false">P24+P152+P205+P244+P334+P431</f>
        <v>629607</v>
      </c>
      <c r="Q3" s="11" t="n">
        <f aca="false">Q24+Q152+Q205+Q244+Q334+Q431</f>
        <v>0</v>
      </c>
      <c r="R3" s="12" t="n">
        <f aca="false">Q3/$P3</f>
        <v>0</v>
      </c>
      <c r="S3" s="11" t="n">
        <f aca="false">S24+S152+S205+S244+S334+S431</f>
        <v>0</v>
      </c>
      <c r="T3" s="12" t="n">
        <f aca="false">S3/$P3</f>
        <v>0</v>
      </c>
      <c r="U3" s="11" t="n">
        <f aca="false">U24+U152+U205+U244+U334+U431</f>
        <v>0</v>
      </c>
      <c r="V3" s="12" t="n">
        <f aca="false">U3/$P3</f>
        <v>0</v>
      </c>
      <c r="W3" s="11" t="n">
        <f aca="false">W24+W152+W205+W244+W334+W431</f>
        <v>0</v>
      </c>
      <c r="X3" s="12" t="n">
        <f aca="false">W3/$P3</f>
        <v>0</v>
      </c>
      <c r="Y3" s="11" t="n">
        <f aca="false">Y24+Y152+Y205+Y244+Y334+Y431</f>
        <v>628090</v>
      </c>
      <c r="Z3" s="11" t="n">
        <f aca="false">Z24+Z152+Z205+Z244+Z334+Z431</f>
        <v>634169</v>
      </c>
    </row>
    <row r="4" customFormat="false" ht="13.9" hidden="false" customHeight="true" outlineLevel="0" collapsed="false">
      <c r="D4" s="72"/>
      <c r="E4" s="10" t="n">
        <v>41</v>
      </c>
      <c r="F4" s="10" t="s">
        <v>23</v>
      </c>
      <c r="G4" s="11" t="n">
        <f aca="false">G25+G153+G180+G206+G245+G335+G432+G599</f>
        <v>856712.92</v>
      </c>
      <c r="H4" s="11" t="n">
        <f aca="false">H25+H153+H180+H206+H245+H335+H432+H599</f>
        <v>786886.63</v>
      </c>
      <c r="I4" s="11" t="n">
        <f aca="false">I25+I153+I180+I206+I245+I335+I432+I599</f>
        <v>940849</v>
      </c>
      <c r="J4" s="11" t="n">
        <f aca="false">J25+J153+J180+J206+J245+J335+J432+J599</f>
        <v>863964.34</v>
      </c>
      <c r="K4" s="11" t="n">
        <f aca="false">K25+K153+K180+K206+K245+K335+K432+K599</f>
        <v>887875</v>
      </c>
      <c r="L4" s="11" t="n">
        <f aca="false">L25+L153+L180+L206+L245+L335+L432+L599</f>
        <v>0</v>
      </c>
      <c r="M4" s="11" t="n">
        <f aca="false">M25+M153+M180+M206+M245+M335+M432+M599</f>
        <v>0</v>
      </c>
      <c r="N4" s="11" t="n">
        <f aca="false">N25+N153+N180+N206+N245+N335+N432+N599</f>
        <v>0</v>
      </c>
      <c r="O4" s="11" t="n">
        <f aca="false">O25+O153+O180+O206+O245+O335+O432+O599</f>
        <v>0</v>
      </c>
      <c r="P4" s="11" t="n">
        <f aca="false">P25+P153+P180+P206+P245+P335+P432+P599</f>
        <v>887875</v>
      </c>
      <c r="Q4" s="11" t="n">
        <f aca="false">Q25+Q153+Q180+Q206+Q245+Q335+Q432+Q599</f>
        <v>0</v>
      </c>
      <c r="R4" s="12" t="n">
        <f aca="false">Q4/$P4</f>
        <v>0</v>
      </c>
      <c r="S4" s="11" t="n">
        <f aca="false">S25+S153+S180+S206+S245+S335+S432+S599</f>
        <v>0</v>
      </c>
      <c r="T4" s="12" t="n">
        <f aca="false">S4/$P4</f>
        <v>0</v>
      </c>
      <c r="U4" s="11" t="n">
        <f aca="false">U25+U153+U180+U206+U245+U335+U432+U599</f>
        <v>0</v>
      </c>
      <c r="V4" s="12" t="n">
        <f aca="false">U4/$P4</f>
        <v>0</v>
      </c>
      <c r="W4" s="11" t="n">
        <f aca="false">W25+W153+W180+W206+W245+W335+W432+W599</f>
        <v>0</v>
      </c>
      <c r="X4" s="12" t="n">
        <f aca="false">W4/$P4</f>
        <v>0</v>
      </c>
      <c r="Y4" s="11" t="n">
        <f aca="false">Y25+Y153+Y180+Y206+Y245+Y335+Y432+Y599</f>
        <v>890522</v>
      </c>
      <c r="Z4" s="11" t="n">
        <f aca="false">Z25+Z153+Z180+Z206+Z245+Z335+Z432+Z599</f>
        <v>898161</v>
      </c>
    </row>
    <row r="5" customFormat="false" ht="13.9" hidden="false" customHeight="true" outlineLevel="0" collapsed="false">
      <c r="D5" s="72"/>
      <c r="E5" s="10" t="n">
        <v>71</v>
      </c>
      <c r="F5" s="10" t="s">
        <v>24</v>
      </c>
      <c r="G5" s="11" t="n">
        <f aca="false">G246</f>
        <v>1400</v>
      </c>
      <c r="H5" s="11" t="n">
        <f aca="false">H246</f>
        <v>1400</v>
      </c>
      <c r="I5" s="11" t="n">
        <f aca="false">I246</f>
        <v>3000</v>
      </c>
      <c r="J5" s="11" t="n">
        <f aca="false">J246</f>
        <v>3000</v>
      </c>
      <c r="K5" s="11" t="n">
        <f aca="false">K246</f>
        <v>3000</v>
      </c>
      <c r="L5" s="11" t="n">
        <f aca="false">L246</f>
        <v>0</v>
      </c>
      <c r="M5" s="11" t="n">
        <f aca="false">M246</f>
        <v>0</v>
      </c>
      <c r="N5" s="11" t="n">
        <f aca="false">N246</f>
        <v>0</v>
      </c>
      <c r="O5" s="11" t="n">
        <f aca="false">O246</f>
        <v>0</v>
      </c>
      <c r="P5" s="11" t="n">
        <f aca="false">P246</f>
        <v>3000</v>
      </c>
      <c r="Q5" s="11" t="n">
        <f aca="false">Q246</f>
        <v>0</v>
      </c>
      <c r="R5" s="12" t="n">
        <f aca="false">Q5/$P5</f>
        <v>0</v>
      </c>
      <c r="S5" s="11" t="n">
        <f aca="false">S246</f>
        <v>0</v>
      </c>
      <c r="T5" s="12" t="n">
        <f aca="false">S5/$P5</f>
        <v>0</v>
      </c>
      <c r="U5" s="11" t="n">
        <f aca="false">U246</f>
        <v>0</v>
      </c>
      <c r="V5" s="12" t="n">
        <f aca="false">U5/$P5</f>
        <v>0</v>
      </c>
      <c r="W5" s="11" t="n">
        <f aca="false">W246</f>
        <v>0</v>
      </c>
      <c r="X5" s="12" t="n">
        <f aca="false">W5/$P5</f>
        <v>0</v>
      </c>
      <c r="Y5" s="11" t="n">
        <f aca="false">Y246</f>
        <v>3000</v>
      </c>
      <c r="Z5" s="11" t="n">
        <f aca="false">Z246</f>
        <v>3000</v>
      </c>
    </row>
    <row r="6" customFormat="false" ht="13.9" hidden="false" customHeight="true" outlineLevel="0" collapsed="false">
      <c r="D6" s="72"/>
      <c r="E6" s="10" t="n">
        <v>72</v>
      </c>
      <c r="F6" s="10" t="s">
        <v>25</v>
      </c>
      <c r="G6" s="11" t="n">
        <f aca="false">G26+G154+G181+G207+G247+G433</f>
        <v>48677.34</v>
      </c>
      <c r="H6" s="11" t="n">
        <f aca="false">H26+H154+H181+H207+H247+H433</f>
        <v>43817.55</v>
      </c>
      <c r="I6" s="11" t="n">
        <f aca="false">I26+I154+I181+I207+I247+I433</f>
        <v>51356</v>
      </c>
      <c r="J6" s="11" t="n">
        <f aca="false">J26+J154+J181+J207+J247+J433</f>
        <v>50278.03</v>
      </c>
      <c r="K6" s="11" t="n">
        <f aca="false">K26+K154+K181+K207+K247+K433</f>
        <v>105360</v>
      </c>
      <c r="L6" s="11" t="n">
        <f aca="false">L26+L154+L181+L207+L247+L433</f>
        <v>0</v>
      </c>
      <c r="M6" s="11" t="n">
        <f aca="false">M26+M154+M181+M207+M247+M433</f>
        <v>0</v>
      </c>
      <c r="N6" s="11" t="n">
        <f aca="false">N26+N154+N181+N207+N247+N433</f>
        <v>0</v>
      </c>
      <c r="O6" s="11" t="n">
        <f aca="false">O26+O154+O181+O207+O247+O433</f>
        <v>0</v>
      </c>
      <c r="P6" s="11" t="n">
        <f aca="false">P26+P154+P181+P207+P247+P433</f>
        <v>105360</v>
      </c>
      <c r="Q6" s="11" t="n">
        <f aca="false">Q26+Q154+Q181+Q207+Q247+Q433</f>
        <v>0</v>
      </c>
      <c r="R6" s="12" t="n">
        <f aca="false">Q6/$P6</f>
        <v>0</v>
      </c>
      <c r="S6" s="11" t="n">
        <f aca="false">S26+S154+S181+S207+S247+S433</f>
        <v>0</v>
      </c>
      <c r="T6" s="12" t="n">
        <f aca="false">S6/$P6</f>
        <v>0</v>
      </c>
      <c r="U6" s="11" t="n">
        <f aca="false">U26+U154+U181+U207+U247+U433</f>
        <v>0</v>
      </c>
      <c r="V6" s="12" t="n">
        <f aca="false">U6/$P6</f>
        <v>0</v>
      </c>
      <c r="W6" s="11" t="n">
        <f aca="false">W26+W154+W181+W207+W247+W433</f>
        <v>0</v>
      </c>
      <c r="X6" s="12" t="n">
        <f aca="false">W6/$P6</f>
        <v>0</v>
      </c>
      <c r="Y6" s="11" t="n">
        <f aca="false">Y26+Y154+Y181+Y207+Y247+Y433</f>
        <v>105360</v>
      </c>
      <c r="Z6" s="11" t="n">
        <f aca="false">Z26+Z154+Z181+Z207+Z247+Z433</f>
        <v>105360</v>
      </c>
    </row>
    <row r="7" customFormat="false" ht="13.9" hidden="false" customHeight="true" outlineLevel="0" collapsed="false">
      <c r="D7" s="72"/>
      <c r="E7" s="10"/>
      <c r="F7" s="13" t="s">
        <v>119</v>
      </c>
      <c r="G7" s="14" t="n">
        <f aca="false">SUM(G3:G6)</f>
        <v>1519246.36</v>
      </c>
      <c r="H7" s="14" t="n">
        <f aca="false">SUM(H3:H6)</f>
        <v>1524174.84</v>
      </c>
      <c r="I7" s="14" t="n">
        <f aca="false">SUM(I3:I6)</f>
        <v>1688329</v>
      </c>
      <c r="J7" s="14" t="n">
        <f aca="false">SUM(J3:J6)</f>
        <v>1590225.38</v>
      </c>
      <c r="K7" s="14" t="n">
        <f aca="false">SUM(K3:K6)</f>
        <v>1625842</v>
      </c>
      <c r="L7" s="14" t="n">
        <f aca="false">SUM(L3:L6)</f>
        <v>0</v>
      </c>
      <c r="M7" s="14" t="n">
        <f aca="false">SUM(M3:M6)</f>
        <v>0</v>
      </c>
      <c r="N7" s="14" t="n">
        <f aca="false">SUM(N3:N6)</f>
        <v>0</v>
      </c>
      <c r="O7" s="14" t="n">
        <f aca="false">SUM(O3:O6)</f>
        <v>0</v>
      </c>
      <c r="P7" s="14" t="n">
        <f aca="false">SUM(P3:P6)</f>
        <v>1625842</v>
      </c>
      <c r="Q7" s="14" t="n">
        <f aca="false">SUM(Q3:Q6)</f>
        <v>0</v>
      </c>
      <c r="R7" s="15" t="n">
        <f aca="false">Q7/$P7</f>
        <v>0</v>
      </c>
      <c r="S7" s="14" t="n">
        <f aca="false">SUM(S3:S6)</f>
        <v>0</v>
      </c>
      <c r="T7" s="15" t="n">
        <f aca="false">S7/$P7</f>
        <v>0</v>
      </c>
      <c r="U7" s="14" t="n">
        <f aca="false">SUM(U3:U6)</f>
        <v>0</v>
      </c>
      <c r="V7" s="15" t="n">
        <f aca="false">U7/$P7</f>
        <v>0</v>
      </c>
      <c r="W7" s="14" t="n">
        <f aca="false">SUM(W3:W6)</f>
        <v>0</v>
      </c>
      <c r="X7" s="15" t="n">
        <f aca="false">W7/$P7</f>
        <v>0</v>
      </c>
      <c r="Y7" s="14" t="n">
        <f aca="false">SUM(Y3:Y6)</f>
        <v>1626972</v>
      </c>
      <c r="Z7" s="14" t="n">
        <f aca="false">SUM(Z3:Z6)</f>
        <v>1640690</v>
      </c>
    </row>
    <row r="8" customFormat="false" ht="13.9" hidden="false" customHeight="true" outlineLevel="0" collapsed="false">
      <c r="D8" s="72"/>
      <c r="E8" s="10" t="n">
        <v>111</v>
      </c>
      <c r="F8" s="10" t="s">
        <v>22</v>
      </c>
      <c r="G8" s="11" t="n">
        <f aca="false">G487</f>
        <v>999117.22</v>
      </c>
      <c r="H8" s="11" t="n">
        <f aca="false">H487</f>
        <v>0</v>
      </c>
      <c r="I8" s="11" t="n">
        <f aca="false">I487</f>
        <v>500000</v>
      </c>
      <c r="J8" s="11" t="n">
        <f aca="false">J487</f>
        <v>89115.6</v>
      </c>
      <c r="K8" s="11" t="n">
        <f aca="false">K487</f>
        <v>366765</v>
      </c>
      <c r="L8" s="11" t="n">
        <f aca="false">L487</f>
        <v>0</v>
      </c>
      <c r="M8" s="11" t="n">
        <f aca="false">M487</f>
        <v>0</v>
      </c>
      <c r="N8" s="11" t="n">
        <f aca="false">N487</f>
        <v>0</v>
      </c>
      <c r="O8" s="11" t="n">
        <f aca="false">O487</f>
        <v>0</v>
      </c>
      <c r="P8" s="11" t="n">
        <f aca="false">P487</f>
        <v>200067</v>
      </c>
      <c r="Q8" s="11" t="n">
        <f aca="false">Q487</f>
        <v>0</v>
      </c>
      <c r="R8" s="12" t="n">
        <f aca="false">Q8/$P8</f>
        <v>0</v>
      </c>
      <c r="S8" s="11" t="n">
        <f aca="false">S487</f>
        <v>0</v>
      </c>
      <c r="T8" s="12" t="n">
        <f aca="false">S8/$P8</f>
        <v>0</v>
      </c>
      <c r="U8" s="11" t="n">
        <f aca="false">U487</f>
        <v>0</v>
      </c>
      <c r="V8" s="12" t="n">
        <f aca="false">U8/$P8</f>
        <v>0</v>
      </c>
      <c r="W8" s="11" t="n">
        <f aca="false">W487</f>
        <v>0</v>
      </c>
      <c r="X8" s="12" t="n">
        <f aca="false">W8/$P8</f>
        <v>0</v>
      </c>
      <c r="Y8" s="11" t="n">
        <f aca="false">Y487</f>
        <v>0</v>
      </c>
      <c r="Z8" s="11" t="n">
        <f aca="false">Z487</f>
        <v>0</v>
      </c>
    </row>
    <row r="9" customFormat="false" ht="13.9" hidden="false" customHeight="true" outlineLevel="0" collapsed="false">
      <c r="D9" s="72"/>
      <c r="E9" s="10" t="n">
        <v>41</v>
      </c>
      <c r="F9" s="10" t="s">
        <v>23</v>
      </c>
      <c r="G9" s="11" t="n">
        <f aca="false">G488</f>
        <v>237113.46</v>
      </c>
      <c r="H9" s="11" t="n">
        <f aca="false">H488</f>
        <v>137834.32</v>
      </c>
      <c r="I9" s="11" t="n">
        <f aca="false">I488</f>
        <v>1129978</v>
      </c>
      <c r="J9" s="11" t="n">
        <f aca="false">J488</f>
        <v>908945.93</v>
      </c>
      <c r="K9" s="11" t="n">
        <f aca="false">K488</f>
        <v>932682</v>
      </c>
      <c r="L9" s="11" t="n">
        <f aca="false">L488</f>
        <v>0</v>
      </c>
      <c r="M9" s="11" t="n">
        <f aca="false">M488</f>
        <v>0</v>
      </c>
      <c r="N9" s="11" t="n">
        <f aca="false">N488</f>
        <v>0</v>
      </c>
      <c r="O9" s="11" t="n">
        <f aca="false">O488</f>
        <v>0</v>
      </c>
      <c r="P9" s="11" t="n">
        <f aca="false">P488</f>
        <v>1079460</v>
      </c>
      <c r="Q9" s="11" t="n">
        <f aca="false">Q488</f>
        <v>0</v>
      </c>
      <c r="R9" s="12" t="n">
        <f aca="false">Q9/$P9</f>
        <v>0</v>
      </c>
      <c r="S9" s="11" t="n">
        <f aca="false">S488</f>
        <v>0</v>
      </c>
      <c r="T9" s="12" t="n">
        <f aca="false">S9/$P9</f>
        <v>0</v>
      </c>
      <c r="U9" s="11" t="n">
        <f aca="false">U488</f>
        <v>0</v>
      </c>
      <c r="V9" s="12" t="n">
        <f aca="false">U9/$P9</f>
        <v>0</v>
      </c>
      <c r="W9" s="11" t="n">
        <f aca="false">W488</f>
        <v>0</v>
      </c>
      <c r="X9" s="12" t="n">
        <f aca="false">W9/$P9</f>
        <v>0</v>
      </c>
      <c r="Y9" s="11" t="n">
        <f aca="false">Y488</f>
        <v>600593</v>
      </c>
      <c r="Z9" s="11" t="n">
        <f aca="false">Z488</f>
        <v>683907</v>
      </c>
    </row>
    <row r="10" customFormat="false" ht="13.9" hidden="false" customHeight="true" outlineLevel="0" collapsed="false">
      <c r="D10" s="72"/>
      <c r="E10" s="10" t="n">
        <v>52</v>
      </c>
      <c r="F10" s="10" t="s">
        <v>28</v>
      </c>
      <c r="G10" s="11" t="n">
        <f aca="false">G489</f>
        <v>0</v>
      </c>
      <c r="H10" s="11" t="n">
        <f aca="false">H489</f>
        <v>0</v>
      </c>
      <c r="I10" s="11" t="n">
        <f aca="false">I489</f>
        <v>0</v>
      </c>
      <c r="J10" s="11" t="n">
        <f aca="false">J489</f>
        <v>0</v>
      </c>
      <c r="K10" s="11" t="n">
        <f aca="false">K489</f>
        <v>0</v>
      </c>
      <c r="L10" s="11" t="n">
        <f aca="false">L489</f>
        <v>0</v>
      </c>
      <c r="M10" s="11" t="n">
        <f aca="false">M489</f>
        <v>0</v>
      </c>
      <c r="N10" s="11" t="n">
        <f aca="false">N489</f>
        <v>0</v>
      </c>
      <c r="O10" s="11" t="n">
        <f aca="false">O489</f>
        <v>0</v>
      </c>
      <c r="P10" s="11" t="n">
        <f aca="false">P489</f>
        <v>0</v>
      </c>
      <c r="Q10" s="11" t="n">
        <f aca="false">Q489</f>
        <v>0</v>
      </c>
      <c r="R10" s="12" t="e">
        <f aca="false">Q10/$P10</f>
        <v>#DIV/0!</v>
      </c>
      <c r="S10" s="11" t="n">
        <f aca="false">S489</f>
        <v>0</v>
      </c>
      <c r="T10" s="12" t="e">
        <f aca="false">S10/$P10</f>
        <v>#DIV/0!</v>
      </c>
      <c r="U10" s="11" t="n">
        <f aca="false">U489</f>
        <v>0</v>
      </c>
      <c r="V10" s="12" t="e">
        <f aca="false">U10/$P10</f>
        <v>#DIV/0!</v>
      </c>
      <c r="W10" s="11" t="n">
        <f aca="false">W489</f>
        <v>0</v>
      </c>
      <c r="X10" s="12" t="e">
        <f aca="false">W10/$P10</f>
        <v>#DIV/0!</v>
      </c>
      <c r="Y10" s="11" t="n">
        <f aca="false">Y489</f>
        <v>0</v>
      </c>
      <c r="Z10" s="11" t="n">
        <f aca="false">Z489</f>
        <v>0</v>
      </c>
    </row>
    <row r="11" customFormat="false" ht="13.9" hidden="false" customHeight="true" outlineLevel="0" collapsed="false">
      <c r="D11" s="72"/>
      <c r="E11" s="10"/>
      <c r="F11" s="13" t="s">
        <v>120</v>
      </c>
      <c r="G11" s="14" t="n">
        <f aca="false">SUM(G8:G10)</f>
        <v>1236230.68</v>
      </c>
      <c r="H11" s="14" t="n">
        <f aca="false">SUM(H8:H10)</f>
        <v>137834.32</v>
      </c>
      <c r="I11" s="14" t="n">
        <f aca="false">SUM(I8:I10)</f>
        <v>1629978</v>
      </c>
      <c r="J11" s="14" t="n">
        <f aca="false">SUM(J8:J10)</f>
        <v>998061.53</v>
      </c>
      <c r="K11" s="14" t="n">
        <f aca="false">SUM(K8:K10)</f>
        <v>1299447</v>
      </c>
      <c r="L11" s="14" t="n">
        <f aca="false">SUM(L8:L10)</f>
        <v>0</v>
      </c>
      <c r="M11" s="14" t="n">
        <f aca="false">SUM(M8:M10)</f>
        <v>0</v>
      </c>
      <c r="N11" s="14" t="n">
        <f aca="false">SUM(N8:N10)</f>
        <v>0</v>
      </c>
      <c r="O11" s="14" t="n">
        <f aca="false">SUM(O8:O10)</f>
        <v>0</v>
      </c>
      <c r="P11" s="14" t="n">
        <f aca="false">SUM(P8:P10)</f>
        <v>1279527</v>
      </c>
      <c r="Q11" s="14" t="n">
        <f aca="false">SUM(Q8:Q10)</f>
        <v>0</v>
      </c>
      <c r="R11" s="15" t="n">
        <f aca="false">Q11/$P11</f>
        <v>0</v>
      </c>
      <c r="S11" s="14" t="n">
        <f aca="false">SUM(S8:S10)</f>
        <v>0</v>
      </c>
      <c r="T11" s="15" t="n">
        <f aca="false">S11/$P11</f>
        <v>0</v>
      </c>
      <c r="U11" s="14" t="n">
        <f aca="false">SUM(U8:U10)</f>
        <v>0</v>
      </c>
      <c r="V11" s="15" t="n">
        <f aca="false">U11/$P11</f>
        <v>0</v>
      </c>
      <c r="W11" s="14" t="n">
        <f aca="false">SUM(W8:W10)</f>
        <v>0</v>
      </c>
      <c r="X11" s="15" t="n">
        <f aca="false">W11/$P11</f>
        <v>0</v>
      </c>
      <c r="Y11" s="14" t="n">
        <f aca="false">SUM(Y8:Y10)</f>
        <v>600593</v>
      </c>
      <c r="Z11" s="14" t="n">
        <f aca="false">SUM(Z8:Z10)</f>
        <v>683907</v>
      </c>
    </row>
    <row r="12" customFormat="false" ht="13.9" hidden="false" customHeight="true" outlineLevel="0" collapsed="false">
      <c r="D12" s="72"/>
      <c r="E12" s="10" t="n">
        <v>41</v>
      </c>
      <c r="F12" s="10" t="s">
        <v>23</v>
      </c>
      <c r="G12" s="11" t="n">
        <f aca="false">G600</f>
        <v>0</v>
      </c>
      <c r="H12" s="11" t="n">
        <f aca="false">H600</f>
        <v>0</v>
      </c>
      <c r="I12" s="11" t="n">
        <f aca="false">I600</f>
        <v>0</v>
      </c>
      <c r="J12" s="11" t="n">
        <f aca="false">J600</f>
        <v>0</v>
      </c>
      <c r="K12" s="11" t="n">
        <f aca="false">K600</f>
        <v>0</v>
      </c>
      <c r="L12" s="11" t="n">
        <f aca="false">L600</f>
        <v>0</v>
      </c>
      <c r="M12" s="11" t="n">
        <f aca="false">M600</f>
        <v>0</v>
      </c>
      <c r="N12" s="11" t="n">
        <f aca="false">N600</f>
        <v>0</v>
      </c>
      <c r="O12" s="11" t="n">
        <f aca="false">O600</f>
        <v>0</v>
      </c>
      <c r="P12" s="11" t="n">
        <f aca="false">P600</f>
        <v>0</v>
      </c>
      <c r="Q12" s="11" t="n">
        <f aca="false">Q600</f>
        <v>0</v>
      </c>
      <c r="R12" s="12" t="e">
        <f aca="false">Q12/$P12</f>
        <v>#DIV/0!</v>
      </c>
      <c r="S12" s="11" t="n">
        <f aca="false">S600</f>
        <v>0</v>
      </c>
      <c r="T12" s="12" t="e">
        <f aca="false">S12/$P12</f>
        <v>#DIV/0!</v>
      </c>
      <c r="U12" s="11" t="n">
        <f aca="false">U600</f>
        <v>0</v>
      </c>
      <c r="V12" s="12" t="e">
        <f aca="false">U12/$P12</f>
        <v>#DIV/0!</v>
      </c>
      <c r="W12" s="11" t="n">
        <f aca="false">W600</f>
        <v>0</v>
      </c>
      <c r="X12" s="12" t="e">
        <f aca="false">W12/$P12</f>
        <v>#DIV/0!</v>
      </c>
      <c r="Y12" s="11" t="n">
        <f aca="false">Y600</f>
        <v>0</v>
      </c>
      <c r="Z12" s="11" t="n">
        <f aca="false">Z600</f>
        <v>0</v>
      </c>
    </row>
    <row r="13" customFormat="false" ht="13.9" hidden="false" customHeight="true" outlineLevel="0" collapsed="false">
      <c r="D13" s="72"/>
      <c r="E13" s="10" t="n">
        <v>71</v>
      </c>
      <c r="F13" s="10" t="s">
        <v>24</v>
      </c>
      <c r="G13" s="11" t="n">
        <f aca="false">G594</f>
        <v>1617.83</v>
      </c>
      <c r="H13" s="11" t="n">
        <f aca="false">H594</f>
        <v>0</v>
      </c>
      <c r="I13" s="11" t="n">
        <f aca="false">I594</f>
        <v>0</v>
      </c>
      <c r="J13" s="11" t="n">
        <f aca="false">J594</f>
        <v>0</v>
      </c>
      <c r="K13" s="11" t="n">
        <f aca="false">K594</f>
        <v>0</v>
      </c>
      <c r="L13" s="11" t="n">
        <f aca="false">L594</f>
        <v>0</v>
      </c>
      <c r="M13" s="11" t="n">
        <f aca="false">M594</f>
        <v>0</v>
      </c>
      <c r="N13" s="11" t="n">
        <f aca="false">N594</f>
        <v>0</v>
      </c>
      <c r="O13" s="11" t="n">
        <f aca="false">O594</f>
        <v>0</v>
      </c>
      <c r="P13" s="11" t="n">
        <f aca="false">P594</f>
        <v>0</v>
      </c>
      <c r="Q13" s="11" t="n">
        <f aca="false">Q594</f>
        <v>0</v>
      </c>
      <c r="R13" s="12" t="e">
        <f aca="false">Q13/$P13</f>
        <v>#DIV/0!</v>
      </c>
      <c r="S13" s="11" t="n">
        <f aca="false">S594</f>
        <v>0</v>
      </c>
      <c r="T13" s="12" t="e">
        <f aca="false">S13/$P13</f>
        <v>#DIV/0!</v>
      </c>
      <c r="U13" s="11" t="n">
        <f aca="false">U594</f>
        <v>0</v>
      </c>
      <c r="V13" s="12" t="e">
        <f aca="false">U13/$P13</f>
        <v>#DIV/0!</v>
      </c>
      <c r="W13" s="11" t="n">
        <f aca="false">W594</f>
        <v>0</v>
      </c>
      <c r="X13" s="12" t="e">
        <f aca="false">W13/$P13</f>
        <v>#DIV/0!</v>
      </c>
      <c r="Y13" s="11" t="n">
        <f aca="false">Y594</f>
        <v>3000</v>
      </c>
      <c r="Z13" s="11" t="n">
        <f aca="false">Z594</f>
        <v>0</v>
      </c>
    </row>
    <row r="14" customFormat="false" ht="13.9" hidden="false" customHeight="true" outlineLevel="0" collapsed="false">
      <c r="D14" s="72"/>
      <c r="E14" s="10"/>
      <c r="F14" s="13" t="s">
        <v>29</v>
      </c>
      <c r="G14" s="14" t="n">
        <f aca="false">SUM(G12:G13)</f>
        <v>1617.83</v>
      </c>
      <c r="H14" s="14" t="n">
        <f aca="false">SUM(H12:H13)</f>
        <v>0</v>
      </c>
      <c r="I14" s="14" t="n">
        <f aca="false">SUM(I12:I13)</f>
        <v>0</v>
      </c>
      <c r="J14" s="14" t="n">
        <f aca="false">SUM(J12:J13)</f>
        <v>0</v>
      </c>
      <c r="K14" s="14" t="n">
        <f aca="false">SUM(K12:K13)</f>
        <v>0</v>
      </c>
      <c r="L14" s="14" t="n">
        <f aca="false">SUM(L12:L13)</f>
        <v>0</v>
      </c>
      <c r="M14" s="14" t="n">
        <f aca="false">SUM(M12:M13)</f>
        <v>0</v>
      </c>
      <c r="N14" s="14" t="n">
        <f aca="false">SUM(N12:N13)</f>
        <v>0</v>
      </c>
      <c r="O14" s="14" t="n">
        <f aca="false">SUM(O12:O13)</f>
        <v>0</v>
      </c>
      <c r="P14" s="14" t="n">
        <f aca="false">SUM(P12:P13)</f>
        <v>0</v>
      </c>
      <c r="Q14" s="14" t="n">
        <f aca="false">SUM(Q12:Q13)</f>
        <v>0</v>
      </c>
      <c r="R14" s="15" t="e">
        <f aca="false">Q14/$P14</f>
        <v>#DIV/0!</v>
      </c>
      <c r="S14" s="14" t="n">
        <f aca="false">SUM(S12:S13)</f>
        <v>0</v>
      </c>
      <c r="T14" s="15" t="e">
        <f aca="false">S14/$P14</f>
        <v>#DIV/0!</v>
      </c>
      <c r="U14" s="14" t="n">
        <f aca="false">SUM(U12:U13)</f>
        <v>0</v>
      </c>
      <c r="V14" s="15" t="e">
        <f aca="false">U14/$P14</f>
        <v>#DIV/0!</v>
      </c>
      <c r="W14" s="14" t="n">
        <f aca="false">SUM(W12:W13)</f>
        <v>0</v>
      </c>
      <c r="X14" s="15" t="e">
        <f aca="false">W14/$P14</f>
        <v>#DIV/0!</v>
      </c>
      <c r="Y14" s="14" t="n">
        <f aca="false">SUM(Y12:Y13)</f>
        <v>3000</v>
      </c>
      <c r="Z14" s="14" t="n">
        <f aca="false">SUM(Z12:Z13)</f>
        <v>0</v>
      </c>
    </row>
    <row r="15" customFormat="false" ht="13.9" hidden="false" customHeight="true" outlineLevel="0" collapsed="false">
      <c r="D15" s="72"/>
      <c r="E15" s="10" t="n">
        <v>111</v>
      </c>
      <c r="F15" s="10" t="s">
        <v>22</v>
      </c>
      <c r="G15" s="11" t="n">
        <f aca="false">G3+G8</f>
        <v>1611573.32</v>
      </c>
      <c r="H15" s="11" t="n">
        <f aca="false">H3+H8</f>
        <v>692070.66</v>
      </c>
      <c r="I15" s="11" t="n">
        <f aca="false">I3+I8</f>
        <v>1193124</v>
      </c>
      <c r="J15" s="11" t="n">
        <f aca="false">J3+J8</f>
        <v>762098.61</v>
      </c>
      <c r="K15" s="11" t="n">
        <f aca="false">K3+K8</f>
        <v>996372</v>
      </c>
      <c r="L15" s="11" t="n">
        <f aca="false">L3+L8</f>
        <v>0</v>
      </c>
      <c r="M15" s="11" t="n">
        <f aca="false">M3+M8</f>
        <v>0</v>
      </c>
      <c r="N15" s="11" t="n">
        <f aca="false">N3+N8</f>
        <v>0</v>
      </c>
      <c r="O15" s="11" t="n">
        <f aca="false">O3+O8</f>
        <v>0</v>
      </c>
      <c r="P15" s="11" t="n">
        <f aca="false">P3+P8</f>
        <v>829674</v>
      </c>
      <c r="Q15" s="11" t="n">
        <f aca="false">Q3+Q8</f>
        <v>0</v>
      </c>
      <c r="R15" s="12" t="n">
        <f aca="false">Q15/$P15</f>
        <v>0</v>
      </c>
      <c r="S15" s="11" t="n">
        <f aca="false">S3+S8</f>
        <v>0</v>
      </c>
      <c r="T15" s="12" t="n">
        <f aca="false">S15/$P15</f>
        <v>0</v>
      </c>
      <c r="U15" s="11" t="n">
        <f aca="false">U3+U8</f>
        <v>0</v>
      </c>
      <c r="V15" s="12" t="n">
        <f aca="false">U15/$P15</f>
        <v>0</v>
      </c>
      <c r="W15" s="11" t="n">
        <f aca="false">W3+W8</f>
        <v>0</v>
      </c>
      <c r="X15" s="12" t="n">
        <f aca="false">W15/$P15</f>
        <v>0</v>
      </c>
      <c r="Y15" s="11" t="n">
        <f aca="false">Y3+Y8</f>
        <v>628090</v>
      </c>
      <c r="Z15" s="11" t="n">
        <f aca="false">Z3+Z8</f>
        <v>634169</v>
      </c>
    </row>
    <row r="16" customFormat="false" ht="13.9" hidden="false" customHeight="true" outlineLevel="0" collapsed="false">
      <c r="D16" s="72"/>
      <c r="E16" s="10" t="n">
        <v>41</v>
      </c>
      <c r="F16" s="10" t="s">
        <v>23</v>
      </c>
      <c r="G16" s="11" t="n">
        <f aca="false">G4+G9+G12</f>
        <v>1093826.38</v>
      </c>
      <c r="H16" s="11" t="n">
        <f aca="false">H4+H9+H12</f>
        <v>924720.95</v>
      </c>
      <c r="I16" s="11" t="n">
        <f aca="false">I4+I9+I12</f>
        <v>2070827</v>
      </c>
      <c r="J16" s="11" t="n">
        <f aca="false">J4+J9+J12</f>
        <v>1772910.27</v>
      </c>
      <c r="K16" s="11" t="n">
        <f aca="false">K4+K9+K12</f>
        <v>1820557</v>
      </c>
      <c r="L16" s="11" t="n">
        <f aca="false">L4+L9+L12</f>
        <v>0</v>
      </c>
      <c r="M16" s="11" t="n">
        <f aca="false">M4+M9+M12</f>
        <v>0</v>
      </c>
      <c r="N16" s="11" t="n">
        <f aca="false">N4+N9+N12</f>
        <v>0</v>
      </c>
      <c r="O16" s="11" t="n">
        <f aca="false">O4+O9+O12</f>
        <v>0</v>
      </c>
      <c r="P16" s="11" t="n">
        <f aca="false">P4+P9+P12</f>
        <v>1967335</v>
      </c>
      <c r="Q16" s="11" t="n">
        <f aca="false">Q4+Q9+Q12</f>
        <v>0</v>
      </c>
      <c r="R16" s="12" t="n">
        <f aca="false">Q16/$P16</f>
        <v>0</v>
      </c>
      <c r="S16" s="11" t="n">
        <f aca="false">S4+S9+S12</f>
        <v>0</v>
      </c>
      <c r="T16" s="12" t="n">
        <f aca="false">S16/$P16</f>
        <v>0</v>
      </c>
      <c r="U16" s="11" t="n">
        <f aca="false">U4+U9+U12</f>
        <v>0</v>
      </c>
      <c r="V16" s="12" t="n">
        <f aca="false">U16/$P16</f>
        <v>0</v>
      </c>
      <c r="W16" s="11" t="n">
        <f aca="false">W4+W9+W12</f>
        <v>0</v>
      </c>
      <c r="X16" s="12" t="n">
        <f aca="false">W16/$P16</f>
        <v>0</v>
      </c>
      <c r="Y16" s="11" t="n">
        <f aca="false">Y4+Y9+Y12</f>
        <v>1491115</v>
      </c>
      <c r="Z16" s="11" t="n">
        <f aca="false">Z4+Z9+Z12</f>
        <v>1582068</v>
      </c>
    </row>
    <row r="17" customFormat="false" ht="13.9" hidden="false" customHeight="true" outlineLevel="0" collapsed="false">
      <c r="D17" s="72"/>
      <c r="E17" s="10" t="n">
        <v>52</v>
      </c>
      <c r="F17" s="10" t="s">
        <v>28</v>
      </c>
      <c r="G17" s="11" t="n">
        <f aca="false">G10</f>
        <v>0</v>
      </c>
      <c r="H17" s="11" t="n">
        <f aca="false">H10</f>
        <v>0</v>
      </c>
      <c r="I17" s="11" t="n">
        <f aca="false">I10</f>
        <v>0</v>
      </c>
      <c r="J17" s="11" t="n">
        <f aca="false">J10</f>
        <v>0</v>
      </c>
      <c r="K17" s="11" t="n">
        <f aca="false">K10</f>
        <v>0</v>
      </c>
      <c r="L17" s="11" t="n">
        <f aca="false">L10</f>
        <v>0</v>
      </c>
      <c r="M17" s="11" t="n">
        <f aca="false">M10</f>
        <v>0</v>
      </c>
      <c r="N17" s="11" t="n">
        <f aca="false">N10</f>
        <v>0</v>
      </c>
      <c r="O17" s="11" t="n">
        <f aca="false">O10</f>
        <v>0</v>
      </c>
      <c r="P17" s="11" t="n">
        <f aca="false">P10</f>
        <v>0</v>
      </c>
      <c r="Q17" s="11" t="n">
        <f aca="false">Q10</f>
        <v>0</v>
      </c>
      <c r="R17" s="12" t="e">
        <f aca="false">Q17/$P17</f>
        <v>#DIV/0!</v>
      </c>
      <c r="S17" s="11" t="n">
        <f aca="false">S10</f>
        <v>0</v>
      </c>
      <c r="T17" s="12" t="e">
        <f aca="false">S17/$P17</f>
        <v>#DIV/0!</v>
      </c>
      <c r="U17" s="11" t="n">
        <f aca="false">U10</f>
        <v>0</v>
      </c>
      <c r="V17" s="12" t="e">
        <f aca="false">U17/$P17</f>
        <v>#DIV/0!</v>
      </c>
      <c r="W17" s="11" t="n">
        <f aca="false">W10</f>
        <v>0</v>
      </c>
      <c r="X17" s="12" t="e">
        <f aca="false">W17/$P17</f>
        <v>#DIV/0!</v>
      </c>
      <c r="Y17" s="11" t="n">
        <f aca="false">Y10</f>
        <v>0</v>
      </c>
      <c r="Z17" s="11" t="n">
        <f aca="false">Z10</f>
        <v>0</v>
      </c>
    </row>
    <row r="18" customFormat="false" ht="13.9" hidden="false" customHeight="true" outlineLevel="0" collapsed="false">
      <c r="D18" s="72"/>
      <c r="E18" s="10" t="n">
        <v>71</v>
      </c>
      <c r="F18" s="10" t="s">
        <v>24</v>
      </c>
      <c r="G18" s="11" t="n">
        <f aca="false">G5+G13</f>
        <v>3017.83</v>
      </c>
      <c r="H18" s="11" t="n">
        <f aca="false">H5+H13</f>
        <v>1400</v>
      </c>
      <c r="I18" s="11" t="n">
        <f aca="false">I5+I13</f>
        <v>3000</v>
      </c>
      <c r="J18" s="11" t="n">
        <f aca="false">J5+J13</f>
        <v>3000</v>
      </c>
      <c r="K18" s="11" t="n">
        <f aca="false">K5+K13</f>
        <v>3000</v>
      </c>
      <c r="L18" s="11" t="n">
        <f aca="false">L5+L13</f>
        <v>0</v>
      </c>
      <c r="M18" s="11" t="n">
        <f aca="false">M5+M13</f>
        <v>0</v>
      </c>
      <c r="N18" s="11" t="n">
        <f aca="false">N5+N13</f>
        <v>0</v>
      </c>
      <c r="O18" s="11" t="n">
        <f aca="false">O5+O13</f>
        <v>0</v>
      </c>
      <c r="P18" s="11" t="n">
        <f aca="false">P5+P13</f>
        <v>3000</v>
      </c>
      <c r="Q18" s="11" t="n">
        <f aca="false">Q5+Q13</f>
        <v>0</v>
      </c>
      <c r="R18" s="12" t="n">
        <f aca="false">Q18/$P18</f>
        <v>0</v>
      </c>
      <c r="S18" s="11" t="n">
        <f aca="false">S5+S13</f>
        <v>0</v>
      </c>
      <c r="T18" s="12" t="n">
        <f aca="false">S18/$P18</f>
        <v>0</v>
      </c>
      <c r="U18" s="11" t="n">
        <f aca="false">U5+U13</f>
        <v>0</v>
      </c>
      <c r="V18" s="12" t="n">
        <f aca="false">U18/$P18</f>
        <v>0</v>
      </c>
      <c r="W18" s="11" t="n">
        <f aca="false">W5+W13</f>
        <v>0</v>
      </c>
      <c r="X18" s="12" t="n">
        <f aca="false">W18/$P18</f>
        <v>0</v>
      </c>
      <c r="Y18" s="11" t="n">
        <f aca="false">Y5+Y13</f>
        <v>6000</v>
      </c>
      <c r="Z18" s="11" t="n">
        <f aca="false">Z5+Z13</f>
        <v>3000</v>
      </c>
    </row>
    <row r="19" customFormat="false" ht="13.9" hidden="false" customHeight="true" outlineLevel="0" collapsed="false">
      <c r="D19" s="72"/>
      <c r="E19" s="10" t="n">
        <v>72</v>
      </c>
      <c r="F19" s="10" t="s">
        <v>25</v>
      </c>
      <c r="G19" s="11" t="n">
        <f aca="false">G6</f>
        <v>48677.34</v>
      </c>
      <c r="H19" s="11" t="n">
        <f aca="false">H6</f>
        <v>43817.55</v>
      </c>
      <c r="I19" s="11" t="n">
        <f aca="false">I6</f>
        <v>51356</v>
      </c>
      <c r="J19" s="11" t="n">
        <f aca="false">J6</f>
        <v>50278.03</v>
      </c>
      <c r="K19" s="11" t="n">
        <f aca="false">K6</f>
        <v>105360</v>
      </c>
      <c r="L19" s="11" t="n">
        <f aca="false">L6</f>
        <v>0</v>
      </c>
      <c r="M19" s="11" t="n">
        <f aca="false">M6</f>
        <v>0</v>
      </c>
      <c r="N19" s="11" t="n">
        <f aca="false">N6</f>
        <v>0</v>
      </c>
      <c r="O19" s="11" t="n">
        <f aca="false">O6</f>
        <v>0</v>
      </c>
      <c r="P19" s="11" t="n">
        <f aca="false">P6</f>
        <v>105360</v>
      </c>
      <c r="Q19" s="11" t="n">
        <f aca="false">Q6</f>
        <v>0</v>
      </c>
      <c r="R19" s="12" t="n">
        <f aca="false">Q19/$P19</f>
        <v>0</v>
      </c>
      <c r="S19" s="11" t="n">
        <f aca="false">S6</f>
        <v>0</v>
      </c>
      <c r="T19" s="12" t="n">
        <f aca="false">S19/$P19</f>
        <v>0</v>
      </c>
      <c r="U19" s="11" t="n">
        <f aca="false">U6</f>
        <v>0</v>
      </c>
      <c r="V19" s="12" t="n">
        <f aca="false">U19/$P19</f>
        <v>0</v>
      </c>
      <c r="W19" s="11" t="n">
        <f aca="false">W6</f>
        <v>0</v>
      </c>
      <c r="X19" s="12" t="n">
        <f aca="false">W19/$P19</f>
        <v>0</v>
      </c>
      <c r="Y19" s="11" t="n">
        <f aca="false">Y6</f>
        <v>105360</v>
      </c>
      <c r="Z19" s="11" t="n">
        <f aca="false">Z6</f>
        <v>105360</v>
      </c>
    </row>
    <row r="20" customFormat="false" ht="13.9" hidden="false" customHeight="true" outlineLevel="0" collapsed="false">
      <c r="D20" s="17"/>
      <c r="E20" s="18"/>
      <c r="F20" s="13" t="s">
        <v>121</v>
      </c>
      <c r="G20" s="14" t="n">
        <f aca="false">SUM(G15:G19)</f>
        <v>2757094.87</v>
      </c>
      <c r="H20" s="14" t="n">
        <f aca="false">SUM(H15:H19)</f>
        <v>1662009.16</v>
      </c>
      <c r="I20" s="14" t="n">
        <f aca="false">SUM(I15:I19)</f>
        <v>3318307</v>
      </c>
      <c r="J20" s="14" t="n">
        <f aca="false">SUM(J15:J19)</f>
        <v>2588286.91</v>
      </c>
      <c r="K20" s="14" t="n">
        <f aca="false">SUM(K15:K19)</f>
        <v>2925289</v>
      </c>
      <c r="L20" s="14" t="n">
        <f aca="false">SUM(L15:L19)</f>
        <v>0</v>
      </c>
      <c r="M20" s="14" t="n">
        <f aca="false">SUM(M15:M19)</f>
        <v>0</v>
      </c>
      <c r="N20" s="14" t="n">
        <f aca="false">SUM(N15:N19)</f>
        <v>0</v>
      </c>
      <c r="O20" s="14" t="n">
        <f aca="false">SUM(O15:O19)</f>
        <v>0</v>
      </c>
      <c r="P20" s="14" t="n">
        <f aca="false">SUM(P15:P19)</f>
        <v>2905369</v>
      </c>
      <c r="Q20" s="14" t="n">
        <f aca="false">SUM(Q15:Q19)</f>
        <v>0</v>
      </c>
      <c r="R20" s="15" t="n">
        <f aca="false">Q20/$P20</f>
        <v>0</v>
      </c>
      <c r="S20" s="14" t="n">
        <f aca="false">SUM(S15:S19)</f>
        <v>0</v>
      </c>
      <c r="T20" s="15" t="n">
        <f aca="false">S20/$P20</f>
        <v>0</v>
      </c>
      <c r="U20" s="14" t="n">
        <f aca="false">SUM(U15:U19)</f>
        <v>0</v>
      </c>
      <c r="V20" s="15" t="n">
        <f aca="false">U20/$P20</f>
        <v>0</v>
      </c>
      <c r="W20" s="14" t="n">
        <f aca="false">SUM(W15:W19)</f>
        <v>0</v>
      </c>
      <c r="X20" s="15" t="n">
        <f aca="false">W20/$P20</f>
        <v>0</v>
      </c>
      <c r="Y20" s="14" t="n">
        <f aca="false">SUM(Y15:Y19)</f>
        <v>2230565</v>
      </c>
      <c r="Z20" s="14" t="n">
        <f aca="false">SUM(Z15:Z19)</f>
        <v>2324597</v>
      </c>
    </row>
    <row r="22" customFormat="false" ht="13.9" hidden="false" customHeight="true" outlineLevel="0" collapsed="false">
      <c r="D22" s="19" t="s">
        <v>122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customFormat="false" ht="13.9" hidden="false" customHeight="true" outlineLevel="0" collapsed="false">
      <c r="D23" s="6"/>
      <c r="E23" s="6"/>
      <c r="F23" s="6"/>
      <c r="G23" s="7" t="s">
        <v>1</v>
      </c>
      <c r="H23" s="7" t="s">
        <v>2</v>
      </c>
      <c r="I23" s="7" t="s">
        <v>3</v>
      </c>
      <c r="J23" s="7" t="s">
        <v>4</v>
      </c>
      <c r="K23" s="7" t="s">
        <v>5</v>
      </c>
      <c r="L23" s="7" t="s">
        <v>6</v>
      </c>
      <c r="M23" s="7" t="s">
        <v>7</v>
      </c>
      <c r="N23" s="7" t="s">
        <v>8</v>
      </c>
      <c r="O23" s="7" t="s">
        <v>9</v>
      </c>
      <c r="P23" s="7" t="s">
        <v>10</v>
      </c>
      <c r="Q23" s="7" t="s">
        <v>11</v>
      </c>
      <c r="R23" s="8" t="s">
        <v>12</v>
      </c>
      <c r="S23" s="7" t="s">
        <v>13</v>
      </c>
      <c r="T23" s="8" t="s">
        <v>14</v>
      </c>
      <c r="U23" s="7" t="s">
        <v>15</v>
      </c>
      <c r="V23" s="8" t="s">
        <v>16</v>
      </c>
      <c r="W23" s="7" t="s">
        <v>17</v>
      </c>
      <c r="X23" s="8" t="s">
        <v>18</v>
      </c>
      <c r="Y23" s="7" t="s">
        <v>19</v>
      </c>
      <c r="Z23" s="7" t="s">
        <v>20</v>
      </c>
    </row>
    <row r="24" customFormat="false" ht="13.9" hidden="false" customHeight="true" outlineLevel="0" collapsed="false">
      <c r="A24" s="1" t="n">
        <v>1</v>
      </c>
      <c r="D24" s="73" t="s">
        <v>21</v>
      </c>
      <c r="E24" s="22" t="n">
        <v>111</v>
      </c>
      <c r="F24" s="22" t="s">
        <v>47</v>
      </c>
      <c r="G24" s="23" t="n">
        <f aca="false">G31+G124+G148</f>
        <v>15196.16</v>
      </c>
      <c r="H24" s="23" t="n">
        <f aca="false">H31+H124+H148</f>
        <v>14078.89</v>
      </c>
      <c r="I24" s="23" t="n">
        <f aca="false">I31+I124+I148</f>
        <v>21421</v>
      </c>
      <c r="J24" s="23" t="n">
        <f aca="false">J31+J124+J148</f>
        <v>22608.97</v>
      </c>
      <c r="K24" s="23" t="n">
        <f aca="false">K31+K124+K148</f>
        <v>13237</v>
      </c>
      <c r="L24" s="23" t="n">
        <f aca="false">L31+L124+L148</f>
        <v>0</v>
      </c>
      <c r="M24" s="23" t="n">
        <f aca="false">M31+M124+M148</f>
        <v>0</v>
      </c>
      <c r="N24" s="23" t="n">
        <f aca="false">N31+N124+N148</f>
        <v>0</v>
      </c>
      <c r="O24" s="23" t="n">
        <f aca="false">O31+O124+O148</f>
        <v>0</v>
      </c>
      <c r="P24" s="23" t="n">
        <f aca="false">P31+P124+P148</f>
        <v>13237</v>
      </c>
      <c r="Q24" s="23" t="n">
        <f aca="false">Q31+Q124+Q148</f>
        <v>0</v>
      </c>
      <c r="R24" s="24" t="n">
        <f aca="false">Q24/$P24</f>
        <v>0</v>
      </c>
      <c r="S24" s="23" t="n">
        <f aca="false">S31+S124+S148</f>
        <v>0</v>
      </c>
      <c r="T24" s="24" t="n">
        <f aca="false">S24/$P24</f>
        <v>0</v>
      </c>
      <c r="U24" s="23" t="n">
        <f aca="false">U31+U124+U148</f>
        <v>0</v>
      </c>
      <c r="V24" s="24" t="n">
        <f aca="false">U24/$P24</f>
        <v>0</v>
      </c>
      <c r="W24" s="23" t="n">
        <f aca="false">W31+W124+W148</f>
        <v>0</v>
      </c>
      <c r="X24" s="24" t="n">
        <f aca="false">W24/$P24</f>
        <v>0</v>
      </c>
      <c r="Y24" s="23" t="n">
        <f aca="false">Y31+Y124+Y148</f>
        <v>10217</v>
      </c>
      <c r="Z24" s="23" t="n">
        <f aca="false">Z31+Z124+Z148</f>
        <v>14747</v>
      </c>
    </row>
    <row r="25" customFormat="false" ht="13.9" hidden="false" customHeight="true" outlineLevel="0" collapsed="false">
      <c r="A25" s="1" t="n">
        <v>1</v>
      </c>
      <c r="D25" s="73"/>
      <c r="E25" s="22" t="n">
        <v>41</v>
      </c>
      <c r="F25" s="22" t="s">
        <v>23</v>
      </c>
      <c r="G25" s="23" t="n">
        <f aca="false">G32+G127+G135</f>
        <v>252704.18</v>
      </c>
      <c r="H25" s="23" t="n">
        <f aca="false">H32+H127+H135</f>
        <v>219088.42</v>
      </c>
      <c r="I25" s="23" t="n">
        <f aca="false">I32+I127+I135</f>
        <v>226163</v>
      </c>
      <c r="J25" s="23" t="n">
        <f aca="false">J32+J127+J135</f>
        <v>228822.12</v>
      </c>
      <c r="K25" s="23" t="n">
        <f aca="false">K32+K127+K135</f>
        <v>270610</v>
      </c>
      <c r="L25" s="23" t="n">
        <f aca="false">L32+L127+L135</f>
        <v>0</v>
      </c>
      <c r="M25" s="23" t="n">
        <f aca="false">M32+M127+M135</f>
        <v>0</v>
      </c>
      <c r="N25" s="23" t="n">
        <f aca="false">N32+N127+N135</f>
        <v>0</v>
      </c>
      <c r="O25" s="23" t="n">
        <f aca="false">O32+O127+O135</f>
        <v>0</v>
      </c>
      <c r="P25" s="23" t="n">
        <f aca="false">P32+P127+P135</f>
        <v>270610</v>
      </c>
      <c r="Q25" s="23" t="n">
        <f aca="false">Q32+Q127+Q135</f>
        <v>0</v>
      </c>
      <c r="R25" s="24" t="n">
        <f aca="false">Q25/$P25</f>
        <v>0</v>
      </c>
      <c r="S25" s="23" t="n">
        <f aca="false">S32+S127+S135</f>
        <v>0</v>
      </c>
      <c r="T25" s="24" t="n">
        <f aca="false">S25/$P25</f>
        <v>0</v>
      </c>
      <c r="U25" s="23" t="n">
        <f aca="false">U32+U127+U135</f>
        <v>0</v>
      </c>
      <c r="V25" s="24" t="n">
        <f aca="false">U25/$P25</f>
        <v>0</v>
      </c>
      <c r="W25" s="23" t="n">
        <f aca="false">W32+W127+W135</f>
        <v>0</v>
      </c>
      <c r="X25" s="24" t="n">
        <f aca="false">W25/$P25</f>
        <v>0</v>
      </c>
      <c r="Y25" s="23" t="n">
        <f aca="false">Y32+Y127+Y135</f>
        <v>273974</v>
      </c>
      <c r="Z25" s="23" t="n">
        <f aca="false">Z32+Z127+Z135</f>
        <v>279561</v>
      </c>
    </row>
    <row r="26" customFormat="false" ht="13.9" hidden="false" customHeight="true" outlineLevel="0" collapsed="false">
      <c r="A26" s="1" t="n">
        <v>1</v>
      </c>
      <c r="D26" s="73"/>
      <c r="E26" s="22" t="n">
        <v>72</v>
      </c>
      <c r="F26" s="22" t="s">
        <v>25</v>
      </c>
      <c r="G26" s="23" t="n">
        <f aca="false">G33</f>
        <v>939.98</v>
      </c>
      <c r="H26" s="23" t="n">
        <f aca="false">H33</f>
        <v>780.65</v>
      </c>
      <c r="I26" s="23" t="n">
        <f aca="false">I33</f>
        <v>782</v>
      </c>
      <c r="J26" s="23" t="n">
        <f aca="false">J33</f>
        <v>910.92</v>
      </c>
      <c r="K26" s="23" t="n">
        <f aca="false">K33</f>
        <v>911</v>
      </c>
      <c r="L26" s="23" t="n">
        <f aca="false">L33</f>
        <v>0</v>
      </c>
      <c r="M26" s="23" t="n">
        <f aca="false">M33</f>
        <v>0</v>
      </c>
      <c r="N26" s="23" t="n">
        <f aca="false">N33</f>
        <v>0</v>
      </c>
      <c r="O26" s="23" t="n">
        <f aca="false">O33</f>
        <v>0</v>
      </c>
      <c r="P26" s="23" t="n">
        <f aca="false">P33</f>
        <v>911</v>
      </c>
      <c r="Q26" s="23" t="n">
        <f aca="false">Q33</f>
        <v>0</v>
      </c>
      <c r="R26" s="24" t="n">
        <f aca="false">Q26/$P26</f>
        <v>0</v>
      </c>
      <c r="S26" s="23" t="n">
        <f aca="false">S33</f>
        <v>0</v>
      </c>
      <c r="T26" s="24" t="n">
        <f aca="false">S26/$P26</f>
        <v>0</v>
      </c>
      <c r="U26" s="23" t="n">
        <f aca="false">U33</f>
        <v>0</v>
      </c>
      <c r="V26" s="24" t="n">
        <f aca="false">U26/$P26</f>
        <v>0</v>
      </c>
      <c r="W26" s="23" t="n">
        <f aca="false">W33</f>
        <v>0</v>
      </c>
      <c r="X26" s="24" t="n">
        <f aca="false">W26/$P26</f>
        <v>0</v>
      </c>
      <c r="Y26" s="23" t="n">
        <f aca="false">Y33</f>
        <v>911</v>
      </c>
      <c r="Z26" s="23" t="n">
        <f aca="false">Z33</f>
        <v>911</v>
      </c>
    </row>
    <row r="27" customFormat="false" ht="13.9" hidden="false" customHeight="true" outlineLevel="0" collapsed="false">
      <c r="A27" s="1" t="n">
        <v>1</v>
      </c>
      <c r="D27" s="17"/>
      <c r="E27" s="18"/>
      <c r="F27" s="25" t="s">
        <v>121</v>
      </c>
      <c r="G27" s="26" t="n">
        <f aca="false">SUM(G24:G26)</f>
        <v>268840.32</v>
      </c>
      <c r="H27" s="26" t="n">
        <f aca="false">SUM(H24:H26)</f>
        <v>233947.96</v>
      </c>
      <c r="I27" s="26" t="n">
        <f aca="false">SUM(I24:I26)</f>
        <v>248366</v>
      </c>
      <c r="J27" s="26" t="n">
        <f aca="false">SUM(J24:J26)</f>
        <v>252342.01</v>
      </c>
      <c r="K27" s="26" t="n">
        <f aca="false">SUM(K24:K26)</f>
        <v>284758</v>
      </c>
      <c r="L27" s="26" t="n">
        <f aca="false">SUM(L24:L26)</f>
        <v>0</v>
      </c>
      <c r="M27" s="26" t="n">
        <f aca="false">SUM(M24:M26)</f>
        <v>0</v>
      </c>
      <c r="N27" s="26" t="n">
        <f aca="false">SUM(N24:N26)</f>
        <v>0</v>
      </c>
      <c r="O27" s="26" t="n">
        <f aca="false">SUM(O24:O26)</f>
        <v>0</v>
      </c>
      <c r="P27" s="26" t="n">
        <f aca="false">SUM(P24:P26)</f>
        <v>284758</v>
      </c>
      <c r="Q27" s="26" t="n">
        <f aca="false">SUM(Q24:Q26)</f>
        <v>0</v>
      </c>
      <c r="R27" s="27" t="n">
        <f aca="false">Q27/$P27</f>
        <v>0</v>
      </c>
      <c r="S27" s="26" t="n">
        <f aca="false">SUM(S24:S26)</f>
        <v>0</v>
      </c>
      <c r="T27" s="27" t="n">
        <f aca="false">S27/$P27</f>
        <v>0</v>
      </c>
      <c r="U27" s="26" t="n">
        <f aca="false">SUM(U24:U26)</f>
        <v>0</v>
      </c>
      <c r="V27" s="27" t="n">
        <f aca="false">U27/$P27</f>
        <v>0</v>
      </c>
      <c r="W27" s="26" t="n">
        <f aca="false">SUM(W24:W26)</f>
        <v>0</v>
      </c>
      <c r="X27" s="27" t="n">
        <f aca="false">W27/$P27</f>
        <v>0</v>
      </c>
      <c r="Y27" s="26" t="n">
        <f aca="false">SUM(Y24:Y26)</f>
        <v>285102</v>
      </c>
      <c r="Z27" s="26" t="n">
        <f aca="false">SUM(Z24:Z26)</f>
        <v>295219</v>
      </c>
    </row>
    <row r="29" customFormat="false" ht="13.9" hidden="false" customHeight="true" outlineLevel="0" collapsed="false">
      <c r="D29" s="28" t="s">
        <v>123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customFormat="false" ht="13.9" hidden="false" customHeight="true" outlineLevel="0" collapsed="false">
      <c r="D30" s="7"/>
      <c r="E30" s="7"/>
      <c r="F30" s="7"/>
      <c r="G30" s="7" t="s">
        <v>1</v>
      </c>
      <c r="H30" s="7" t="s">
        <v>2</v>
      </c>
      <c r="I30" s="7" t="s">
        <v>3</v>
      </c>
      <c r="J30" s="7" t="s">
        <v>4</v>
      </c>
      <c r="K30" s="7" t="s">
        <v>5</v>
      </c>
      <c r="L30" s="7" t="s">
        <v>6</v>
      </c>
      <c r="M30" s="7" t="s">
        <v>7</v>
      </c>
      <c r="N30" s="7" t="s">
        <v>8</v>
      </c>
      <c r="O30" s="7" t="s">
        <v>9</v>
      </c>
      <c r="P30" s="7" t="s">
        <v>10</v>
      </c>
      <c r="Q30" s="7" t="s">
        <v>11</v>
      </c>
      <c r="R30" s="8" t="s">
        <v>12</v>
      </c>
      <c r="S30" s="7" t="s">
        <v>13</v>
      </c>
      <c r="T30" s="8" t="s">
        <v>14</v>
      </c>
      <c r="U30" s="7" t="s">
        <v>15</v>
      </c>
      <c r="V30" s="8" t="s">
        <v>16</v>
      </c>
      <c r="W30" s="7" t="s">
        <v>17</v>
      </c>
      <c r="X30" s="8" t="s">
        <v>18</v>
      </c>
      <c r="Y30" s="7" t="s">
        <v>19</v>
      </c>
      <c r="Z30" s="7" t="s">
        <v>20</v>
      </c>
    </row>
    <row r="31" customFormat="false" ht="13.9" hidden="false" customHeight="true" outlineLevel="0" collapsed="false">
      <c r="A31" s="1" t="n">
        <v>1</v>
      </c>
      <c r="B31" s="1" t="n">
        <v>1</v>
      </c>
      <c r="D31" s="30" t="s">
        <v>21</v>
      </c>
      <c r="E31" s="10" t="n">
        <v>111</v>
      </c>
      <c r="F31" s="10" t="s">
        <v>47</v>
      </c>
      <c r="G31" s="11" t="n">
        <f aca="false">G49+G72+G111</f>
        <v>6496.09</v>
      </c>
      <c r="H31" s="11" t="n">
        <f aca="false">H49+H72+H111</f>
        <v>6999.53</v>
      </c>
      <c r="I31" s="11" t="n">
        <f aca="false">I49+I72+I111</f>
        <v>5871</v>
      </c>
      <c r="J31" s="11" t="n">
        <f aca="false">J49+J72+J111</f>
        <v>7058.47</v>
      </c>
      <c r="K31" s="11" t="n">
        <f aca="false">K49+K72+K111</f>
        <v>5975</v>
      </c>
      <c r="L31" s="11" t="n">
        <f aca="false">L49+L72+L111</f>
        <v>0</v>
      </c>
      <c r="M31" s="11" t="n">
        <f aca="false">M49+M72+M111</f>
        <v>0</v>
      </c>
      <c r="N31" s="11" t="n">
        <f aca="false">N49+N72+N111</f>
        <v>0</v>
      </c>
      <c r="O31" s="11" t="n">
        <f aca="false">O49+O72+O111</f>
        <v>0</v>
      </c>
      <c r="P31" s="11" t="n">
        <f aca="false">P49+P72+P111</f>
        <v>5975</v>
      </c>
      <c r="Q31" s="11" t="n">
        <f aca="false">Q49+Q72+Q111</f>
        <v>0</v>
      </c>
      <c r="R31" s="12" t="n">
        <f aca="false">Q31/$P31</f>
        <v>0</v>
      </c>
      <c r="S31" s="11" t="n">
        <f aca="false">S49+S72+S111</f>
        <v>0</v>
      </c>
      <c r="T31" s="12" t="n">
        <f aca="false">S31/$P31</f>
        <v>0</v>
      </c>
      <c r="U31" s="11" t="n">
        <f aca="false">U49+U72+U111</f>
        <v>0</v>
      </c>
      <c r="V31" s="12" t="n">
        <f aca="false">U31/$P31</f>
        <v>0</v>
      </c>
      <c r="W31" s="11" t="n">
        <f aca="false">W49+W72+W111</f>
        <v>0</v>
      </c>
      <c r="X31" s="12" t="n">
        <f aca="false">W31/$P31</f>
        <v>0</v>
      </c>
      <c r="Y31" s="11" t="n">
        <f aca="false">Y49+Y72+Y111</f>
        <v>5975</v>
      </c>
      <c r="Z31" s="11" t="n">
        <f aca="false">Z49+Z72+Z111</f>
        <v>5975</v>
      </c>
    </row>
    <row r="32" customFormat="false" ht="13.9" hidden="false" customHeight="true" outlineLevel="0" collapsed="false">
      <c r="A32" s="1" t="n">
        <v>1</v>
      </c>
      <c r="B32" s="1" t="n">
        <v>1</v>
      </c>
      <c r="D32" s="30"/>
      <c r="E32" s="10" t="n">
        <v>41</v>
      </c>
      <c r="F32" s="10" t="s">
        <v>23</v>
      </c>
      <c r="G32" s="11" t="n">
        <f aca="false">G41+G54+G64+G75+G90+G104+G116</f>
        <v>243314.96</v>
      </c>
      <c r="H32" s="11" t="n">
        <f aca="false">H41+H54+H64+H75+H90+H104+H116</f>
        <v>195326.44</v>
      </c>
      <c r="I32" s="11" t="n">
        <f aca="false">I41+I54+I64+I75+I90+I104+I116</f>
        <v>205775</v>
      </c>
      <c r="J32" s="11" t="n">
        <f aca="false">J41+J54+J64+J75+J90+J104+J116</f>
        <v>212853.43</v>
      </c>
      <c r="K32" s="11" t="n">
        <f aca="false">K41+K54+K64+K75+K90+K104+K116</f>
        <v>250599</v>
      </c>
      <c r="L32" s="11" t="n">
        <f aca="false">L41+L54+L64+L75+L90+L104+L116</f>
        <v>0</v>
      </c>
      <c r="M32" s="11" t="n">
        <f aca="false">M41+M54+M64+M75+M90+M104+M116</f>
        <v>0</v>
      </c>
      <c r="N32" s="11" t="n">
        <f aca="false">N41+N54+N64+N75+N90+N104+N116</f>
        <v>0</v>
      </c>
      <c r="O32" s="11" t="n">
        <f aca="false">O41+O54+O64+O75+O90+O104+O116</f>
        <v>0</v>
      </c>
      <c r="P32" s="11" t="n">
        <f aca="false">P41+P54+P64+P75+P90+P104+P116</f>
        <v>250599</v>
      </c>
      <c r="Q32" s="11" t="n">
        <f aca="false">Q41+Q54+Q64+Q75+Q90+Q104+Q116</f>
        <v>0</v>
      </c>
      <c r="R32" s="12" t="n">
        <f aca="false">Q32/$P32</f>
        <v>0</v>
      </c>
      <c r="S32" s="11" t="n">
        <f aca="false">S41+S54+S64+S75+S90+S104+S116</f>
        <v>0</v>
      </c>
      <c r="T32" s="12" t="n">
        <f aca="false">S32/$P32</f>
        <v>0</v>
      </c>
      <c r="U32" s="11" t="n">
        <f aca="false">U41+U54+U64+U75+U90+U104+U116</f>
        <v>0</v>
      </c>
      <c r="V32" s="12" t="n">
        <f aca="false">U32/$P32</f>
        <v>0</v>
      </c>
      <c r="W32" s="11" t="n">
        <f aca="false">W41+W54+W64+W75+W90+W104+W116</f>
        <v>0</v>
      </c>
      <c r="X32" s="12" t="n">
        <f aca="false">W32/$P32</f>
        <v>0</v>
      </c>
      <c r="Y32" s="11" t="n">
        <f aca="false">Y41+Y54+Y64+Y75+Y90+Y104+Y116</f>
        <v>253963</v>
      </c>
      <c r="Z32" s="11" t="n">
        <f aca="false">Z41+Z54+Z64+Z75+Z90+Z104+Z116</f>
        <v>259550</v>
      </c>
    </row>
    <row r="33" customFormat="false" ht="13.9" hidden="false" customHeight="true" outlineLevel="0" collapsed="false">
      <c r="A33" s="1" t="n">
        <v>1</v>
      </c>
      <c r="B33" s="1" t="n">
        <v>1</v>
      </c>
      <c r="D33" s="30"/>
      <c r="E33" s="10" t="n">
        <v>72</v>
      </c>
      <c r="F33" s="10" t="s">
        <v>25</v>
      </c>
      <c r="G33" s="11" t="n">
        <f aca="false">G43+G56+G66+G92+G118</f>
        <v>939.98</v>
      </c>
      <c r="H33" s="11" t="n">
        <f aca="false">H43+H56+H66+H92+H118</f>
        <v>780.65</v>
      </c>
      <c r="I33" s="11" t="n">
        <f aca="false">I43+I56+I66+I92+I118</f>
        <v>782</v>
      </c>
      <c r="J33" s="11" t="n">
        <f aca="false">J43+J56+J66+J92+J118</f>
        <v>910.92</v>
      </c>
      <c r="K33" s="11" t="n">
        <f aca="false">K43+K56+K66+K92+K118</f>
        <v>911</v>
      </c>
      <c r="L33" s="11" t="n">
        <f aca="false">L43+L56+L66+L92+L118</f>
        <v>0</v>
      </c>
      <c r="M33" s="11" t="n">
        <f aca="false">M43+M56+M66+M92+M118</f>
        <v>0</v>
      </c>
      <c r="N33" s="11" t="n">
        <f aca="false">N43+N56+N66+N92+N118</f>
        <v>0</v>
      </c>
      <c r="O33" s="11" t="n">
        <f aca="false">O43+O56+O66+O92+O118</f>
        <v>0</v>
      </c>
      <c r="P33" s="11" t="n">
        <f aca="false">P43+P56+P66+P92+P118</f>
        <v>911</v>
      </c>
      <c r="Q33" s="11" t="n">
        <f aca="false">Q43+Q56+Q66+Q92+Q118</f>
        <v>0</v>
      </c>
      <c r="R33" s="12" t="n">
        <f aca="false">Q33/$P33</f>
        <v>0</v>
      </c>
      <c r="S33" s="11" t="n">
        <f aca="false">S43+S56+S66+S92+S118</f>
        <v>0</v>
      </c>
      <c r="T33" s="12" t="n">
        <f aca="false">S33/$P33</f>
        <v>0</v>
      </c>
      <c r="U33" s="11" t="n">
        <f aca="false">U43+U56+U66+U92+U118</f>
        <v>0</v>
      </c>
      <c r="V33" s="12" t="n">
        <f aca="false">U33/$P33</f>
        <v>0</v>
      </c>
      <c r="W33" s="11" t="n">
        <f aca="false">W43+W56+W66+W92+W118</f>
        <v>0</v>
      </c>
      <c r="X33" s="12" t="n">
        <f aca="false">W33/$P33</f>
        <v>0</v>
      </c>
      <c r="Y33" s="11" t="n">
        <f aca="false">Y43+Y56+Y66+Y92+Y118</f>
        <v>911</v>
      </c>
      <c r="Z33" s="11" t="n">
        <f aca="false">Z43+Z56+Z66+Z92+Z118</f>
        <v>911</v>
      </c>
    </row>
    <row r="34" customFormat="false" ht="13.9" hidden="false" customHeight="true" outlineLevel="0" collapsed="false">
      <c r="A34" s="1" t="n">
        <v>1</v>
      </c>
      <c r="B34" s="1" t="n">
        <v>1</v>
      </c>
      <c r="D34" s="17"/>
      <c r="E34" s="18"/>
      <c r="F34" s="13" t="s">
        <v>121</v>
      </c>
      <c r="G34" s="14" t="n">
        <f aca="false">SUM(G31:G33)</f>
        <v>250751.03</v>
      </c>
      <c r="H34" s="14" t="n">
        <f aca="false">SUM(H31:H33)</f>
        <v>203106.62</v>
      </c>
      <c r="I34" s="14" t="n">
        <f aca="false">SUM(I31:I33)</f>
        <v>212428</v>
      </c>
      <c r="J34" s="14" t="n">
        <f aca="false">SUM(J31:J33)</f>
        <v>220822.82</v>
      </c>
      <c r="K34" s="14" t="n">
        <f aca="false">SUM(K31:K33)</f>
        <v>257485</v>
      </c>
      <c r="L34" s="14" t="n">
        <f aca="false">SUM(L31:L33)</f>
        <v>0</v>
      </c>
      <c r="M34" s="14" t="n">
        <f aca="false">SUM(M31:M33)</f>
        <v>0</v>
      </c>
      <c r="N34" s="14" t="n">
        <f aca="false">SUM(N31:N33)</f>
        <v>0</v>
      </c>
      <c r="O34" s="14" t="n">
        <f aca="false">SUM(O31:O33)</f>
        <v>0</v>
      </c>
      <c r="P34" s="14" t="n">
        <f aca="false">SUM(P31:P33)</f>
        <v>257485</v>
      </c>
      <c r="Q34" s="14" t="n">
        <f aca="false">SUM(Q31:Q33)</f>
        <v>0</v>
      </c>
      <c r="R34" s="15" t="n">
        <f aca="false">Q34/$P34</f>
        <v>0</v>
      </c>
      <c r="S34" s="14" t="n">
        <f aca="false">SUM(S31:S33)</f>
        <v>0</v>
      </c>
      <c r="T34" s="15" t="n">
        <f aca="false">S34/$P34</f>
        <v>0</v>
      </c>
      <c r="U34" s="14" t="n">
        <f aca="false">SUM(U31:U33)</f>
        <v>0</v>
      </c>
      <c r="V34" s="15" t="n">
        <f aca="false">U34/$P34</f>
        <v>0</v>
      </c>
      <c r="W34" s="14" t="n">
        <f aca="false">SUM(W31:W33)</f>
        <v>0</v>
      </c>
      <c r="X34" s="15" t="n">
        <f aca="false">W34/$P34</f>
        <v>0</v>
      </c>
      <c r="Y34" s="14" t="n">
        <f aca="false">SUM(Y31:Y33)</f>
        <v>260849</v>
      </c>
      <c r="Z34" s="14" t="n">
        <f aca="false">SUM(Z31:Z33)</f>
        <v>266436</v>
      </c>
    </row>
    <row r="36" customFormat="false" ht="13.9" hidden="false" customHeight="true" outlineLevel="0" collapsed="false">
      <c r="D36" s="60" t="s">
        <v>124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customFormat="false" ht="13.9" hidden="false" customHeight="true" outlineLevel="0" collapsed="false">
      <c r="D37" s="7" t="s">
        <v>33</v>
      </c>
      <c r="E37" s="7" t="s">
        <v>34</v>
      </c>
      <c r="F37" s="7" t="s">
        <v>35</v>
      </c>
      <c r="G37" s="7" t="s">
        <v>1</v>
      </c>
      <c r="H37" s="7" t="s">
        <v>2</v>
      </c>
      <c r="I37" s="7" t="s">
        <v>3</v>
      </c>
      <c r="J37" s="7" t="s">
        <v>4</v>
      </c>
      <c r="K37" s="7" t="s">
        <v>5</v>
      </c>
      <c r="L37" s="7" t="s">
        <v>6</v>
      </c>
      <c r="M37" s="7" t="s">
        <v>7</v>
      </c>
      <c r="N37" s="7" t="s">
        <v>8</v>
      </c>
      <c r="O37" s="7" t="s">
        <v>9</v>
      </c>
      <c r="P37" s="7" t="s">
        <v>10</v>
      </c>
      <c r="Q37" s="7" t="s">
        <v>11</v>
      </c>
      <c r="R37" s="8" t="s">
        <v>12</v>
      </c>
      <c r="S37" s="7" t="s">
        <v>13</v>
      </c>
      <c r="T37" s="8" t="s">
        <v>14</v>
      </c>
      <c r="U37" s="7" t="s">
        <v>15</v>
      </c>
      <c r="V37" s="8" t="s">
        <v>16</v>
      </c>
      <c r="W37" s="7" t="s">
        <v>17</v>
      </c>
      <c r="X37" s="8" t="s">
        <v>18</v>
      </c>
      <c r="Y37" s="7" t="s">
        <v>19</v>
      </c>
      <c r="Z37" s="7" t="s">
        <v>20</v>
      </c>
    </row>
    <row r="38" customFormat="false" ht="13.9" hidden="false" customHeight="true" outlineLevel="0" collapsed="false">
      <c r="A38" s="1" t="n">
        <v>1</v>
      </c>
      <c r="B38" s="1" t="n">
        <v>1</v>
      </c>
      <c r="C38" s="1" t="n">
        <v>1</v>
      </c>
      <c r="D38" s="74" t="s">
        <v>125</v>
      </c>
      <c r="E38" s="10" t="n">
        <v>610</v>
      </c>
      <c r="F38" s="10" t="s">
        <v>126</v>
      </c>
      <c r="G38" s="11" t="n">
        <v>43669.85</v>
      </c>
      <c r="H38" s="33" t="n">
        <v>46893.75</v>
      </c>
      <c r="I38" s="33" t="n">
        <v>47372</v>
      </c>
      <c r="J38" s="33" t="n">
        <v>47765.96</v>
      </c>
      <c r="K38" s="33" t="n">
        <v>50865</v>
      </c>
      <c r="L38" s="33"/>
      <c r="M38" s="33"/>
      <c r="N38" s="33"/>
      <c r="O38" s="33"/>
      <c r="P38" s="33" t="n">
        <f aca="false">K38+SUM(L38:O38)</f>
        <v>50865</v>
      </c>
      <c r="Q38" s="33"/>
      <c r="R38" s="34" t="n">
        <f aca="false">Q38/$P38</f>
        <v>0</v>
      </c>
      <c r="S38" s="33"/>
      <c r="T38" s="34" t="n">
        <f aca="false">S38/$P38</f>
        <v>0</v>
      </c>
      <c r="U38" s="33"/>
      <c r="V38" s="34" t="n">
        <f aca="false">U38/$P38</f>
        <v>0</v>
      </c>
      <c r="W38" s="33"/>
      <c r="X38" s="34" t="n">
        <f aca="false">W38/$P38</f>
        <v>0</v>
      </c>
      <c r="Y38" s="11" t="n">
        <v>52391</v>
      </c>
      <c r="Z38" s="11" t="n">
        <v>53963</v>
      </c>
    </row>
    <row r="39" customFormat="false" ht="13.9" hidden="false" customHeight="true" outlineLevel="0" collapsed="false">
      <c r="A39" s="1" t="n">
        <v>1</v>
      </c>
      <c r="B39" s="1" t="n">
        <v>1</v>
      </c>
      <c r="C39" s="1" t="n">
        <v>1</v>
      </c>
      <c r="D39" s="74"/>
      <c r="E39" s="10" t="n">
        <v>620</v>
      </c>
      <c r="F39" s="10" t="s">
        <v>127</v>
      </c>
      <c r="G39" s="11" t="n">
        <v>17394.66</v>
      </c>
      <c r="H39" s="11" t="n">
        <v>17196.67</v>
      </c>
      <c r="I39" s="11" t="n">
        <v>19794</v>
      </c>
      <c r="J39" s="11" t="n">
        <v>20218.94</v>
      </c>
      <c r="K39" s="11" t="n">
        <v>21085</v>
      </c>
      <c r="L39" s="11"/>
      <c r="M39" s="11"/>
      <c r="N39" s="11"/>
      <c r="O39" s="11"/>
      <c r="P39" s="11" t="n">
        <f aca="false">K39+SUM(L39:O39)</f>
        <v>21085</v>
      </c>
      <c r="Q39" s="11"/>
      <c r="R39" s="12" t="n">
        <f aca="false">Q39/$P39</f>
        <v>0</v>
      </c>
      <c r="S39" s="11"/>
      <c r="T39" s="12" t="n">
        <f aca="false">S39/$P39</f>
        <v>0</v>
      </c>
      <c r="U39" s="11"/>
      <c r="V39" s="12" t="n">
        <f aca="false">U39/$P39</f>
        <v>0</v>
      </c>
      <c r="W39" s="11"/>
      <c r="X39" s="12" t="n">
        <f aca="false">W39/$P39</f>
        <v>0</v>
      </c>
      <c r="Y39" s="11" t="n">
        <v>21708</v>
      </c>
      <c r="Z39" s="11" t="n">
        <v>22287</v>
      </c>
    </row>
    <row r="40" customFormat="false" ht="13.9" hidden="false" customHeight="true" outlineLevel="0" collapsed="false">
      <c r="A40" s="1" t="n">
        <v>1</v>
      </c>
      <c r="B40" s="1" t="n">
        <v>1</v>
      </c>
      <c r="C40" s="1" t="n">
        <v>1</v>
      </c>
      <c r="D40" s="74"/>
      <c r="E40" s="10" t="n">
        <v>630</v>
      </c>
      <c r="F40" s="10" t="s">
        <v>128</v>
      </c>
      <c r="G40" s="11" t="n">
        <v>8185.61</v>
      </c>
      <c r="H40" s="33" t="n">
        <v>5330.35</v>
      </c>
      <c r="I40" s="33" t="n">
        <f aca="false">7968+1671</f>
        <v>9639</v>
      </c>
      <c r="J40" s="33" t="n">
        <v>9723.03</v>
      </c>
      <c r="K40" s="33" t="n">
        <f aca="false">7913+8351</f>
        <v>16264</v>
      </c>
      <c r="L40" s="33"/>
      <c r="M40" s="33"/>
      <c r="N40" s="33"/>
      <c r="O40" s="33"/>
      <c r="P40" s="33" t="n">
        <f aca="false">K40+SUM(L40:O40)</f>
        <v>16264</v>
      </c>
      <c r="Q40" s="33"/>
      <c r="R40" s="34" t="n">
        <f aca="false">Q40/$P40</f>
        <v>0</v>
      </c>
      <c r="S40" s="33"/>
      <c r="T40" s="34" t="n">
        <f aca="false">S40/$P40</f>
        <v>0</v>
      </c>
      <c r="U40" s="33"/>
      <c r="V40" s="34" t="n">
        <f aca="false">U40/$P40</f>
        <v>0</v>
      </c>
      <c r="W40" s="33"/>
      <c r="X40" s="34" t="n">
        <f aca="false">W40/$P40</f>
        <v>0</v>
      </c>
      <c r="Y40" s="11" t="n">
        <f aca="false">8080+8351</f>
        <v>16431</v>
      </c>
      <c r="Z40" s="11" t="n">
        <f aca="false">8111+8351</f>
        <v>16462</v>
      </c>
    </row>
    <row r="41" customFormat="false" ht="13.9" hidden="false" customHeight="true" outlineLevel="0" collapsed="false">
      <c r="A41" s="1" t="n">
        <v>1</v>
      </c>
      <c r="B41" s="1" t="n">
        <v>1</v>
      </c>
      <c r="C41" s="1" t="n">
        <v>1</v>
      </c>
      <c r="D41" s="75" t="s">
        <v>21</v>
      </c>
      <c r="E41" s="35" t="n">
        <v>41</v>
      </c>
      <c r="F41" s="35" t="s">
        <v>23</v>
      </c>
      <c r="G41" s="36" t="n">
        <f aca="false">SUM(G38:G40)</f>
        <v>69250.12</v>
      </c>
      <c r="H41" s="36" t="n">
        <f aca="false">SUM(H38:H40)</f>
        <v>69420.77</v>
      </c>
      <c r="I41" s="36" t="n">
        <f aca="false">SUM(I38:I40)</f>
        <v>76805</v>
      </c>
      <c r="J41" s="36" t="n">
        <f aca="false">SUM(J38:J40)</f>
        <v>77707.93</v>
      </c>
      <c r="K41" s="36" t="n">
        <f aca="false">SUM(K38:K40)</f>
        <v>88214</v>
      </c>
      <c r="L41" s="36" t="n">
        <f aca="false">SUM(L38:L40)</f>
        <v>0</v>
      </c>
      <c r="M41" s="36" t="n">
        <f aca="false">SUM(M38:M40)</f>
        <v>0</v>
      </c>
      <c r="N41" s="36" t="n">
        <f aca="false">SUM(N38:N40)</f>
        <v>0</v>
      </c>
      <c r="O41" s="36" t="n">
        <f aca="false">SUM(O38:O40)</f>
        <v>0</v>
      </c>
      <c r="P41" s="36" t="n">
        <f aca="false">SUM(P38:P40)</f>
        <v>88214</v>
      </c>
      <c r="Q41" s="36" t="n">
        <f aca="false">SUM(Q38:Q40)</f>
        <v>0</v>
      </c>
      <c r="R41" s="37" t="n">
        <f aca="false">Q41/$P41</f>
        <v>0</v>
      </c>
      <c r="S41" s="36" t="n">
        <f aca="false">SUM(S38:S40)</f>
        <v>0</v>
      </c>
      <c r="T41" s="37" t="n">
        <f aca="false">S41/$P41</f>
        <v>0</v>
      </c>
      <c r="U41" s="36" t="n">
        <f aca="false">SUM(U38:U40)</f>
        <v>0</v>
      </c>
      <c r="V41" s="37" t="n">
        <f aca="false">U41/$P41</f>
        <v>0</v>
      </c>
      <c r="W41" s="36" t="n">
        <f aca="false">SUM(W38:W40)</f>
        <v>0</v>
      </c>
      <c r="X41" s="37" t="n">
        <f aca="false">W41/$P41</f>
        <v>0</v>
      </c>
      <c r="Y41" s="36" t="n">
        <f aca="false">SUM(Y38:Y40)</f>
        <v>90530</v>
      </c>
      <c r="Z41" s="36" t="n">
        <f aca="false">SUM(Z38:Z40)</f>
        <v>92712</v>
      </c>
    </row>
    <row r="42" customFormat="false" ht="13.9" hidden="false" customHeight="true" outlineLevel="0" collapsed="false">
      <c r="A42" s="1" t="n">
        <v>1</v>
      </c>
      <c r="B42" s="1" t="n">
        <v>1</v>
      </c>
      <c r="C42" s="1" t="n">
        <v>1</v>
      </c>
      <c r="D42" s="10" t="s">
        <v>125</v>
      </c>
      <c r="E42" s="10" t="n">
        <v>640</v>
      </c>
      <c r="F42" s="10" t="s">
        <v>129</v>
      </c>
      <c r="G42" s="11" t="n">
        <v>133.15</v>
      </c>
      <c r="H42" s="11" t="n">
        <v>145.6</v>
      </c>
      <c r="I42" s="11" t="n">
        <v>146</v>
      </c>
      <c r="J42" s="11" t="n">
        <v>148.5</v>
      </c>
      <c r="K42" s="11" t="n">
        <v>149</v>
      </c>
      <c r="L42" s="11"/>
      <c r="M42" s="11"/>
      <c r="N42" s="11"/>
      <c r="O42" s="11"/>
      <c r="P42" s="11" t="n">
        <f aca="false">K42+SUM(L42:O42)</f>
        <v>149</v>
      </c>
      <c r="Q42" s="11" t="n">
        <v>0</v>
      </c>
      <c r="R42" s="12" t="n">
        <f aca="false">Q42/$P42</f>
        <v>0</v>
      </c>
      <c r="S42" s="11" t="n">
        <v>0</v>
      </c>
      <c r="T42" s="12" t="n">
        <f aca="false">S42/$P42</f>
        <v>0</v>
      </c>
      <c r="U42" s="11" t="n">
        <v>0</v>
      </c>
      <c r="V42" s="12" t="n">
        <f aca="false">U42/$P42</f>
        <v>0</v>
      </c>
      <c r="W42" s="11"/>
      <c r="X42" s="12" t="n">
        <f aca="false">W42/$P42</f>
        <v>0</v>
      </c>
      <c r="Y42" s="11" t="n">
        <f aca="false">K42</f>
        <v>149</v>
      </c>
      <c r="Z42" s="11" t="n">
        <f aca="false">Y42</f>
        <v>149</v>
      </c>
    </row>
    <row r="43" customFormat="false" ht="13.9" hidden="false" customHeight="true" outlineLevel="0" collapsed="false">
      <c r="A43" s="1" t="n">
        <v>1</v>
      </c>
      <c r="B43" s="1" t="n">
        <v>1</v>
      </c>
      <c r="C43" s="1" t="n">
        <v>1</v>
      </c>
      <c r="D43" s="75" t="s">
        <v>21</v>
      </c>
      <c r="E43" s="76" t="n">
        <v>72</v>
      </c>
      <c r="F43" s="35" t="s">
        <v>25</v>
      </c>
      <c r="G43" s="36" t="n">
        <f aca="false">SUM(G42)</f>
        <v>133.15</v>
      </c>
      <c r="H43" s="36" t="n">
        <f aca="false">SUM(H42)</f>
        <v>145.6</v>
      </c>
      <c r="I43" s="36" t="n">
        <f aca="false">SUM(I42)</f>
        <v>146</v>
      </c>
      <c r="J43" s="36" t="n">
        <f aca="false">SUM(J42)</f>
        <v>148.5</v>
      </c>
      <c r="K43" s="36" t="n">
        <f aca="false">SUM(K42)</f>
        <v>149</v>
      </c>
      <c r="L43" s="36" t="n">
        <f aca="false">SUM(L42)</f>
        <v>0</v>
      </c>
      <c r="M43" s="36" t="n">
        <f aca="false">SUM(M42)</f>
        <v>0</v>
      </c>
      <c r="N43" s="36" t="n">
        <f aca="false">SUM(N42)</f>
        <v>0</v>
      </c>
      <c r="O43" s="36" t="n">
        <f aca="false">SUM(O42)</f>
        <v>0</v>
      </c>
      <c r="P43" s="36" t="n">
        <f aca="false">SUM(P42)</f>
        <v>149</v>
      </c>
      <c r="Q43" s="36" t="n">
        <f aca="false">SUM(Q42)</f>
        <v>0</v>
      </c>
      <c r="R43" s="37" t="n">
        <f aca="false">Q43/$P43</f>
        <v>0</v>
      </c>
      <c r="S43" s="36" t="n">
        <f aca="false">SUM(S42)</f>
        <v>0</v>
      </c>
      <c r="T43" s="37" t="n">
        <f aca="false">S43/$P43</f>
        <v>0</v>
      </c>
      <c r="U43" s="36" t="n">
        <f aca="false">SUM(U42)</f>
        <v>0</v>
      </c>
      <c r="V43" s="37" t="n">
        <f aca="false">U43/$P43</f>
        <v>0</v>
      </c>
      <c r="W43" s="36" t="n">
        <f aca="false">SUM(W42)</f>
        <v>0</v>
      </c>
      <c r="X43" s="37" t="n">
        <f aca="false">W43/$P43</f>
        <v>0</v>
      </c>
      <c r="Y43" s="36" t="n">
        <f aca="false">SUM(Y42)</f>
        <v>149</v>
      </c>
      <c r="Z43" s="36" t="n">
        <f aca="false">SUM(Z42)</f>
        <v>149</v>
      </c>
    </row>
    <row r="44" customFormat="false" ht="13.9" hidden="false" customHeight="true" outlineLevel="0" collapsed="false">
      <c r="A44" s="1" t="n">
        <v>1</v>
      </c>
      <c r="B44" s="1" t="n">
        <v>1</v>
      </c>
      <c r="C44" s="1" t="n">
        <v>1</v>
      </c>
      <c r="D44" s="77"/>
      <c r="E44" s="78"/>
      <c r="F44" s="13" t="s">
        <v>121</v>
      </c>
      <c r="G44" s="14" t="n">
        <f aca="false">G41+G43</f>
        <v>69383.27</v>
      </c>
      <c r="H44" s="14" t="n">
        <f aca="false">H41+H43</f>
        <v>69566.37</v>
      </c>
      <c r="I44" s="14" t="n">
        <f aca="false">I41+I43</f>
        <v>76951</v>
      </c>
      <c r="J44" s="14" t="n">
        <f aca="false">J41+J43</f>
        <v>77856.43</v>
      </c>
      <c r="K44" s="14" t="n">
        <f aca="false">K41+K43</f>
        <v>88363</v>
      </c>
      <c r="L44" s="14" t="n">
        <f aca="false">L41+L43</f>
        <v>0</v>
      </c>
      <c r="M44" s="14" t="n">
        <f aca="false">M41+M43</f>
        <v>0</v>
      </c>
      <c r="N44" s="14" t="n">
        <f aca="false">N41+N43</f>
        <v>0</v>
      </c>
      <c r="O44" s="14" t="n">
        <f aca="false">O41+O43</f>
        <v>0</v>
      </c>
      <c r="P44" s="14" t="n">
        <f aca="false">P41+P43</f>
        <v>88363</v>
      </c>
      <c r="Q44" s="14" t="n">
        <f aca="false">Q41+Q43</f>
        <v>0</v>
      </c>
      <c r="R44" s="15" t="n">
        <f aca="false">Q44/$P44</f>
        <v>0</v>
      </c>
      <c r="S44" s="14" t="n">
        <f aca="false">S41+S43</f>
        <v>0</v>
      </c>
      <c r="T44" s="15" t="n">
        <f aca="false">S44/$P44</f>
        <v>0</v>
      </c>
      <c r="U44" s="14" t="n">
        <f aca="false">U41+U43</f>
        <v>0</v>
      </c>
      <c r="V44" s="15" t="n">
        <f aca="false">U44/$P44</f>
        <v>0</v>
      </c>
      <c r="W44" s="14" t="n">
        <f aca="false">W41+W43</f>
        <v>0</v>
      </c>
      <c r="X44" s="15" t="n">
        <f aca="false">W44/$P44</f>
        <v>0</v>
      </c>
      <c r="Y44" s="14" t="n">
        <f aca="false">Y41+Y43</f>
        <v>90679</v>
      </c>
      <c r="Z44" s="14" t="n">
        <f aca="false">Z41+Z43</f>
        <v>92861</v>
      </c>
    </row>
    <row r="45" customFormat="false" ht="13.9" hidden="false" customHeight="true" outlineLevel="0" collapsed="false">
      <c r="D45" s="79"/>
      <c r="E45" s="31"/>
      <c r="F45" s="31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1"/>
      <c r="S45" s="80"/>
      <c r="T45" s="81"/>
      <c r="U45" s="80"/>
      <c r="V45" s="81"/>
      <c r="W45" s="80"/>
      <c r="X45" s="81"/>
      <c r="Y45" s="80"/>
      <c r="Z45" s="80"/>
    </row>
    <row r="46" customFormat="false" ht="13.9" hidden="false" customHeight="true" outlineLevel="0" collapsed="false">
      <c r="D46" s="60" t="s">
        <v>130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customFormat="false" ht="13.9" hidden="false" customHeight="true" outlineLevel="0" collapsed="false">
      <c r="D47" s="7" t="s">
        <v>33</v>
      </c>
      <c r="E47" s="7" t="s">
        <v>34</v>
      </c>
      <c r="F47" s="7" t="s">
        <v>35</v>
      </c>
      <c r="G47" s="7" t="s">
        <v>1</v>
      </c>
      <c r="H47" s="7" t="s">
        <v>2</v>
      </c>
      <c r="I47" s="7" t="s">
        <v>3</v>
      </c>
      <c r="J47" s="7" t="s">
        <v>4</v>
      </c>
      <c r="K47" s="7" t="s">
        <v>5</v>
      </c>
      <c r="L47" s="7" t="s">
        <v>6</v>
      </c>
      <c r="M47" s="7" t="s">
        <v>7</v>
      </c>
      <c r="N47" s="7" t="s">
        <v>8</v>
      </c>
      <c r="O47" s="7" t="s">
        <v>9</v>
      </c>
      <c r="P47" s="7" t="s">
        <v>10</v>
      </c>
      <c r="Q47" s="7" t="s">
        <v>11</v>
      </c>
      <c r="R47" s="8" t="s">
        <v>12</v>
      </c>
      <c r="S47" s="7" t="s">
        <v>13</v>
      </c>
      <c r="T47" s="8" t="s">
        <v>14</v>
      </c>
      <c r="U47" s="7" t="s">
        <v>15</v>
      </c>
      <c r="V47" s="8" t="s">
        <v>16</v>
      </c>
      <c r="W47" s="7" t="s">
        <v>17</v>
      </c>
      <c r="X47" s="8" t="s">
        <v>18</v>
      </c>
      <c r="Y47" s="7" t="s">
        <v>19</v>
      </c>
      <c r="Z47" s="7" t="s">
        <v>20</v>
      </c>
    </row>
    <row r="48" customFormat="false" ht="13.9" hidden="false" customHeight="true" outlineLevel="0" collapsed="false">
      <c r="A48" s="1" t="n">
        <v>1</v>
      </c>
      <c r="B48" s="1" t="n">
        <v>1</v>
      </c>
      <c r="C48" s="1" t="n">
        <v>2</v>
      </c>
      <c r="D48" s="10" t="s">
        <v>125</v>
      </c>
      <c r="E48" s="10" t="n">
        <v>610</v>
      </c>
      <c r="F48" s="10" t="s">
        <v>126</v>
      </c>
      <c r="G48" s="11" t="n">
        <v>294.74</v>
      </c>
      <c r="H48" s="11" t="n">
        <v>298.29</v>
      </c>
      <c r="I48" s="11" t="n">
        <f aca="false">príjmy!F106</f>
        <v>310</v>
      </c>
      <c r="J48" s="11" t="n">
        <v>310.47</v>
      </c>
      <c r="K48" s="11" t="n">
        <f aca="false">príjmy!H106</f>
        <v>310</v>
      </c>
      <c r="L48" s="11"/>
      <c r="M48" s="11"/>
      <c r="N48" s="11"/>
      <c r="O48" s="11"/>
      <c r="P48" s="11" t="n">
        <f aca="false">K48+SUM(L48:O48)</f>
        <v>310</v>
      </c>
      <c r="Q48" s="11"/>
      <c r="R48" s="12" t="n">
        <f aca="false">Q48/$P48</f>
        <v>0</v>
      </c>
      <c r="S48" s="11"/>
      <c r="T48" s="12" t="n">
        <f aca="false">S48/$P48</f>
        <v>0</v>
      </c>
      <c r="U48" s="11"/>
      <c r="V48" s="12" t="n">
        <f aca="false">U48/$P48</f>
        <v>0</v>
      </c>
      <c r="W48" s="11"/>
      <c r="X48" s="12" t="n">
        <f aca="false">W48/$P48</f>
        <v>0</v>
      </c>
      <c r="Y48" s="11" t="n">
        <f aca="false">príjmy!V106</f>
        <v>310</v>
      </c>
      <c r="Z48" s="11" t="n">
        <f aca="false">príjmy!W106</f>
        <v>310</v>
      </c>
    </row>
    <row r="49" customFormat="false" ht="13.9" hidden="false" customHeight="true" outlineLevel="0" collapsed="false">
      <c r="A49" s="1" t="n">
        <v>1</v>
      </c>
      <c r="B49" s="1" t="n">
        <v>1</v>
      </c>
      <c r="C49" s="1" t="n">
        <v>2</v>
      </c>
      <c r="D49" s="75" t="s">
        <v>21</v>
      </c>
      <c r="E49" s="35" t="n">
        <v>111</v>
      </c>
      <c r="F49" s="35" t="s">
        <v>131</v>
      </c>
      <c r="G49" s="36" t="n">
        <f aca="false">SUM(G48)</f>
        <v>294.74</v>
      </c>
      <c r="H49" s="36" t="n">
        <f aca="false">SUM(H48)</f>
        <v>298.29</v>
      </c>
      <c r="I49" s="36" t="n">
        <f aca="false">SUM(I48)</f>
        <v>310</v>
      </c>
      <c r="J49" s="36" t="n">
        <f aca="false">SUM(J48)</f>
        <v>310.47</v>
      </c>
      <c r="K49" s="36" t="n">
        <f aca="false">SUM(K48)</f>
        <v>310</v>
      </c>
      <c r="L49" s="36" t="n">
        <f aca="false">SUM(L48)</f>
        <v>0</v>
      </c>
      <c r="M49" s="36" t="n">
        <f aca="false">SUM(M48)</f>
        <v>0</v>
      </c>
      <c r="N49" s="36" t="n">
        <f aca="false">SUM(N48)</f>
        <v>0</v>
      </c>
      <c r="O49" s="36" t="n">
        <f aca="false">SUM(O48)</f>
        <v>0</v>
      </c>
      <c r="P49" s="36" t="n">
        <f aca="false">SUM(P48)</f>
        <v>310</v>
      </c>
      <c r="Q49" s="36" t="n">
        <f aca="false">SUM(Q48)</f>
        <v>0</v>
      </c>
      <c r="R49" s="37" t="n">
        <f aca="false">Q49/$P49</f>
        <v>0</v>
      </c>
      <c r="S49" s="36" t="n">
        <f aca="false">SUM(S48)</f>
        <v>0</v>
      </c>
      <c r="T49" s="37" t="n">
        <f aca="false">S49/$P49</f>
        <v>0</v>
      </c>
      <c r="U49" s="36" t="n">
        <f aca="false">SUM(U48)</f>
        <v>0</v>
      </c>
      <c r="V49" s="37" t="n">
        <f aca="false">U49/$P49</f>
        <v>0</v>
      </c>
      <c r="W49" s="36" t="n">
        <f aca="false">SUM(W48)</f>
        <v>0</v>
      </c>
      <c r="X49" s="37" t="n">
        <f aca="false">W49/$P49</f>
        <v>0</v>
      </c>
      <c r="Y49" s="36" t="n">
        <f aca="false">SUM(Y48)</f>
        <v>310</v>
      </c>
      <c r="Z49" s="36" t="n">
        <f aca="false">SUM(Z48)</f>
        <v>310</v>
      </c>
    </row>
    <row r="50" customFormat="false" ht="13.9" hidden="false" customHeight="true" outlineLevel="0" collapsed="false">
      <c r="A50" s="1" t="n">
        <v>1</v>
      </c>
      <c r="B50" s="1" t="n">
        <v>1</v>
      </c>
      <c r="C50" s="1" t="n">
        <v>2</v>
      </c>
      <c r="D50" s="74" t="s">
        <v>125</v>
      </c>
      <c r="E50" s="10" t="n">
        <v>610</v>
      </c>
      <c r="F50" s="10" t="s">
        <v>126</v>
      </c>
      <c r="G50" s="11" t="n">
        <v>59578.7</v>
      </c>
      <c r="H50" s="33" t="n">
        <v>53896.7</v>
      </c>
      <c r="I50" s="33" t="n">
        <f aca="false">57023-I48</f>
        <v>56713</v>
      </c>
      <c r="J50" s="33" t="n">
        <v>57232.5</v>
      </c>
      <c r="K50" s="33" t="n">
        <v>60505</v>
      </c>
      <c r="L50" s="33"/>
      <c r="M50" s="33"/>
      <c r="N50" s="33"/>
      <c r="O50" s="33"/>
      <c r="P50" s="33" t="n">
        <f aca="false">K50+SUM(L50:O50)</f>
        <v>60505</v>
      </c>
      <c r="Q50" s="33"/>
      <c r="R50" s="34" t="n">
        <f aca="false">Q50/$P50</f>
        <v>0</v>
      </c>
      <c r="S50" s="33"/>
      <c r="T50" s="34" t="n">
        <f aca="false">S50/$P50</f>
        <v>0</v>
      </c>
      <c r="U50" s="33"/>
      <c r="V50" s="34" t="n">
        <f aca="false">U50/$P50</f>
        <v>0</v>
      </c>
      <c r="W50" s="33"/>
      <c r="X50" s="34" t="n">
        <f aca="false">W50/$P50</f>
        <v>0</v>
      </c>
      <c r="Y50" s="33" t="n">
        <v>59539</v>
      </c>
      <c r="Z50" s="33" t="n">
        <v>61240</v>
      </c>
    </row>
    <row r="51" customFormat="false" ht="13.9" hidden="false" customHeight="true" outlineLevel="0" collapsed="false">
      <c r="A51" s="1" t="n">
        <v>1</v>
      </c>
      <c r="B51" s="1" t="n">
        <v>1</v>
      </c>
      <c r="C51" s="1" t="n">
        <v>2</v>
      </c>
      <c r="D51" s="74"/>
      <c r="E51" s="10" t="n">
        <v>620</v>
      </c>
      <c r="F51" s="10" t="s">
        <v>127</v>
      </c>
      <c r="G51" s="11" t="n">
        <v>22610.68</v>
      </c>
      <c r="H51" s="11" t="n">
        <v>18796.07</v>
      </c>
      <c r="I51" s="11" t="n">
        <v>21304</v>
      </c>
      <c r="J51" s="11" t="n">
        <v>21110.48</v>
      </c>
      <c r="K51" s="11" t="n">
        <v>22598</v>
      </c>
      <c r="L51" s="11"/>
      <c r="M51" s="11"/>
      <c r="N51" s="11"/>
      <c r="O51" s="11"/>
      <c r="P51" s="11" t="n">
        <f aca="false">K51+SUM(L51:O51)</f>
        <v>22598</v>
      </c>
      <c r="Q51" s="11"/>
      <c r="R51" s="12" t="n">
        <f aca="false">Q51/$P51</f>
        <v>0</v>
      </c>
      <c r="S51" s="11"/>
      <c r="T51" s="12" t="n">
        <f aca="false">S51/$P51</f>
        <v>0</v>
      </c>
      <c r="U51" s="11"/>
      <c r="V51" s="12" t="n">
        <f aca="false">U51/$P51</f>
        <v>0</v>
      </c>
      <c r="W51" s="11"/>
      <c r="X51" s="12" t="n">
        <f aca="false">W51/$P51</f>
        <v>0</v>
      </c>
      <c r="Y51" s="11" t="n">
        <v>22232</v>
      </c>
      <c r="Z51" s="11" t="n">
        <v>22861</v>
      </c>
    </row>
    <row r="52" customFormat="false" ht="13.9" hidden="false" customHeight="true" outlineLevel="0" collapsed="false">
      <c r="A52" s="1" t="n">
        <v>1</v>
      </c>
      <c r="B52" s="1" t="n">
        <v>1</v>
      </c>
      <c r="C52" s="1" t="n">
        <v>2</v>
      </c>
      <c r="D52" s="74"/>
      <c r="E52" s="10" t="n">
        <v>630</v>
      </c>
      <c r="F52" s="10" t="s">
        <v>128</v>
      </c>
      <c r="G52" s="11" t="n">
        <v>5956.73</v>
      </c>
      <c r="H52" s="11" t="n">
        <v>4785.57</v>
      </c>
      <c r="I52" s="11" t="n">
        <f aca="false">4725+700</f>
        <v>5425</v>
      </c>
      <c r="J52" s="11" t="n">
        <v>4589.29</v>
      </c>
      <c r="K52" s="11" t="n">
        <f aca="false">4641+640</f>
        <v>5281</v>
      </c>
      <c r="L52" s="11"/>
      <c r="M52" s="11"/>
      <c r="N52" s="11"/>
      <c r="O52" s="11"/>
      <c r="P52" s="11" t="n">
        <f aca="false">K52+SUM(L52:O52)</f>
        <v>5281</v>
      </c>
      <c r="Q52" s="11"/>
      <c r="R52" s="12" t="n">
        <f aca="false">Q52/$P52</f>
        <v>0</v>
      </c>
      <c r="S52" s="11"/>
      <c r="T52" s="12" t="n">
        <f aca="false">S52/$P52</f>
        <v>0</v>
      </c>
      <c r="U52" s="11"/>
      <c r="V52" s="12" t="n">
        <f aca="false">U52/$P52</f>
        <v>0</v>
      </c>
      <c r="W52" s="11"/>
      <c r="X52" s="12" t="n">
        <f aca="false">W52/$P52</f>
        <v>0</v>
      </c>
      <c r="Y52" s="11" t="n">
        <f aca="false">4563+640</f>
        <v>5203</v>
      </c>
      <c r="Z52" s="11" t="n">
        <f aca="false">4644+640</f>
        <v>5284</v>
      </c>
    </row>
    <row r="53" customFormat="false" ht="13.9" hidden="false" customHeight="true" outlineLevel="0" collapsed="false">
      <c r="A53" s="1" t="n">
        <v>1</v>
      </c>
      <c r="B53" s="1" t="n">
        <v>1</v>
      </c>
      <c r="C53" s="1" t="n">
        <v>2</v>
      </c>
      <c r="D53" s="74"/>
      <c r="E53" s="10" t="n">
        <v>640</v>
      </c>
      <c r="F53" s="10" t="s">
        <v>129</v>
      </c>
      <c r="G53" s="11" t="n">
        <v>2213.75</v>
      </c>
      <c r="H53" s="11" t="n">
        <v>0</v>
      </c>
      <c r="I53" s="11" t="n">
        <v>0</v>
      </c>
      <c r="J53" s="11" t="n">
        <v>132.54</v>
      </c>
      <c r="K53" s="11" t="n">
        <v>0</v>
      </c>
      <c r="L53" s="11"/>
      <c r="M53" s="11"/>
      <c r="N53" s="11"/>
      <c r="O53" s="11"/>
      <c r="P53" s="11" t="n">
        <f aca="false">K53+SUM(L53:O53)</f>
        <v>0</v>
      </c>
      <c r="Q53" s="11"/>
      <c r="R53" s="12" t="e">
        <f aca="false">Q53/$P53</f>
        <v>#DIV/0!</v>
      </c>
      <c r="S53" s="11"/>
      <c r="T53" s="12" t="e">
        <f aca="false">S53/$P53</f>
        <v>#DIV/0!</v>
      </c>
      <c r="U53" s="11"/>
      <c r="V53" s="12" t="e">
        <f aca="false">U53/$P53</f>
        <v>#DIV/0!</v>
      </c>
      <c r="W53" s="11"/>
      <c r="X53" s="12" t="e">
        <f aca="false">W53/$P53</f>
        <v>#DIV/0!</v>
      </c>
      <c r="Y53" s="11" t="n">
        <v>0</v>
      </c>
      <c r="Z53" s="11" t="n">
        <v>0</v>
      </c>
    </row>
    <row r="54" customFormat="false" ht="13.9" hidden="false" customHeight="true" outlineLevel="0" collapsed="false">
      <c r="A54" s="1" t="n">
        <v>1</v>
      </c>
      <c r="B54" s="1" t="n">
        <v>1</v>
      </c>
      <c r="C54" s="1" t="n">
        <v>2</v>
      </c>
      <c r="D54" s="75" t="s">
        <v>21</v>
      </c>
      <c r="E54" s="35" t="n">
        <v>41</v>
      </c>
      <c r="F54" s="35" t="s">
        <v>23</v>
      </c>
      <c r="G54" s="36" t="n">
        <f aca="false">SUM(G50:G53)</f>
        <v>90359.86</v>
      </c>
      <c r="H54" s="36" t="n">
        <f aca="false">SUM(H50:H53)</f>
        <v>77478.34</v>
      </c>
      <c r="I54" s="36" t="n">
        <f aca="false">SUM(I50:I53)</f>
        <v>83442</v>
      </c>
      <c r="J54" s="36" t="n">
        <f aca="false">SUM(J50:J53)</f>
        <v>83064.81</v>
      </c>
      <c r="K54" s="36" t="n">
        <f aca="false">SUM(K50:K53)</f>
        <v>88384</v>
      </c>
      <c r="L54" s="36" t="n">
        <f aca="false">SUM(L50:L53)</f>
        <v>0</v>
      </c>
      <c r="M54" s="36" t="n">
        <f aca="false">SUM(M50:M53)</f>
        <v>0</v>
      </c>
      <c r="N54" s="36" t="n">
        <f aca="false">SUM(N50:N53)</f>
        <v>0</v>
      </c>
      <c r="O54" s="36" t="n">
        <f aca="false">SUM(O50:O53)</f>
        <v>0</v>
      </c>
      <c r="P54" s="36" t="n">
        <f aca="false">SUM(P50:P53)</f>
        <v>88384</v>
      </c>
      <c r="Q54" s="36" t="n">
        <f aca="false">SUM(Q50:Q53)</f>
        <v>0</v>
      </c>
      <c r="R54" s="37" t="n">
        <f aca="false">Q54/$P54</f>
        <v>0</v>
      </c>
      <c r="S54" s="36" t="n">
        <f aca="false">SUM(S50:S53)</f>
        <v>0</v>
      </c>
      <c r="T54" s="37" t="n">
        <f aca="false">S54/$P54</f>
        <v>0</v>
      </c>
      <c r="U54" s="36" t="n">
        <f aca="false">SUM(U50:U53)</f>
        <v>0</v>
      </c>
      <c r="V54" s="37" t="n">
        <f aca="false">U54/$P54</f>
        <v>0</v>
      </c>
      <c r="W54" s="36" t="n">
        <f aca="false">SUM(W50:W53)</f>
        <v>0</v>
      </c>
      <c r="X54" s="37" t="n">
        <f aca="false">W54/$P54</f>
        <v>0</v>
      </c>
      <c r="Y54" s="36" t="n">
        <f aca="false">SUM(Y50:Y53)</f>
        <v>86974</v>
      </c>
      <c r="Z54" s="36" t="n">
        <f aca="false">SUM(Z50:Z53)</f>
        <v>89385</v>
      </c>
    </row>
    <row r="55" customFormat="false" ht="13.9" hidden="false" customHeight="true" outlineLevel="0" collapsed="false">
      <c r="A55" s="1" t="n">
        <v>1</v>
      </c>
      <c r="B55" s="1" t="n">
        <v>1</v>
      </c>
      <c r="C55" s="1" t="n">
        <v>2</v>
      </c>
      <c r="D55" s="10" t="s">
        <v>125</v>
      </c>
      <c r="E55" s="10" t="n">
        <v>640</v>
      </c>
      <c r="F55" s="10" t="s">
        <v>129</v>
      </c>
      <c r="G55" s="11" t="n">
        <v>549.33</v>
      </c>
      <c r="H55" s="11" t="n">
        <v>550.55</v>
      </c>
      <c r="I55" s="11" t="n">
        <v>551</v>
      </c>
      <c r="J55" s="11" t="n">
        <v>642.51</v>
      </c>
      <c r="K55" s="11" t="n">
        <v>643</v>
      </c>
      <c r="L55" s="11"/>
      <c r="M55" s="11"/>
      <c r="N55" s="11"/>
      <c r="O55" s="11"/>
      <c r="P55" s="11" t="n">
        <f aca="false">K55+SUM(L55:O55)</f>
        <v>643</v>
      </c>
      <c r="Q55" s="11"/>
      <c r="R55" s="12" t="n">
        <f aca="false">Q55/$P55</f>
        <v>0</v>
      </c>
      <c r="S55" s="11"/>
      <c r="T55" s="12" t="n">
        <f aca="false">S55/$P55</f>
        <v>0</v>
      </c>
      <c r="U55" s="11"/>
      <c r="V55" s="12" t="n">
        <f aca="false">U55/$P55</f>
        <v>0</v>
      </c>
      <c r="W55" s="11"/>
      <c r="X55" s="12" t="n">
        <f aca="false">W55/$P55</f>
        <v>0</v>
      </c>
      <c r="Y55" s="11" t="n">
        <f aca="false">K55</f>
        <v>643</v>
      </c>
      <c r="Z55" s="11" t="n">
        <f aca="false">Y55</f>
        <v>643</v>
      </c>
    </row>
    <row r="56" customFormat="false" ht="13.9" hidden="false" customHeight="true" outlineLevel="0" collapsed="false">
      <c r="A56" s="1" t="n">
        <v>1</v>
      </c>
      <c r="B56" s="1" t="n">
        <v>1</v>
      </c>
      <c r="C56" s="1" t="n">
        <v>2</v>
      </c>
      <c r="D56" s="75" t="s">
        <v>21</v>
      </c>
      <c r="E56" s="76" t="n">
        <v>72</v>
      </c>
      <c r="F56" s="35" t="s">
        <v>25</v>
      </c>
      <c r="G56" s="36" t="n">
        <f aca="false">SUM(G55)</f>
        <v>549.33</v>
      </c>
      <c r="H56" s="36" t="n">
        <f aca="false">SUM(H55)</f>
        <v>550.55</v>
      </c>
      <c r="I56" s="36" t="n">
        <f aca="false">SUM(I55)</f>
        <v>551</v>
      </c>
      <c r="J56" s="36" t="n">
        <f aca="false">SUM(J55)</f>
        <v>642.51</v>
      </c>
      <c r="K56" s="36" t="n">
        <f aca="false">SUM(K55)</f>
        <v>643</v>
      </c>
      <c r="L56" s="36" t="n">
        <f aca="false">SUM(L55)</f>
        <v>0</v>
      </c>
      <c r="M56" s="36" t="n">
        <f aca="false">SUM(M55)</f>
        <v>0</v>
      </c>
      <c r="N56" s="36" t="n">
        <f aca="false">SUM(N55)</f>
        <v>0</v>
      </c>
      <c r="O56" s="36" t="n">
        <f aca="false">SUM(O55)</f>
        <v>0</v>
      </c>
      <c r="P56" s="36" t="n">
        <f aca="false">SUM(P55)</f>
        <v>643</v>
      </c>
      <c r="Q56" s="36" t="n">
        <f aca="false">SUM(Q55)</f>
        <v>0</v>
      </c>
      <c r="R56" s="37" t="n">
        <f aca="false">Q56/$P56</f>
        <v>0</v>
      </c>
      <c r="S56" s="36" t="n">
        <f aca="false">SUM(S55)</f>
        <v>0</v>
      </c>
      <c r="T56" s="37" t="n">
        <f aca="false">S56/$P56</f>
        <v>0</v>
      </c>
      <c r="U56" s="36" t="n">
        <f aca="false">SUM(U55)</f>
        <v>0</v>
      </c>
      <c r="V56" s="37" t="n">
        <f aca="false">U56/$P56</f>
        <v>0</v>
      </c>
      <c r="W56" s="36" t="n">
        <f aca="false">SUM(W55)</f>
        <v>0</v>
      </c>
      <c r="X56" s="37" t="n">
        <f aca="false">W56/$P56</f>
        <v>0</v>
      </c>
      <c r="Y56" s="36" t="n">
        <f aca="false">SUM(Y55)</f>
        <v>643</v>
      </c>
      <c r="Z56" s="36" t="n">
        <f aca="false">SUM(Z55)</f>
        <v>643</v>
      </c>
    </row>
    <row r="57" customFormat="false" ht="13.9" hidden="false" customHeight="true" outlineLevel="0" collapsed="false">
      <c r="A57" s="1" t="n">
        <v>1</v>
      </c>
      <c r="B57" s="1" t="n">
        <v>1</v>
      </c>
      <c r="C57" s="1" t="n">
        <v>2</v>
      </c>
      <c r="D57" s="77"/>
      <c r="E57" s="78"/>
      <c r="F57" s="13" t="s">
        <v>121</v>
      </c>
      <c r="G57" s="14" t="n">
        <f aca="false">G49+G54+G56</f>
        <v>91203.93</v>
      </c>
      <c r="H57" s="14" t="n">
        <f aca="false">H49+H54+H56</f>
        <v>78327.18</v>
      </c>
      <c r="I57" s="14" t="n">
        <f aca="false">I49+I54+I56</f>
        <v>84303</v>
      </c>
      <c r="J57" s="14" t="n">
        <f aca="false">J49+J54+J56</f>
        <v>84017.79</v>
      </c>
      <c r="K57" s="14" t="n">
        <f aca="false">K49+K54+K56</f>
        <v>89337</v>
      </c>
      <c r="L57" s="14" t="n">
        <f aca="false">L49+L54+L56</f>
        <v>0</v>
      </c>
      <c r="M57" s="14" t="n">
        <f aca="false">M49+M54+M56</f>
        <v>0</v>
      </c>
      <c r="N57" s="14" t="n">
        <f aca="false">N49+N54+N56</f>
        <v>0</v>
      </c>
      <c r="O57" s="14" t="n">
        <f aca="false">O49+O54+O56</f>
        <v>0</v>
      </c>
      <c r="P57" s="14" t="n">
        <f aca="false">P49+P54+P56</f>
        <v>89337</v>
      </c>
      <c r="Q57" s="14" t="n">
        <f aca="false">Q49+Q54+Q56</f>
        <v>0</v>
      </c>
      <c r="R57" s="15" t="n">
        <f aca="false">Q57/$P57</f>
        <v>0</v>
      </c>
      <c r="S57" s="14" t="n">
        <f aca="false">S49+S54+S56</f>
        <v>0</v>
      </c>
      <c r="T57" s="15" t="n">
        <f aca="false">S57/$P57</f>
        <v>0</v>
      </c>
      <c r="U57" s="14" t="n">
        <f aca="false">U49+U54+U56</f>
        <v>0</v>
      </c>
      <c r="V57" s="15" t="n">
        <f aca="false">U57/$P57</f>
        <v>0</v>
      </c>
      <c r="W57" s="14" t="n">
        <f aca="false">W49+W54+W56</f>
        <v>0</v>
      </c>
      <c r="X57" s="15" t="n">
        <f aca="false">W57/$P57</f>
        <v>0</v>
      </c>
      <c r="Y57" s="14" t="n">
        <f aca="false">Y49+Y54+Y56</f>
        <v>87927</v>
      </c>
      <c r="Z57" s="14" t="n">
        <f aca="false">Z49+Z54+Z56</f>
        <v>90338</v>
      </c>
    </row>
    <row r="58" customFormat="false" ht="13.9" hidden="false" customHeight="true" outlineLevel="0" collapsed="false">
      <c r="D58" s="79"/>
      <c r="E58" s="31"/>
      <c r="F58" s="31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1"/>
      <c r="S58" s="80"/>
      <c r="T58" s="81"/>
      <c r="U58" s="80"/>
      <c r="V58" s="81"/>
      <c r="W58" s="80"/>
      <c r="X58" s="81"/>
      <c r="Y58" s="80"/>
      <c r="Z58" s="80"/>
    </row>
    <row r="59" customFormat="false" ht="13.9" hidden="false" customHeight="true" outlineLevel="0" collapsed="false">
      <c r="D59" s="60" t="s">
        <v>132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customFormat="false" ht="13.9" hidden="false" customHeight="true" outlineLevel="0" collapsed="false">
      <c r="D60" s="7" t="s">
        <v>33</v>
      </c>
      <c r="E60" s="7" t="s">
        <v>34</v>
      </c>
      <c r="F60" s="7" t="s">
        <v>35</v>
      </c>
      <c r="G60" s="7" t="s">
        <v>1</v>
      </c>
      <c r="H60" s="7" t="s">
        <v>2</v>
      </c>
      <c r="I60" s="7" t="s">
        <v>3</v>
      </c>
      <c r="J60" s="7" t="s">
        <v>4</v>
      </c>
      <c r="K60" s="7" t="s">
        <v>5</v>
      </c>
      <c r="L60" s="7" t="s">
        <v>6</v>
      </c>
      <c r="M60" s="7" t="s">
        <v>7</v>
      </c>
      <c r="N60" s="7" t="s">
        <v>8</v>
      </c>
      <c r="O60" s="7" t="s">
        <v>9</v>
      </c>
      <c r="P60" s="7" t="s">
        <v>10</v>
      </c>
      <c r="Q60" s="7" t="s">
        <v>11</v>
      </c>
      <c r="R60" s="8" t="s">
        <v>12</v>
      </c>
      <c r="S60" s="7" t="s">
        <v>13</v>
      </c>
      <c r="T60" s="8" t="s">
        <v>14</v>
      </c>
      <c r="U60" s="7" t="s">
        <v>15</v>
      </c>
      <c r="V60" s="8" t="s">
        <v>16</v>
      </c>
      <c r="W60" s="7" t="s">
        <v>17</v>
      </c>
      <c r="X60" s="8" t="s">
        <v>18</v>
      </c>
      <c r="Y60" s="7" t="s">
        <v>19</v>
      </c>
      <c r="Z60" s="7" t="s">
        <v>20</v>
      </c>
    </row>
    <row r="61" customFormat="false" ht="13.9" hidden="false" customHeight="true" outlineLevel="0" collapsed="false">
      <c r="A61" s="1" t="n">
        <v>1</v>
      </c>
      <c r="B61" s="1" t="n">
        <v>1</v>
      </c>
      <c r="C61" s="1" t="n">
        <v>3</v>
      </c>
      <c r="D61" s="74" t="s">
        <v>133</v>
      </c>
      <c r="E61" s="10" t="n">
        <v>610</v>
      </c>
      <c r="F61" s="10" t="s">
        <v>126</v>
      </c>
      <c r="G61" s="11" t="n">
        <v>4072</v>
      </c>
      <c r="H61" s="11" t="n">
        <v>4378</v>
      </c>
      <c r="I61" s="11" t="n">
        <v>4378</v>
      </c>
      <c r="J61" s="11" t="n">
        <v>4312.55</v>
      </c>
      <c r="K61" s="11" t="n">
        <v>6907</v>
      </c>
      <c r="L61" s="11"/>
      <c r="M61" s="11"/>
      <c r="N61" s="11"/>
      <c r="O61" s="11"/>
      <c r="P61" s="33" t="n">
        <f aca="false">K61+SUM(L61:O61)</f>
        <v>6907</v>
      </c>
      <c r="Q61" s="33"/>
      <c r="R61" s="34" t="n">
        <f aca="false">Q61/$P61</f>
        <v>0</v>
      </c>
      <c r="S61" s="33"/>
      <c r="T61" s="34" t="n">
        <f aca="false">S61/$P61</f>
        <v>0</v>
      </c>
      <c r="U61" s="33"/>
      <c r="V61" s="34" t="n">
        <f aca="false">U61/$P61</f>
        <v>0</v>
      </c>
      <c r="W61" s="33"/>
      <c r="X61" s="34" t="n">
        <f aca="false">W61/$P61</f>
        <v>0</v>
      </c>
      <c r="Y61" s="11" t="n">
        <v>7114</v>
      </c>
      <c r="Z61" s="11" t="n">
        <v>7327</v>
      </c>
    </row>
    <row r="62" customFormat="false" ht="13.9" hidden="false" customHeight="true" outlineLevel="0" collapsed="false">
      <c r="A62" s="1" t="n">
        <v>1</v>
      </c>
      <c r="B62" s="1" t="n">
        <v>1</v>
      </c>
      <c r="C62" s="1" t="n">
        <v>3</v>
      </c>
      <c r="D62" s="74"/>
      <c r="E62" s="10" t="n">
        <v>620</v>
      </c>
      <c r="F62" s="10" t="s">
        <v>127</v>
      </c>
      <c r="G62" s="11" t="n">
        <v>1327.45</v>
      </c>
      <c r="H62" s="11" t="n">
        <v>1277.92</v>
      </c>
      <c r="I62" s="11" t="n">
        <v>1530</v>
      </c>
      <c r="J62" s="11" t="n">
        <v>1335.44</v>
      </c>
      <c r="K62" s="11" t="n">
        <v>2138</v>
      </c>
      <c r="L62" s="11"/>
      <c r="M62" s="11"/>
      <c r="N62" s="11"/>
      <c r="O62" s="11"/>
      <c r="P62" s="33" t="n">
        <f aca="false">K62+SUM(L62:O62)</f>
        <v>2138</v>
      </c>
      <c r="Q62" s="33"/>
      <c r="R62" s="34" t="n">
        <f aca="false">Q62/$P62</f>
        <v>0</v>
      </c>
      <c r="S62" s="33"/>
      <c r="T62" s="34" t="n">
        <f aca="false">S62/$P62</f>
        <v>0</v>
      </c>
      <c r="U62" s="33"/>
      <c r="V62" s="34" t="n">
        <f aca="false">U62/$P62</f>
        <v>0</v>
      </c>
      <c r="W62" s="33"/>
      <c r="X62" s="34" t="n">
        <f aca="false">W62/$P62</f>
        <v>0</v>
      </c>
      <c r="Y62" s="11" t="n">
        <v>2202</v>
      </c>
      <c r="Z62" s="11" t="n">
        <v>2269</v>
      </c>
    </row>
    <row r="63" customFormat="false" ht="13.9" hidden="false" customHeight="true" outlineLevel="0" collapsed="false">
      <c r="A63" s="1" t="n">
        <v>1</v>
      </c>
      <c r="B63" s="1" t="n">
        <v>1</v>
      </c>
      <c r="C63" s="1" t="n">
        <v>3</v>
      </c>
      <c r="D63" s="74"/>
      <c r="E63" s="10" t="n">
        <v>630</v>
      </c>
      <c r="F63" s="10" t="s">
        <v>128</v>
      </c>
      <c r="G63" s="11" t="n">
        <v>1312.44</v>
      </c>
      <c r="H63" s="11" t="n">
        <v>1759.03</v>
      </c>
      <c r="I63" s="11" t="n">
        <f aca="false">231+1561</f>
        <v>1792</v>
      </c>
      <c r="J63" s="11" t="n">
        <v>1762.28</v>
      </c>
      <c r="K63" s="11" t="n">
        <f aca="false">247+1545</f>
        <v>1792</v>
      </c>
      <c r="L63" s="11"/>
      <c r="M63" s="11"/>
      <c r="N63" s="11"/>
      <c r="O63" s="11"/>
      <c r="P63" s="33" t="n">
        <f aca="false">K63+SUM(L63:O63)</f>
        <v>1792</v>
      </c>
      <c r="Q63" s="33"/>
      <c r="R63" s="34" t="n">
        <f aca="false">Q63/$P63</f>
        <v>0</v>
      </c>
      <c r="S63" s="33"/>
      <c r="T63" s="34" t="n">
        <f aca="false">S63/$P63</f>
        <v>0</v>
      </c>
      <c r="U63" s="33"/>
      <c r="V63" s="34" t="n">
        <f aca="false">U63/$P63</f>
        <v>0</v>
      </c>
      <c r="W63" s="33"/>
      <c r="X63" s="34" t="n">
        <f aca="false">W63/$P63</f>
        <v>0</v>
      </c>
      <c r="Y63" s="11" t="n">
        <f aca="false">249+1545</f>
        <v>1794</v>
      </c>
      <c r="Z63" s="11" t="n">
        <f aca="false">251+1545</f>
        <v>1796</v>
      </c>
    </row>
    <row r="64" customFormat="false" ht="13.9" hidden="false" customHeight="true" outlineLevel="0" collapsed="false">
      <c r="A64" s="1" t="n">
        <v>1</v>
      </c>
      <c r="B64" s="1" t="n">
        <v>1</v>
      </c>
      <c r="C64" s="1" t="n">
        <v>3</v>
      </c>
      <c r="D64" s="75" t="s">
        <v>21</v>
      </c>
      <c r="E64" s="35" t="n">
        <v>41</v>
      </c>
      <c r="F64" s="35" t="s">
        <v>23</v>
      </c>
      <c r="G64" s="36" t="n">
        <f aca="false">SUM(G61:G63)</f>
        <v>6711.89</v>
      </c>
      <c r="H64" s="36" t="n">
        <f aca="false">SUM(H61:H63)</f>
        <v>7414.95</v>
      </c>
      <c r="I64" s="36" t="n">
        <f aca="false">SUM(I61:I63)</f>
        <v>7700</v>
      </c>
      <c r="J64" s="36" t="n">
        <f aca="false">SUM(J61:J63)</f>
        <v>7410.27</v>
      </c>
      <c r="K64" s="36" t="n">
        <f aca="false">SUM(K61:K63)</f>
        <v>10837</v>
      </c>
      <c r="L64" s="36" t="n">
        <f aca="false">SUM(L61:L63)</f>
        <v>0</v>
      </c>
      <c r="M64" s="36" t="n">
        <f aca="false">SUM(M61:M63)</f>
        <v>0</v>
      </c>
      <c r="N64" s="36" t="n">
        <f aca="false">SUM(N61:N63)</f>
        <v>0</v>
      </c>
      <c r="O64" s="36" t="n">
        <f aca="false">SUM(O61:O63)</f>
        <v>0</v>
      </c>
      <c r="P64" s="36" t="n">
        <f aca="false">SUM(P61:P63)</f>
        <v>10837</v>
      </c>
      <c r="Q64" s="36" t="n">
        <f aca="false">SUM(Q61:Q63)</f>
        <v>0</v>
      </c>
      <c r="R64" s="37" t="n">
        <f aca="false">Q64/$P64</f>
        <v>0</v>
      </c>
      <c r="S64" s="36" t="n">
        <f aca="false">SUM(S61:S63)</f>
        <v>0</v>
      </c>
      <c r="T64" s="37" t="n">
        <f aca="false">S64/$P64</f>
        <v>0</v>
      </c>
      <c r="U64" s="36" t="n">
        <f aca="false">SUM(U61:U63)</f>
        <v>0</v>
      </c>
      <c r="V64" s="37" t="n">
        <f aca="false">U64/$P64</f>
        <v>0</v>
      </c>
      <c r="W64" s="36" t="n">
        <f aca="false">SUM(W61:W63)</f>
        <v>0</v>
      </c>
      <c r="X64" s="37" t="n">
        <f aca="false">W64/$P64</f>
        <v>0</v>
      </c>
      <c r="Y64" s="36" t="n">
        <f aca="false">SUM(Y61:Y63)</f>
        <v>11110</v>
      </c>
      <c r="Z64" s="36" t="n">
        <f aca="false">SUM(Z61:Z63)</f>
        <v>11392</v>
      </c>
    </row>
    <row r="65" customFormat="false" ht="13.9" hidden="false" customHeight="true" outlineLevel="0" collapsed="false">
      <c r="A65" s="1" t="n">
        <v>2</v>
      </c>
      <c r="B65" s="1" t="n">
        <v>2</v>
      </c>
      <c r="C65" s="1" t="n">
        <v>4</v>
      </c>
      <c r="D65" s="68" t="s">
        <v>133</v>
      </c>
      <c r="E65" s="10" t="n">
        <v>640</v>
      </c>
      <c r="F65" s="10" t="s">
        <v>129</v>
      </c>
      <c r="G65" s="11" t="n">
        <v>26.12</v>
      </c>
      <c r="H65" s="11" t="n">
        <v>29.9</v>
      </c>
      <c r="I65" s="11" t="n">
        <v>30</v>
      </c>
      <c r="J65" s="11" t="n">
        <v>33.22</v>
      </c>
      <c r="K65" s="11" t="n">
        <v>33</v>
      </c>
      <c r="L65" s="11"/>
      <c r="M65" s="11"/>
      <c r="N65" s="11"/>
      <c r="O65" s="11"/>
      <c r="P65" s="11" t="n">
        <f aca="false">K65+SUM(L65:O65)</f>
        <v>33</v>
      </c>
      <c r="Q65" s="11"/>
      <c r="R65" s="12" t="n">
        <f aca="false">Q65/$P65</f>
        <v>0</v>
      </c>
      <c r="S65" s="11"/>
      <c r="T65" s="12" t="n">
        <f aca="false">S65/$P65</f>
        <v>0</v>
      </c>
      <c r="U65" s="11"/>
      <c r="V65" s="12" t="n">
        <f aca="false">U65/$P65</f>
        <v>0</v>
      </c>
      <c r="W65" s="11"/>
      <c r="X65" s="12" t="n">
        <f aca="false">W65/$P65</f>
        <v>0</v>
      </c>
      <c r="Y65" s="11" t="n">
        <f aca="false">K65</f>
        <v>33</v>
      </c>
      <c r="Z65" s="11" t="n">
        <f aca="false">Y65</f>
        <v>33</v>
      </c>
    </row>
    <row r="66" customFormat="false" ht="13.9" hidden="false" customHeight="true" outlineLevel="0" collapsed="false">
      <c r="A66" s="1" t="n">
        <v>3</v>
      </c>
      <c r="B66" s="1" t="n">
        <v>3</v>
      </c>
      <c r="C66" s="1" t="n">
        <v>5</v>
      </c>
      <c r="D66" s="75" t="s">
        <v>21</v>
      </c>
      <c r="E66" s="35" t="n">
        <v>72</v>
      </c>
      <c r="F66" s="35" t="s">
        <v>25</v>
      </c>
      <c r="G66" s="36" t="n">
        <f aca="false">SUM(G65:G65)</f>
        <v>26.12</v>
      </c>
      <c r="H66" s="36" t="n">
        <f aca="false">SUM(H65:H65)</f>
        <v>29.9</v>
      </c>
      <c r="I66" s="36" t="n">
        <f aca="false">SUM(I65:I65)</f>
        <v>30</v>
      </c>
      <c r="J66" s="36" t="n">
        <f aca="false">SUM(J65:J65)</f>
        <v>33.22</v>
      </c>
      <c r="K66" s="36" t="n">
        <f aca="false">SUM(K65:K65)</f>
        <v>33</v>
      </c>
      <c r="L66" s="36" t="n">
        <f aca="false">SUM(L65:L65)</f>
        <v>0</v>
      </c>
      <c r="M66" s="36" t="n">
        <f aca="false">SUM(M65:M65)</f>
        <v>0</v>
      </c>
      <c r="N66" s="36" t="n">
        <f aca="false">SUM(N65:N65)</f>
        <v>0</v>
      </c>
      <c r="O66" s="36" t="n">
        <f aca="false">SUM(O65:O65)</f>
        <v>0</v>
      </c>
      <c r="P66" s="36" t="n">
        <f aca="false">SUM(P65:P65)</f>
        <v>33</v>
      </c>
      <c r="Q66" s="36" t="n">
        <f aca="false">SUM(Q65:Q65)</f>
        <v>0</v>
      </c>
      <c r="R66" s="37" t="n">
        <f aca="false">Q66/$P66</f>
        <v>0</v>
      </c>
      <c r="S66" s="36" t="n">
        <f aca="false">SUM(S65:S65)</f>
        <v>0</v>
      </c>
      <c r="T66" s="37" t="n">
        <f aca="false">S66/$P66</f>
        <v>0</v>
      </c>
      <c r="U66" s="36" t="n">
        <f aca="false">SUM(U65:U65)</f>
        <v>0</v>
      </c>
      <c r="V66" s="37" t="n">
        <f aca="false">U66/$P66</f>
        <v>0</v>
      </c>
      <c r="W66" s="36" t="n">
        <f aca="false">SUM(W65:W65)</f>
        <v>0</v>
      </c>
      <c r="X66" s="37" t="n">
        <f aca="false">W66/$P66</f>
        <v>0</v>
      </c>
      <c r="Y66" s="36" t="n">
        <f aca="false">SUM(Y65:Y65)</f>
        <v>33</v>
      </c>
      <c r="Z66" s="36" t="n">
        <f aca="false">SUM(Z65:Z65)</f>
        <v>33</v>
      </c>
    </row>
    <row r="67" customFormat="false" ht="13.9" hidden="false" customHeight="true" outlineLevel="0" collapsed="false">
      <c r="A67" s="1" t="n">
        <v>4</v>
      </c>
      <c r="B67" s="1" t="n">
        <v>4</v>
      </c>
      <c r="C67" s="1" t="n">
        <v>6</v>
      </c>
      <c r="D67" s="77"/>
      <c r="E67" s="78"/>
      <c r="F67" s="13" t="s">
        <v>121</v>
      </c>
      <c r="G67" s="14" t="n">
        <f aca="false">G64+G66</f>
        <v>6738.01</v>
      </c>
      <c r="H67" s="14" t="n">
        <f aca="false">H64+H66</f>
        <v>7444.85</v>
      </c>
      <c r="I67" s="14" t="n">
        <f aca="false">I64+I66</f>
        <v>7730</v>
      </c>
      <c r="J67" s="14" t="n">
        <f aca="false">J64+J66</f>
        <v>7443.49</v>
      </c>
      <c r="K67" s="14" t="n">
        <f aca="false">K64+K66</f>
        <v>10870</v>
      </c>
      <c r="L67" s="14" t="n">
        <f aca="false">L64+L66</f>
        <v>0</v>
      </c>
      <c r="M67" s="14" t="n">
        <f aca="false">M64+M66</f>
        <v>0</v>
      </c>
      <c r="N67" s="14" t="n">
        <f aca="false">N64+N66</f>
        <v>0</v>
      </c>
      <c r="O67" s="14" t="n">
        <f aca="false">O64+O66</f>
        <v>0</v>
      </c>
      <c r="P67" s="14" t="n">
        <f aca="false">P64+P66</f>
        <v>10870</v>
      </c>
      <c r="Q67" s="14" t="n">
        <f aca="false">Q64+Q66</f>
        <v>0</v>
      </c>
      <c r="R67" s="15" t="n">
        <f aca="false">Q67/$P67</f>
        <v>0</v>
      </c>
      <c r="S67" s="14" t="n">
        <f aca="false">S64+S66</f>
        <v>0</v>
      </c>
      <c r="T67" s="15" t="n">
        <f aca="false">S67/$P67</f>
        <v>0</v>
      </c>
      <c r="U67" s="14" t="n">
        <f aca="false">U64+U66</f>
        <v>0</v>
      </c>
      <c r="V67" s="15" t="n">
        <f aca="false">U67/$P67</f>
        <v>0</v>
      </c>
      <c r="W67" s="14" t="n">
        <f aca="false">W64+W66</f>
        <v>0</v>
      </c>
      <c r="X67" s="15" t="n">
        <f aca="false">W67/$P67</f>
        <v>0</v>
      </c>
      <c r="Y67" s="14" t="n">
        <f aca="false">Y64+Y66</f>
        <v>11143</v>
      </c>
      <c r="Z67" s="14" t="n">
        <f aca="false">Z64+Z66</f>
        <v>11425</v>
      </c>
    </row>
    <row r="68" customFormat="false" ht="13.9" hidden="false" customHeight="true" outlineLevel="0" collapsed="false">
      <c r="D68" s="79"/>
      <c r="E68" s="31"/>
      <c r="F68" s="31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1"/>
      <c r="S68" s="80"/>
      <c r="T68" s="81"/>
      <c r="U68" s="80"/>
      <c r="V68" s="81"/>
      <c r="W68" s="80"/>
      <c r="X68" s="81"/>
      <c r="Y68" s="80"/>
      <c r="Z68" s="80"/>
    </row>
    <row r="69" customFormat="false" ht="13.9" hidden="false" customHeight="true" outlineLevel="0" collapsed="false">
      <c r="D69" s="60" t="s">
        <v>134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customFormat="false" ht="13.9" hidden="false" customHeight="true" outlineLevel="0" collapsed="false">
      <c r="D70" s="7" t="s">
        <v>33</v>
      </c>
      <c r="E70" s="7" t="s">
        <v>34</v>
      </c>
      <c r="F70" s="7" t="s">
        <v>35</v>
      </c>
      <c r="G70" s="7" t="s">
        <v>1</v>
      </c>
      <c r="H70" s="7" t="s">
        <v>2</v>
      </c>
      <c r="I70" s="7" t="s">
        <v>3</v>
      </c>
      <c r="J70" s="7" t="s">
        <v>4</v>
      </c>
      <c r="K70" s="7" t="s">
        <v>5</v>
      </c>
      <c r="L70" s="7" t="s">
        <v>6</v>
      </c>
      <c r="M70" s="7" t="s">
        <v>7</v>
      </c>
      <c r="N70" s="7" t="s">
        <v>8</v>
      </c>
      <c r="O70" s="7" t="s">
        <v>9</v>
      </c>
      <c r="P70" s="7" t="s">
        <v>10</v>
      </c>
      <c r="Q70" s="7" t="s">
        <v>11</v>
      </c>
      <c r="R70" s="8" t="s">
        <v>12</v>
      </c>
      <c r="S70" s="7" t="s">
        <v>13</v>
      </c>
      <c r="T70" s="8" t="s">
        <v>14</v>
      </c>
      <c r="U70" s="7" t="s">
        <v>15</v>
      </c>
      <c r="V70" s="8" t="s">
        <v>16</v>
      </c>
      <c r="W70" s="7" t="s">
        <v>17</v>
      </c>
      <c r="X70" s="8" t="s">
        <v>18</v>
      </c>
      <c r="Y70" s="7" t="s">
        <v>19</v>
      </c>
      <c r="Z70" s="7" t="s">
        <v>20</v>
      </c>
    </row>
    <row r="71" customFormat="false" ht="13.9" hidden="true" customHeight="true" outlineLevel="0" collapsed="false">
      <c r="A71" s="1" t="n">
        <v>1</v>
      </c>
      <c r="B71" s="1" t="n">
        <v>1</v>
      </c>
      <c r="C71" s="1" t="n">
        <v>4</v>
      </c>
      <c r="D71" s="10" t="s">
        <v>125</v>
      </c>
      <c r="E71" s="10" t="n">
        <v>630</v>
      </c>
      <c r="F71" s="10" t="s">
        <v>128</v>
      </c>
      <c r="G71" s="11" t="n">
        <v>0</v>
      </c>
      <c r="H71" s="11" t="n">
        <v>0</v>
      </c>
      <c r="I71" s="11" t="n">
        <v>0</v>
      </c>
      <c r="J71" s="11" t="n">
        <v>0</v>
      </c>
      <c r="K71" s="11" t="n">
        <v>0</v>
      </c>
      <c r="L71" s="11"/>
      <c r="M71" s="11"/>
      <c r="N71" s="11"/>
      <c r="O71" s="11"/>
      <c r="P71" s="11" t="n">
        <f aca="false">K71+SUM(L71:O71)</f>
        <v>0</v>
      </c>
      <c r="Q71" s="11"/>
      <c r="R71" s="12" t="e">
        <f aca="false">Q71/$P71</f>
        <v>#DIV/0!</v>
      </c>
      <c r="S71" s="11"/>
      <c r="T71" s="12" t="e">
        <f aca="false">S71/$P71</f>
        <v>#DIV/0!</v>
      </c>
      <c r="U71" s="11"/>
      <c r="V71" s="12" t="e">
        <f aca="false">U71/$P71</f>
        <v>#DIV/0!</v>
      </c>
      <c r="W71" s="11"/>
      <c r="X71" s="12" t="e">
        <f aca="false">W71/$P71</f>
        <v>#DIV/0!</v>
      </c>
      <c r="Y71" s="11" t="n">
        <f aca="false">K71</f>
        <v>0</v>
      </c>
      <c r="Z71" s="11" t="n">
        <f aca="false">Y71</f>
        <v>0</v>
      </c>
    </row>
    <row r="72" customFormat="false" ht="13.9" hidden="true" customHeight="true" outlineLevel="0" collapsed="false">
      <c r="A72" s="1" t="n">
        <v>1</v>
      </c>
      <c r="B72" s="1" t="n">
        <v>1</v>
      </c>
      <c r="C72" s="1" t="n">
        <v>4</v>
      </c>
      <c r="D72" s="75" t="s">
        <v>21</v>
      </c>
      <c r="E72" s="76" t="s">
        <v>135</v>
      </c>
      <c r="F72" s="35" t="s">
        <v>131</v>
      </c>
      <c r="G72" s="36" t="n">
        <f aca="false">SUM(G71)</f>
        <v>0</v>
      </c>
      <c r="H72" s="36" t="n">
        <f aca="false">SUM(H71)</f>
        <v>0</v>
      </c>
      <c r="I72" s="36" t="n">
        <f aca="false">SUM(I71)</f>
        <v>0</v>
      </c>
      <c r="J72" s="36" t="n">
        <f aca="false">SUM(J71)</f>
        <v>0</v>
      </c>
      <c r="K72" s="36" t="n">
        <f aca="false">SUM(K71)</f>
        <v>0</v>
      </c>
      <c r="L72" s="36" t="n">
        <f aca="false">SUM(L71)</f>
        <v>0</v>
      </c>
      <c r="M72" s="36" t="n">
        <f aca="false">SUM(M71)</f>
        <v>0</v>
      </c>
      <c r="N72" s="36" t="n">
        <f aca="false">SUM(N71)</f>
        <v>0</v>
      </c>
      <c r="O72" s="36" t="n">
        <f aca="false">SUM(O71)</f>
        <v>0</v>
      </c>
      <c r="P72" s="36" t="n">
        <f aca="false">SUM(P71)</f>
        <v>0</v>
      </c>
      <c r="Q72" s="36" t="n">
        <f aca="false">SUM(Q71)</f>
        <v>0</v>
      </c>
      <c r="R72" s="37" t="e">
        <f aca="false">Q72/$P72</f>
        <v>#DIV/0!</v>
      </c>
      <c r="S72" s="36" t="n">
        <f aca="false">SUM(S71)</f>
        <v>0</v>
      </c>
      <c r="T72" s="37" t="e">
        <f aca="false">S72/$P72</f>
        <v>#DIV/0!</v>
      </c>
      <c r="U72" s="36" t="n">
        <f aca="false">SUM(U71)</f>
        <v>0</v>
      </c>
      <c r="V72" s="37" t="e">
        <f aca="false">U72/$P72</f>
        <v>#DIV/0!</v>
      </c>
      <c r="W72" s="36" t="n">
        <f aca="false">SUM(W71)</f>
        <v>0</v>
      </c>
      <c r="X72" s="37" t="e">
        <f aca="false">W72/$P72</f>
        <v>#DIV/0!</v>
      </c>
      <c r="Y72" s="36" t="n">
        <f aca="false">SUM(Y71)</f>
        <v>0</v>
      </c>
      <c r="Z72" s="36" t="n">
        <f aca="false">SUM(Z71)</f>
        <v>0</v>
      </c>
    </row>
    <row r="73" customFormat="false" ht="13.9" hidden="false" customHeight="true" outlineLevel="0" collapsed="false">
      <c r="A73" s="1" t="n">
        <v>1</v>
      </c>
      <c r="B73" s="1" t="n">
        <v>1</v>
      </c>
      <c r="C73" s="1" t="n">
        <v>4</v>
      </c>
      <c r="D73" s="38" t="s">
        <v>125</v>
      </c>
      <c r="E73" s="10" t="n">
        <v>630</v>
      </c>
      <c r="F73" s="10" t="s">
        <v>128</v>
      </c>
      <c r="G73" s="11" t="n">
        <v>16263</v>
      </c>
      <c r="H73" s="11" t="n">
        <v>14593.72</v>
      </c>
      <c r="I73" s="11" t="n">
        <v>12108</v>
      </c>
      <c r="J73" s="11" t="n">
        <v>18623.48</v>
      </c>
      <c r="K73" s="11" t="n">
        <v>14236</v>
      </c>
      <c r="L73" s="11"/>
      <c r="M73" s="11"/>
      <c r="N73" s="11"/>
      <c r="O73" s="11"/>
      <c r="P73" s="11" t="n">
        <f aca="false">K73+SUM(L73:O73)</f>
        <v>14236</v>
      </c>
      <c r="Q73" s="11"/>
      <c r="R73" s="12" t="n">
        <f aca="false">Q73/$P73</f>
        <v>0</v>
      </c>
      <c r="S73" s="11"/>
      <c r="T73" s="12" t="n">
        <f aca="false">S73/$P73</f>
        <v>0</v>
      </c>
      <c r="U73" s="11"/>
      <c r="V73" s="12" t="n">
        <f aca="false">U73/$P73</f>
        <v>0</v>
      </c>
      <c r="W73" s="11"/>
      <c r="X73" s="12" t="n">
        <f aca="false">W73/$P73</f>
        <v>0</v>
      </c>
      <c r="Y73" s="11" t="n">
        <f aca="false">K73</f>
        <v>14236</v>
      </c>
      <c r="Z73" s="11" t="n">
        <f aca="false">Y73</f>
        <v>14236</v>
      </c>
    </row>
    <row r="74" customFormat="false" ht="13.9" hidden="false" customHeight="true" outlineLevel="0" collapsed="false">
      <c r="A74" s="1" t="n">
        <v>1</v>
      </c>
      <c r="B74" s="1" t="n">
        <v>1</v>
      </c>
      <c r="C74" s="1" t="n">
        <v>4</v>
      </c>
      <c r="D74" s="38" t="s">
        <v>133</v>
      </c>
      <c r="E74" s="10" t="n">
        <v>630</v>
      </c>
      <c r="F74" s="10" t="s">
        <v>136</v>
      </c>
      <c r="G74" s="11" t="n">
        <v>441.63</v>
      </c>
      <c r="H74" s="11" t="n">
        <v>209.4</v>
      </c>
      <c r="I74" s="11" t="n">
        <v>186</v>
      </c>
      <c r="J74" s="11" t="n">
        <v>138.11</v>
      </c>
      <c r="K74" s="11" t="n">
        <v>140</v>
      </c>
      <c r="L74" s="11"/>
      <c r="M74" s="11"/>
      <c r="N74" s="11"/>
      <c r="O74" s="11"/>
      <c r="P74" s="11" t="n">
        <f aca="false">K74+SUM(L74:O74)</f>
        <v>140</v>
      </c>
      <c r="Q74" s="11"/>
      <c r="R74" s="12" t="n">
        <f aca="false">Q74/$P74</f>
        <v>0</v>
      </c>
      <c r="S74" s="11"/>
      <c r="T74" s="12" t="n">
        <f aca="false">S74/$P74</f>
        <v>0</v>
      </c>
      <c r="U74" s="11"/>
      <c r="V74" s="12" t="n">
        <f aca="false">U74/$P74</f>
        <v>0</v>
      </c>
      <c r="W74" s="11"/>
      <c r="X74" s="12" t="n">
        <f aca="false">W74/$P74</f>
        <v>0</v>
      </c>
      <c r="Y74" s="11" t="n">
        <f aca="false">K74</f>
        <v>140</v>
      </c>
      <c r="Z74" s="11" t="n">
        <f aca="false">Y74</f>
        <v>140</v>
      </c>
    </row>
    <row r="75" customFormat="false" ht="13.9" hidden="false" customHeight="true" outlineLevel="0" collapsed="false">
      <c r="A75" s="1" t="n">
        <v>1</v>
      </c>
      <c r="B75" s="1" t="n">
        <v>1</v>
      </c>
      <c r="C75" s="1" t="n">
        <v>4</v>
      </c>
      <c r="D75" s="75" t="s">
        <v>21</v>
      </c>
      <c r="E75" s="35" t="n">
        <v>41</v>
      </c>
      <c r="F75" s="35" t="s">
        <v>23</v>
      </c>
      <c r="G75" s="36" t="n">
        <f aca="false">SUM(G73:G74)</f>
        <v>16704.63</v>
      </c>
      <c r="H75" s="36" t="n">
        <f aca="false">SUM(H73:H74)</f>
        <v>14803.12</v>
      </c>
      <c r="I75" s="36" t="n">
        <f aca="false">SUM(I73:I74)</f>
        <v>12294</v>
      </c>
      <c r="J75" s="36" t="n">
        <f aca="false">SUM(J73:J74)</f>
        <v>18761.59</v>
      </c>
      <c r="K75" s="36" t="n">
        <f aca="false">SUM(K73:K74)</f>
        <v>14376</v>
      </c>
      <c r="L75" s="36" t="n">
        <f aca="false">SUM(L73:L74)</f>
        <v>0</v>
      </c>
      <c r="M75" s="36" t="n">
        <f aca="false">SUM(M73:M74)</f>
        <v>0</v>
      </c>
      <c r="N75" s="36" t="n">
        <f aca="false">SUM(N73:N74)</f>
        <v>0</v>
      </c>
      <c r="O75" s="36" t="n">
        <f aca="false">SUM(O73:O74)</f>
        <v>0</v>
      </c>
      <c r="P75" s="36" t="n">
        <f aca="false">SUM(P73:P74)</f>
        <v>14376</v>
      </c>
      <c r="Q75" s="36"/>
      <c r="R75" s="37" t="n">
        <f aca="false">Q75/$P75</f>
        <v>0</v>
      </c>
      <c r="S75" s="36"/>
      <c r="T75" s="37" t="n">
        <f aca="false">S75/$P75</f>
        <v>0</v>
      </c>
      <c r="U75" s="36"/>
      <c r="V75" s="37" t="n">
        <f aca="false">U75/$P75</f>
        <v>0</v>
      </c>
      <c r="W75" s="36" t="n">
        <f aca="false">SUM(W73:W74)</f>
        <v>0</v>
      </c>
      <c r="X75" s="37" t="n">
        <f aca="false">W75/$P75</f>
        <v>0</v>
      </c>
      <c r="Y75" s="36" t="n">
        <f aca="false">SUM(Y73:Y74)</f>
        <v>14376</v>
      </c>
      <c r="Z75" s="36" t="n">
        <f aca="false">SUM(Z73:Z74)</f>
        <v>14376</v>
      </c>
    </row>
    <row r="76" customFormat="false" ht="13.9" hidden="false" customHeight="true" outlineLevel="0" collapsed="false">
      <c r="A76" s="1" t="n">
        <v>1</v>
      </c>
      <c r="B76" s="1" t="n">
        <v>1</v>
      </c>
      <c r="C76" s="1" t="n">
        <v>4</v>
      </c>
      <c r="D76" s="77"/>
      <c r="E76" s="78"/>
      <c r="F76" s="13" t="s">
        <v>121</v>
      </c>
      <c r="G76" s="14" t="n">
        <f aca="false">G72+G75</f>
        <v>16704.63</v>
      </c>
      <c r="H76" s="14" t="n">
        <f aca="false">H72+H75</f>
        <v>14803.12</v>
      </c>
      <c r="I76" s="14" t="n">
        <f aca="false">I72+I75</f>
        <v>12294</v>
      </c>
      <c r="J76" s="14" t="n">
        <f aca="false">J72+J75</f>
        <v>18761.59</v>
      </c>
      <c r="K76" s="14" t="n">
        <f aca="false">K72+K75</f>
        <v>14376</v>
      </c>
      <c r="L76" s="14" t="n">
        <f aca="false">L72+L75</f>
        <v>0</v>
      </c>
      <c r="M76" s="14" t="n">
        <f aca="false">M72+M75</f>
        <v>0</v>
      </c>
      <c r="N76" s="14" t="n">
        <f aca="false">N72+N75</f>
        <v>0</v>
      </c>
      <c r="O76" s="14" t="n">
        <f aca="false">O72+O75</f>
        <v>0</v>
      </c>
      <c r="P76" s="14" t="n">
        <f aca="false">P72+P75</f>
        <v>14376</v>
      </c>
      <c r="Q76" s="14" t="n">
        <f aca="false">Q72+Q75</f>
        <v>0</v>
      </c>
      <c r="R76" s="15" t="n">
        <f aca="false">Q76/$P76</f>
        <v>0</v>
      </c>
      <c r="S76" s="14" t="n">
        <f aca="false">S72+S75</f>
        <v>0</v>
      </c>
      <c r="T76" s="15" t="n">
        <f aca="false">S76/$P76</f>
        <v>0</v>
      </c>
      <c r="U76" s="14" t="n">
        <f aca="false">U72+U75</f>
        <v>0</v>
      </c>
      <c r="V76" s="15" t="n">
        <f aca="false">U76/$P76</f>
        <v>0</v>
      </c>
      <c r="W76" s="14" t="n">
        <f aca="false">W72+W75</f>
        <v>0</v>
      </c>
      <c r="X76" s="15" t="n">
        <f aca="false">W76/$P76</f>
        <v>0</v>
      </c>
      <c r="Y76" s="14" t="n">
        <f aca="false">Y72+Y75</f>
        <v>14376</v>
      </c>
      <c r="Z76" s="14" t="n">
        <f aca="false">Z72+Z75</f>
        <v>14376</v>
      </c>
    </row>
    <row r="77" customFormat="false" ht="13.9" hidden="false" customHeight="true" outlineLevel="0" collapsed="false">
      <c r="D77" s="79"/>
      <c r="E77" s="31"/>
      <c r="F77" s="31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1"/>
      <c r="S77" s="80"/>
      <c r="T77" s="81"/>
      <c r="U77" s="80"/>
      <c r="V77" s="81"/>
      <c r="W77" s="80"/>
      <c r="X77" s="81"/>
      <c r="Y77" s="80"/>
      <c r="Z77" s="80"/>
    </row>
    <row r="78" customFormat="false" ht="13.9" hidden="false" customHeight="true" outlineLevel="0" collapsed="false">
      <c r="D78" s="79"/>
      <c r="E78" s="39" t="s">
        <v>57</v>
      </c>
      <c r="F78" s="17" t="s">
        <v>137</v>
      </c>
      <c r="G78" s="82" t="n">
        <v>2617.15</v>
      </c>
      <c r="H78" s="40" t="n">
        <v>2486.7</v>
      </c>
      <c r="I78" s="40" t="n">
        <v>2490</v>
      </c>
      <c r="J78" s="40" t="n">
        <v>2597.35</v>
      </c>
      <c r="K78" s="40" t="n">
        <v>2600</v>
      </c>
      <c r="L78" s="40"/>
      <c r="M78" s="40"/>
      <c r="N78" s="40"/>
      <c r="O78" s="40"/>
      <c r="P78" s="40" t="n">
        <f aca="false">K78+SUM(L78:O78)</f>
        <v>2600</v>
      </c>
      <c r="Q78" s="40"/>
      <c r="R78" s="41" t="n">
        <f aca="false">Q78/$P78</f>
        <v>0</v>
      </c>
      <c r="S78" s="40"/>
      <c r="T78" s="41" t="n">
        <f aca="false">S78/$P78</f>
        <v>0</v>
      </c>
      <c r="U78" s="40"/>
      <c r="V78" s="41" t="n">
        <f aca="false">U78/$P78</f>
        <v>0</v>
      </c>
      <c r="W78" s="40"/>
      <c r="X78" s="42" t="n">
        <f aca="false">W78/$P78</f>
        <v>0</v>
      </c>
      <c r="Y78" s="40" t="n">
        <f aca="false">K78</f>
        <v>2600</v>
      </c>
      <c r="Z78" s="43" t="n">
        <f aca="false">Y78</f>
        <v>2600</v>
      </c>
    </row>
    <row r="79" customFormat="false" ht="13.9" hidden="false" customHeight="true" outlineLevel="0" collapsed="false">
      <c r="D79" s="79"/>
      <c r="E79" s="44"/>
      <c r="F79" s="83" t="s">
        <v>138</v>
      </c>
      <c r="G79" s="70" t="n">
        <v>1388</v>
      </c>
      <c r="H79" s="84" t="n">
        <v>1844.33</v>
      </c>
      <c r="I79" s="84" t="n">
        <v>1844</v>
      </c>
      <c r="J79" s="84" t="n">
        <v>7331.48</v>
      </c>
      <c r="K79" s="84" t="n">
        <v>2000</v>
      </c>
      <c r="L79" s="84"/>
      <c r="M79" s="84"/>
      <c r="N79" s="84"/>
      <c r="O79" s="84"/>
      <c r="P79" s="84" t="n">
        <f aca="false">K79+SUM(L79:O79)</f>
        <v>2000</v>
      </c>
      <c r="Q79" s="84"/>
      <c r="R79" s="85" t="n">
        <f aca="false">Q79/$P79</f>
        <v>0</v>
      </c>
      <c r="S79" s="84"/>
      <c r="T79" s="85" t="n">
        <f aca="false">S79/$P79</f>
        <v>0</v>
      </c>
      <c r="U79" s="84"/>
      <c r="V79" s="85" t="n">
        <f aca="false">U79/$P79</f>
        <v>0</v>
      </c>
      <c r="W79" s="84"/>
      <c r="X79" s="51" t="n">
        <f aca="false">W79/$P79</f>
        <v>0</v>
      </c>
      <c r="Y79" s="70" t="n">
        <f aca="false">K79</f>
        <v>2000</v>
      </c>
      <c r="Z79" s="48" t="n">
        <f aca="false">Y79</f>
        <v>2000</v>
      </c>
    </row>
    <row r="80" customFormat="false" ht="13.9" hidden="false" customHeight="true" outlineLevel="0" collapsed="false">
      <c r="D80" s="79"/>
      <c r="E80" s="44"/>
      <c r="F80" s="1" t="s">
        <v>139</v>
      </c>
      <c r="G80" s="46" t="n">
        <v>1366.29</v>
      </c>
      <c r="H80" s="46" t="n">
        <v>1671.38</v>
      </c>
      <c r="I80" s="46" t="n">
        <v>1671</v>
      </c>
      <c r="J80" s="46" t="n">
        <v>1605</v>
      </c>
      <c r="K80" s="46" t="n">
        <v>1605</v>
      </c>
      <c r="L80" s="46"/>
      <c r="M80" s="46"/>
      <c r="N80" s="46"/>
      <c r="O80" s="46"/>
      <c r="P80" s="46" t="n">
        <f aca="false">K80+SUM(L80:O80)</f>
        <v>1605</v>
      </c>
      <c r="Q80" s="46"/>
      <c r="R80" s="2" t="n">
        <f aca="false">Q80/$P80</f>
        <v>0</v>
      </c>
      <c r="S80" s="46"/>
      <c r="T80" s="2" t="n">
        <f aca="false">S80/$P80</f>
        <v>0</v>
      </c>
      <c r="U80" s="46"/>
      <c r="V80" s="2" t="n">
        <f aca="false">U80/$P80</f>
        <v>0</v>
      </c>
      <c r="W80" s="46"/>
      <c r="X80" s="47" t="n">
        <f aca="false">W80/$P80</f>
        <v>0</v>
      </c>
      <c r="Y80" s="46" t="n">
        <f aca="false">K80</f>
        <v>1605</v>
      </c>
      <c r="Z80" s="48" t="n">
        <f aca="false">Y80</f>
        <v>1605</v>
      </c>
    </row>
    <row r="81" customFormat="false" ht="13.9" hidden="false" customHeight="true" outlineLevel="0" collapsed="false">
      <c r="D81" s="79"/>
      <c r="E81" s="52"/>
      <c r="F81" s="86" t="s">
        <v>140</v>
      </c>
      <c r="G81" s="54" t="n">
        <v>1900.8</v>
      </c>
      <c r="H81" s="54" t="n">
        <v>1900.8</v>
      </c>
      <c r="I81" s="54" t="n">
        <v>1901</v>
      </c>
      <c r="J81" s="54" t="n">
        <v>715.2</v>
      </c>
      <c r="K81" s="54" t="n">
        <v>1901</v>
      </c>
      <c r="L81" s="54"/>
      <c r="M81" s="54"/>
      <c r="N81" s="54"/>
      <c r="O81" s="54"/>
      <c r="P81" s="54" t="n">
        <f aca="false">K81+SUM(L81:O81)</f>
        <v>1901</v>
      </c>
      <c r="Q81" s="54"/>
      <c r="R81" s="55" t="n">
        <f aca="false">Q81/$P81</f>
        <v>0</v>
      </c>
      <c r="S81" s="54"/>
      <c r="T81" s="55" t="n">
        <f aca="false">S81/$P81</f>
        <v>0</v>
      </c>
      <c r="U81" s="54"/>
      <c r="V81" s="55" t="n">
        <f aca="false">U81/$P81</f>
        <v>0</v>
      </c>
      <c r="W81" s="54"/>
      <c r="X81" s="56" t="n">
        <f aca="false">W81/$P81</f>
        <v>0</v>
      </c>
      <c r="Y81" s="54" t="n">
        <f aca="false">K81</f>
        <v>1901</v>
      </c>
      <c r="Z81" s="57" t="n">
        <f aca="false">Y81</f>
        <v>1901</v>
      </c>
    </row>
    <row r="82" customFormat="false" ht="13.9" hidden="true" customHeight="true" outlineLevel="0" collapsed="false">
      <c r="D82" s="79"/>
      <c r="E82" s="52"/>
      <c r="F82" s="86" t="s">
        <v>141</v>
      </c>
      <c r="G82" s="54" t="n">
        <v>2746.34</v>
      </c>
      <c r="H82" s="87" t="n">
        <v>686.45</v>
      </c>
      <c r="I82" s="87" t="n">
        <v>0</v>
      </c>
      <c r="J82" s="87" t="n">
        <v>195.4</v>
      </c>
      <c r="K82" s="87" t="n">
        <v>200</v>
      </c>
      <c r="L82" s="87"/>
      <c r="M82" s="87"/>
      <c r="N82" s="87"/>
      <c r="O82" s="87"/>
      <c r="P82" s="87" t="n">
        <f aca="false">K82+SUM(L82:O82)</f>
        <v>200</v>
      </c>
      <c r="Q82" s="87"/>
      <c r="R82" s="88" t="n">
        <f aca="false">Q82/$P82</f>
        <v>0</v>
      </c>
      <c r="S82" s="87"/>
      <c r="T82" s="88" t="n">
        <f aca="false">S82/$P82</f>
        <v>0</v>
      </c>
      <c r="U82" s="87"/>
      <c r="V82" s="88" t="n">
        <f aca="false">U82/$P82</f>
        <v>0</v>
      </c>
      <c r="W82" s="87"/>
      <c r="X82" s="89" t="n">
        <f aca="false">W82/$P82</f>
        <v>0</v>
      </c>
      <c r="Y82" s="54" t="n">
        <f aca="false">K82</f>
        <v>200</v>
      </c>
      <c r="Z82" s="57" t="n">
        <f aca="false">Y82</f>
        <v>200</v>
      </c>
    </row>
    <row r="83" customFormat="false" ht="13.9" hidden="false" customHeight="true" outlineLevel="0" collapsed="false">
      <c r="D83" s="79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S83" s="46"/>
      <c r="U83" s="46"/>
      <c r="W83" s="46"/>
      <c r="Y83" s="46"/>
      <c r="Z83" s="46"/>
    </row>
    <row r="84" customFormat="false" ht="13.9" hidden="false" customHeight="true" outlineLevel="0" collapsed="false">
      <c r="D84" s="60" t="s">
        <v>142</v>
      </c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customFormat="false" ht="13.9" hidden="false" customHeight="true" outlineLevel="0" collapsed="false">
      <c r="D85" s="7" t="s">
        <v>33</v>
      </c>
      <c r="E85" s="7" t="s">
        <v>34</v>
      </c>
      <c r="F85" s="7" t="s">
        <v>35</v>
      </c>
      <c r="G85" s="7" t="s">
        <v>1</v>
      </c>
      <c r="H85" s="7" t="s">
        <v>2</v>
      </c>
      <c r="I85" s="7" t="s">
        <v>3</v>
      </c>
      <c r="J85" s="7" t="s">
        <v>4</v>
      </c>
      <c r="K85" s="7" t="s">
        <v>5</v>
      </c>
      <c r="L85" s="7" t="s">
        <v>6</v>
      </c>
      <c r="M85" s="7" t="s">
        <v>7</v>
      </c>
      <c r="N85" s="7" t="s">
        <v>8</v>
      </c>
      <c r="O85" s="7" t="s">
        <v>9</v>
      </c>
      <c r="P85" s="7" t="s">
        <v>10</v>
      </c>
      <c r="Q85" s="7" t="s">
        <v>11</v>
      </c>
      <c r="R85" s="8" t="s">
        <v>12</v>
      </c>
      <c r="S85" s="7" t="s">
        <v>13</v>
      </c>
      <c r="T85" s="8" t="s">
        <v>14</v>
      </c>
      <c r="U85" s="7" t="s">
        <v>15</v>
      </c>
      <c r="V85" s="8" t="s">
        <v>16</v>
      </c>
      <c r="W85" s="7" t="s">
        <v>17</v>
      </c>
      <c r="X85" s="8" t="s">
        <v>18</v>
      </c>
      <c r="Y85" s="7" t="s">
        <v>19</v>
      </c>
      <c r="Z85" s="7" t="s">
        <v>20</v>
      </c>
    </row>
    <row r="86" customFormat="false" ht="13.9" hidden="false" customHeight="true" outlineLevel="0" collapsed="false">
      <c r="A86" s="1" t="n">
        <v>1</v>
      </c>
      <c r="B86" s="1" t="n">
        <v>1</v>
      </c>
      <c r="C86" s="1" t="n">
        <v>5</v>
      </c>
      <c r="D86" s="38" t="s">
        <v>125</v>
      </c>
      <c r="E86" s="10" t="n">
        <v>610</v>
      </c>
      <c r="F86" s="10" t="s">
        <v>126</v>
      </c>
      <c r="G86" s="11" t="n">
        <v>10272.61</v>
      </c>
      <c r="H86" s="11" t="n">
        <v>700</v>
      </c>
      <c r="I86" s="11" t="n">
        <v>0</v>
      </c>
      <c r="J86" s="11" t="n">
        <v>715.76</v>
      </c>
      <c r="K86" s="11" t="n">
        <v>13283</v>
      </c>
      <c r="L86" s="11"/>
      <c r="M86" s="11"/>
      <c r="N86" s="11"/>
      <c r="O86" s="11"/>
      <c r="P86" s="33" t="n">
        <f aca="false">K86+SUM(L86:O86)</f>
        <v>13283</v>
      </c>
      <c r="Q86" s="33"/>
      <c r="R86" s="34" t="n">
        <f aca="false">Q86/$P86</f>
        <v>0</v>
      </c>
      <c r="S86" s="33"/>
      <c r="T86" s="34" t="n">
        <f aca="false">S86/$P86</f>
        <v>0</v>
      </c>
      <c r="U86" s="33"/>
      <c r="V86" s="34" t="n">
        <f aca="false">U86/$P86</f>
        <v>0</v>
      </c>
      <c r="W86" s="33"/>
      <c r="X86" s="34" t="n">
        <f aca="false">W86/$P86</f>
        <v>0</v>
      </c>
      <c r="Y86" s="11" t="n">
        <v>14837</v>
      </c>
      <c r="Z86" s="11" t="n">
        <v>15261</v>
      </c>
    </row>
    <row r="87" customFormat="false" ht="13.9" hidden="false" customHeight="true" outlineLevel="0" collapsed="false">
      <c r="A87" s="1" t="n">
        <v>1</v>
      </c>
      <c r="B87" s="1" t="n">
        <v>1</v>
      </c>
      <c r="C87" s="1" t="n">
        <v>5</v>
      </c>
      <c r="D87" s="38" t="s">
        <v>143</v>
      </c>
      <c r="E87" s="10" t="n">
        <v>620</v>
      </c>
      <c r="F87" s="10" t="s">
        <v>127</v>
      </c>
      <c r="G87" s="11" t="n">
        <v>4384.79</v>
      </c>
      <c r="H87" s="11" t="n">
        <v>458.04</v>
      </c>
      <c r="I87" s="11" t="n">
        <v>451</v>
      </c>
      <c r="J87" s="11" t="n">
        <v>220.46</v>
      </c>
      <c r="K87" s="11" t="n">
        <v>5093</v>
      </c>
      <c r="L87" s="11"/>
      <c r="M87" s="11"/>
      <c r="N87" s="11"/>
      <c r="O87" s="11"/>
      <c r="P87" s="33" t="n">
        <f aca="false">K87+SUM(L87:O87)</f>
        <v>5093</v>
      </c>
      <c r="Q87" s="33"/>
      <c r="R87" s="34" t="n">
        <f aca="false">Q87/$P87</f>
        <v>0</v>
      </c>
      <c r="S87" s="33"/>
      <c r="T87" s="34" t="n">
        <f aca="false">S87/$P87</f>
        <v>0</v>
      </c>
      <c r="U87" s="33"/>
      <c r="V87" s="34" t="n">
        <f aca="false">U87/$P87</f>
        <v>0</v>
      </c>
      <c r="W87" s="33"/>
      <c r="X87" s="34" t="n">
        <f aca="false">W87/$P87</f>
        <v>0</v>
      </c>
      <c r="Y87" s="11" t="n">
        <v>5637</v>
      </c>
      <c r="Z87" s="11" t="n">
        <v>5786</v>
      </c>
    </row>
    <row r="88" customFormat="false" ht="13.9" hidden="false" customHeight="true" outlineLevel="0" collapsed="false">
      <c r="A88" s="1" t="n">
        <v>1</v>
      </c>
      <c r="B88" s="1" t="n">
        <v>1</v>
      </c>
      <c r="C88" s="1" t="n">
        <v>5</v>
      </c>
      <c r="D88" s="38" t="s">
        <v>144</v>
      </c>
      <c r="E88" s="10" t="n">
        <v>630</v>
      </c>
      <c r="F88" s="10" t="s">
        <v>128</v>
      </c>
      <c r="G88" s="11" t="n">
        <v>33066.57</v>
      </c>
      <c r="H88" s="11" t="n">
        <v>18565.44</v>
      </c>
      <c r="I88" s="11" t="n">
        <f aca="false">2000+17271</f>
        <v>19271</v>
      </c>
      <c r="J88" s="11" t="n">
        <v>21040.87</v>
      </c>
      <c r="K88" s="11" t="n">
        <f aca="false">3160+21229</f>
        <v>24389</v>
      </c>
      <c r="L88" s="11"/>
      <c r="M88" s="11"/>
      <c r="N88" s="11"/>
      <c r="O88" s="11"/>
      <c r="P88" s="33" t="n">
        <f aca="false">K88+SUM(L88:O88)</f>
        <v>24389</v>
      </c>
      <c r="Q88" s="33"/>
      <c r="R88" s="34" t="n">
        <f aca="false">Q88/$P88</f>
        <v>0</v>
      </c>
      <c r="S88" s="33"/>
      <c r="T88" s="34" t="n">
        <f aca="false">S88/$P88</f>
        <v>0</v>
      </c>
      <c r="U88" s="33"/>
      <c r="V88" s="34" t="n">
        <f aca="false">U88/$P88</f>
        <v>0</v>
      </c>
      <c r="W88" s="33"/>
      <c r="X88" s="34" t="n">
        <f aca="false">W88/$P88</f>
        <v>0</v>
      </c>
      <c r="Y88" s="11" t="n">
        <f aca="false">3162+21229</f>
        <v>24391</v>
      </c>
      <c r="Z88" s="11" t="n">
        <f aca="false">3182+21229</f>
        <v>24411</v>
      </c>
    </row>
    <row r="89" customFormat="false" ht="13.9" hidden="false" customHeight="true" outlineLevel="0" collapsed="false">
      <c r="A89" s="1" t="n">
        <v>1</v>
      </c>
      <c r="B89" s="1" t="n">
        <v>1</v>
      </c>
      <c r="C89" s="1" t="n">
        <v>5</v>
      </c>
      <c r="D89" s="38" t="s">
        <v>145</v>
      </c>
      <c r="E89" s="10" t="n">
        <v>640</v>
      </c>
      <c r="F89" s="10" t="s">
        <v>129</v>
      </c>
      <c r="G89" s="11" t="n">
        <v>106.16</v>
      </c>
      <c r="H89" s="11" t="n">
        <v>0</v>
      </c>
      <c r="I89" s="11" t="n">
        <v>0</v>
      </c>
      <c r="J89" s="11" t="n">
        <v>0</v>
      </c>
      <c r="K89" s="11" t="n">
        <v>0</v>
      </c>
      <c r="L89" s="11"/>
      <c r="M89" s="11"/>
      <c r="N89" s="11"/>
      <c r="O89" s="11"/>
      <c r="P89" s="33" t="n">
        <f aca="false">K89+SUM(L89:O89)</f>
        <v>0</v>
      </c>
      <c r="Q89" s="33"/>
      <c r="R89" s="34" t="e">
        <f aca="false">Q89/$P89</f>
        <v>#DIV/0!</v>
      </c>
      <c r="S89" s="33"/>
      <c r="T89" s="34" t="e">
        <f aca="false">S89/$P89</f>
        <v>#DIV/0!</v>
      </c>
      <c r="U89" s="33"/>
      <c r="V89" s="34" t="e">
        <f aca="false">U89/$P89</f>
        <v>#DIV/0!</v>
      </c>
      <c r="W89" s="33"/>
      <c r="X89" s="34" t="e">
        <f aca="false">W89/$P89</f>
        <v>#DIV/0!</v>
      </c>
      <c r="Y89" s="11" t="n">
        <v>0</v>
      </c>
      <c r="Z89" s="11" t="n">
        <v>0</v>
      </c>
    </row>
    <row r="90" customFormat="false" ht="13.9" hidden="false" customHeight="true" outlineLevel="0" collapsed="false">
      <c r="A90" s="1" t="n">
        <v>1</v>
      </c>
      <c r="B90" s="1" t="n">
        <v>1</v>
      </c>
      <c r="C90" s="1" t="n">
        <v>5</v>
      </c>
      <c r="D90" s="75" t="s">
        <v>21</v>
      </c>
      <c r="E90" s="35" t="n">
        <v>41</v>
      </c>
      <c r="F90" s="35" t="s">
        <v>23</v>
      </c>
      <c r="G90" s="36" t="n">
        <f aca="false">SUM(G86:G89)</f>
        <v>47830.13</v>
      </c>
      <c r="H90" s="36" t="n">
        <f aca="false">SUM(H86:H89)</f>
        <v>19723.48</v>
      </c>
      <c r="I90" s="36" t="n">
        <f aca="false">SUM(I86:I89)</f>
        <v>19722</v>
      </c>
      <c r="J90" s="36" t="n">
        <f aca="false">SUM(J86:J89)</f>
        <v>21977.09</v>
      </c>
      <c r="K90" s="36" t="n">
        <f aca="false">SUM(K86:K89)</f>
        <v>42765</v>
      </c>
      <c r="L90" s="36" t="n">
        <f aca="false">SUM(L86:L89)</f>
        <v>0</v>
      </c>
      <c r="M90" s="36" t="n">
        <f aca="false">SUM(M86:M89)</f>
        <v>0</v>
      </c>
      <c r="N90" s="36" t="n">
        <f aca="false">SUM(N86:N89)</f>
        <v>0</v>
      </c>
      <c r="O90" s="36" t="n">
        <f aca="false">SUM(O86:O89)</f>
        <v>0</v>
      </c>
      <c r="P90" s="36" t="n">
        <f aca="false">SUM(P86:P89)</f>
        <v>42765</v>
      </c>
      <c r="Q90" s="36" t="n">
        <f aca="false">SUM(Q86:Q89)</f>
        <v>0</v>
      </c>
      <c r="R90" s="37" t="n">
        <f aca="false">Q90/$P90</f>
        <v>0</v>
      </c>
      <c r="S90" s="36" t="n">
        <f aca="false">SUM(S86:S89)</f>
        <v>0</v>
      </c>
      <c r="T90" s="37" t="n">
        <f aca="false">S90/$P90</f>
        <v>0</v>
      </c>
      <c r="U90" s="36" t="n">
        <f aca="false">SUM(U86:U89)</f>
        <v>0</v>
      </c>
      <c r="V90" s="37" t="n">
        <f aca="false">U90/$P90</f>
        <v>0</v>
      </c>
      <c r="W90" s="36" t="n">
        <f aca="false">SUM(W86:W89)</f>
        <v>0</v>
      </c>
      <c r="X90" s="37" t="n">
        <f aca="false">W90/$P90</f>
        <v>0</v>
      </c>
      <c r="Y90" s="36" t="n">
        <f aca="false">SUM(Y86:Y89)</f>
        <v>44865</v>
      </c>
      <c r="Z90" s="36" t="n">
        <f aca="false">SUM(Z86:Z89)</f>
        <v>45458</v>
      </c>
    </row>
    <row r="91" customFormat="false" ht="13.9" hidden="false" customHeight="true" outlineLevel="0" collapsed="false">
      <c r="A91" s="1" t="n">
        <v>1</v>
      </c>
      <c r="B91" s="1" t="n">
        <v>1</v>
      </c>
      <c r="C91" s="1" t="n">
        <v>5</v>
      </c>
      <c r="D91" s="68" t="s">
        <v>125</v>
      </c>
      <c r="E91" s="10" t="n">
        <v>640</v>
      </c>
      <c r="F91" s="10" t="s">
        <v>129</v>
      </c>
      <c r="G91" s="11" t="n">
        <v>112.07</v>
      </c>
      <c r="H91" s="11" t="n">
        <v>0</v>
      </c>
      <c r="I91" s="11" t="n">
        <v>0</v>
      </c>
      <c r="J91" s="11" t="n">
        <v>20.25</v>
      </c>
      <c r="K91" s="11" t="n">
        <v>20</v>
      </c>
      <c r="L91" s="11"/>
      <c r="M91" s="11"/>
      <c r="N91" s="11"/>
      <c r="O91" s="11"/>
      <c r="P91" s="11" t="n">
        <f aca="false">K91+SUM(L91:O91)</f>
        <v>20</v>
      </c>
      <c r="Q91" s="11"/>
      <c r="R91" s="12" t="n">
        <f aca="false">Q91/$P91</f>
        <v>0</v>
      </c>
      <c r="S91" s="11"/>
      <c r="T91" s="12" t="n">
        <f aca="false">S91/$P91</f>
        <v>0</v>
      </c>
      <c r="U91" s="11"/>
      <c r="V91" s="12" t="n">
        <f aca="false">U91/$P91</f>
        <v>0</v>
      </c>
      <c r="W91" s="11"/>
      <c r="X91" s="12" t="n">
        <f aca="false">W91/$P91</f>
        <v>0</v>
      </c>
      <c r="Y91" s="11" t="n">
        <f aca="false">K91</f>
        <v>20</v>
      </c>
      <c r="Z91" s="11" t="n">
        <f aca="false">Y91</f>
        <v>20</v>
      </c>
    </row>
    <row r="92" customFormat="false" ht="13.9" hidden="false" customHeight="true" outlineLevel="0" collapsed="false">
      <c r="A92" s="1" t="n">
        <v>1</v>
      </c>
      <c r="B92" s="1" t="n">
        <v>1</v>
      </c>
      <c r="C92" s="1" t="n">
        <v>5</v>
      </c>
      <c r="D92" s="75" t="s">
        <v>21</v>
      </c>
      <c r="E92" s="35" t="n">
        <v>72</v>
      </c>
      <c r="F92" s="35" t="s">
        <v>25</v>
      </c>
      <c r="G92" s="36" t="n">
        <f aca="false">SUM(G91:G91)</f>
        <v>112.07</v>
      </c>
      <c r="H92" s="36" t="n">
        <f aca="false">SUM(H91:H91)</f>
        <v>0</v>
      </c>
      <c r="I92" s="36" t="n">
        <f aca="false">SUM(I91:I91)</f>
        <v>0</v>
      </c>
      <c r="J92" s="36" t="n">
        <f aca="false">SUM(J91:J91)</f>
        <v>20.25</v>
      </c>
      <c r="K92" s="36" t="n">
        <f aca="false">SUM(K91:K91)</f>
        <v>20</v>
      </c>
      <c r="L92" s="36" t="n">
        <f aca="false">SUM(L91:L91)</f>
        <v>0</v>
      </c>
      <c r="M92" s="36" t="n">
        <f aca="false">SUM(M91:M91)</f>
        <v>0</v>
      </c>
      <c r="N92" s="36" t="n">
        <f aca="false">SUM(N91:N91)</f>
        <v>0</v>
      </c>
      <c r="O92" s="36" t="n">
        <f aca="false">SUM(O91:O91)</f>
        <v>0</v>
      </c>
      <c r="P92" s="36" t="n">
        <f aca="false">SUM(P91:P91)</f>
        <v>20</v>
      </c>
      <c r="Q92" s="36" t="n">
        <f aca="false">SUM(Q91:Q91)</f>
        <v>0</v>
      </c>
      <c r="R92" s="37" t="n">
        <f aca="false">Q92/$P92</f>
        <v>0</v>
      </c>
      <c r="S92" s="36" t="n">
        <f aca="false">SUM(S91:S91)</f>
        <v>0</v>
      </c>
      <c r="T92" s="37" t="n">
        <f aca="false">S92/$P92</f>
        <v>0</v>
      </c>
      <c r="U92" s="36" t="n">
        <f aca="false">SUM(U91:U91)</f>
        <v>0</v>
      </c>
      <c r="V92" s="37" t="n">
        <f aca="false">U92/$P92</f>
        <v>0</v>
      </c>
      <c r="W92" s="36" t="n">
        <f aca="false">SUM(W91:W91)</f>
        <v>0</v>
      </c>
      <c r="X92" s="37" t="n">
        <f aca="false">W92/$P92</f>
        <v>0</v>
      </c>
      <c r="Y92" s="36" t="n">
        <f aca="false">SUM(Y91:Y91)</f>
        <v>20</v>
      </c>
      <c r="Z92" s="36" t="n">
        <f aca="false">SUM(Z91:Z91)</f>
        <v>20</v>
      </c>
    </row>
    <row r="93" customFormat="false" ht="13.9" hidden="false" customHeight="true" outlineLevel="0" collapsed="false">
      <c r="A93" s="1" t="n">
        <v>1</v>
      </c>
      <c r="B93" s="1" t="n">
        <v>1</v>
      </c>
      <c r="C93" s="1" t="n">
        <v>5</v>
      </c>
      <c r="D93" s="77"/>
      <c r="E93" s="78"/>
      <c r="F93" s="13" t="s">
        <v>121</v>
      </c>
      <c r="G93" s="14" t="n">
        <f aca="false">G90+G92</f>
        <v>47942.2</v>
      </c>
      <c r="H93" s="14" t="n">
        <f aca="false">H90+H92</f>
        <v>19723.48</v>
      </c>
      <c r="I93" s="14" t="n">
        <f aca="false">I90+I92</f>
        <v>19722</v>
      </c>
      <c r="J93" s="14" t="n">
        <f aca="false">J90+J92</f>
        <v>21997.34</v>
      </c>
      <c r="K93" s="14" t="n">
        <f aca="false">K90+K92</f>
        <v>42785</v>
      </c>
      <c r="L93" s="14" t="n">
        <f aca="false">L90+L92</f>
        <v>0</v>
      </c>
      <c r="M93" s="14" t="n">
        <f aca="false">M90+M92</f>
        <v>0</v>
      </c>
      <c r="N93" s="14" t="n">
        <f aca="false">N90+N92</f>
        <v>0</v>
      </c>
      <c r="O93" s="14" t="n">
        <f aca="false">O90+O92</f>
        <v>0</v>
      </c>
      <c r="P93" s="14" t="n">
        <f aca="false">P90+P92</f>
        <v>42785</v>
      </c>
      <c r="Q93" s="14" t="n">
        <f aca="false">Q90+Q92</f>
        <v>0</v>
      </c>
      <c r="R93" s="15" t="n">
        <f aca="false">Q93/$P93</f>
        <v>0</v>
      </c>
      <c r="S93" s="14" t="n">
        <f aca="false">S90+S92</f>
        <v>0</v>
      </c>
      <c r="T93" s="15" t="n">
        <f aca="false">S93/$P93</f>
        <v>0</v>
      </c>
      <c r="U93" s="14" t="n">
        <f aca="false">U90+U92</f>
        <v>0</v>
      </c>
      <c r="V93" s="15" t="n">
        <f aca="false">U93/$P93</f>
        <v>0</v>
      </c>
      <c r="W93" s="14" t="n">
        <f aca="false">W90+W92</f>
        <v>0</v>
      </c>
      <c r="X93" s="15" t="n">
        <f aca="false">W93/$P93</f>
        <v>0</v>
      </c>
      <c r="Y93" s="14" t="n">
        <f aca="false">Y90+Y92</f>
        <v>44885</v>
      </c>
      <c r="Z93" s="14" t="n">
        <f aca="false">Z90+Z92</f>
        <v>45478</v>
      </c>
    </row>
    <row r="94" customFormat="false" ht="13.9" hidden="false" customHeight="true" outlineLevel="0" collapsed="false">
      <c r="D94" s="79"/>
      <c r="E94" s="31"/>
      <c r="F94" s="31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1"/>
      <c r="S94" s="80"/>
      <c r="T94" s="81"/>
      <c r="U94" s="80"/>
      <c r="V94" s="81"/>
      <c r="W94" s="80"/>
      <c r="X94" s="81"/>
      <c r="Y94" s="80"/>
      <c r="Z94" s="80"/>
    </row>
    <row r="95" customFormat="false" ht="13.9" hidden="false" customHeight="true" outlineLevel="0" collapsed="false">
      <c r="D95" s="79"/>
      <c r="E95" s="39" t="s">
        <v>57</v>
      </c>
      <c r="F95" s="17" t="s">
        <v>146</v>
      </c>
      <c r="G95" s="40" t="n">
        <v>1595</v>
      </c>
      <c r="H95" s="40" t="n">
        <v>1161.42</v>
      </c>
      <c r="I95" s="40" t="n">
        <v>1122</v>
      </c>
      <c r="J95" s="40" t="n">
        <v>1122</v>
      </c>
      <c r="K95" s="40" t="n">
        <v>1635</v>
      </c>
      <c r="L95" s="40"/>
      <c r="M95" s="40"/>
      <c r="N95" s="40"/>
      <c r="O95" s="40"/>
      <c r="P95" s="40" t="n">
        <f aca="false">K95+SUM(L95:O95)</f>
        <v>1635</v>
      </c>
      <c r="Q95" s="40"/>
      <c r="R95" s="41" t="n">
        <f aca="false">Q95/$P95</f>
        <v>0</v>
      </c>
      <c r="S95" s="40"/>
      <c r="T95" s="41" t="n">
        <f aca="false">S95/$P95</f>
        <v>0</v>
      </c>
      <c r="U95" s="40"/>
      <c r="V95" s="41" t="n">
        <f aca="false">U95/$P95</f>
        <v>0</v>
      </c>
      <c r="W95" s="40"/>
      <c r="X95" s="42" t="n">
        <f aca="false">W95/$P95</f>
        <v>0</v>
      </c>
      <c r="Y95" s="40" t="n">
        <f aca="false">K95</f>
        <v>1635</v>
      </c>
      <c r="Z95" s="43" t="n">
        <f aca="false">Y95</f>
        <v>1635</v>
      </c>
    </row>
    <row r="96" customFormat="false" ht="13.9" hidden="false" customHeight="true" outlineLevel="0" collapsed="false">
      <c r="D96" s="79"/>
      <c r="E96" s="44"/>
      <c r="F96" s="1" t="s">
        <v>147</v>
      </c>
      <c r="G96" s="46" t="n">
        <v>2519.73</v>
      </c>
      <c r="H96" s="46" t="n">
        <v>1457.25</v>
      </c>
      <c r="I96" s="46" t="n">
        <v>1620</v>
      </c>
      <c r="J96" s="46" t="n">
        <v>1620</v>
      </c>
      <c r="K96" s="46" t="n">
        <v>4497</v>
      </c>
      <c r="L96" s="46"/>
      <c r="M96" s="46"/>
      <c r="N96" s="46"/>
      <c r="O96" s="46"/>
      <c r="P96" s="46" t="n">
        <f aca="false">K96+SUM(L96:O96)</f>
        <v>4497</v>
      </c>
      <c r="Q96" s="46"/>
      <c r="R96" s="2" t="n">
        <f aca="false">Q96/$P96</f>
        <v>0</v>
      </c>
      <c r="S96" s="46"/>
      <c r="T96" s="2" t="n">
        <f aca="false">S96/$P96</f>
        <v>0</v>
      </c>
      <c r="U96" s="46"/>
      <c r="V96" s="2" t="n">
        <f aca="false">U96/$P96</f>
        <v>0</v>
      </c>
      <c r="W96" s="46"/>
      <c r="X96" s="47" t="n">
        <f aca="false">W96/$P96</f>
        <v>0</v>
      </c>
      <c r="Y96" s="46" t="n">
        <f aca="false">K96</f>
        <v>4497</v>
      </c>
      <c r="Z96" s="48" t="n">
        <f aca="false">Y96</f>
        <v>4497</v>
      </c>
    </row>
    <row r="97" customFormat="false" ht="13.9" hidden="false" customHeight="true" outlineLevel="0" collapsed="false">
      <c r="D97" s="79"/>
      <c r="E97" s="44"/>
      <c r="F97" s="1" t="s">
        <v>148</v>
      </c>
      <c r="G97" s="49" t="n">
        <v>2792.79</v>
      </c>
      <c r="H97" s="46" t="n">
        <v>1831</v>
      </c>
      <c r="I97" s="46" t="n">
        <v>1831</v>
      </c>
      <c r="J97" s="46" t="n">
        <v>1830.4</v>
      </c>
      <c r="K97" s="46" t="n">
        <v>1831</v>
      </c>
      <c r="L97" s="46"/>
      <c r="M97" s="46"/>
      <c r="N97" s="46"/>
      <c r="O97" s="46"/>
      <c r="P97" s="46" t="n">
        <f aca="false">K97+SUM(L97:O97)</f>
        <v>1831</v>
      </c>
      <c r="Q97" s="46"/>
      <c r="R97" s="2" t="n">
        <f aca="false">Q97/$P97</f>
        <v>0</v>
      </c>
      <c r="S97" s="46"/>
      <c r="T97" s="2" t="n">
        <f aca="false">S97/$P97</f>
        <v>0</v>
      </c>
      <c r="U97" s="46"/>
      <c r="V97" s="2" t="n">
        <f aca="false">U97/$P97</f>
        <v>0</v>
      </c>
      <c r="W97" s="46"/>
      <c r="X97" s="47" t="n">
        <f aca="false">W97/$P97</f>
        <v>0</v>
      </c>
      <c r="Y97" s="46" t="n">
        <f aca="false">K97</f>
        <v>1831</v>
      </c>
      <c r="Z97" s="48" t="n">
        <f aca="false">Y97</f>
        <v>1831</v>
      </c>
    </row>
    <row r="98" customFormat="false" ht="13.9" hidden="false" customHeight="true" outlineLevel="0" collapsed="false">
      <c r="D98" s="79"/>
      <c r="E98" s="44"/>
      <c r="F98" s="1" t="s">
        <v>149</v>
      </c>
      <c r="G98" s="49" t="n">
        <v>8054.22</v>
      </c>
      <c r="H98" s="46" t="n">
        <v>1483</v>
      </c>
      <c r="I98" s="46" t="n">
        <v>1859</v>
      </c>
      <c r="J98" s="46" t="n">
        <v>4472.34</v>
      </c>
      <c r="K98" s="46" t="n">
        <v>2380</v>
      </c>
      <c r="L98" s="46"/>
      <c r="M98" s="46"/>
      <c r="N98" s="46"/>
      <c r="O98" s="46"/>
      <c r="P98" s="46" t="n">
        <f aca="false">K98+SUM(L98:O98)</f>
        <v>2380</v>
      </c>
      <c r="Q98" s="46"/>
      <c r="R98" s="2" t="n">
        <f aca="false">Q98/$P98</f>
        <v>0</v>
      </c>
      <c r="S98" s="46"/>
      <c r="T98" s="2" t="n">
        <f aca="false">S98/$P98</f>
        <v>0</v>
      </c>
      <c r="U98" s="46"/>
      <c r="V98" s="2" t="n">
        <f aca="false">U98/$P98</f>
        <v>0</v>
      </c>
      <c r="W98" s="46"/>
      <c r="X98" s="47" t="n">
        <f aca="false">W98/$P98</f>
        <v>0</v>
      </c>
      <c r="Y98" s="46" t="n">
        <f aca="false">K98</f>
        <v>2380</v>
      </c>
      <c r="Z98" s="48" t="n">
        <f aca="false">Y98</f>
        <v>2380</v>
      </c>
    </row>
    <row r="99" customFormat="false" ht="13.9" hidden="false" customHeight="true" outlineLevel="0" collapsed="false">
      <c r="D99" s="79"/>
      <c r="E99" s="52"/>
      <c r="F99" s="86" t="s">
        <v>150</v>
      </c>
      <c r="G99" s="54" t="n">
        <v>5970.38</v>
      </c>
      <c r="H99" s="87" t="n">
        <v>4434.34</v>
      </c>
      <c r="I99" s="87" t="n">
        <v>7244</v>
      </c>
      <c r="J99" s="87" t="n">
        <v>8111.3</v>
      </c>
      <c r="K99" s="87" t="n">
        <v>8140</v>
      </c>
      <c r="L99" s="87"/>
      <c r="M99" s="87"/>
      <c r="N99" s="87"/>
      <c r="O99" s="87"/>
      <c r="P99" s="87" t="n">
        <f aca="false">K99+SUM(L99:O99)</f>
        <v>8140</v>
      </c>
      <c r="Q99" s="87"/>
      <c r="R99" s="88" t="n">
        <f aca="false">Q99/$P99</f>
        <v>0</v>
      </c>
      <c r="S99" s="87"/>
      <c r="T99" s="88" t="n">
        <f aca="false">S99/$P99</f>
        <v>0</v>
      </c>
      <c r="U99" s="87"/>
      <c r="V99" s="88" t="n">
        <f aca="false">U99/$P99</f>
        <v>0</v>
      </c>
      <c r="W99" s="87"/>
      <c r="X99" s="89" t="n">
        <f aca="false">W99/$P99</f>
        <v>0</v>
      </c>
      <c r="Y99" s="54" t="n">
        <f aca="false">K99</f>
        <v>8140</v>
      </c>
      <c r="Z99" s="57" t="n">
        <f aca="false">Y99</f>
        <v>8140</v>
      </c>
    </row>
    <row r="100" customFormat="false" ht="13.9" hidden="false" customHeight="true" outlineLevel="0" collapsed="false">
      <c r="D100" s="79"/>
      <c r="E100" s="31"/>
      <c r="F100" s="31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1"/>
      <c r="S100" s="80"/>
      <c r="T100" s="81"/>
      <c r="U100" s="80"/>
      <c r="V100" s="81"/>
      <c r="W100" s="80"/>
      <c r="X100" s="81"/>
      <c r="Y100" s="80"/>
      <c r="Z100" s="80"/>
    </row>
    <row r="101" customFormat="false" ht="13.9" hidden="false" customHeight="true" outlineLevel="0" collapsed="false">
      <c r="D101" s="60" t="s">
        <v>151</v>
      </c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customFormat="false" ht="13.9" hidden="false" customHeight="true" outlineLevel="0" collapsed="false">
      <c r="D102" s="7" t="s">
        <v>33</v>
      </c>
      <c r="E102" s="7" t="s">
        <v>34</v>
      </c>
      <c r="F102" s="7" t="s">
        <v>35</v>
      </c>
      <c r="G102" s="7" t="s">
        <v>1</v>
      </c>
      <c r="H102" s="7" t="s">
        <v>2</v>
      </c>
      <c r="I102" s="7" t="s">
        <v>3</v>
      </c>
      <c r="J102" s="7" t="s">
        <v>4</v>
      </c>
      <c r="K102" s="7" t="s">
        <v>5</v>
      </c>
      <c r="L102" s="7" t="s">
        <v>6</v>
      </c>
      <c r="M102" s="7" t="s">
        <v>7</v>
      </c>
      <c r="N102" s="7" t="s">
        <v>8</v>
      </c>
      <c r="O102" s="7" t="s">
        <v>9</v>
      </c>
      <c r="P102" s="7" t="s">
        <v>10</v>
      </c>
      <c r="Q102" s="7" t="s">
        <v>11</v>
      </c>
      <c r="R102" s="8" t="s">
        <v>12</v>
      </c>
      <c r="S102" s="7" t="s">
        <v>13</v>
      </c>
      <c r="T102" s="8" t="s">
        <v>14</v>
      </c>
      <c r="U102" s="7" t="s">
        <v>15</v>
      </c>
      <c r="V102" s="8" t="s">
        <v>16</v>
      </c>
      <c r="W102" s="7" t="s">
        <v>17</v>
      </c>
      <c r="X102" s="8" t="s">
        <v>18</v>
      </c>
      <c r="Y102" s="7" t="s">
        <v>19</v>
      </c>
      <c r="Z102" s="7" t="s">
        <v>20</v>
      </c>
    </row>
    <row r="103" customFormat="false" ht="13.9" hidden="false" customHeight="true" outlineLevel="0" collapsed="false">
      <c r="A103" s="1" t="n">
        <v>1</v>
      </c>
      <c r="B103" s="1" t="n">
        <v>1</v>
      </c>
      <c r="C103" s="1" t="n">
        <v>6</v>
      </c>
      <c r="D103" s="74" t="s">
        <v>152</v>
      </c>
      <c r="E103" s="10" t="n">
        <v>630</v>
      </c>
      <c r="F103" s="10" t="s">
        <v>128</v>
      </c>
      <c r="G103" s="11" t="n">
        <v>1301.93</v>
      </c>
      <c r="H103" s="11" t="n">
        <v>2179.25</v>
      </c>
      <c r="I103" s="11" t="n">
        <v>588</v>
      </c>
      <c r="J103" s="11" t="n">
        <v>390.89</v>
      </c>
      <c r="K103" s="11" t="n">
        <v>792</v>
      </c>
      <c r="L103" s="11"/>
      <c r="M103" s="11"/>
      <c r="N103" s="11"/>
      <c r="O103" s="11"/>
      <c r="P103" s="11" t="n">
        <f aca="false">K103+SUM(L103:O103)</f>
        <v>792</v>
      </c>
      <c r="Q103" s="11"/>
      <c r="R103" s="12" t="n">
        <f aca="false">Q103/$P103</f>
        <v>0</v>
      </c>
      <c r="S103" s="11"/>
      <c r="T103" s="12" t="n">
        <f aca="false">S103/$P103</f>
        <v>0</v>
      </c>
      <c r="U103" s="11"/>
      <c r="V103" s="12" t="n">
        <f aca="false">U103/$P103</f>
        <v>0</v>
      </c>
      <c r="W103" s="11"/>
      <c r="X103" s="12" t="n">
        <f aca="false">W103/$P103</f>
        <v>0</v>
      </c>
      <c r="Y103" s="11" t="n">
        <f aca="false">K103</f>
        <v>792</v>
      </c>
      <c r="Z103" s="11" t="n">
        <f aca="false">Y103</f>
        <v>792</v>
      </c>
    </row>
    <row r="104" customFormat="false" ht="13.9" hidden="false" customHeight="true" outlineLevel="0" collapsed="false">
      <c r="A104" s="1" t="n">
        <v>1</v>
      </c>
      <c r="B104" s="1" t="n">
        <v>1</v>
      </c>
      <c r="C104" s="1" t="n">
        <v>6</v>
      </c>
      <c r="D104" s="67" t="s">
        <v>21</v>
      </c>
      <c r="E104" s="13" t="n">
        <v>41</v>
      </c>
      <c r="F104" s="13" t="s">
        <v>23</v>
      </c>
      <c r="G104" s="14" t="n">
        <f aca="false">SUM(G103:G103)</f>
        <v>1301.93</v>
      </c>
      <c r="H104" s="14" t="n">
        <f aca="false">SUM(H103:H103)</f>
        <v>2179.25</v>
      </c>
      <c r="I104" s="14" t="n">
        <f aca="false">SUM(I103:I103)</f>
        <v>588</v>
      </c>
      <c r="J104" s="14" t="n">
        <f aca="false">SUM(J103:J103)</f>
        <v>390.89</v>
      </c>
      <c r="K104" s="14" t="n">
        <f aca="false">SUM(K103:K103)</f>
        <v>792</v>
      </c>
      <c r="L104" s="14" t="n">
        <f aca="false">SUM(L103:L103)</f>
        <v>0</v>
      </c>
      <c r="M104" s="14" t="n">
        <f aca="false">SUM(M103:M103)</f>
        <v>0</v>
      </c>
      <c r="N104" s="14" t="n">
        <f aca="false">SUM(N103:N103)</f>
        <v>0</v>
      </c>
      <c r="O104" s="14" t="n">
        <f aca="false">SUM(O103:O103)</f>
        <v>0</v>
      </c>
      <c r="P104" s="14" t="n">
        <f aca="false">SUM(P103:P103)</f>
        <v>792</v>
      </c>
      <c r="Q104" s="14" t="n">
        <f aca="false">SUM(Q103:Q103)</f>
        <v>0</v>
      </c>
      <c r="R104" s="15" t="n">
        <f aca="false">Q104/$P104</f>
        <v>0</v>
      </c>
      <c r="S104" s="14" t="n">
        <f aca="false">SUM(S103:S103)</f>
        <v>0</v>
      </c>
      <c r="T104" s="15" t="n">
        <f aca="false">S104/$P104</f>
        <v>0</v>
      </c>
      <c r="U104" s="14" t="n">
        <f aca="false">SUM(U103:U103)</f>
        <v>0</v>
      </c>
      <c r="V104" s="15" t="n">
        <f aca="false">U104/$P104</f>
        <v>0</v>
      </c>
      <c r="W104" s="14" t="n">
        <f aca="false">SUM(W103:W103)</f>
        <v>0</v>
      </c>
      <c r="X104" s="15" t="n">
        <f aca="false">W104/$P104</f>
        <v>0</v>
      </c>
      <c r="Y104" s="14" t="n">
        <f aca="false">SUM(Y103:Y103)</f>
        <v>792</v>
      </c>
      <c r="Z104" s="14" t="n">
        <f aca="false">SUM(Z103:Z103)</f>
        <v>792</v>
      </c>
    </row>
    <row r="105" customFormat="false" ht="13.9" hidden="false" customHeight="true" outlineLevel="0" collapsed="false">
      <c r="D105" s="79"/>
      <c r="E105" s="31"/>
      <c r="F105" s="31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1"/>
      <c r="S105" s="80"/>
      <c r="T105" s="81"/>
      <c r="U105" s="80"/>
      <c r="V105" s="81"/>
      <c r="W105" s="80"/>
      <c r="X105" s="81"/>
      <c r="Y105" s="80"/>
      <c r="Z105" s="80"/>
    </row>
    <row r="106" customFormat="false" ht="13.9" hidden="false" customHeight="true" outlineLevel="0" collapsed="false">
      <c r="D106" s="60" t="s">
        <v>153</v>
      </c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customFormat="false" ht="13.9" hidden="false" customHeight="true" outlineLevel="0" collapsed="false">
      <c r="D107" s="7" t="s">
        <v>33</v>
      </c>
      <c r="E107" s="7" t="s">
        <v>34</v>
      </c>
      <c r="F107" s="7" t="s">
        <v>35</v>
      </c>
      <c r="G107" s="7" t="s">
        <v>1</v>
      </c>
      <c r="H107" s="7" t="s">
        <v>2</v>
      </c>
      <c r="I107" s="7" t="s">
        <v>3</v>
      </c>
      <c r="J107" s="7" t="s">
        <v>4</v>
      </c>
      <c r="K107" s="7" t="s">
        <v>5</v>
      </c>
      <c r="L107" s="7" t="s">
        <v>6</v>
      </c>
      <c r="M107" s="7" t="s">
        <v>7</v>
      </c>
      <c r="N107" s="7" t="s">
        <v>8</v>
      </c>
      <c r="O107" s="7" t="s">
        <v>9</v>
      </c>
      <c r="P107" s="7" t="s">
        <v>10</v>
      </c>
      <c r="Q107" s="7" t="s">
        <v>11</v>
      </c>
      <c r="R107" s="8" t="s">
        <v>12</v>
      </c>
      <c r="S107" s="7" t="s">
        <v>13</v>
      </c>
      <c r="T107" s="8" t="s">
        <v>14</v>
      </c>
      <c r="U107" s="7" t="s">
        <v>15</v>
      </c>
      <c r="V107" s="8" t="s">
        <v>16</v>
      </c>
      <c r="W107" s="7" t="s">
        <v>17</v>
      </c>
      <c r="X107" s="8" t="s">
        <v>18</v>
      </c>
      <c r="Y107" s="7" t="s">
        <v>19</v>
      </c>
      <c r="Z107" s="7" t="s">
        <v>20</v>
      </c>
    </row>
    <row r="108" customFormat="false" ht="13.9" hidden="false" customHeight="true" outlineLevel="0" collapsed="false">
      <c r="A108" s="1" t="n">
        <v>1</v>
      </c>
      <c r="B108" s="1" t="n">
        <v>1</v>
      </c>
      <c r="C108" s="1" t="n">
        <v>7</v>
      </c>
      <c r="D108" s="74" t="s">
        <v>154</v>
      </c>
      <c r="E108" s="10" t="n">
        <v>610</v>
      </c>
      <c r="F108" s="10" t="s">
        <v>126</v>
      </c>
      <c r="G108" s="11" t="n">
        <v>4183.72</v>
      </c>
      <c r="H108" s="11" t="n">
        <v>4294.73</v>
      </c>
      <c r="I108" s="11" t="n">
        <v>3529</v>
      </c>
      <c r="J108" s="11" t="n">
        <v>4362</v>
      </c>
      <c r="K108" s="11" t="n">
        <v>3235</v>
      </c>
      <c r="L108" s="11"/>
      <c r="M108" s="11"/>
      <c r="N108" s="11"/>
      <c r="O108" s="11"/>
      <c r="P108" s="33" t="n">
        <f aca="false">K108+SUM(L108:O108)</f>
        <v>3235</v>
      </c>
      <c r="Q108" s="33"/>
      <c r="R108" s="34" t="n">
        <f aca="false">Q108/$P108</f>
        <v>0</v>
      </c>
      <c r="S108" s="33"/>
      <c r="T108" s="34" t="n">
        <f aca="false">S108/$P108</f>
        <v>0</v>
      </c>
      <c r="U108" s="33"/>
      <c r="V108" s="34" t="n">
        <f aca="false">U108/$P108</f>
        <v>0</v>
      </c>
      <c r="W108" s="33"/>
      <c r="X108" s="34" t="n">
        <f aca="false">W108/$P108</f>
        <v>0</v>
      </c>
      <c r="Y108" s="11" t="n">
        <f aca="false">K108</f>
        <v>3235</v>
      </c>
      <c r="Z108" s="11" t="n">
        <f aca="false">Y108</f>
        <v>3235</v>
      </c>
    </row>
    <row r="109" customFormat="false" ht="13.9" hidden="false" customHeight="true" outlineLevel="0" collapsed="false">
      <c r="A109" s="1" t="n">
        <v>1</v>
      </c>
      <c r="B109" s="1" t="n">
        <v>1</v>
      </c>
      <c r="C109" s="1" t="n">
        <v>7</v>
      </c>
      <c r="D109" s="74"/>
      <c r="E109" s="10" t="n">
        <v>620</v>
      </c>
      <c r="F109" s="10" t="s">
        <v>127</v>
      </c>
      <c r="G109" s="11" t="n">
        <v>1504.41</v>
      </c>
      <c r="H109" s="11" t="n">
        <v>1545.8</v>
      </c>
      <c r="I109" s="11" t="n">
        <v>1233</v>
      </c>
      <c r="J109" s="11" t="n">
        <v>1525</v>
      </c>
      <c r="K109" s="11" t="n">
        <v>1131</v>
      </c>
      <c r="L109" s="11"/>
      <c r="M109" s="11"/>
      <c r="N109" s="11"/>
      <c r="O109" s="11"/>
      <c r="P109" s="33" t="n">
        <f aca="false">K109+SUM(L109:O109)</f>
        <v>1131</v>
      </c>
      <c r="Q109" s="33"/>
      <c r="R109" s="34" t="n">
        <f aca="false">Q109/$P109</f>
        <v>0</v>
      </c>
      <c r="S109" s="33"/>
      <c r="T109" s="34" t="n">
        <f aca="false">S109/$P109</f>
        <v>0</v>
      </c>
      <c r="U109" s="33"/>
      <c r="V109" s="34" t="n">
        <f aca="false">U109/$P109</f>
        <v>0</v>
      </c>
      <c r="W109" s="33"/>
      <c r="X109" s="34" t="n">
        <f aca="false">W109/$P109</f>
        <v>0</v>
      </c>
      <c r="Y109" s="11" t="n">
        <f aca="false">K109</f>
        <v>1131</v>
      </c>
      <c r="Z109" s="11" t="n">
        <f aca="false">Y109</f>
        <v>1131</v>
      </c>
    </row>
    <row r="110" customFormat="false" ht="13.9" hidden="false" customHeight="true" outlineLevel="0" collapsed="false">
      <c r="A110" s="1" t="n">
        <v>1</v>
      </c>
      <c r="B110" s="1" t="n">
        <v>1</v>
      </c>
      <c r="C110" s="1" t="n">
        <v>7</v>
      </c>
      <c r="D110" s="74"/>
      <c r="E110" s="10" t="n">
        <v>630</v>
      </c>
      <c r="F110" s="10" t="s">
        <v>128</v>
      </c>
      <c r="G110" s="11" t="n">
        <v>513.22</v>
      </c>
      <c r="H110" s="33" t="n">
        <v>860.71</v>
      </c>
      <c r="I110" s="33" t="n">
        <f aca="false">príjmy!F107+príjmy!F108-I108-I109</f>
        <v>799</v>
      </c>
      <c r="J110" s="33" t="n">
        <v>861</v>
      </c>
      <c r="K110" s="33" t="n">
        <f aca="false">príjmy!H107-K108-K109</f>
        <v>1299</v>
      </c>
      <c r="L110" s="33"/>
      <c r="M110" s="33"/>
      <c r="N110" s="33"/>
      <c r="O110" s="33"/>
      <c r="P110" s="33" t="n">
        <f aca="false">K110+SUM(L110:O110)</f>
        <v>1299</v>
      </c>
      <c r="Q110" s="33"/>
      <c r="R110" s="34" t="n">
        <f aca="false">Q110/$P110</f>
        <v>0</v>
      </c>
      <c r="S110" s="33"/>
      <c r="T110" s="34" t="n">
        <f aca="false">S110/$P110</f>
        <v>0</v>
      </c>
      <c r="U110" s="33"/>
      <c r="V110" s="34" t="n">
        <f aca="false">U110/$P110</f>
        <v>0</v>
      </c>
      <c r="W110" s="33"/>
      <c r="X110" s="34" t="n">
        <f aca="false">W110/$P110</f>
        <v>0</v>
      </c>
      <c r="Y110" s="11" t="n">
        <f aca="false">K110</f>
        <v>1299</v>
      </c>
      <c r="Z110" s="11" t="n">
        <f aca="false">Y110</f>
        <v>1299</v>
      </c>
    </row>
    <row r="111" customFormat="false" ht="13.9" hidden="false" customHeight="true" outlineLevel="0" collapsed="false">
      <c r="A111" s="1" t="n">
        <v>1</v>
      </c>
      <c r="B111" s="1" t="n">
        <v>1</v>
      </c>
      <c r="C111" s="1" t="n">
        <v>7</v>
      </c>
      <c r="D111" s="75" t="s">
        <v>21</v>
      </c>
      <c r="E111" s="35" t="n">
        <v>111</v>
      </c>
      <c r="F111" s="35" t="s">
        <v>131</v>
      </c>
      <c r="G111" s="36" t="n">
        <f aca="false">SUM(G108:G110)</f>
        <v>6201.35</v>
      </c>
      <c r="H111" s="36" t="n">
        <f aca="false">SUM(H108:H110)</f>
        <v>6701.24</v>
      </c>
      <c r="I111" s="90" t="n">
        <f aca="false">SUM(I108:I110)</f>
        <v>5561</v>
      </c>
      <c r="J111" s="90" t="n">
        <f aca="false">SUM(J108:J110)</f>
        <v>6748</v>
      </c>
      <c r="K111" s="90" t="n">
        <f aca="false">SUM(K108:K110)</f>
        <v>5665</v>
      </c>
      <c r="L111" s="90" t="n">
        <f aca="false">SUM(L108:L110)</f>
        <v>0</v>
      </c>
      <c r="M111" s="90" t="n">
        <f aca="false">SUM(M108:M110)</f>
        <v>0</v>
      </c>
      <c r="N111" s="90" t="n">
        <f aca="false">SUM(N108:N110)</f>
        <v>0</v>
      </c>
      <c r="O111" s="90" t="n">
        <f aca="false">SUM(O108:O110)</f>
        <v>0</v>
      </c>
      <c r="P111" s="90" t="n">
        <f aca="false">SUM(P108:P110)</f>
        <v>5665</v>
      </c>
      <c r="Q111" s="90" t="n">
        <f aca="false">SUM(Q108:Q110)</f>
        <v>0</v>
      </c>
      <c r="R111" s="91" t="n">
        <f aca="false">Q111/$P111</f>
        <v>0</v>
      </c>
      <c r="S111" s="90" t="n">
        <f aca="false">SUM(S108:S110)</f>
        <v>0</v>
      </c>
      <c r="T111" s="91" t="n">
        <f aca="false">S111/$P111</f>
        <v>0</v>
      </c>
      <c r="U111" s="90" t="n">
        <f aca="false">SUM(U108:U110)</f>
        <v>0</v>
      </c>
      <c r="V111" s="91" t="n">
        <f aca="false">U111/$P111</f>
        <v>0</v>
      </c>
      <c r="W111" s="90" t="n">
        <f aca="false">SUM(W108:W110)</f>
        <v>0</v>
      </c>
      <c r="X111" s="91" t="n">
        <f aca="false">W111/$P111</f>
        <v>0</v>
      </c>
      <c r="Y111" s="36" t="n">
        <f aca="false">SUM(Y108:Y110)</f>
        <v>5665</v>
      </c>
      <c r="Z111" s="36" t="n">
        <f aca="false">SUM(Z108:Z110)</f>
        <v>5665</v>
      </c>
    </row>
    <row r="112" customFormat="false" ht="13.9" hidden="false" customHeight="true" outlineLevel="0" collapsed="false">
      <c r="A112" s="1" t="n">
        <v>1</v>
      </c>
      <c r="B112" s="1" t="n">
        <v>1</v>
      </c>
      <c r="C112" s="1" t="n">
        <v>7</v>
      </c>
      <c r="D112" s="74" t="s">
        <v>154</v>
      </c>
      <c r="E112" s="10" t="n">
        <v>610</v>
      </c>
      <c r="F112" s="10" t="s">
        <v>126</v>
      </c>
      <c r="G112" s="11" t="n">
        <v>7296.19</v>
      </c>
      <c r="H112" s="11" t="n">
        <v>2793.14</v>
      </c>
      <c r="I112" s="11" t="n">
        <v>2831</v>
      </c>
      <c r="J112" s="11" t="n">
        <v>1690.05</v>
      </c>
      <c r="K112" s="11" t="n">
        <v>2732</v>
      </c>
      <c r="L112" s="11"/>
      <c r="M112" s="11"/>
      <c r="N112" s="11"/>
      <c r="O112" s="11"/>
      <c r="P112" s="33" t="n">
        <f aca="false">K112+SUM(L112:O112)</f>
        <v>2732</v>
      </c>
      <c r="Q112" s="33"/>
      <c r="R112" s="34" t="n">
        <f aca="false">Q112/$P112</f>
        <v>0</v>
      </c>
      <c r="S112" s="33"/>
      <c r="T112" s="34" t="n">
        <f aca="false">S112/$P112</f>
        <v>0</v>
      </c>
      <c r="U112" s="33"/>
      <c r="V112" s="34" t="n">
        <f aca="false">U112/$P112</f>
        <v>0</v>
      </c>
      <c r="W112" s="33"/>
      <c r="X112" s="34" t="n">
        <f aca="false">W112/$P112</f>
        <v>0</v>
      </c>
      <c r="Y112" s="11" t="n">
        <v>2803</v>
      </c>
      <c r="Z112" s="11" t="n">
        <v>2876</v>
      </c>
    </row>
    <row r="113" customFormat="false" ht="13.9" hidden="false" customHeight="true" outlineLevel="0" collapsed="false">
      <c r="A113" s="1" t="n">
        <v>1</v>
      </c>
      <c r="B113" s="1" t="n">
        <v>1</v>
      </c>
      <c r="C113" s="1" t="n">
        <v>7</v>
      </c>
      <c r="D113" s="74"/>
      <c r="E113" s="10" t="n">
        <v>620</v>
      </c>
      <c r="F113" s="10" t="s">
        <v>127</v>
      </c>
      <c r="G113" s="11" t="n">
        <v>2717.55</v>
      </c>
      <c r="H113" s="11" t="n">
        <v>990.48</v>
      </c>
      <c r="I113" s="11" t="n">
        <v>1086</v>
      </c>
      <c r="J113" s="11" t="n">
        <v>709.09</v>
      </c>
      <c r="K113" s="11" t="n">
        <v>1090</v>
      </c>
      <c r="L113" s="11"/>
      <c r="M113" s="11"/>
      <c r="N113" s="11"/>
      <c r="O113" s="11"/>
      <c r="P113" s="33" t="n">
        <f aca="false">K113+SUM(L113:O113)</f>
        <v>1090</v>
      </c>
      <c r="Q113" s="33"/>
      <c r="R113" s="34" t="n">
        <f aca="false">Q113/$P113</f>
        <v>0</v>
      </c>
      <c r="S113" s="33"/>
      <c r="T113" s="34" t="n">
        <f aca="false">S113/$P113</f>
        <v>0</v>
      </c>
      <c r="U113" s="33"/>
      <c r="V113" s="34" t="n">
        <f aca="false">U113/$P113</f>
        <v>0</v>
      </c>
      <c r="W113" s="33"/>
      <c r="X113" s="34" t="n">
        <f aca="false">W113/$P113</f>
        <v>0</v>
      </c>
      <c r="Y113" s="11" t="n">
        <v>1116</v>
      </c>
      <c r="Z113" s="11" t="n">
        <v>1145</v>
      </c>
    </row>
    <row r="114" customFormat="false" ht="13.9" hidden="false" customHeight="true" outlineLevel="0" collapsed="false">
      <c r="A114" s="1" t="n">
        <v>1</v>
      </c>
      <c r="B114" s="1" t="n">
        <v>1</v>
      </c>
      <c r="C114" s="1" t="n">
        <v>7</v>
      </c>
      <c r="D114" s="74"/>
      <c r="E114" s="10" t="n">
        <v>630</v>
      </c>
      <c r="F114" s="10" t="s">
        <v>128</v>
      </c>
      <c r="G114" s="11" t="n">
        <v>1142.66</v>
      </c>
      <c r="H114" s="11" t="n">
        <v>378.35</v>
      </c>
      <c r="I114" s="11" t="n">
        <f aca="false">1052+255</f>
        <v>1307</v>
      </c>
      <c r="J114" s="11" t="n">
        <v>1141.71</v>
      </c>
      <c r="K114" s="11" t="n">
        <f aca="false">1174+235</f>
        <v>1409</v>
      </c>
      <c r="L114" s="11"/>
      <c r="M114" s="11"/>
      <c r="N114" s="11"/>
      <c r="O114" s="11"/>
      <c r="P114" s="33" t="n">
        <f aca="false">K114+SUM(L114:O114)</f>
        <v>1409</v>
      </c>
      <c r="Q114" s="33"/>
      <c r="R114" s="34" t="n">
        <f aca="false">Q114/$P114</f>
        <v>0</v>
      </c>
      <c r="S114" s="33"/>
      <c r="T114" s="34" t="n">
        <f aca="false">S114/$P114</f>
        <v>0</v>
      </c>
      <c r="U114" s="33"/>
      <c r="V114" s="34" t="n">
        <f aca="false">U114/$P114</f>
        <v>0</v>
      </c>
      <c r="W114" s="33"/>
      <c r="X114" s="34" t="n">
        <f aca="false">W114/$P114</f>
        <v>0</v>
      </c>
      <c r="Y114" s="11" t="n">
        <f aca="false">1162+235</f>
        <v>1397</v>
      </c>
      <c r="Z114" s="11" t="n">
        <f aca="false">1179+235</f>
        <v>1414</v>
      </c>
    </row>
    <row r="115" customFormat="false" ht="13.9" hidden="false" customHeight="true" outlineLevel="0" collapsed="false">
      <c r="A115" s="1" t="n">
        <v>1</v>
      </c>
      <c r="B115" s="1" t="n">
        <v>1</v>
      </c>
      <c r="C115" s="1" t="n">
        <v>7</v>
      </c>
      <c r="D115" s="74"/>
      <c r="E115" s="10" t="n">
        <v>640</v>
      </c>
      <c r="F115" s="10" t="s">
        <v>129</v>
      </c>
      <c r="G115" s="11" t="n">
        <v>0</v>
      </c>
      <c r="H115" s="11" t="n">
        <v>144.56</v>
      </c>
      <c r="I115" s="11" t="n">
        <v>0</v>
      </c>
      <c r="J115" s="11" t="n">
        <v>0</v>
      </c>
      <c r="K115" s="11" t="n">
        <v>0</v>
      </c>
      <c r="L115" s="11"/>
      <c r="M115" s="11"/>
      <c r="N115" s="11"/>
      <c r="O115" s="11"/>
      <c r="P115" s="11" t="n">
        <f aca="false">K115+SUM(L115:O115)</f>
        <v>0</v>
      </c>
      <c r="Q115" s="11"/>
      <c r="R115" s="12" t="e">
        <f aca="false">Q115/$P115</f>
        <v>#DIV/0!</v>
      </c>
      <c r="S115" s="11"/>
      <c r="T115" s="12" t="e">
        <f aca="false">S115/$P115</f>
        <v>#DIV/0!</v>
      </c>
      <c r="U115" s="11"/>
      <c r="V115" s="12" t="e">
        <f aca="false">U115/$P115</f>
        <v>#DIV/0!</v>
      </c>
      <c r="W115" s="11"/>
      <c r="X115" s="12" t="e">
        <f aca="false">W115/$P115</f>
        <v>#DIV/0!</v>
      </c>
      <c r="Y115" s="11" t="n">
        <f aca="false">K115</f>
        <v>0</v>
      </c>
      <c r="Z115" s="11" t="n">
        <f aca="false">Y115</f>
        <v>0</v>
      </c>
    </row>
    <row r="116" customFormat="false" ht="13.9" hidden="false" customHeight="true" outlineLevel="0" collapsed="false">
      <c r="A116" s="1" t="n">
        <v>1</v>
      </c>
      <c r="B116" s="1" t="n">
        <v>1</v>
      </c>
      <c r="C116" s="1" t="n">
        <v>7</v>
      </c>
      <c r="D116" s="75" t="s">
        <v>21</v>
      </c>
      <c r="E116" s="35" t="n">
        <v>41</v>
      </c>
      <c r="F116" s="35" t="s">
        <v>23</v>
      </c>
      <c r="G116" s="36" t="n">
        <f aca="false">SUM(G112:G115)</f>
        <v>11156.4</v>
      </c>
      <c r="H116" s="36" t="n">
        <f aca="false">SUM(H112:H115)</f>
        <v>4306.53</v>
      </c>
      <c r="I116" s="36" t="n">
        <f aca="false">SUM(I112:I115)</f>
        <v>5224</v>
      </c>
      <c r="J116" s="36" t="n">
        <f aca="false">SUM(J112:J115)</f>
        <v>3540.85</v>
      </c>
      <c r="K116" s="36" t="n">
        <f aca="false">SUM(K112:K115)</f>
        <v>5231</v>
      </c>
      <c r="L116" s="36" t="n">
        <f aca="false">SUM(L112:L115)</f>
        <v>0</v>
      </c>
      <c r="M116" s="36" t="n">
        <f aca="false">SUM(M112:M115)</f>
        <v>0</v>
      </c>
      <c r="N116" s="36" t="n">
        <f aca="false">SUM(N112:N115)</f>
        <v>0</v>
      </c>
      <c r="O116" s="36" t="n">
        <f aca="false">SUM(O112:O115)</f>
        <v>0</v>
      </c>
      <c r="P116" s="36" t="n">
        <f aca="false">SUM(P112:P115)</f>
        <v>5231</v>
      </c>
      <c r="Q116" s="36" t="n">
        <f aca="false">SUM(Q112:Q115)</f>
        <v>0</v>
      </c>
      <c r="R116" s="37" t="n">
        <f aca="false">Q116/$P116</f>
        <v>0</v>
      </c>
      <c r="S116" s="36" t="n">
        <f aca="false">SUM(S112:S115)</f>
        <v>0</v>
      </c>
      <c r="T116" s="37" t="n">
        <f aca="false">S116/$P116</f>
        <v>0</v>
      </c>
      <c r="U116" s="36" t="n">
        <f aca="false">SUM(U112:U115)</f>
        <v>0</v>
      </c>
      <c r="V116" s="37" t="n">
        <f aca="false">U116/$P116</f>
        <v>0</v>
      </c>
      <c r="W116" s="36" t="n">
        <f aca="false">SUM(W112:W115)</f>
        <v>0</v>
      </c>
      <c r="X116" s="37" t="n">
        <f aca="false">W116/$P116</f>
        <v>0</v>
      </c>
      <c r="Y116" s="36" t="n">
        <f aca="false">SUM(Y112:Y115)</f>
        <v>5316</v>
      </c>
      <c r="Z116" s="36" t="n">
        <f aca="false">SUM(Z112:Z115)</f>
        <v>5435</v>
      </c>
    </row>
    <row r="117" customFormat="false" ht="13.9" hidden="false" customHeight="true" outlineLevel="0" collapsed="false">
      <c r="A117" s="1" t="n">
        <v>1</v>
      </c>
      <c r="B117" s="1" t="n">
        <v>1</v>
      </c>
      <c r="C117" s="1" t="n">
        <v>7</v>
      </c>
      <c r="D117" s="68" t="s">
        <v>154</v>
      </c>
      <c r="E117" s="10" t="n">
        <v>640</v>
      </c>
      <c r="F117" s="10" t="s">
        <v>129</v>
      </c>
      <c r="G117" s="11" t="n">
        <v>119.31</v>
      </c>
      <c r="H117" s="11" t="n">
        <v>54.6</v>
      </c>
      <c r="I117" s="11" t="n">
        <v>55</v>
      </c>
      <c r="J117" s="11" t="n">
        <v>66.44</v>
      </c>
      <c r="K117" s="11" t="n">
        <v>66</v>
      </c>
      <c r="L117" s="11"/>
      <c r="M117" s="11"/>
      <c r="N117" s="11"/>
      <c r="O117" s="11"/>
      <c r="P117" s="11" t="n">
        <f aca="false">K117+SUM(L117:O117)</f>
        <v>66</v>
      </c>
      <c r="Q117" s="11"/>
      <c r="R117" s="12" t="n">
        <f aca="false">Q117/$P117</f>
        <v>0</v>
      </c>
      <c r="S117" s="11"/>
      <c r="T117" s="12" t="n">
        <f aca="false">S117/$P117</f>
        <v>0</v>
      </c>
      <c r="U117" s="11"/>
      <c r="V117" s="12" t="n">
        <f aca="false">U117/$P117</f>
        <v>0</v>
      </c>
      <c r="W117" s="11"/>
      <c r="X117" s="12" t="n">
        <f aca="false">W117/$P117</f>
        <v>0</v>
      </c>
      <c r="Y117" s="11" t="n">
        <f aca="false">K117</f>
        <v>66</v>
      </c>
      <c r="Z117" s="11" t="n">
        <f aca="false">Y117</f>
        <v>66</v>
      </c>
    </row>
    <row r="118" customFormat="false" ht="13.9" hidden="false" customHeight="true" outlineLevel="0" collapsed="false">
      <c r="A118" s="1" t="n">
        <v>1</v>
      </c>
      <c r="B118" s="1" t="n">
        <v>1</v>
      </c>
      <c r="C118" s="1" t="n">
        <v>7</v>
      </c>
      <c r="D118" s="75" t="s">
        <v>21</v>
      </c>
      <c r="E118" s="35" t="n">
        <v>72</v>
      </c>
      <c r="F118" s="35" t="s">
        <v>25</v>
      </c>
      <c r="G118" s="36" t="n">
        <f aca="false">SUM(G117:G117)</f>
        <v>119.31</v>
      </c>
      <c r="H118" s="36" t="n">
        <f aca="false">SUM(H117:H117)</f>
        <v>54.6</v>
      </c>
      <c r="I118" s="36" t="n">
        <f aca="false">SUM(I117:I117)</f>
        <v>55</v>
      </c>
      <c r="J118" s="36" t="n">
        <f aca="false">SUM(J117:J117)</f>
        <v>66.44</v>
      </c>
      <c r="K118" s="36" t="n">
        <f aca="false">SUM(K117:K117)</f>
        <v>66</v>
      </c>
      <c r="L118" s="36" t="n">
        <f aca="false">SUM(L117:L117)</f>
        <v>0</v>
      </c>
      <c r="M118" s="36" t="n">
        <f aca="false">SUM(M117:M117)</f>
        <v>0</v>
      </c>
      <c r="N118" s="36" t="n">
        <f aca="false">SUM(N117:N117)</f>
        <v>0</v>
      </c>
      <c r="O118" s="36" t="n">
        <f aca="false">SUM(O117:O117)</f>
        <v>0</v>
      </c>
      <c r="P118" s="36" t="n">
        <f aca="false">SUM(P117:P117)</f>
        <v>66</v>
      </c>
      <c r="Q118" s="36" t="n">
        <f aca="false">SUM(Q117:Q117)</f>
        <v>0</v>
      </c>
      <c r="R118" s="37" t="n">
        <f aca="false">Q118/$P118</f>
        <v>0</v>
      </c>
      <c r="S118" s="36" t="n">
        <f aca="false">SUM(S117:S117)</f>
        <v>0</v>
      </c>
      <c r="T118" s="37" t="n">
        <f aca="false">S118/$P118</f>
        <v>0</v>
      </c>
      <c r="U118" s="36" t="n">
        <f aca="false">SUM(U117:U117)</f>
        <v>0</v>
      </c>
      <c r="V118" s="37" t="n">
        <f aca="false">U118/$P118</f>
        <v>0</v>
      </c>
      <c r="W118" s="36" t="n">
        <f aca="false">SUM(W117:W117)</f>
        <v>0</v>
      </c>
      <c r="X118" s="37" t="n">
        <f aca="false">W118/$P118</f>
        <v>0</v>
      </c>
      <c r="Y118" s="36" t="n">
        <f aca="false">SUM(Y117:Y117)</f>
        <v>66</v>
      </c>
      <c r="Z118" s="36" t="n">
        <f aca="false">SUM(Z117:Z117)</f>
        <v>66</v>
      </c>
    </row>
    <row r="119" customFormat="false" ht="13.9" hidden="false" customHeight="true" outlineLevel="0" collapsed="false">
      <c r="A119" s="1" t="n">
        <v>1</v>
      </c>
      <c r="B119" s="1" t="n">
        <v>1</v>
      </c>
      <c r="C119" s="1" t="n">
        <v>7</v>
      </c>
      <c r="D119" s="17"/>
      <c r="E119" s="18"/>
      <c r="F119" s="13" t="s">
        <v>121</v>
      </c>
      <c r="G119" s="14" t="n">
        <f aca="false">G111+G116+G118</f>
        <v>17477.06</v>
      </c>
      <c r="H119" s="14" t="n">
        <f aca="false">H111+H116+H118</f>
        <v>11062.37</v>
      </c>
      <c r="I119" s="14" t="n">
        <f aca="false">I111+I116+I118</f>
        <v>10840</v>
      </c>
      <c r="J119" s="14" t="n">
        <f aca="false">J111+J116+J118</f>
        <v>10355.29</v>
      </c>
      <c r="K119" s="14" t="n">
        <f aca="false">K111+K116+K118</f>
        <v>10962</v>
      </c>
      <c r="L119" s="14" t="n">
        <f aca="false">L111+L116+L118</f>
        <v>0</v>
      </c>
      <c r="M119" s="14" t="n">
        <f aca="false">M111+M116+M118</f>
        <v>0</v>
      </c>
      <c r="N119" s="14" t="n">
        <f aca="false">N111+N116+N118</f>
        <v>0</v>
      </c>
      <c r="O119" s="14" t="n">
        <f aca="false">O111+O116+O118</f>
        <v>0</v>
      </c>
      <c r="P119" s="14" t="n">
        <f aca="false">P111+P116+P118</f>
        <v>10962</v>
      </c>
      <c r="Q119" s="14" t="n">
        <f aca="false">Q111+Q116+Q118</f>
        <v>0</v>
      </c>
      <c r="R119" s="15" t="n">
        <f aca="false">Q119/$P119</f>
        <v>0</v>
      </c>
      <c r="S119" s="14" t="n">
        <f aca="false">S111+S116+S118</f>
        <v>0</v>
      </c>
      <c r="T119" s="15" t="n">
        <f aca="false">S119/$P119</f>
        <v>0</v>
      </c>
      <c r="U119" s="14" t="n">
        <f aca="false">U111+U116+U118</f>
        <v>0</v>
      </c>
      <c r="V119" s="15" t="n">
        <f aca="false">U119/$P119</f>
        <v>0</v>
      </c>
      <c r="W119" s="14" t="n">
        <f aca="false">W111+W116+W118</f>
        <v>0</v>
      </c>
      <c r="X119" s="15" t="n">
        <f aca="false">W119/$P119</f>
        <v>0</v>
      </c>
      <c r="Y119" s="14" t="n">
        <f aca="false">Y111+Y116+Y118</f>
        <v>11047</v>
      </c>
      <c r="Z119" s="14" t="n">
        <f aca="false">Z111+Z116+Z118</f>
        <v>11166</v>
      </c>
    </row>
    <row r="121" customFormat="false" ht="13.9" hidden="false" customHeight="true" outlineLevel="0" collapsed="false">
      <c r="D121" s="28" t="s">
        <v>155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customFormat="false" ht="13.9" hidden="false" customHeight="true" outlineLevel="0" collapsed="false">
      <c r="D122" s="7" t="s">
        <v>33</v>
      </c>
      <c r="E122" s="7" t="s">
        <v>34</v>
      </c>
      <c r="F122" s="7" t="s">
        <v>35</v>
      </c>
      <c r="G122" s="7" t="s">
        <v>1</v>
      </c>
      <c r="H122" s="7" t="s">
        <v>2</v>
      </c>
      <c r="I122" s="7" t="s">
        <v>3</v>
      </c>
      <c r="J122" s="7" t="s">
        <v>4</v>
      </c>
      <c r="K122" s="7" t="s">
        <v>5</v>
      </c>
      <c r="L122" s="7" t="s">
        <v>6</v>
      </c>
      <c r="M122" s="7" t="s">
        <v>7</v>
      </c>
      <c r="N122" s="7" t="s">
        <v>8</v>
      </c>
      <c r="O122" s="7" t="s">
        <v>9</v>
      </c>
      <c r="P122" s="7" t="s">
        <v>10</v>
      </c>
      <c r="Q122" s="7" t="s">
        <v>11</v>
      </c>
      <c r="R122" s="8" t="s">
        <v>12</v>
      </c>
      <c r="S122" s="7" t="s">
        <v>13</v>
      </c>
      <c r="T122" s="8" t="s">
        <v>14</v>
      </c>
      <c r="U122" s="7" t="s">
        <v>15</v>
      </c>
      <c r="V122" s="8" t="s">
        <v>16</v>
      </c>
      <c r="W122" s="7" t="s">
        <v>17</v>
      </c>
      <c r="X122" s="8" t="s">
        <v>18</v>
      </c>
      <c r="Y122" s="7" t="s">
        <v>19</v>
      </c>
      <c r="Z122" s="7" t="s">
        <v>20</v>
      </c>
    </row>
    <row r="123" customFormat="false" ht="13.9" hidden="false" customHeight="true" outlineLevel="0" collapsed="false">
      <c r="A123" s="1" t="n">
        <v>1</v>
      </c>
      <c r="B123" s="1" t="n">
        <v>2</v>
      </c>
      <c r="D123" s="10" t="s">
        <v>125</v>
      </c>
      <c r="E123" s="10" t="n">
        <v>640</v>
      </c>
      <c r="F123" s="10" t="s">
        <v>90</v>
      </c>
      <c r="G123" s="11" t="n">
        <v>4254.03</v>
      </c>
      <c r="H123" s="11" t="n">
        <v>4719.74</v>
      </c>
      <c r="I123" s="11" t="n">
        <f aca="false">príjmy!F104+príjmy!F105</f>
        <v>4242</v>
      </c>
      <c r="J123" s="11" t="n">
        <v>4241.95</v>
      </c>
      <c r="K123" s="11" t="n">
        <v>4242</v>
      </c>
      <c r="L123" s="11"/>
      <c r="M123" s="11"/>
      <c r="N123" s="11"/>
      <c r="O123" s="11"/>
      <c r="P123" s="11" t="n">
        <f aca="false">K123+SUM(L123:O123)</f>
        <v>4242</v>
      </c>
      <c r="Q123" s="11"/>
      <c r="R123" s="12" t="n">
        <f aca="false">Q123/$P123</f>
        <v>0</v>
      </c>
      <c r="S123" s="11"/>
      <c r="T123" s="12" t="n">
        <f aca="false">S123/$P123</f>
        <v>0</v>
      </c>
      <c r="U123" s="11"/>
      <c r="V123" s="12" t="n">
        <f aca="false">U123/$P123</f>
        <v>0</v>
      </c>
      <c r="W123" s="11"/>
      <c r="X123" s="12" t="n">
        <f aca="false">W123/$P123</f>
        <v>0</v>
      </c>
      <c r="Y123" s="11" t="n">
        <f aca="false">príjmy!V104+príjmy!V105</f>
        <v>4242</v>
      </c>
      <c r="Z123" s="11" t="n">
        <f aca="false">príjmy!W104+príjmy!W105</f>
        <v>4242</v>
      </c>
    </row>
    <row r="124" customFormat="false" ht="13.9" hidden="false" customHeight="true" outlineLevel="0" collapsed="false">
      <c r="A124" s="1" t="n">
        <v>1</v>
      </c>
      <c r="B124" s="1" t="n">
        <v>2</v>
      </c>
      <c r="D124" s="75" t="s">
        <v>21</v>
      </c>
      <c r="E124" s="35" t="n">
        <v>111</v>
      </c>
      <c r="F124" s="35" t="s">
        <v>131</v>
      </c>
      <c r="G124" s="36" t="n">
        <f aca="false">SUM(G123)</f>
        <v>4254.03</v>
      </c>
      <c r="H124" s="36" t="n">
        <f aca="false">SUM(H123)</f>
        <v>4719.74</v>
      </c>
      <c r="I124" s="36" t="n">
        <f aca="false">SUM(I123)</f>
        <v>4242</v>
      </c>
      <c r="J124" s="36" t="n">
        <f aca="false">SUM(J123)</f>
        <v>4241.95</v>
      </c>
      <c r="K124" s="36" t="n">
        <f aca="false">SUM(K123)</f>
        <v>4242</v>
      </c>
      <c r="L124" s="36" t="n">
        <f aca="false">SUM(L123)</f>
        <v>0</v>
      </c>
      <c r="M124" s="36" t="n">
        <f aca="false">SUM(M123)</f>
        <v>0</v>
      </c>
      <c r="N124" s="36" t="n">
        <f aca="false">SUM(N123)</f>
        <v>0</v>
      </c>
      <c r="O124" s="36" t="n">
        <f aca="false">SUM(O123)</f>
        <v>0</v>
      </c>
      <c r="P124" s="36" t="n">
        <f aca="false">SUM(P123)</f>
        <v>4242</v>
      </c>
      <c r="Q124" s="36" t="n">
        <f aca="false">SUM(Q123)</f>
        <v>0</v>
      </c>
      <c r="R124" s="37" t="n">
        <f aca="false">Q124/$P124</f>
        <v>0</v>
      </c>
      <c r="S124" s="36" t="n">
        <f aca="false">SUM(S123)</f>
        <v>0</v>
      </c>
      <c r="T124" s="37" t="n">
        <f aca="false">S124/$P124</f>
        <v>0</v>
      </c>
      <c r="U124" s="36" t="n">
        <f aca="false">SUM(U123)</f>
        <v>0</v>
      </c>
      <c r="V124" s="37" t="n">
        <f aca="false">U124/$P124</f>
        <v>0</v>
      </c>
      <c r="W124" s="36" t="n">
        <f aca="false">SUM(W123)</f>
        <v>0</v>
      </c>
      <c r="X124" s="37" t="n">
        <f aca="false">W124/$P124</f>
        <v>0</v>
      </c>
      <c r="Y124" s="36" t="n">
        <f aca="false">SUM(Y123)</f>
        <v>4242</v>
      </c>
      <c r="Z124" s="36" t="n">
        <f aca="false">SUM(Z123)</f>
        <v>4242</v>
      </c>
    </row>
    <row r="125" customFormat="false" ht="13.9" hidden="false" customHeight="true" outlineLevel="0" collapsed="false">
      <c r="A125" s="1" t="n">
        <v>1</v>
      </c>
      <c r="B125" s="1" t="n">
        <v>2</v>
      </c>
      <c r="D125" s="30" t="s">
        <v>156</v>
      </c>
      <c r="E125" s="10" t="n">
        <v>640</v>
      </c>
      <c r="F125" s="10" t="s">
        <v>157</v>
      </c>
      <c r="G125" s="11" t="n">
        <v>368.86</v>
      </c>
      <c r="H125" s="11" t="n">
        <v>215.58</v>
      </c>
      <c r="I125" s="11" t="n">
        <v>196</v>
      </c>
      <c r="J125" s="11" t="n">
        <v>196.32</v>
      </c>
      <c r="K125" s="11" t="n">
        <v>231</v>
      </c>
      <c r="L125" s="11"/>
      <c r="M125" s="11"/>
      <c r="N125" s="11"/>
      <c r="O125" s="11"/>
      <c r="P125" s="11" t="n">
        <f aca="false">K125+SUM(L125:O125)</f>
        <v>231</v>
      </c>
      <c r="Q125" s="11"/>
      <c r="R125" s="12" t="n">
        <f aca="false">Q125/$P125</f>
        <v>0</v>
      </c>
      <c r="S125" s="11"/>
      <c r="T125" s="12" t="n">
        <f aca="false">S125/$P125</f>
        <v>0</v>
      </c>
      <c r="U125" s="11"/>
      <c r="V125" s="12" t="n">
        <f aca="false">U125/$P125</f>
        <v>0</v>
      </c>
      <c r="W125" s="11"/>
      <c r="X125" s="12" t="n">
        <f aca="false">W125/$P125</f>
        <v>0</v>
      </c>
      <c r="Y125" s="11" t="n">
        <f aca="false">K125</f>
        <v>231</v>
      </c>
      <c r="Z125" s="11" t="n">
        <f aca="false">Y125</f>
        <v>231</v>
      </c>
    </row>
    <row r="126" customFormat="false" ht="13.9" hidden="false" customHeight="true" outlineLevel="0" collapsed="false">
      <c r="A126" s="1" t="n">
        <v>1</v>
      </c>
      <c r="B126" s="1" t="n">
        <v>2</v>
      </c>
      <c r="D126" s="10" t="s">
        <v>125</v>
      </c>
      <c r="E126" s="10" t="n">
        <v>640</v>
      </c>
      <c r="F126" s="10" t="s">
        <v>90</v>
      </c>
      <c r="G126" s="11" t="n">
        <v>6712.81</v>
      </c>
      <c r="H126" s="11" t="n">
        <v>10026.26</v>
      </c>
      <c r="I126" s="11" t="n">
        <v>10885</v>
      </c>
      <c r="J126" s="11" t="n">
        <v>10885.05</v>
      </c>
      <c r="K126" s="11" t="n">
        <v>11767</v>
      </c>
      <c r="L126" s="11"/>
      <c r="M126" s="11"/>
      <c r="N126" s="11"/>
      <c r="O126" s="11"/>
      <c r="P126" s="11" t="n">
        <f aca="false">K126+SUM(L126:O126)</f>
        <v>11767</v>
      </c>
      <c r="Q126" s="11"/>
      <c r="R126" s="12" t="n">
        <f aca="false">Q126/$P126</f>
        <v>0</v>
      </c>
      <c r="S126" s="11"/>
      <c r="T126" s="12" t="n">
        <f aca="false">S126/$P126</f>
        <v>0</v>
      </c>
      <c r="U126" s="11"/>
      <c r="V126" s="12" t="n">
        <f aca="false">U126/$P126</f>
        <v>0</v>
      </c>
      <c r="W126" s="11"/>
      <c r="X126" s="12" t="n">
        <f aca="false">W126/$P126</f>
        <v>0</v>
      </c>
      <c r="Y126" s="11" t="n">
        <f aca="false">K126</f>
        <v>11767</v>
      </c>
      <c r="Z126" s="11" t="n">
        <f aca="false">Y126</f>
        <v>11767</v>
      </c>
    </row>
    <row r="127" customFormat="false" ht="13.9" hidden="false" customHeight="true" outlineLevel="0" collapsed="false">
      <c r="A127" s="1" t="n">
        <v>1</v>
      </c>
      <c r="B127" s="1" t="n">
        <v>2</v>
      </c>
      <c r="D127" s="75" t="s">
        <v>21</v>
      </c>
      <c r="E127" s="35" t="n">
        <v>41</v>
      </c>
      <c r="F127" s="35" t="s">
        <v>23</v>
      </c>
      <c r="G127" s="36" t="n">
        <f aca="false">SUM(G125:G126)</f>
        <v>7081.67</v>
      </c>
      <c r="H127" s="36" t="n">
        <f aca="false">SUM(H125:H126)</f>
        <v>10241.84</v>
      </c>
      <c r="I127" s="36" t="n">
        <f aca="false">SUM(I125:I126)</f>
        <v>11081</v>
      </c>
      <c r="J127" s="36" t="n">
        <f aca="false">SUM(J125:J126)</f>
        <v>11081.37</v>
      </c>
      <c r="K127" s="36" t="n">
        <f aca="false">SUM(K125:K126)</f>
        <v>11998</v>
      </c>
      <c r="L127" s="36" t="n">
        <f aca="false">SUM(L125:L126)</f>
        <v>0</v>
      </c>
      <c r="M127" s="36" t="n">
        <f aca="false">SUM(M125:M126)</f>
        <v>0</v>
      </c>
      <c r="N127" s="36" t="n">
        <f aca="false">SUM(N125:N126)</f>
        <v>0</v>
      </c>
      <c r="O127" s="36" t="n">
        <f aca="false">SUM(O125:O126)</f>
        <v>0</v>
      </c>
      <c r="P127" s="36" t="n">
        <f aca="false">SUM(P125:P126)</f>
        <v>11998</v>
      </c>
      <c r="Q127" s="36" t="n">
        <f aca="false">SUM(Q125:Q126)</f>
        <v>0</v>
      </c>
      <c r="R127" s="37" t="n">
        <f aca="false">Q127/$P127</f>
        <v>0</v>
      </c>
      <c r="S127" s="36" t="n">
        <f aca="false">SUM(S125:S126)</f>
        <v>0</v>
      </c>
      <c r="T127" s="37" t="n">
        <f aca="false">S127/$P127</f>
        <v>0</v>
      </c>
      <c r="U127" s="36" t="n">
        <f aca="false">SUM(U125:U126)</f>
        <v>0</v>
      </c>
      <c r="V127" s="37" t="n">
        <f aca="false">U127/$P127</f>
        <v>0</v>
      </c>
      <c r="W127" s="36" t="n">
        <f aca="false">SUM(W125:W126)</f>
        <v>0</v>
      </c>
      <c r="X127" s="37" t="n">
        <f aca="false">W127/$P127</f>
        <v>0</v>
      </c>
      <c r="Y127" s="36" t="n">
        <f aca="false">SUM(Y125:Y126)</f>
        <v>11998</v>
      </c>
      <c r="Z127" s="36" t="n">
        <f aca="false">SUM(Z125:Z126)</f>
        <v>11998</v>
      </c>
    </row>
    <row r="128" customFormat="false" ht="13.9" hidden="false" customHeight="true" outlineLevel="0" collapsed="false">
      <c r="A128" s="1" t="n">
        <v>1</v>
      </c>
      <c r="B128" s="1" t="n">
        <v>2</v>
      </c>
      <c r="D128" s="17"/>
      <c r="E128" s="18"/>
      <c r="F128" s="13" t="s">
        <v>121</v>
      </c>
      <c r="G128" s="14" t="n">
        <f aca="false">G124+G127</f>
        <v>11335.7</v>
      </c>
      <c r="H128" s="14" t="n">
        <f aca="false">H124+H127</f>
        <v>14961.58</v>
      </c>
      <c r="I128" s="14" t="n">
        <f aca="false">I124+I127</f>
        <v>15323</v>
      </c>
      <c r="J128" s="14" t="n">
        <f aca="false">J124+J127</f>
        <v>15323.32</v>
      </c>
      <c r="K128" s="14" t="n">
        <f aca="false">K124+K127</f>
        <v>16240</v>
      </c>
      <c r="L128" s="14" t="n">
        <f aca="false">L124+L127</f>
        <v>0</v>
      </c>
      <c r="M128" s="14" t="n">
        <f aca="false">M124+M127</f>
        <v>0</v>
      </c>
      <c r="N128" s="14" t="n">
        <f aca="false">N124+N127</f>
        <v>0</v>
      </c>
      <c r="O128" s="14" t="n">
        <f aca="false">O124+O127</f>
        <v>0</v>
      </c>
      <c r="P128" s="14" t="n">
        <f aca="false">P124+P127</f>
        <v>16240</v>
      </c>
      <c r="Q128" s="14" t="n">
        <f aca="false">Q124+Q127</f>
        <v>0</v>
      </c>
      <c r="R128" s="15" t="n">
        <f aca="false">Q128/$P128</f>
        <v>0</v>
      </c>
      <c r="S128" s="14" t="n">
        <f aca="false">S124+S127</f>
        <v>0</v>
      </c>
      <c r="T128" s="15" t="n">
        <f aca="false">S128/$P128</f>
        <v>0</v>
      </c>
      <c r="U128" s="14" t="n">
        <f aca="false">U124+U127</f>
        <v>0</v>
      </c>
      <c r="V128" s="15" t="n">
        <f aca="false">U128/$P128</f>
        <v>0</v>
      </c>
      <c r="W128" s="14" t="n">
        <f aca="false">W124+W127</f>
        <v>0</v>
      </c>
      <c r="X128" s="15" t="n">
        <f aca="false">W128/$P128</f>
        <v>0</v>
      </c>
      <c r="Y128" s="14" t="n">
        <f aca="false">Y124+Y127</f>
        <v>16240</v>
      </c>
      <c r="Z128" s="14" t="n">
        <f aca="false">Z124+Z127</f>
        <v>16240</v>
      </c>
    </row>
    <row r="130" customFormat="false" ht="13.9" hidden="false" customHeight="true" outlineLevel="0" collapsed="false">
      <c r="D130" s="28" t="s">
        <v>158</v>
      </c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customFormat="false" ht="13.9" hidden="false" customHeight="true" outlineLevel="0" collapsed="false">
      <c r="D131" s="7" t="s">
        <v>33</v>
      </c>
      <c r="E131" s="7" t="s">
        <v>34</v>
      </c>
      <c r="F131" s="7" t="s">
        <v>35</v>
      </c>
      <c r="G131" s="7" t="s">
        <v>1</v>
      </c>
      <c r="H131" s="7" t="s">
        <v>2</v>
      </c>
      <c r="I131" s="7" t="s">
        <v>3</v>
      </c>
      <c r="J131" s="7" t="s">
        <v>4</v>
      </c>
      <c r="K131" s="7" t="s">
        <v>5</v>
      </c>
      <c r="L131" s="7" t="s">
        <v>6</v>
      </c>
      <c r="M131" s="7" t="s">
        <v>7</v>
      </c>
      <c r="N131" s="7" t="s">
        <v>8</v>
      </c>
      <c r="O131" s="7" t="s">
        <v>9</v>
      </c>
      <c r="P131" s="7" t="s">
        <v>10</v>
      </c>
      <c r="Q131" s="7" t="s">
        <v>11</v>
      </c>
      <c r="R131" s="8" t="s">
        <v>12</v>
      </c>
      <c r="S131" s="7" t="s">
        <v>13</v>
      </c>
      <c r="T131" s="8" t="s">
        <v>14</v>
      </c>
      <c r="U131" s="7" t="s">
        <v>15</v>
      </c>
      <c r="V131" s="8" t="s">
        <v>16</v>
      </c>
      <c r="W131" s="7" t="s">
        <v>17</v>
      </c>
      <c r="X131" s="8" t="s">
        <v>18</v>
      </c>
      <c r="Y131" s="7" t="s">
        <v>19</v>
      </c>
      <c r="Z131" s="7" t="s">
        <v>20</v>
      </c>
    </row>
    <row r="132" customFormat="false" ht="13.9" hidden="false" customHeight="true" outlineLevel="0" collapsed="false">
      <c r="A132" s="1" t="n">
        <v>1</v>
      </c>
      <c r="B132" s="1" t="n">
        <v>3</v>
      </c>
      <c r="D132" s="10" t="s">
        <v>159</v>
      </c>
      <c r="E132" s="10" t="n">
        <v>630</v>
      </c>
      <c r="F132" s="10" t="s">
        <v>160</v>
      </c>
      <c r="G132" s="11" t="n">
        <v>288</v>
      </c>
      <c r="H132" s="11" t="n">
        <v>9816.96</v>
      </c>
      <c r="I132" s="11" t="n">
        <v>5660</v>
      </c>
      <c r="J132" s="11" t="n">
        <v>2730.72</v>
      </c>
      <c r="K132" s="11" t="n">
        <v>6300</v>
      </c>
      <c r="L132" s="11"/>
      <c r="M132" s="11"/>
      <c r="N132" s="11"/>
      <c r="O132" s="11"/>
      <c r="P132" s="11" t="n">
        <f aca="false">K132+SUM(L132:O132)</f>
        <v>6300</v>
      </c>
      <c r="Q132" s="11"/>
      <c r="R132" s="12" t="n">
        <f aca="false">Q132/$P132</f>
        <v>0</v>
      </c>
      <c r="S132" s="11"/>
      <c r="T132" s="12" t="n">
        <f aca="false">S132/$P132</f>
        <v>0</v>
      </c>
      <c r="U132" s="11"/>
      <c r="V132" s="12" t="n">
        <f aca="false">U132/$P132</f>
        <v>0</v>
      </c>
      <c r="W132" s="11"/>
      <c r="X132" s="12" t="n">
        <f aca="false">W132/$P132</f>
        <v>0</v>
      </c>
      <c r="Y132" s="11" t="n">
        <f aca="false">K132</f>
        <v>6300</v>
      </c>
      <c r="Z132" s="11" t="n">
        <f aca="false">Y132</f>
        <v>6300</v>
      </c>
    </row>
    <row r="133" customFormat="false" ht="13.9" hidden="false" customHeight="true" outlineLevel="0" collapsed="false">
      <c r="A133" s="1" t="n">
        <v>1</v>
      </c>
      <c r="B133" s="1" t="n">
        <v>3</v>
      </c>
      <c r="D133" s="68" t="s">
        <v>161</v>
      </c>
      <c r="E133" s="10" t="n">
        <v>630</v>
      </c>
      <c r="F133" s="10" t="s">
        <v>162</v>
      </c>
      <c r="G133" s="11" t="n">
        <v>161</v>
      </c>
      <c r="H133" s="11" t="n">
        <v>0</v>
      </c>
      <c r="I133" s="11" t="n">
        <v>0</v>
      </c>
      <c r="J133" s="11" t="n">
        <v>0</v>
      </c>
      <c r="K133" s="11" t="n">
        <v>0</v>
      </c>
      <c r="L133" s="11"/>
      <c r="M133" s="11"/>
      <c r="N133" s="11"/>
      <c r="O133" s="11"/>
      <c r="P133" s="11" t="n">
        <f aca="false">K133+SUM(L133:O133)</f>
        <v>0</v>
      </c>
      <c r="Q133" s="11"/>
      <c r="R133" s="12" t="e">
        <f aca="false">Q133/$P133</f>
        <v>#DIV/0!</v>
      </c>
      <c r="S133" s="11"/>
      <c r="T133" s="12" t="e">
        <f aca="false">S133/$P133</f>
        <v>#DIV/0!</v>
      </c>
      <c r="U133" s="11"/>
      <c r="V133" s="12" t="e">
        <f aca="false">U133/$P133</f>
        <v>#DIV/0!</v>
      </c>
      <c r="W133" s="11"/>
      <c r="X133" s="12" t="e">
        <f aca="false">W133/$P133</f>
        <v>#DIV/0!</v>
      </c>
      <c r="Y133" s="11" t="n">
        <f aca="false">K133</f>
        <v>0</v>
      </c>
      <c r="Z133" s="11" t="n">
        <f aca="false">Y133</f>
        <v>0</v>
      </c>
    </row>
    <row r="134" customFormat="false" ht="13.9" hidden="false" customHeight="true" outlineLevel="0" collapsed="false">
      <c r="A134" s="1" t="n">
        <v>1</v>
      </c>
      <c r="B134" s="1" t="n">
        <v>3</v>
      </c>
      <c r="D134" s="30" t="s">
        <v>125</v>
      </c>
      <c r="E134" s="10" t="n">
        <v>630</v>
      </c>
      <c r="F134" s="10" t="s">
        <v>128</v>
      </c>
      <c r="G134" s="11" t="n">
        <v>1858.55</v>
      </c>
      <c r="H134" s="11" t="n">
        <v>3703.18</v>
      </c>
      <c r="I134" s="11" t="n">
        <v>3647</v>
      </c>
      <c r="J134" s="11" t="n">
        <v>2156.6</v>
      </c>
      <c r="K134" s="11" t="n">
        <v>1713</v>
      </c>
      <c r="L134" s="11"/>
      <c r="M134" s="11"/>
      <c r="N134" s="11"/>
      <c r="O134" s="11"/>
      <c r="P134" s="11" t="n">
        <f aca="false">K134+SUM(L134:O134)</f>
        <v>1713</v>
      </c>
      <c r="Q134" s="11"/>
      <c r="R134" s="12" t="n">
        <f aca="false">Q134/$P134</f>
        <v>0</v>
      </c>
      <c r="S134" s="11"/>
      <c r="T134" s="12" t="n">
        <f aca="false">S134/$P134</f>
        <v>0</v>
      </c>
      <c r="U134" s="11"/>
      <c r="V134" s="12" t="n">
        <f aca="false">U134/$P134</f>
        <v>0</v>
      </c>
      <c r="W134" s="11"/>
      <c r="X134" s="12" t="n">
        <f aca="false">W134/$P134</f>
        <v>0</v>
      </c>
      <c r="Y134" s="11" t="n">
        <f aca="false">K134</f>
        <v>1713</v>
      </c>
      <c r="Z134" s="11" t="n">
        <f aca="false">Y134</f>
        <v>1713</v>
      </c>
    </row>
    <row r="135" customFormat="false" ht="13.9" hidden="false" customHeight="true" outlineLevel="0" collapsed="false">
      <c r="A135" s="1" t="n">
        <v>1</v>
      </c>
      <c r="B135" s="1" t="n">
        <v>3</v>
      </c>
      <c r="D135" s="67" t="s">
        <v>21</v>
      </c>
      <c r="E135" s="13" t="n">
        <v>41</v>
      </c>
      <c r="F135" s="13" t="s">
        <v>23</v>
      </c>
      <c r="G135" s="14" t="n">
        <f aca="false">SUM(G132:G134)</f>
        <v>2307.55</v>
      </c>
      <c r="H135" s="14" t="n">
        <f aca="false">SUM(H132:H134)</f>
        <v>13520.14</v>
      </c>
      <c r="I135" s="14" t="n">
        <f aca="false">SUM(I132:I134)</f>
        <v>9307</v>
      </c>
      <c r="J135" s="14" t="n">
        <f aca="false">SUM(J132:J134)</f>
        <v>4887.32</v>
      </c>
      <c r="K135" s="14" t="n">
        <f aca="false">SUM(K132:K134)</f>
        <v>8013</v>
      </c>
      <c r="L135" s="14" t="n">
        <f aca="false">SUM(L132:L134)</f>
        <v>0</v>
      </c>
      <c r="M135" s="14" t="n">
        <f aca="false">SUM(M132:M134)</f>
        <v>0</v>
      </c>
      <c r="N135" s="14" t="n">
        <f aca="false">SUM(N132:N134)</f>
        <v>0</v>
      </c>
      <c r="O135" s="14" t="n">
        <f aca="false">SUM(O132:O134)</f>
        <v>0</v>
      </c>
      <c r="P135" s="14" t="n">
        <f aca="false">SUM(P132:P134)</f>
        <v>8013</v>
      </c>
      <c r="Q135" s="14" t="n">
        <f aca="false">SUM(Q132:Q134)</f>
        <v>0</v>
      </c>
      <c r="R135" s="15" t="n">
        <f aca="false">Q135/$P135</f>
        <v>0</v>
      </c>
      <c r="S135" s="14" t="n">
        <f aca="false">SUM(S132:S134)</f>
        <v>0</v>
      </c>
      <c r="T135" s="15" t="n">
        <f aca="false">S135/$P135</f>
        <v>0</v>
      </c>
      <c r="U135" s="14" t="n">
        <f aca="false">SUM(U132:U134)</f>
        <v>0</v>
      </c>
      <c r="V135" s="15" t="n">
        <f aca="false">U135/$P135</f>
        <v>0</v>
      </c>
      <c r="W135" s="14" t="n">
        <f aca="false">SUM(W132:W134)</f>
        <v>0</v>
      </c>
      <c r="X135" s="15" t="n">
        <f aca="false">W135/$P135</f>
        <v>0</v>
      </c>
      <c r="Y135" s="14" t="n">
        <f aca="false">SUM(Y132:Y134)</f>
        <v>8013</v>
      </c>
      <c r="Z135" s="14" t="n">
        <f aca="false">SUM(Z132:Z134)</f>
        <v>8013</v>
      </c>
    </row>
    <row r="137" customFormat="false" ht="13.9" hidden="false" customHeight="true" outlineLevel="0" collapsed="false">
      <c r="E137" s="39" t="s">
        <v>57</v>
      </c>
      <c r="F137" s="17" t="s">
        <v>146</v>
      </c>
      <c r="G137" s="40" t="n">
        <v>744</v>
      </c>
      <c r="H137" s="40" t="n">
        <v>539</v>
      </c>
      <c r="I137" s="40" t="n">
        <v>440</v>
      </c>
      <c r="J137" s="40" t="n">
        <v>440</v>
      </c>
      <c r="K137" s="40" t="n">
        <v>574</v>
      </c>
      <c r="L137" s="40"/>
      <c r="M137" s="40"/>
      <c r="N137" s="40"/>
      <c r="O137" s="40"/>
      <c r="P137" s="40" t="n">
        <f aca="false">K137+SUM(L137:O137)</f>
        <v>574</v>
      </c>
      <c r="Q137" s="40"/>
      <c r="R137" s="41" t="n">
        <f aca="false">Q137/$P137</f>
        <v>0</v>
      </c>
      <c r="S137" s="40"/>
      <c r="T137" s="41" t="n">
        <f aca="false">S137/$P137</f>
        <v>0</v>
      </c>
      <c r="U137" s="40"/>
      <c r="V137" s="41" t="n">
        <f aca="false">U137/$P137</f>
        <v>0</v>
      </c>
      <c r="W137" s="40"/>
      <c r="X137" s="42" t="n">
        <f aca="false">W137/$P137</f>
        <v>0</v>
      </c>
      <c r="Y137" s="40" t="n">
        <f aca="false">K137</f>
        <v>574</v>
      </c>
      <c r="Z137" s="43" t="n">
        <f aca="false">Y137</f>
        <v>574</v>
      </c>
    </row>
    <row r="138" customFormat="false" ht="13.9" hidden="false" customHeight="true" outlineLevel="0" collapsed="false">
      <c r="E138" s="44"/>
      <c r="F138" s="1" t="s">
        <v>147</v>
      </c>
      <c r="G138" s="46" t="n">
        <v>216</v>
      </c>
      <c r="H138" s="46" t="n">
        <v>420</v>
      </c>
      <c r="I138" s="46" t="n">
        <v>72</v>
      </c>
      <c r="J138" s="46" t="n">
        <v>72</v>
      </c>
      <c r="K138" s="46" t="n">
        <v>110</v>
      </c>
      <c r="L138" s="46"/>
      <c r="M138" s="46"/>
      <c r="N138" s="46"/>
      <c r="O138" s="46"/>
      <c r="P138" s="46" t="n">
        <f aca="false">K138+SUM(L138:O138)</f>
        <v>110</v>
      </c>
      <c r="Q138" s="46"/>
      <c r="R138" s="2" t="n">
        <f aca="false">Q138/$P138</f>
        <v>0</v>
      </c>
      <c r="S138" s="46"/>
      <c r="T138" s="2" t="n">
        <f aca="false">S138/$P138</f>
        <v>0</v>
      </c>
      <c r="U138" s="46"/>
      <c r="V138" s="2" t="n">
        <f aca="false">U138/$P138</f>
        <v>0</v>
      </c>
      <c r="W138" s="46"/>
      <c r="X138" s="47" t="n">
        <f aca="false">W138/$P138</f>
        <v>0</v>
      </c>
      <c r="Y138" s="46" t="n">
        <f aca="false">K138</f>
        <v>110</v>
      </c>
      <c r="Z138" s="48" t="n">
        <f aca="false">Y138</f>
        <v>110</v>
      </c>
    </row>
    <row r="139" customFormat="false" ht="13.9" hidden="false" customHeight="true" outlineLevel="0" collapsed="false">
      <c r="E139" s="52"/>
      <c r="F139" s="53" t="s">
        <v>163</v>
      </c>
      <c r="G139" s="54" t="n">
        <v>0</v>
      </c>
      <c r="H139" s="87" t="n">
        <v>8556.96</v>
      </c>
      <c r="I139" s="87" t="n">
        <v>5360</v>
      </c>
      <c r="J139" s="87" t="n">
        <v>2730.72</v>
      </c>
      <c r="K139" s="87" t="n">
        <v>6000</v>
      </c>
      <c r="L139" s="87"/>
      <c r="M139" s="87"/>
      <c r="N139" s="87"/>
      <c r="O139" s="87"/>
      <c r="P139" s="87" t="n">
        <f aca="false">K139+SUM(L139:O139)</f>
        <v>6000</v>
      </c>
      <c r="Q139" s="87"/>
      <c r="R139" s="88" t="n">
        <f aca="false">Q139/$P139</f>
        <v>0</v>
      </c>
      <c r="S139" s="87"/>
      <c r="T139" s="88" t="n">
        <f aca="false">S139/$P139</f>
        <v>0</v>
      </c>
      <c r="U139" s="87"/>
      <c r="V139" s="88" t="n">
        <f aca="false">U139/$P139</f>
        <v>0</v>
      </c>
      <c r="W139" s="87"/>
      <c r="X139" s="89" t="n">
        <f aca="false">W139/$P139</f>
        <v>0</v>
      </c>
      <c r="Y139" s="54" t="n">
        <v>0</v>
      </c>
      <c r="Z139" s="57" t="n">
        <f aca="false">Y139</f>
        <v>0</v>
      </c>
    </row>
    <row r="140" customFormat="false" ht="13.9" hidden="true" customHeight="true" outlineLevel="0" collapsed="false">
      <c r="E140" s="44"/>
      <c r="F140" s="45" t="s">
        <v>164</v>
      </c>
      <c r="G140" s="49" t="n">
        <v>0</v>
      </c>
      <c r="H140" s="49" t="n">
        <v>660</v>
      </c>
      <c r="I140" s="49" t="n">
        <v>1000</v>
      </c>
      <c r="J140" s="49" t="n">
        <v>780</v>
      </c>
      <c r="K140" s="49" t="n">
        <v>780</v>
      </c>
      <c r="L140" s="49"/>
      <c r="M140" s="49"/>
      <c r="N140" s="49"/>
      <c r="O140" s="49"/>
      <c r="P140" s="49" t="n">
        <f aca="false">K140+SUM(L140:O140)</f>
        <v>780</v>
      </c>
      <c r="Q140" s="49"/>
      <c r="R140" s="50" t="n">
        <f aca="false">Q140/$P140</f>
        <v>0</v>
      </c>
      <c r="S140" s="49"/>
      <c r="T140" s="50" t="n">
        <f aca="false">S140/$P140</f>
        <v>0</v>
      </c>
      <c r="U140" s="49"/>
      <c r="V140" s="50" t="n">
        <f aca="false">U140/$P140</f>
        <v>0</v>
      </c>
      <c r="W140" s="49"/>
      <c r="X140" s="51" t="n">
        <f aca="false">W140/$P140</f>
        <v>0</v>
      </c>
      <c r="Y140" s="46" t="n">
        <f aca="false">K140</f>
        <v>780</v>
      </c>
      <c r="Z140" s="48" t="n">
        <f aca="false">Y140</f>
        <v>780</v>
      </c>
    </row>
    <row r="141" customFormat="false" ht="13.9" hidden="true" customHeight="true" outlineLevel="0" collapsed="false">
      <c r="E141" s="52"/>
      <c r="F141" s="86" t="s">
        <v>165</v>
      </c>
      <c r="G141" s="54" t="n">
        <v>733.16</v>
      </c>
      <c r="H141" s="87" t="n">
        <v>1864.03</v>
      </c>
      <c r="I141" s="87" t="n">
        <v>1000</v>
      </c>
      <c r="J141" s="87" t="n">
        <v>713</v>
      </c>
      <c r="K141" s="87" t="n">
        <v>0</v>
      </c>
      <c r="L141" s="87"/>
      <c r="M141" s="87"/>
      <c r="N141" s="87"/>
      <c r="O141" s="87"/>
      <c r="P141" s="87" t="n">
        <f aca="false">K141+SUM(L141:O141)</f>
        <v>0</v>
      </c>
      <c r="Q141" s="87"/>
      <c r="R141" s="88" t="e">
        <f aca="false">Q141/$P141</f>
        <v>#DIV/0!</v>
      </c>
      <c r="S141" s="87"/>
      <c r="T141" s="88" t="e">
        <f aca="false">S141/$P141</f>
        <v>#DIV/0!</v>
      </c>
      <c r="U141" s="87"/>
      <c r="V141" s="88" t="e">
        <f aca="false">U141/$P141</f>
        <v>#DIV/0!</v>
      </c>
      <c r="W141" s="87"/>
      <c r="X141" s="89" t="e">
        <f aca="false">W141/$P141</f>
        <v>#DIV/0!</v>
      </c>
      <c r="Y141" s="54" t="n">
        <f aca="false">K141</f>
        <v>0</v>
      </c>
      <c r="Z141" s="57" t="n">
        <f aca="false">Y141</f>
        <v>0</v>
      </c>
    </row>
    <row r="142" customFormat="false" ht="13.9" hidden="false" customHeight="true" outlineLevel="0" collapsed="false"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S142" s="46"/>
      <c r="U142" s="46"/>
      <c r="W142" s="46"/>
      <c r="Y142" s="46"/>
      <c r="Z142" s="46"/>
    </row>
    <row r="143" customFormat="false" ht="13.9" hidden="false" customHeight="true" outlineLevel="0" collapsed="false">
      <c r="D143" s="28" t="s">
        <v>166</v>
      </c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customFormat="false" ht="13.9" hidden="false" customHeight="true" outlineLevel="0" collapsed="false">
      <c r="D144" s="7" t="s">
        <v>33</v>
      </c>
      <c r="E144" s="7" t="s">
        <v>34</v>
      </c>
      <c r="F144" s="7" t="s">
        <v>35</v>
      </c>
      <c r="G144" s="7" t="s">
        <v>1</v>
      </c>
      <c r="H144" s="7" t="s">
        <v>2</v>
      </c>
      <c r="I144" s="7" t="s">
        <v>3</v>
      </c>
      <c r="J144" s="7" t="s">
        <v>4</v>
      </c>
      <c r="K144" s="7" t="s">
        <v>5</v>
      </c>
      <c r="L144" s="7" t="s">
        <v>6</v>
      </c>
      <c r="M144" s="7" t="s">
        <v>7</v>
      </c>
      <c r="N144" s="7" t="s">
        <v>8</v>
      </c>
      <c r="O144" s="7" t="s">
        <v>9</v>
      </c>
      <c r="P144" s="7" t="s">
        <v>10</v>
      </c>
      <c r="Q144" s="7" t="s">
        <v>11</v>
      </c>
      <c r="R144" s="8" t="s">
        <v>12</v>
      </c>
      <c r="S144" s="7" t="s">
        <v>13</v>
      </c>
      <c r="T144" s="8" t="s">
        <v>14</v>
      </c>
      <c r="U144" s="7" t="s">
        <v>15</v>
      </c>
      <c r="V144" s="8" t="s">
        <v>16</v>
      </c>
      <c r="W144" s="7" t="s">
        <v>17</v>
      </c>
      <c r="X144" s="8" t="s">
        <v>18</v>
      </c>
      <c r="Y144" s="7" t="s">
        <v>19</v>
      </c>
      <c r="Z144" s="7" t="s">
        <v>20</v>
      </c>
    </row>
    <row r="145" customFormat="false" ht="13.9" hidden="false" customHeight="true" outlineLevel="0" collapsed="false">
      <c r="A145" s="1" t="n">
        <v>1</v>
      </c>
      <c r="B145" s="1" t="n">
        <v>4</v>
      </c>
      <c r="D145" s="92" t="s">
        <v>167</v>
      </c>
      <c r="E145" s="93" t="n">
        <v>610</v>
      </c>
      <c r="F145" s="93" t="s">
        <v>126</v>
      </c>
      <c r="G145" s="33" t="n">
        <v>0</v>
      </c>
      <c r="H145" s="33" t="n">
        <v>0</v>
      </c>
      <c r="I145" s="33" t="n">
        <v>0</v>
      </c>
      <c r="J145" s="33" t="n">
        <v>1500</v>
      </c>
      <c r="K145" s="33" t="n">
        <v>0</v>
      </c>
      <c r="L145" s="33"/>
      <c r="M145" s="33"/>
      <c r="N145" s="33"/>
      <c r="O145" s="33"/>
      <c r="P145" s="33" t="n">
        <f aca="false">K145+SUM(L145:O145)</f>
        <v>0</v>
      </c>
      <c r="Q145" s="33"/>
      <c r="R145" s="34" t="e">
        <f aca="false">Q145/$P145</f>
        <v>#DIV/0!</v>
      </c>
      <c r="S145" s="33"/>
      <c r="T145" s="34" t="e">
        <f aca="false">S145/$P145</f>
        <v>#DIV/0!</v>
      </c>
      <c r="U145" s="33"/>
      <c r="V145" s="34" t="e">
        <f aca="false">U145/$P145</f>
        <v>#DIV/0!</v>
      </c>
      <c r="W145" s="33"/>
      <c r="X145" s="34" t="e">
        <f aca="false">W145/$P145</f>
        <v>#DIV/0!</v>
      </c>
      <c r="Y145" s="11" t="n">
        <f aca="false">K145</f>
        <v>0</v>
      </c>
      <c r="Z145" s="11" t="n">
        <v>0</v>
      </c>
    </row>
    <row r="146" customFormat="false" ht="13.9" hidden="false" customHeight="true" outlineLevel="0" collapsed="false">
      <c r="D146" s="92"/>
      <c r="E146" s="93" t="n">
        <v>620</v>
      </c>
      <c r="F146" s="93" t="s">
        <v>127</v>
      </c>
      <c r="G146" s="33" t="n">
        <v>110.27</v>
      </c>
      <c r="H146" s="33" t="n">
        <v>57.27</v>
      </c>
      <c r="I146" s="33" t="n">
        <v>2929</v>
      </c>
      <c r="J146" s="33" t="n">
        <v>1622.09</v>
      </c>
      <c r="K146" s="33" t="n">
        <v>102</v>
      </c>
      <c r="L146" s="33"/>
      <c r="M146" s="33"/>
      <c r="N146" s="33"/>
      <c r="O146" s="33"/>
      <c r="P146" s="33" t="n">
        <f aca="false">K146+SUM(L146:O146)</f>
        <v>102</v>
      </c>
      <c r="Q146" s="33"/>
      <c r="R146" s="34" t="n">
        <f aca="false">Q146/$P146</f>
        <v>0</v>
      </c>
      <c r="S146" s="33"/>
      <c r="T146" s="34" t="n">
        <f aca="false">S146/$P146</f>
        <v>0</v>
      </c>
      <c r="U146" s="33"/>
      <c r="V146" s="34" t="n">
        <f aca="false">U146/$P146</f>
        <v>0</v>
      </c>
      <c r="W146" s="33"/>
      <c r="X146" s="34" t="n">
        <f aca="false">W146/$P146</f>
        <v>0</v>
      </c>
      <c r="Y146" s="11" t="n">
        <v>0</v>
      </c>
      <c r="Z146" s="11" t="n">
        <v>153</v>
      </c>
    </row>
    <row r="147" customFormat="false" ht="13.9" hidden="false" customHeight="true" outlineLevel="0" collapsed="false">
      <c r="A147" s="1" t="n">
        <v>1</v>
      </c>
      <c r="B147" s="1" t="n">
        <v>4</v>
      </c>
      <c r="D147" s="92"/>
      <c r="E147" s="93" t="n">
        <v>630</v>
      </c>
      <c r="F147" s="93" t="s">
        <v>128</v>
      </c>
      <c r="G147" s="33" t="n">
        <v>4335.77</v>
      </c>
      <c r="H147" s="33" t="n">
        <f aca="false">2145.65+156.7</f>
        <v>2302.35</v>
      </c>
      <c r="I147" s="33" t="n">
        <v>8379</v>
      </c>
      <c r="J147" s="33" t="n">
        <v>8186.46</v>
      </c>
      <c r="K147" s="33" t="n">
        <v>2918</v>
      </c>
      <c r="L147" s="33"/>
      <c r="M147" s="33"/>
      <c r="N147" s="33"/>
      <c r="O147" s="33"/>
      <c r="P147" s="33" t="n">
        <f aca="false">K147+SUM(L147:O147)</f>
        <v>2918</v>
      </c>
      <c r="Q147" s="33"/>
      <c r="R147" s="34" t="n">
        <f aca="false">Q147/$P147</f>
        <v>0</v>
      </c>
      <c r="S147" s="33"/>
      <c r="T147" s="34" t="n">
        <f aca="false">S147/$P147</f>
        <v>0</v>
      </c>
      <c r="U147" s="33"/>
      <c r="V147" s="34" t="n">
        <f aca="false">U147/$P147</f>
        <v>0</v>
      </c>
      <c r="W147" s="33"/>
      <c r="X147" s="34" t="n">
        <f aca="false">W147/$P147</f>
        <v>0</v>
      </c>
      <c r="Y147" s="33" t="n">
        <f aca="false">príjmy!V97-Y145</f>
        <v>0</v>
      </c>
      <c r="Z147" s="33" t="n">
        <v>4377</v>
      </c>
    </row>
    <row r="148" customFormat="false" ht="13.9" hidden="false" customHeight="true" outlineLevel="0" collapsed="false">
      <c r="A148" s="1" t="n">
        <v>1</v>
      </c>
      <c r="B148" s="1" t="n">
        <v>4</v>
      </c>
      <c r="D148" s="94" t="s">
        <v>21</v>
      </c>
      <c r="E148" s="95" t="n">
        <v>111</v>
      </c>
      <c r="F148" s="95" t="s">
        <v>131</v>
      </c>
      <c r="G148" s="96" t="n">
        <f aca="false">SUM(G145:G147)</f>
        <v>4446.04</v>
      </c>
      <c r="H148" s="96" t="n">
        <f aca="false">SUM(H145:H147)</f>
        <v>2359.62</v>
      </c>
      <c r="I148" s="96" t="n">
        <f aca="false">SUM(I145:I147)</f>
        <v>11308</v>
      </c>
      <c r="J148" s="96" t="n">
        <f aca="false">SUM(J145:J147)</f>
        <v>11308.55</v>
      </c>
      <c r="K148" s="96" t="n">
        <f aca="false">SUM(K145:K147)</f>
        <v>3020</v>
      </c>
      <c r="L148" s="96" t="n">
        <f aca="false">SUM(L145:L147)</f>
        <v>0</v>
      </c>
      <c r="M148" s="96" t="n">
        <f aca="false">SUM(M145:M147)</f>
        <v>0</v>
      </c>
      <c r="N148" s="96" t="n">
        <f aca="false">SUM(N145:N147)</f>
        <v>0</v>
      </c>
      <c r="O148" s="96" t="n">
        <f aca="false">SUM(O145:O147)</f>
        <v>0</v>
      </c>
      <c r="P148" s="96" t="n">
        <f aca="false">SUM(P145:P147)</f>
        <v>3020</v>
      </c>
      <c r="Q148" s="96" t="n">
        <f aca="false">SUM(Q145:Q147)</f>
        <v>0</v>
      </c>
      <c r="R148" s="97" t="n">
        <f aca="false">Q148/$P148</f>
        <v>0</v>
      </c>
      <c r="S148" s="96" t="n">
        <f aca="false">SUM(S145:S147)</f>
        <v>0</v>
      </c>
      <c r="T148" s="97" t="n">
        <f aca="false">S148/$P148</f>
        <v>0</v>
      </c>
      <c r="U148" s="96" t="n">
        <f aca="false">SUM(U145:U147)</f>
        <v>0</v>
      </c>
      <c r="V148" s="97" t="n">
        <f aca="false">U148/$P148</f>
        <v>0</v>
      </c>
      <c r="W148" s="96" t="n">
        <f aca="false">SUM(W145:W147)</f>
        <v>0</v>
      </c>
      <c r="X148" s="97" t="n">
        <f aca="false">W148/$P148</f>
        <v>0</v>
      </c>
      <c r="Y148" s="96" t="n">
        <f aca="false">SUM(Y145:Y147)</f>
        <v>0</v>
      </c>
      <c r="Z148" s="96" t="n">
        <f aca="false">SUM(Z145:Z147)</f>
        <v>4530</v>
      </c>
    </row>
    <row r="150" customFormat="false" ht="13.9" hidden="false" customHeight="true" outlineLevel="0" collapsed="false">
      <c r="D150" s="19" t="s">
        <v>168</v>
      </c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customFormat="false" ht="13.9" hidden="false" customHeight="true" outlineLevel="0" collapsed="false">
      <c r="D151" s="6"/>
      <c r="E151" s="6"/>
      <c r="F151" s="6"/>
      <c r="G151" s="7" t="s">
        <v>1</v>
      </c>
      <c r="H151" s="7" t="s">
        <v>2</v>
      </c>
      <c r="I151" s="7" t="s">
        <v>3</v>
      </c>
      <c r="J151" s="7" t="s">
        <v>4</v>
      </c>
      <c r="K151" s="7" t="s">
        <v>5</v>
      </c>
      <c r="L151" s="7" t="s">
        <v>6</v>
      </c>
      <c r="M151" s="7" t="s">
        <v>7</v>
      </c>
      <c r="N151" s="7" t="s">
        <v>8</v>
      </c>
      <c r="O151" s="7" t="s">
        <v>9</v>
      </c>
      <c r="P151" s="7" t="s">
        <v>10</v>
      </c>
      <c r="Q151" s="7" t="s">
        <v>11</v>
      </c>
      <c r="R151" s="8" t="s">
        <v>12</v>
      </c>
      <c r="S151" s="7" t="s">
        <v>13</v>
      </c>
      <c r="T151" s="8" t="s">
        <v>14</v>
      </c>
      <c r="U151" s="7" t="s">
        <v>15</v>
      </c>
      <c r="V151" s="8" t="s">
        <v>16</v>
      </c>
      <c r="W151" s="7" t="s">
        <v>17</v>
      </c>
      <c r="X151" s="8" t="s">
        <v>18</v>
      </c>
      <c r="Y151" s="7" t="s">
        <v>19</v>
      </c>
      <c r="Z151" s="7" t="s">
        <v>20</v>
      </c>
    </row>
    <row r="152" customFormat="false" ht="13.9" hidden="false" customHeight="true" outlineLevel="0" collapsed="false">
      <c r="A152" s="1" t="n">
        <v>2</v>
      </c>
      <c r="D152" s="21" t="s">
        <v>21</v>
      </c>
      <c r="E152" s="22" t="n">
        <v>111</v>
      </c>
      <c r="F152" s="22" t="s">
        <v>47</v>
      </c>
      <c r="G152" s="23" t="n">
        <f aca="false">G160</f>
        <v>524485.78</v>
      </c>
      <c r="H152" s="23" t="n">
        <f aca="false">H160</f>
        <v>611878.44</v>
      </c>
      <c r="I152" s="23" t="n">
        <f aca="false">I160</f>
        <v>594111</v>
      </c>
      <c r="J152" s="23" t="n">
        <f aca="false">J160</f>
        <v>567230.83</v>
      </c>
      <c r="K152" s="23" t="n">
        <f aca="false">K160</f>
        <v>558785</v>
      </c>
      <c r="L152" s="23" t="n">
        <f aca="false">L160</f>
        <v>0</v>
      </c>
      <c r="M152" s="23" t="n">
        <f aca="false">M160</f>
        <v>0</v>
      </c>
      <c r="N152" s="23" t="n">
        <f aca="false">N160</f>
        <v>0</v>
      </c>
      <c r="O152" s="23" t="n">
        <f aca="false">O160</f>
        <v>0</v>
      </c>
      <c r="P152" s="23" t="n">
        <f aca="false">P160</f>
        <v>558785</v>
      </c>
      <c r="Q152" s="23" t="n">
        <f aca="false">Q160</f>
        <v>0</v>
      </c>
      <c r="R152" s="24" t="n">
        <f aca="false">Q152/$P152</f>
        <v>0</v>
      </c>
      <c r="S152" s="23" t="n">
        <f aca="false">S160</f>
        <v>0</v>
      </c>
      <c r="T152" s="24" t="n">
        <f aca="false">S152/$P152</f>
        <v>0</v>
      </c>
      <c r="U152" s="23" t="n">
        <f aca="false">U160</f>
        <v>0</v>
      </c>
      <c r="V152" s="24" t="n">
        <f aca="false">U152/$P152</f>
        <v>0</v>
      </c>
      <c r="W152" s="23" t="n">
        <f aca="false">W160</f>
        <v>0</v>
      </c>
      <c r="X152" s="24" t="n">
        <f aca="false">W152/$P152</f>
        <v>0</v>
      </c>
      <c r="Y152" s="23" t="n">
        <f aca="false">Y160</f>
        <v>558785</v>
      </c>
      <c r="Z152" s="23" t="n">
        <f aca="false">Z160</f>
        <v>558785</v>
      </c>
    </row>
    <row r="153" customFormat="false" ht="13.9" hidden="false" customHeight="true" outlineLevel="0" collapsed="false">
      <c r="A153" s="1" t="n">
        <v>2</v>
      </c>
      <c r="D153" s="21"/>
      <c r="E153" s="22" t="n">
        <v>41</v>
      </c>
      <c r="F153" s="22" t="s">
        <v>23</v>
      </c>
      <c r="G153" s="23" t="n">
        <f aca="false">G167</f>
        <v>301791.44</v>
      </c>
      <c r="H153" s="23" t="n">
        <f aca="false">H167</f>
        <v>258605.11</v>
      </c>
      <c r="I153" s="23" t="n">
        <f aca="false">I167</f>
        <v>343790</v>
      </c>
      <c r="J153" s="23" t="n">
        <f aca="false">J167</f>
        <v>287083.48</v>
      </c>
      <c r="K153" s="23" t="n">
        <f aca="false">K167</f>
        <v>331955</v>
      </c>
      <c r="L153" s="23" t="n">
        <f aca="false">L167</f>
        <v>0</v>
      </c>
      <c r="M153" s="23" t="n">
        <f aca="false">M167</f>
        <v>0</v>
      </c>
      <c r="N153" s="23" t="n">
        <f aca="false">N167</f>
        <v>0</v>
      </c>
      <c r="O153" s="23" t="n">
        <f aca="false">O167</f>
        <v>0</v>
      </c>
      <c r="P153" s="23" t="n">
        <f aca="false">P167</f>
        <v>331955</v>
      </c>
      <c r="Q153" s="23" t="n">
        <f aca="false">Q167</f>
        <v>0</v>
      </c>
      <c r="R153" s="24" t="n">
        <f aca="false">Q153/$P153</f>
        <v>0</v>
      </c>
      <c r="S153" s="23" t="n">
        <f aca="false">S167</f>
        <v>0</v>
      </c>
      <c r="T153" s="24" t="n">
        <f aca="false">S153/$P153</f>
        <v>0</v>
      </c>
      <c r="U153" s="23" t="n">
        <f aca="false">U167</f>
        <v>0</v>
      </c>
      <c r="V153" s="24" t="n">
        <f aca="false">U153/$P153</f>
        <v>0</v>
      </c>
      <c r="W153" s="23" t="n">
        <f aca="false">W167</f>
        <v>0</v>
      </c>
      <c r="X153" s="24" t="n">
        <f aca="false">W153/$P153</f>
        <v>0</v>
      </c>
      <c r="Y153" s="23" t="n">
        <f aca="false">Y167</f>
        <v>331955</v>
      </c>
      <c r="Z153" s="23" t="n">
        <f aca="false">Z167</f>
        <v>331955</v>
      </c>
    </row>
    <row r="154" customFormat="false" ht="13.9" hidden="false" customHeight="true" outlineLevel="0" collapsed="false">
      <c r="A154" s="1" t="n">
        <v>2</v>
      </c>
      <c r="D154" s="21"/>
      <c r="E154" s="22" t="n">
        <v>72</v>
      </c>
      <c r="F154" s="22" t="s">
        <v>25</v>
      </c>
      <c r="G154" s="23" t="n">
        <f aca="false">G169</f>
        <v>45351.94</v>
      </c>
      <c r="H154" s="23" t="n">
        <f aca="false">H169</f>
        <v>41689.45</v>
      </c>
      <c r="I154" s="23" t="n">
        <f aca="false">I169</f>
        <v>49061</v>
      </c>
      <c r="J154" s="23" t="n">
        <f aca="false">J169</f>
        <v>47874.47</v>
      </c>
      <c r="K154" s="23" t="n">
        <f aca="false">K169</f>
        <v>103140</v>
      </c>
      <c r="L154" s="23" t="n">
        <f aca="false">L169</f>
        <v>0</v>
      </c>
      <c r="M154" s="23" t="n">
        <f aca="false">M169</f>
        <v>0</v>
      </c>
      <c r="N154" s="23" t="n">
        <f aca="false">N169</f>
        <v>0</v>
      </c>
      <c r="O154" s="23" t="n">
        <f aca="false">O169</f>
        <v>0</v>
      </c>
      <c r="P154" s="23" t="n">
        <f aca="false">P169</f>
        <v>103140</v>
      </c>
      <c r="Q154" s="23" t="n">
        <f aca="false">Q169</f>
        <v>0</v>
      </c>
      <c r="R154" s="24" t="n">
        <f aca="false">Q154/$P154</f>
        <v>0</v>
      </c>
      <c r="S154" s="23" t="n">
        <f aca="false">S169</f>
        <v>0</v>
      </c>
      <c r="T154" s="24" t="n">
        <f aca="false">S154/$P154</f>
        <v>0</v>
      </c>
      <c r="U154" s="23" t="n">
        <f aca="false">U169</f>
        <v>0</v>
      </c>
      <c r="V154" s="24" t="n">
        <f aca="false">U154/$P154</f>
        <v>0</v>
      </c>
      <c r="W154" s="23" t="n">
        <f aca="false">W169</f>
        <v>0</v>
      </c>
      <c r="X154" s="24" t="n">
        <f aca="false">W154/$P154</f>
        <v>0</v>
      </c>
      <c r="Y154" s="23" t="n">
        <f aca="false">Y169</f>
        <v>103140</v>
      </c>
      <c r="Z154" s="23" t="n">
        <f aca="false">Z169</f>
        <v>103140</v>
      </c>
    </row>
    <row r="155" customFormat="false" ht="13.9" hidden="false" customHeight="true" outlineLevel="0" collapsed="false">
      <c r="A155" s="1" t="n">
        <v>2</v>
      </c>
      <c r="D155" s="17"/>
      <c r="E155" s="18"/>
      <c r="F155" s="25" t="s">
        <v>121</v>
      </c>
      <c r="G155" s="26" t="n">
        <f aca="false">SUM(G152:G154)</f>
        <v>871629.16</v>
      </c>
      <c r="H155" s="26" t="n">
        <f aca="false">SUM(H152:H154)</f>
        <v>912173</v>
      </c>
      <c r="I155" s="26" t="n">
        <f aca="false">SUM(I152:I154)</f>
        <v>986962</v>
      </c>
      <c r="J155" s="26" t="n">
        <f aca="false">SUM(J152:J154)</f>
        <v>902188.78</v>
      </c>
      <c r="K155" s="26" t="n">
        <f aca="false">SUM(K152:K154)</f>
        <v>993880</v>
      </c>
      <c r="L155" s="26" t="n">
        <f aca="false">SUM(L152:L154)</f>
        <v>0</v>
      </c>
      <c r="M155" s="26" t="n">
        <f aca="false">SUM(M152:M154)</f>
        <v>0</v>
      </c>
      <c r="N155" s="26" t="n">
        <f aca="false">SUM(N152:N154)</f>
        <v>0</v>
      </c>
      <c r="O155" s="26" t="n">
        <f aca="false">SUM(O152:O154)</f>
        <v>0</v>
      </c>
      <c r="P155" s="26" t="n">
        <f aca="false">SUM(P152:P154)</f>
        <v>993880</v>
      </c>
      <c r="Q155" s="26" t="n">
        <f aca="false">SUM(Q152:Q154)</f>
        <v>0</v>
      </c>
      <c r="R155" s="27" t="n">
        <f aca="false">Q155/$P155</f>
        <v>0</v>
      </c>
      <c r="S155" s="26" t="n">
        <f aca="false">SUM(S152:S154)</f>
        <v>0</v>
      </c>
      <c r="T155" s="27" t="n">
        <f aca="false">S155/$P155</f>
        <v>0</v>
      </c>
      <c r="U155" s="26" t="n">
        <f aca="false">SUM(U152:U154)</f>
        <v>0</v>
      </c>
      <c r="V155" s="27" t="n">
        <f aca="false">U155/$P155</f>
        <v>0</v>
      </c>
      <c r="W155" s="26" t="n">
        <f aca="false">SUM(W152:W154)</f>
        <v>0</v>
      </c>
      <c r="X155" s="27" t="n">
        <f aca="false">W155/$P155</f>
        <v>0</v>
      </c>
      <c r="Y155" s="26" t="n">
        <f aca="false">SUM(Y152:Y154)</f>
        <v>993880</v>
      </c>
      <c r="Z155" s="26" t="n">
        <f aca="false">SUM(Z152:Z154)</f>
        <v>993880</v>
      </c>
    </row>
    <row r="157" customFormat="false" ht="13.9" hidden="false" customHeight="true" outlineLevel="0" collapsed="false">
      <c r="D157" s="28" t="s">
        <v>169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9"/>
      <c r="S157" s="28"/>
      <c r="T157" s="29"/>
      <c r="U157" s="28"/>
      <c r="V157" s="29"/>
      <c r="W157" s="28"/>
      <c r="X157" s="29"/>
      <c r="Y157" s="28"/>
      <c r="Z157" s="28"/>
    </row>
    <row r="158" customFormat="false" ht="13.9" hidden="false" customHeight="true" outlineLevel="0" collapsed="false">
      <c r="D158" s="7" t="s">
        <v>33</v>
      </c>
      <c r="E158" s="7" t="s">
        <v>34</v>
      </c>
      <c r="F158" s="7" t="s">
        <v>35</v>
      </c>
      <c r="G158" s="7" t="s">
        <v>1</v>
      </c>
      <c r="H158" s="7" t="s">
        <v>2</v>
      </c>
      <c r="I158" s="7" t="s">
        <v>3</v>
      </c>
      <c r="J158" s="7" t="s">
        <v>4</v>
      </c>
      <c r="K158" s="7" t="s">
        <v>5</v>
      </c>
      <c r="L158" s="7" t="s">
        <v>6</v>
      </c>
      <c r="M158" s="7" t="s">
        <v>7</v>
      </c>
      <c r="N158" s="7" t="s">
        <v>8</v>
      </c>
      <c r="O158" s="7" t="s">
        <v>9</v>
      </c>
      <c r="P158" s="7" t="s">
        <v>10</v>
      </c>
      <c r="Q158" s="7" t="s">
        <v>11</v>
      </c>
      <c r="R158" s="8" t="s">
        <v>12</v>
      </c>
      <c r="S158" s="7" t="s">
        <v>13</v>
      </c>
      <c r="T158" s="8" t="s">
        <v>14</v>
      </c>
      <c r="U158" s="7" t="s">
        <v>15</v>
      </c>
      <c r="V158" s="8" t="s">
        <v>16</v>
      </c>
      <c r="W158" s="7" t="s">
        <v>17</v>
      </c>
      <c r="X158" s="8" t="s">
        <v>18</v>
      </c>
      <c r="Y158" s="7" t="s">
        <v>19</v>
      </c>
      <c r="Z158" s="7" t="s">
        <v>20</v>
      </c>
    </row>
    <row r="159" customFormat="false" ht="13.9" hidden="false" customHeight="true" outlineLevel="0" collapsed="false">
      <c r="A159" s="1" t="n">
        <v>2</v>
      </c>
      <c r="B159" s="1" t="n">
        <v>1</v>
      </c>
      <c r="D159" s="38" t="s">
        <v>170</v>
      </c>
      <c r="E159" s="10" t="s">
        <v>50</v>
      </c>
      <c r="F159" s="10" t="s">
        <v>22</v>
      </c>
      <c r="G159" s="33" t="n">
        <f aca="false">510477.53+9968.64+973+3066.61</f>
        <v>524485.78</v>
      </c>
      <c r="H159" s="33" t="n">
        <f aca="false">572522.38+6050+32308.06+998</f>
        <v>611878.44</v>
      </c>
      <c r="I159" s="33" t="n">
        <f aca="false">586957+6002+1152</f>
        <v>594111</v>
      </c>
      <c r="J159" s="33" t="n">
        <f aca="false">341451.85+221200+4578.98</f>
        <v>567230.83</v>
      </c>
      <c r="K159" s="33" t="n">
        <v>558785</v>
      </c>
      <c r="L159" s="33"/>
      <c r="M159" s="33"/>
      <c r="N159" s="33"/>
      <c r="O159" s="33"/>
      <c r="P159" s="11" t="n">
        <f aca="false">K159+SUM(L159:O159)</f>
        <v>558785</v>
      </c>
      <c r="Q159" s="33"/>
      <c r="R159" s="34" t="n">
        <f aca="false">Q159/$P159</f>
        <v>0</v>
      </c>
      <c r="S159" s="33"/>
      <c r="T159" s="34" t="n">
        <f aca="false">S159/$P159</f>
        <v>0</v>
      </c>
      <c r="U159" s="33"/>
      <c r="V159" s="34" t="n">
        <f aca="false">U159/$P159</f>
        <v>0</v>
      </c>
      <c r="W159" s="33"/>
      <c r="X159" s="34" t="n">
        <f aca="false">W159/$P159</f>
        <v>0</v>
      </c>
      <c r="Y159" s="11" t="n">
        <f aca="false">K159</f>
        <v>558785</v>
      </c>
      <c r="Z159" s="11" t="n">
        <f aca="false">Y159</f>
        <v>558785</v>
      </c>
    </row>
    <row r="160" customFormat="false" ht="13.9" hidden="false" customHeight="true" outlineLevel="0" collapsed="false">
      <c r="A160" s="1" t="n">
        <v>2</v>
      </c>
      <c r="B160" s="1" t="n">
        <v>1</v>
      </c>
      <c r="D160" s="75" t="s">
        <v>21</v>
      </c>
      <c r="E160" s="35" t="n">
        <v>111</v>
      </c>
      <c r="F160" s="35" t="s">
        <v>131</v>
      </c>
      <c r="G160" s="36" t="n">
        <f aca="false">SUM(G159:G159)</f>
        <v>524485.78</v>
      </c>
      <c r="H160" s="36" t="n">
        <f aca="false">SUM(H159:H159)</f>
        <v>611878.44</v>
      </c>
      <c r="I160" s="36" t="n">
        <f aca="false">SUM(I159:I159)</f>
        <v>594111</v>
      </c>
      <c r="J160" s="36" t="n">
        <f aca="false">SUM(J159:J159)</f>
        <v>567230.83</v>
      </c>
      <c r="K160" s="36" t="n">
        <f aca="false">SUM(K159:K159)</f>
        <v>558785</v>
      </c>
      <c r="L160" s="36" t="n">
        <f aca="false">SUM(L159:L159)</f>
        <v>0</v>
      </c>
      <c r="M160" s="36" t="n">
        <f aca="false">SUM(M159:M159)</f>
        <v>0</v>
      </c>
      <c r="N160" s="36" t="n">
        <f aca="false">SUM(N159:N159)</f>
        <v>0</v>
      </c>
      <c r="O160" s="36" t="n">
        <f aca="false">SUM(O159:O159)</f>
        <v>0</v>
      </c>
      <c r="P160" s="36" t="n">
        <f aca="false">SUM(P159:P159)</f>
        <v>558785</v>
      </c>
      <c r="Q160" s="36" t="n">
        <f aca="false">SUM(Q159:Q159)</f>
        <v>0</v>
      </c>
      <c r="R160" s="37" t="n">
        <f aca="false">Q160/$P160</f>
        <v>0</v>
      </c>
      <c r="S160" s="36" t="n">
        <f aca="false">SUM(S159:S159)</f>
        <v>0</v>
      </c>
      <c r="T160" s="37" t="n">
        <f aca="false">S160/$P160</f>
        <v>0</v>
      </c>
      <c r="U160" s="36" t="n">
        <f aca="false">SUM(U159:U159)</f>
        <v>0</v>
      </c>
      <c r="V160" s="37" t="n">
        <f aca="false">U160/$P160</f>
        <v>0</v>
      </c>
      <c r="W160" s="36" t="n">
        <f aca="false">SUM(W159:W159)</f>
        <v>0</v>
      </c>
      <c r="X160" s="37" t="n">
        <f aca="false">W160/$P160</f>
        <v>0</v>
      </c>
      <c r="Y160" s="36" t="n">
        <f aca="false">SUM(Y159:Y159)</f>
        <v>558785</v>
      </c>
      <c r="Z160" s="36" t="n">
        <f aca="false">SUM(Z159:Z159)</f>
        <v>558785</v>
      </c>
    </row>
    <row r="161" customFormat="false" ht="13.9" hidden="false" customHeight="true" outlineLevel="0" collapsed="false">
      <c r="A161" s="1" t="n">
        <v>2</v>
      </c>
      <c r="B161" s="1" t="n">
        <v>1</v>
      </c>
      <c r="D161" s="68" t="s">
        <v>171</v>
      </c>
      <c r="E161" s="35" t="n">
        <v>630</v>
      </c>
      <c r="F161" s="35" t="s">
        <v>128</v>
      </c>
      <c r="G161" s="36" t="n">
        <v>21365.08</v>
      </c>
      <c r="H161" s="36" t="n">
        <v>18808.05</v>
      </c>
      <c r="I161" s="36" t="n">
        <v>25209</v>
      </c>
      <c r="J161" s="36" t="n">
        <v>15968.71</v>
      </c>
      <c r="K161" s="36" t="n">
        <v>7971</v>
      </c>
      <c r="L161" s="36"/>
      <c r="M161" s="36"/>
      <c r="N161" s="36"/>
      <c r="O161" s="36"/>
      <c r="P161" s="11" t="n">
        <f aca="false">K161+SUM(L161:O161)</f>
        <v>7971</v>
      </c>
      <c r="Q161" s="36"/>
      <c r="R161" s="34" t="n">
        <f aca="false">Q161/$P161</f>
        <v>0</v>
      </c>
      <c r="S161" s="36"/>
      <c r="T161" s="34" t="n">
        <f aca="false">S161/$P161</f>
        <v>0</v>
      </c>
      <c r="U161" s="36"/>
      <c r="V161" s="34" t="n">
        <f aca="false">U161/$P161</f>
        <v>0</v>
      </c>
      <c r="W161" s="36"/>
      <c r="X161" s="34" t="n">
        <f aca="false">W161/$P161</f>
        <v>0</v>
      </c>
      <c r="Y161" s="11" t="n">
        <f aca="false">K161</f>
        <v>7971</v>
      </c>
      <c r="Z161" s="11" t="n">
        <f aca="false">Y161</f>
        <v>7971</v>
      </c>
    </row>
    <row r="162" customFormat="false" ht="13.9" hidden="false" customHeight="true" outlineLevel="0" collapsed="false">
      <c r="A162" s="1" t="n">
        <v>2</v>
      </c>
      <c r="B162" s="1" t="n">
        <v>1</v>
      </c>
      <c r="D162" s="38" t="s">
        <v>172</v>
      </c>
      <c r="E162" s="10" t="n">
        <v>630</v>
      </c>
      <c r="F162" s="10" t="s">
        <v>128</v>
      </c>
      <c r="G162" s="11" t="n">
        <v>1438.71</v>
      </c>
      <c r="H162" s="11" t="n">
        <v>1168.71</v>
      </c>
      <c r="I162" s="11" t="n">
        <v>1469</v>
      </c>
      <c r="J162" s="11" t="n">
        <v>25315.7</v>
      </c>
      <c r="K162" s="11" t="n">
        <v>693</v>
      </c>
      <c r="L162" s="11"/>
      <c r="M162" s="11"/>
      <c r="N162" s="11"/>
      <c r="O162" s="11"/>
      <c r="P162" s="11" t="n">
        <f aca="false">K162+SUM(L162:O162)</f>
        <v>693</v>
      </c>
      <c r="Q162" s="11"/>
      <c r="R162" s="12" t="n">
        <f aca="false">Q162/$P162</f>
        <v>0</v>
      </c>
      <c r="S162" s="11"/>
      <c r="T162" s="12" t="n">
        <f aca="false">S162/$P162</f>
        <v>0</v>
      </c>
      <c r="U162" s="11"/>
      <c r="V162" s="12" t="n">
        <f aca="false">U162/$P162</f>
        <v>0</v>
      </c>
      <c r="W162" s="11"/>
      <c r="X162" s="12" t="n">
        <f aca="false">W162/$P162</f>
        <v>0</v>
      </c>
      <c r="Y162" s="11" t="n">
        <f aca="false">K162</f>
        <v>693</v>
      </c>
      <c r="Z162" s="11" t="n">
        <f aca="false">Y162</f>
        <v>693</v>
      </c>
    </row>
    <row r="163" customFormat="false" ht="13.9" hidden="false" customHeight="true" outlineLevel="0" collapsed="false">
      <c r="A163" s="1" t="n">
        <v>2</v>
      </c>
      <c r="B163" s="1" t="n">
        <v>1</v>
      </c>
      <c r="D163" s="98" t="s">
        <v>173</v>
      </c>
      <c r="E163" s="10" t="n">
        <v>630</v>
      </c>
      <c r="F163" s="10" t="s">
        <v>128</v>
      </c>
      <c r="G163" s="11" t="n">
        <v>5363.93</v>
      </c>
      <c r="H163" s="11" t="n">
        <v>833.71</v>
      </c>
      <c r="I163" s="11" t="n">
        <v>21613</v>
      </c>
      <c r="J163" s="11" t="n">
        <v>330.23</v>
      </c>
      <c r="K163" s="11" t="n">
        <v>51</v>
      </c>
      <c r="L163" s="11"/>
      <c r="M163" s="11"/>
      <c r="N163" s="11"/>
      <c r="O163" s="11"/>
      <c r="P163" s="11" t="n">
        <f aca="false">K163+SUM(L163:O163)</f>
        <v>51</v>
      </c>
      <c r="Q163" s="11"/>
      <c r="R163" s="12" t="n">
        <f aca="false">Q163/$P163</f>
        <v>0</v>
      </c>
      <c r="S163" s="11"/>
      <c r="T163" s="12" t="n">
        <f aca="false">S163/$P163</f>
        <v>0</v>
      </c>
      <c r="U163" s="11"/>
      <c r="V163" s="12" t="n">
        <f aca="false">U163/$P163</f>
        <v>0</v>
      </c>
      <c r="W163" s="11"/>
      <c r="X163" s="12" t="n">
        <f aca="false">W163/$P163</f>
        <v>0</v>
      </c>
      <c r="Y163" s="11" t="n">
        <f aca="false">K163</f>
        <v>51</v>
      </c>
      <c r="Z163" s="11" t="n">
        <f aca="false">Y163</f>
        <v>51</v>
      </c>
    </row>
    <row r="164" customFormat="false" ht="13.9" hidden="false" customHeight="true" outlineLevel="0" collapsed="false">
      <c r="A164" s="1" t="n">
        <v>2</v>
      </c>
      <c r="B164" s="1" t="n">
        <v>1</v>
      </c>
      <c r="D164" s="98"/>
      <c r="E164" s="10" t="n">
        <v>640</v>
      </c>
      <c r="F164" s="10" t="s">
        <v>129</v>
      </c>
      <c r="G164" s="11" t="n">
        <v>1528.69</v>
      </c>
      <c r="H164" s="11" t="n">
        <v>1490.08</v>
      </c>
      <c r="I164" s="11" t="n">
        <f aca="false">974+170</f>
        <v>1144</v>
      </c>
      <c r="J164" s="11" t="n">
        <v>974.05</v>
      </c>
      <c r="K164" s="11" t="n">
        <v>1624</v>
      </c>
      <c r="L164" s="11"/>
      <c r="M164" s="11"/>
      <c r="N164" s="11"/>
      <c r="O164" s="11"/>
      <c r="P164" s="11" t="n">
        <f aca="false">K164+SUM(L164:O164)</f>
        <v>1624</v>
      </c>
      <c r="Q164" s="11"/>
      <c r="R164" s="12" t="n">
        <f aca="false">Q164/$P164</f>
        <v>0</v>
      </c>
      <c r="S164" s="11"/>
      <c r="T164" s="12" t="n">
        <f aca="false">S164/$P164</f>
        <v>0</v>
      </c>
      <c r="U164" s="11"/>
      <c r="V164" s="12" t="n">
        <f aca="false">U164/$P164</f>
        <v>0</v>
      </c>
      <c r="W164" s="11"/>
      <c r="X164" s="12" t="n">
        <f aca="false">W164/$P164</f>
        <v>0</v>
      </c>
      <c r="Y164" s="11" t="n">
        <f aca="false">K164</f>
        <v>1624</v>
      </c>
      <c r="Z164" s="11" t="n">
        <f aca="false">Y164</f>
        <v>1624</v>
      </c>
    </row>
    <row r="165" customFormat="false" ht="13.9" hidden="false" customHeight="true" outlineLevel="0" collapsed="false">
      <c r="A165" s="1" t="n">
        <v>2</v>
      </c>
      <c r="B165" s="1" t="n">
        <v>1</v>
      </c>
      <c r="D165" s="99" t="s">
        <v>174</v>
      </c>
      <c r="E165" s="10" t="n">
        <v>630</v>
      </c>
      <c r="F165" s="10" t="s">
        <v>128</v>
      </c>
      <c r="G165" s="11" t="n">
        <v>5930.27</v>
      </c>
      <c r="H165" s="11" t="n">
        <v>6871.88</v>
      </c>
      <c r="I165" s="11" t="n">
        <v>5154</v>
      </c>
      <c r="J165" s="11" t="n">
        <v>5661.67</v>
      </c>
      <c r="K165" s="11" t="n">
        <v>8869</v>
      </c>
      <c r="L165" s="11"/>
      <c r="M165" s="11"/>
      <c r="N165" s="11"/>
      <c r="O165" s="11"/>
      <c r="P165" s="11" t="n">
        <f aca="false">K165+SUM(L165:O165)</f>
        <v>8869</v>
      </c>
      <c r="Q165" s="11"/>
      <c r="R165" s="12" t="n">
        <f aca="false">Q165/$P165</f>
        <v>0</v>
      </c>
      <c r="S165" s="11"/>
      <c r="T165" s="12" t="n">
        <f aca="false">S165/$P165</f>
        <v>0</v>
      </c>
      <c r="U165" s="11"/>
      <c r="V165" s="12" t="n">
        <f aca="false">U165/$P165</f>
        <v>0</v>
      </c>
      <c r="W165" s="11"/>
      <c r="X165" s="12" t="n">
        <f aca="false">W165/$P165</f>
        <v>0</v>
      </c>
      <c r="Y165" s="11" t="n">
        <f aca="false">K165</f>
        <v>8869</v>
      </c>
      <c r="Z165" s="11" t="n">
        <f aca="false">Y165</f>
        <v>8869</v>
      </c>
    </row>
    <row r="166" customFormat="false" ht="13.9" hidden="false" customHeight="true" outlineLevel="0" collapsed="false">
      <c r="A166" s="1" t="n">
        <v>2</v>
      </c>
      <c r="B166" s="1" t="n">
        <v>1</v>
      </c>
      <c r="D166" s="100" t="s">
        <v>170</v>
      </c>
      <c r="E166" s="10" t="s">
        <v>50</v>
      </c>
      <c r="F166" s="10" t="s">
        <v>175</v>
      </c>
      <c r="G166" s="11" t="n">
        <f aca="false">85577.52+159440.48+21146.76</f>
        <v>266164.76</v>
      </c>
      <c r="H166" s="33" t="n">
        <f aca="false">82080.35+139041.81+8310.52</f>
        <v>229432.68</v>
      </c>
      <c r="I166" s="33" t="n">
        <f aca="false">78459+197431+13311</f>
        <v>289201</v>
      </c>
      <c r="J166" s="33" t="n">
        <f aca="false">40734.3+88000+107980.44+2118.38</f>
        <v>238833.12</v>
      </c>
      <c r="K166" s="33" t="n">
        <v>312747</v>
      </c>
      <c r="L166" s="33"/>
      <c r="M166" s="33"/>
      <c r="N166" s="33"/>
      <c r="O166" s="33"/>
      <c r="P166" s="11" t="n">
        <f aca="false">K166+SUM(L166:O166)</f>
        <v>312747</v>
      </c>
      <c r="Q166" s="33"/>
      <c r="R166" s="34" t="n">
        <f aca="false">Q166/$P166</f>
        <v>0</v>
      </c>
      <c r="S166" s="33"/>
      <c r="T166" s="34" t="n">
        <f aca="false">S166/$P166</f>
        <v>0</v>
      </c>
      <c r="U166" s="33"/>
      <c r="V166" s="34" t="n">
        <f aca="false">U166/$P166</f>
        <v>0</v>
      </c>
      <c r="W166" s="33"/>
      <c r="X166" s="34" t="n">
        <f aca="false">W166/$P166</f>
        <v>0</v>
      </c>
      <c r="Y166" s="11" t="n">
        <f aca="false">K166</f>
        <v>312747</v>
      </c>
      <c r="Z166" s="11" t="n">
        <f aca="false">Y166</f>
        <v>312747</v>
      </c>
    </row>
    <row r="167" customFormat="false" ht="13.9" hidden="false" customHeight="true" outlineLevel="0" collapsed="false">
      <c r="A167" s="1" t="n">
        <v>2</v>
      </c>
      <c r="B167" s="1" t="n">
        <v>1</v>
      </c>
      <c r="D167" s="75" t="s">
        <v>21</v>
      </c>
      <c r="E167" s="35" t="n">
        <v>41</v>
      </c>
      <c r="F167" s="35" t="s">
        <v>23</v>
      </c>
      <c r="G167" s="36" t="n">
        <f aca="false">SUM(G161:G166)</f>
        <v>301791.44</v>
      </c>
      <c r="H167" s="36" t="n">
        <f aca="false">SUM(H161:H166)</f>
        <v>258605.11</v>
      </c>
      <c r="I167" s="36" t="n">
        <f aca="false">SUM(I161:I166)</f>
        <v>343790</v>
      </c>
      <c r="J167" s="36" t="n">
        <f aca="false">SUM(J161:J166)</f>
        <v>287083.48</v>
      </c>
      <c r="K167" s="36" t="n">
        <f aca="false">SUM(K161:K166)</f>
        <v>331955</v>
      </c>
      <c r="L167" s="36" t="n">
        <f aca="false">SUM(L161:L166)</f>
        <v>0</v>
      </c>
      <c r="M167" s="36" t="n">
        <f aca="false">SUM(M161:M166)</f>
        <v>0</v>
      </c>
      <c r="N167" s="36" t="n">
        <f aca="false">SUM(N161:N166)</f>
        <v>0</v>
      </c>
      <c r="O167" s="36" t="n">
        <f aca="false">SUM(O161:O166)</f>
        <v>0</v>
      </c>
      <c r="P167" s="36" t="n">
        <f aca="false">SUM(P161:P166)</f>
        <v>331955</v>
      </c>
      <c r="Q167" s="36" t="n">
        <f aca="false">SUM(Q161:Q166)</f>
        <v>0</v>
      </c>
      <c r="R167" s="37" t="n">
        <f aca="false">Q167/$P167</f>
        <v>0</v>
      </c>
      <c r="S167" s="36" t="n">
        <f aca="false">SUM(S161:S166)</f>
        <v>0</v>
      </c>
      <c r="T167" s="37" t="n">
        <f aca="false">S167/$P167</f>
        <v>0</v>
      </c>
      <c r="U167" s="36" t="n">
        <f aca="false">SUM(U161:U166)</f>
        <v>0</v>
      </c>
      <c r="V167" s="37" t="n">
        <f aca="false">U167/$P167</f>
        <v>0</v>
      </c>
      <c r="W167" s="36" t="n">
        <f aca="false">SUM(W161:W166)</f>
        <v>0</v>
      </c>
      <c r="X167" s="37" t="n">
        <f aca="false">W167/$P167</f>
        <v>0</v>
      </c>
      <c r="Y167" s="36" t="n">
        <f aca="false">SUM(Y161:Y166)</f>
        <v>331955</v>
      </c>
      <c r="Z167" s="36" t="n">
        <f aca="false">SUM(Z161:Z166)</f>
        <v>331955</v>
      </c>
    </row>
    <row r="168" customFormat="false" ht="13.9" hidden="false" customHeight="true" outlineLevel="0" collapsed="false">
      <c r="A168" s="1" t="n">
        <v>2</v>
      </c>
      <c r="B168" s="1" t="n">
        <v>1</v>
      </c>
      <c r="D168" s="38" t="s">
        <v>170</v>
      </c>
      <c r="E168" s="10" t="s">
        <v>50</v>
      </c>
      <c r="F168" s="10" t="s">
        <v>25</v>
      </c>
      <c r="G168" s="11" t="n">
        <f aca="false">43295.19+1836.61+220.14</f>
        <v>45351.94</v>
      </c>
      <c r="H168" s="33" t="n">
        <f aca="false">39950.8+1704.85+33.8</f>
        <v>41689.45</v>
      </c>
      <c r="I168" s="33" t="n">
        <f aca="false">47215+1683+163</f>
        <v>49061</v>
      </c>
      <c r="J168" s="33" t="n">
        <f aca="false">23857.97+23938.08+78.42</f>
        <v>47874.47</v>
      </c>
      <c r="K168" s="33" t="n">
        <v>103140</v>
      </c>
      <c r="L168" s="33"/>
      <c r="M168" s="33"/>
      <c r="N168" s="33"/>
      <c r="O168" s="33"/>
      <c r="P168" s="11" t="n">
        <f aca="false">K168+SUM(L168:O168)</f>
        <v>103140</v>
      </c>
      <c r="Q168" s="33"/>
      <c r="R168" s="34" t="n">
        <f aca="false">Q168/$P168</f>
        <v>0</v>
      </c>
      <c r="S168" s="33"/>
      <c r="T168" s="34" t="n">
        <f aca="false">S168/$P168</f>
        <v>0</v>
      </c>
      <c r="U168" s="33"/>
      <c r="V168" s="34" t="n">
        <f aca="false">U168/$P168</f>
        <v>0</v>
      </c>
      <c r="W168" s="33"/>
      <c r="X168" s="34" t="n">
        <f aca="false">W168/$P168</f>
        <v>0</v>
      </c>
      <c r="Y168" s="11" t="n">
        <f aca="false">K168</f>
        <v>103140</v>
      </c>
      <c r="Z168" s="11" t="n">
        <f aca="false">Y168</f>
        <v>103140</v>
      </c>
    </row>
    <row r="169" customFormat="false" ht="13.9" hidden="false" customHeight="true" outlineLevel="0" collapsed="false">
      <c r="A169" s="1" t="n">
        <v>2</v>
      </c>
      <c r="B169" s="1" t="n">
        <v>1</v>
      </c>
      <c r="D169" s="75" t="s">
        <v>21</v>
      </c>
      <c r="E169" s="35" t="n">
        <v>72</v>
      </c>
      <c r="F169" s="35" t="s">
        <v>25</v>
      </c>
      <c r="G169" s="36" t="n">
        <f aca="false">SUM(G168:G168)</f>
        <v>45351.94</v>
      </c>
      <c r="H169" s="36" t="n">
        <f aca="false">SUM(H168:H168)</f>
        <v>41689.45</v>
      </c>
      <c r="I169" s="36" t="n">
        <f aca="false">SUM(I168:I168)</f>
        <v>49061</v>
      </c>
      <c r="J169" s="36" t="n">
        <f aca="false">SUM(J168:J168)</f>
        <v>47874.47</v>
      </c>
      <c r="K169" s="36" t="n">
        <f aca="false">SUM(K168:K168)</f>
        <v>103140</v>
      </c>
      <c r="L169" s="36" t="n">
        <f aca="false">SUM(L168:L168)</f>
        <v>0</v>
      </c>
      <c r="M169" s="36" t="n">
        <f aca="false">SUM(M168:M168)</f>
        <v>0</v>
      </c>
      <c r="N169" s="36" t="n">
        <f aca="false">SUM(N168:N168)</f>
        <v>0</v>
      </c>
      <c r="O169" s="36" t="n">
        <f aca="false">SUM(O168:O168)</f>
        <v>0</v>
      </c>
      <c r="P169" s="36" t="n">
        <f aca="false">SUM(P168:P168)</f>
        <v>103140</v>
      </c>
      <c r="Q169" s="36" t="n">
        <f aca="false">SUM(Q168:Q168)</f>
        <v>0</v>
      </c>
      <c r="R169" s="37" t="n">
        <f aca="false">Q169/$P169</f>
        <v>0</v>
      </c>
      <c r="S169" s="36" t="n">
        <f aca="false">SUM(S168:S168)</f>
        <v>0</v>
      </c>
      <c r="T169" s="37" t="n">
        <f aca="false">S169/$P169</f>
        <v>0</v>
      </c>
      <c r="U169" s="36" t="n">
        <f aca="false">SUM(U168:U168)</f>
        <v>0</v>
      </c>
      <c r="V169" s="37" t="n">
        <f aca="false">U169/$P169</f>
        <v>0</v>
      </c>
      <c r="W169" s="36" t="n">
        <f aca="false">SUM(W168:W168)</f>
        <v>0</v>
      </c>
      <c r="X169" s="37" t="n">
        <f aca="false">W169/$P169</f>
        <v>0</v>
      </c>
      <c r="Y169" s="36" t="n">
        <f aca="false">SUM(Y168:Y168)</f>
        <v>103140</v>
      </c>
      <c r="Z169" s="36" t="n">
        <f aca="false">SUM(Z168:Z168)</f>
        <v>103140</v>
      </c>
    </row>
    <row r="170" customFormat="false" ht="13.9" hidden="false" customHeight="true" outlineLevel="0" collapsed="false">
      <c r="A170" s="1" t="n">
        <v>2</v>
      </c>
      <c r="B170" s="1" t="n">
        <v>1</v>
      </c>
      <c r="D170" s="17"/>
      <c r="E170" s="18"/>
      <c r="F170" s="13" t="s">
        <v>121</v>
      </c>
      <c r="G170" s="14" t="n">
        <f aca="false">G160+G167+G169</f>
        <v>871629.16</v>
      </c>
      <c r="H170" s="14" t="n">
        <f aca="false">H160+H167+H169</f>
        <v>912173</v>
      </c>
      <c r="I170" s="14" t="n">
        <f aca="false">I160+I167+I169</f>
        <v>986962</v>
      </c>
      <c r="J170" s="14" t="n">
        <f aca="false">J160+J167+J169</f>
        <v>902188.78</v>
      </c>
      <c r="K170" s="14" t="n">
        <f aca="false">K160+K167+K169</f>
        <v>993880</v>
      </c>
      <c r="L170" s="14" t="n">
        <f aca="false">L160+L167+L169</f>
        <v>0</v>
      </c>
      <c r="M170" s="14" t="n">
        <f aca="false">M160+M167+M169</f>
        <v>0</v>
      </c>
      <c r="N170" s="14" t="n">
        <f aca="false">N160+N167+N169</f>
        <v>0</v>
      </c>
      <c r="O170" s="14" t="n">
        <f aca="false">O160+O167+O169</f>
        <v>0</v>
      </c>
      <c r="P170" s="14" t="n">
        <f aca="false">P160+P167+P169</f>
        <v>993880</v>
      </c>
      <c r="Q170" s="14" t="n">
        <f aca="false">Q160+Q167+Q169</f>
        <v>0</v>
      </c>
      <c r="R170" s="15" t="n">
        <f aca="false">Q170/$P170</f>
        <v>0</v>
      </c>
      <c r="S170" s="14" t="n">
        <f aca="false">S160+S167+S169</f>
        <v>0</v>
      </c>
      <c r="T170" s="15" t="n">
        <f aca="false">S170/$P170</f>
        <v>0</v>
      </c>
      <c r="U170" s="14" t="n">
        <f aca="false">U160+U167+U169</f>
        <v>0</v>
      </c>
      <c r="V170" s="15" t="n">
        <f aca="false">U170/$P170</f>
        <v>0</v>
      </c>
      <c r="W170" s="14" t="n">
        <f aca="false">W160+W167+W169</f>
        <v>0</v>
      </c>
      <c r="X170" s="15" t="n">
        <f aca="false">W170/$P170</f>
        <v>0</v>
      </c>
      <c r="Y170" s="14" t="n">
        <f aca="false">Y160+Y167+Y169</f>
        <v>993880</v>
      </c>
      <c r="Z170" s="14" t="n">
        <f aca="false">Z160+Z167+Z169</f>
        <v>993880</v>
      </c>
    </row>
    <row r="172" customFormat="false" ht="13.9" hidden="false" customHeight="true" outlineLevel="0" collapsed="false">
      <c r="E172" s="39" t="s">
        <v>57</v>
      </c>
      <c r="F172" s="17" t="s">
        <v>176</v>
      </c>
      <c r="G172" s="40" t="n">
        <v>1640.06</v>
      </c>
      <c r="H172" s="40" t="n">
        <v>1107.63</v>
      </c>
      <c r="I172" s="40" t="n">
        <v>756</v>
      </c>
      <c r="J172" s="40" t="n">
        <v>944.35</v>
      </c>
      <c r="K172" s="82" t="n">
        <v>1403</v>
      </c>
      <c r="L172" s="40"/>
      <c r="M172" s="40"/>
      <c r="N172" s="40"/>
      <c r="O172" s="40"/>
      <c r="P172" s="40" t="n">
        <f aca="false">K172+SUM(L172:O172)</f>
        <v>1403</v>
      </c>
      <c r="Q172" s="40"/>
      <c r="R172" s="41" t="n">
        <f aca="false">Q172/$P172</f>
        <v>0</v>
      </c>
      <c r="S172" s="40"/>
      <c r="T172" s="41" t="n">
        <f aca="false">S172/$P172</f>
        <v>0</v>
      </c>
      <c r="U172" s="40"/>
      <c r="V172" s="41" t="n">
        <f aca="false">U172/$P172</f>
        <v>0</v>
      </c>
      <c r="W172" s="40"/>
      <c r="X172" s="42" t="n">
        <f aca="false">W172/$P172</f>
        <v>0</v>
      </c>
      <c r="Y172" s="40" t="n">
        <f aca="false">K172</f>
        <v>1403</v>
      </c>
      <c r="Z172" s="43" t="n">
        <f aca="false">Y172</f>
        <v>1403</v>
      </c>
    </row>
    <row r="173" customFormat="false" ht="13.9" hidden="false" customHeight="true" outlineLevel="0" collapsed="false">
      <c r="E173" s="44"/>
      <c r="F173" s="83" t="s">
        <v>177</v>
      </c>
      <c r="G173" s="70"/>
      <c r="H173" s="70" t="n">
        <v>2622.33</v>
      </c>
      <c r="I173" s="70" t="n">
        <v>2628</v>
      </c>
      <c r="J173" s="70" t="n">
        <v>2628</v>
      </c>
      <c r="K173" s="84" t="n">
        <v>5279</v>
      </c>
      <c r="L173" s="70"/>
      <c r="M173" s="70"/>
      <c r="N173" s="70"/>
      <c r="O173" s="70"/>
      <c r="P173" s="70" t="n">
        <f aca="false">K173+SUM(L173:O173)</f>
        <v>5279</v>
      </c>
      <c r="Q173" s="70"/>
      <c r="R173" s="71" t="n">
        <f aca="false">Q173/$P173</f>
        <v>0</v>
      </c>
      <c r="S173" s="70"/>
      <c r="T173" s="71" t="n">
        <f aca="false">S173/$P173</f>
        <v>0</v>
      </c>
      <c r="U173" s="70"/>
      <c r="V173" s="71" t="n">
        <f aca="false">U173/$P173</f>
        <v>0</v>
      </c>
      <c r="W173" s="70"/>
      <c r="X173" s="47" t="n">
        <f aca="false">W173/$P173</f>
        <v>0</v>
      </c>
      <c r="Y173" s="70" t="n">
        <f aca="false">K173</f>
        <v>5279</v>
      </c>
      <c r="Z173" s="48" t="n">
        <f aca="false">Y173</f>
        <v>5279</v>
      </c>
    </row>
    <row r="174" customFormat="false" ht="13.9" hidden="false" customHeight="true" outlineLevel="0" collapsed="false">
      <c r="E174" s="44"/>
      <c r="F174" s="83" t="s">
        <v>178</v>
      </c>
      <c r="G174" s="70" t="n">
        <v>5930.27</v>
      </c>
      <c r="H174" s="70" t="n">
        <v>5541.77</v>
      </c>
      <c r="I174" s="70" t="n">
        <v>3828</v>
      </c>
      <c r="J174" s="70" t="n">
        <v>4785.67</v>
      </c>
      <c r="K174" s="84" t="n">
        <v>7110</v>
      </c>
      <c r="L174" s="70"/>
      <c r="M174" s="70"/>
      <c r="N174" s="70"/>
      <c r="O174" s="70"/>
      <c r="P174" s="70" t="n">
        <f aca="false">K174+SUM(L174:O174)</f>
        <v>7110</v>
      </c>
      <c r="Q174" s="70"/>
      <c r="R174" s="71" t="n">
        <f aca="false">Q174/$P174</f>
        <v>0</v>
      </c>
      <c r="S174" s="70"/>
      <c r="T174" s="71" t="n">
        <f aca="false">S174/$P174</f>
        <v>0</v>
      </c>
      <c r="U174" s="70"/>
      <c r="V174" s="71" t="n">
        <f aca="false">U174/$P174</f>
        <v>0</v>
      </c>
      <c r="W174" s="70"/>
      <c r="X174" s="47" t="n">
        <f aca="false">W174/$P174</f>
        <v>0</v>
      </c>
      <c r="Y174" s="70" t="n">
        <f aca="false">K174</f>
        <v>7110</v>
      </c>
      <c r="Z174" s="48" t="n">
        <f aca="false">Y174</f>
        <v>7110</v>
      </c>
    </row>
    <row r="175" customFormat="false" ht="13.9" hidden="false" customHeight="true" outlineLevel="0" collapsed="false">
      <c r="E175" s="44"/>
      <c r="F175" s="83" t="s">
        <v>179</v>
      </c>
      <c r="G175" s="70"/>
      <c r="H175" s="84" t="n">
        <v>874.11</v>
      </c>
      <c r="I175" s="84" t="n">
        <v>876</v>
      </c>
      <c r="J175" s="84" t="n">
        <v>876</v>
      </c>
      <c r="K175" s="84" t="n">
        <v>1759</v>
      </c>
      <c r="L175" s="84"/>
      <c r="M175" s="84"/>
      <c r="N175" s="84"/>
      <c r="O175" s="84"/>
      <c r="P175" s="84" t="n">
        <f aca="false">K175+SUM(L175:O175)</f>
        <v>1759</v>
      </c>
      <c r="Q175" s="84"/>
      <c r="R175" s="85" t="n">
        <f aca="false">Q175/$P175</f>
        <v>0</v>
      </c>
      <c r="S175" s="84"/>
      <c r="T175" s="85" t="n">
        <f aca="false">S175/$P175</f>
        <v>0</v>
      </c>
      <c r="U175" s="84"/>
      <c r="V175" s="85" t="n">
        <f aca="false">U175/$P175</f>
        <v>0</v>
      </c>
      <c r="W175" s="84"/>
      <c r="X175" s="51" t="n">
        <f aca="false">W175/$P175</f>
        <v>0</v>
      </c>
      <c r="Y175" s="70" t="n">
        <f aca="false">K175</f>
        <v>1759</v>
      </c>
      <c r="Z175" s="48" t="n">
        <f aca="false">Y175</f>
        <v>1759</v>
      </c>
    </row>
    <row r="176" customFormat="false" ht="13.9" hidden="false" customHeight="true" outlineLevel="0" collapsed="false">
      <c r="E176" s="52"/>
      <c r="F176" s="86" t="s">
        <v>180</v>
      </c>
      <c r="G176" s="54" t="n">
        <v>1452.48</v>
      </c>
      <c r="H176" s="87" t="n">
        <v>1383.6</v>
      </c>
      <c r="I176" s="87" t="n">
        <v>974</v>
      </c>
      <c r="J176" s="87" t="n">
        <v>974.05</v>
      </c>
      <c r="K176" s="87" t="n">
        <v>1624</v>
      </c>
      <c r="L176" s="87"/>
      <c r="M176" s="87"/>
      <c r="N176" s="87"/>
      <c r="O176" s="87"/>
      <c r="P176" s="87" t="n">
        <f aca="false">K176+SUM(L176:O176)</f>
        <v>1624</v>
      </c>
      <c r="Q176" s="87"/>
      <c r="R176" s="88" t="n">
        <f aca="false">Q176/$P176</f>
        <v>0</v>
      </c>
      <c r="S176" s="87"/>
      <c r="T176" s="88" t="n">
        <f aca="false">S176/$P176</f>
        <v>0</v>
      </c>
      <c r="U176" s="87"/>
      <c r="V176" s="88" t="n">
        <f aca="false">U176/$P176</f>
        <v>0</v>
      </c>
      <c r="W176" s="87"/>
      <c r="X176" s="89" t="n">
        <f aca="false">W176/$P176</f>
        <v>0</v>
      </c>
      <c r="Y176" s="54" t="n">
        <f aca="false">K176</f>
        <v>1624</v>
      </c>
      <c r="Z176" s="57" t="n">
        <f aca="false">Y176</f>
        <v>1624</v>
      </c>
    </row>
    <row r="178" customFormat="false" ht="13.9" hidden="false" customHeight="true" outlineLevel="0" collapsed="false">
      <c r="D178" s="19" t="s">
        <v>181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20"/>
      <c r="S178" s="19"/>
      <c r="T178" s="20"/>
      <c r="U178" s="19"/>
      <c r="V178" s="20"/>
      <c r="W178" s="19"/>
      <c r="X178" s="20"/>
      <c r="Y178" s="19"/>
      <c r="Z178" s="19"/>
    </row>
    <row r="179" customFormat="false" ht="13.9" hidden="false" customHeight="true" outlineLevel="0" collapsed="false">
      <c r="D179" s="6"/>
      <c r="E179" s="6"/>
      <c r="F179" s="6"/>
      <c r="G179" s="7" t="s">
        <v>1</v>
      </c>
      <c r="H179" s="7" t="s">
        <v>2</v>
      </c>
      <c r="I179" s="7" t="s">
        <v>3</v>
      </c>
      <c r="J179" s="7" t="s">
        <v>4</v>
      </c>
      <c r="K179" s="7" t="s">
        <v>5</v>
      </c>
      <c r="L179" s="7" t="s">
        <v>6</v>
      </c>
      <c r="M179" s="7" t="s">
        <v>7</v>
      </c>
      <c r="N179" s="7" t="s">
        <v>8</v>
      </c>
      <c r="O179" s="7" t="s">
        <v>9</v>
      </c>
      <c r="P179" s="7" t="s">
        <v>10</v>
      </c>
      <c r="Q179" s="7" t="s">
        <v>11</v>
      </c>
      <c r="R179" s="8" t="s">
        <v>12</v>
      </c>
      <c r="S179" s="7" t="s">
        <v>13</v>
      </c>
      <c r="T179" s="8" t="s">
        <v>14</v>
      </c>
      <c r="U179" s="7" t="s">
        <v>15</v>
      </c>
      <c r="V179" s="8" t="s">
        <v>16</v>
      </c>
      <c r="W179" s="7" t="s">
        <v>17</v>
      </c>
      <c r="X179" s="8" t="s">
        <v>18</v>
      </c>
      <c r="Y179" s="7" t="s">
        <v>19</v>
      </c>
      <c r="Z179" s="7" t="s">
        <v>20</v>
      </c>
    </row>
    <row r="180" customFormat="false" ht="13.9" hidden="false" customHeight="true" outlineLevel="0" collapsed="false">
      <c r="A180" s="1" t="n">
        <v>3</v>
      </c>
      <c r="D180" s="21" t="s">
        <v>21</v>
      </c>
      <c r="E180" s="22" t="n">
        <v>41</v>
      </c>
      <c r="F180" s="22" t="s">
        <v>23</v>
      </c>
      <c r="G180" s="23" t="n">
        <f aca="false">G190</f>
        <v>51834.96</v>
      </c>
      <c r="H180" s="23" t="n">
        <f aca="false">H190</f>
        <v>50768.51</v>
      </c>
      <c r="I180" s="23" t="n">
        <f aca="false">I190</f>
        <v>48425</v>
      </c>
      <c r="J180" s="23" t="n">
        <f aca="false">J190</f>
        <v>37045.97</v>
      </c>
      <c r="K180" s="23" t="n">
        <f aca="false">K190</f>
        <v>37325</v>
      </c>
      <c r="L180" s="23" t="n">
        <f aca="false">L190</f>
        <v>0</v>
      </c>
      <c r="M180" s="23" t="n">
        <f aca="false">M190</f>
        <v>0</v>
      </c>
      <c r="N180" s="23" t="n">
        <f aca="false">N190</f>
        <v>0</v>
      </c>
      <c r="O180" s="23" t="n">
        <f aca="false">O190</f>
        <v>0</v>
      </c>
      <c r="P180" s="23" t="n">
        <f aca="false">P190</f>
        <v>37325</v>
      </c>
      <c r="Q180" s="23" t="n">
        <f aca="false">Q190</f>
        <v>0</v>
      </c>
      <c r="R180" s="24" t="n">
        <f aca="false">Q180/$P180</f>
        <v>0</v>
      </c>
      <c r="S180" s="23" t="n">
        <f aca="false">S190</f>
        <v>0</v>
      </c>
      <c r="T180" s="24" t="n">
        <f aca="false">S180/$P180</f>
        <v>0</v>
      </c>
      <c r="U180" s="23" t="n">
        <f aca="false">U190</f>
        <v>0</v>
      </c>
      <c r="V180" s="24" t="n">
        <f aca="false">U180/$P180</f>
        <v>0</v>
      </c>
      <c r="W180" s="23" t="n">
        <f aca="false">W190</f>
        <v>0</v>
      </c>
      <c r="X180" s="24" t="n">
        <f aca="false">W180/$P180</f>
        <v>0</v>
      </c>
      <c r="Y180" s="23" t="n">
        <f aca="false">Y190</f>
        <v>38139</v>
      </c>
      <c r="Z180" s="23" t="n">
        <f aca="false">Z190</f>
        <v>39039</v>
      </c>
    </row>
    <row r="181" customFormat="false" ht="13.9" hidden="false" customHeight="true" outlineLevel="0" collapsed="false">
      <c r="A181" s="1" t="n">
        <v>3</v>
      </c>
      <c r="D181" s="21" t="s">
        <v>21</v>
      </c>
      <c r="E181" s="22" t="n">
        <v>72</v>
      </c>
      <c r="F181" s="22" t="s">
        <v>25</v>
      </c>
      <c r="G181" s="23" t="n">
        <f aca="false">G192</f>
        <v>120.23</v>
      </c>
      <c r="H181" s="23" t="n">
        <f aca="false">H192</f>
        <v>141.05</v>
      </c>
      <c r="I181" s="23" t="n">
        <f aca="false">I192</f>
        <v>141</v>
      </c>
      <c r="J181" s="23" t="n">
        <f aca="false">J192</f>
        <v>166.86</v>
      </c>
      <c r="K181" s="23" t="n">
        <f aca="false">K192</f>
        <v>167</v>
      </c>
      <c r="L181" s="23" t="n">
        <f aca="false">L192</f>
        <v>0</v>
      </c>
      <c r="M181" s="23" t="n">
        <f aca="false">M192</f>
        <v>0</v>
      </c>
      <c r="N181" s="23" t="n">
        <f aca="false">N192</f>
        <v>0</v>
      </c>
      <c r="O181" s="23" t="n">
        <f aca="false">O192</f>
        <v>0</v>
      </c>
      <c r="P181" s="23" t="n">
        <f aca="false">P192</f>
        <v>167</v>
      </c>
      <c r="Q181" s="23" t="n">
        <f aca="false">Q192</f>
        <v>0</v>
      </c>
      <c r="R181" s="24" t="n">
        <f aca="false">Q181/$P181</f>
        <v>0</v>
      </c>
      <c r="S181" s="23" t="n">
        <f aca="false">S192</f>
        <v>0</v>
      </c>
      <c r="T181" s="24" t="n">
        <f aca="false">S181/$P181</f>
        <v>0</v>
      </c>
      <c r="U181" s="23" t="n">
        <f aca="false">U192</f>
        <v>0</v>
      </c>
      <c r="V181" s="24" t="n">
        <f aca="false">U181/$P181</f>
        <v>0</v>
      </c>
      <c r="W181" s="23" t="n">
        <f aca="false">W192</f>
        <v>0</v>
      </c>
      <c r="X181" s="24" t="n">
        <f aca="false">W181/$P181</f>
        <v>0</v>
      </c>
      <c r="Y181" s="23" t="n">
        <f aca="false">Y192</f>
        <v>167</v>
      </c>
      <c r="Z181" s="23" t="n">
        <f aca="false">Z192</f>
        <v>167</v>
      </c>
    </row>
    <row r="182" customFormat="false" ht="13.9" hidden="false" customHeight="true" outlineLevel="0" collapsed="false">
      <c r="A182" s="1" t="n">
        <v>3</v>
      </c>
      <c r="D182" s="17"/>
      <c r="E182" s="18"/>
      <c r="F182" s="25" t="s">
        <v>121</v>
      </c>
      <c r="G182" s="26" t="n">
        <f aca="false">SUM(G180:G181)</f>
        <v>51955.19</v>
      </c>
      <c r="H182" s="26" t="n">
        <f aca="false">SUM(H180:H181)</f>
        <v>50909.56</v>
      </c>
      <c r="I182" s="26" t="n">
        <f aca="false">SUM(I180:I181)</f>
        <v>48566</v>
      </c>
      <c r="J182" s="26" t="n">
        <f aca="false">SUM(J180:J181)</f>
        <v>37212.83</v>
      </c>
      <c r="K182" s="26" t="n">
        <f aca="false">SUM(K180:K181)</f>
        <v>37492</v>
      </c>
      <c r="L182" s="26" t="n">
        <f aca="false">SUM(L180:L181)</f>
        <v>0</v>
      </c>
      <c r="M182" s="26" t="n">
        <f aca="false">SUM(M180:M181)</f>
        <v>0</v>
      </c>
      <c r="N182" s="26" t="n">
        <f aca="false">SUM(N180:N181)</f>
        <v>0</v>
      </c>
      <c r="O182" s="26" t="n">
        <f aca="false">SUM(O180:O181)</f>
        <v>0</v>
      </c>
      <c r="P182" s="26" t="n">
        <f aca="false">SUM(P180:P181)</f>
        <v>37492</v>
      </c>
      <c r="Q182" s="26" t="n">
        <f aca="false">SUM(Q180:Q181)</f>
        <v>0</v>
      </c>
      <c r="R182" s="27" t="n">
        <f aca="false">Q182/$P182</f>
        <v>0</v>
      </c>
      <c r="S182" s="26" t="n">
        <f aca="false">SUM(S180:S181)</f>
        <v>0</v>
      </c>
      <c r="T182" s="27" t="n">
        <f aca="false">S182/$P182</f>
        <v>0</v>
      </c>
      <c r="U182" s="26" t="n">
        <f aca="false">SUM(U180:U181)</f>
        <v>0</v>
      </c>
      <c r="V182" s="27" t="n">
        <f aca="false">U182/$P182</f>
        <v>0</v>
      </c>
      <c r="W182" s="26" t="n">
        <f aca="false">SUM(W180:W181)</f>
        <v>0</v>
      </c>
      <c r="X182" s="27" t="n">
        <f aca="false">W182/$P182</f>
        <v>0</v>
      </c>
      <c r="Y182" s="26" t="n">
        <f aca="false">SUM(Y180:Y181)</f>
        <v>38306</v>
      </c>
      <c r="Z182" s="26" t="n">
        <f aca="false">SUM(Z180:Z181)</f>
        <v>39206</v>
      </c>
    </row>
    <row r="184" customFormat="false" ht="13.9" hidden="false" customHeight="true" outlineLevel="0" collapsed="false">
      <c r="D184" s="60" t="s">
        <v>182</v>
      </c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1"/>
      <c r="S184" s="60"/>
      <c r="T184" s="61"/>
      <c r="U184" s="60"/>
      <c r="V184" s="61"/>
      <c r="W184" s="60"/>
      <c r="X184" s="61"/>
      <c r="Y184" s="60"/>
      <c r="Z184" s="60"/>
    </row>
    <row r="185" customFormat="false" ht="13.9" hidden="false" customHeight="true" outlineLevel="0" collapsed="false">
      <c r="D185" s="7" t="s">
        <v>33</v>
      </c>
      <c r="E185" s="7" t="s">
        <v>34</v>
      </c>
      <c r="F185" s="7" t="s">
        <v>35</v>
      </c>
      <c r="G185" s="7" t="s">
        <v>1</v>
      </c>
      <c r="H185" s="7" t="s">
        <v>2</v>
      </c>
      <c r="I185" s="7" t="s">
        <v>3</v>
      </c>
      <c r="J185" s="7" t="s">
        <v>4</v>
      </c>
      <c r="K185" s="7" t="s">
        <v>5</v>
      </c>
      <c r="L185" s="7" t="s">
        <v>6</v>
      </c>
      <c r="M185" s="7" t="s">
        <v>7</v>
      </c>
      <c r="N185" s="7" t="s">
        <v>8</v>
      </c>
      <c r="O185" s="7" t="s">
        <v>9</v>
      </c>
      <c r="P185" s="7" t="s">
        <v>10</v>
      </c>
      <c r="Q185" s="7" t="s">
        <v>11</v>
      </c>
      <c r="R185" s="8" t="s">
        <v>12</v>
      </c>
      <c r="S185" s="7" t="s">
        <v>13</v>
      </c>
      <c r="T185" s="8" t="s">
        <v>14</v>
      </c>
      <c r="U185" s="7" t="s">
        <v>15</v>
      </c>
      <c r="V185" s="8" t="s">
        <v>16</v>
      </c>
      <c r="W185" s="7" t="s">
        <v>17</v>
      </c>
      <c r="X185" s="8" t="s">
        <v>18</v>
      </c>
      <c r="Y185" s="7" t="s">
        <v>19</v>
      </c>
      <c r="Z185" s="7" t="s">
        <v>20</v>
      </c>
    </row>
    <row r="186" customFormat="false" ht="13.9" hidden="false" customHeight="true" outlineLevel="0" collapsed="false">
      <c r="A186" s="1" t="n">
        <v>3</v>
      </c>
      <c r="B186" s="1" t="n">
        <v>1</v>
      </c>
      <c r="D186" s="38" t="s">
        <v>183</v>
      </c>
      <c r="E186" s="10" t="n">
        <v>610</v>
      </c>
      <c r="F186" s="10" t="s">
        <v>126</v>
      </c>
      <c r="G186" s="11" t="n">
        <v>12164.84</v>
      </c>
      <c r="H186" s="11" t="n">
        <v>12487.58</v>
      </c>
      <c r="I186" s="11" t="n">
        <v>11623</v>
      </c>
      <c r="J186" s="11" t="n">
        <v>12048.2</v>
      </c>
      <c r="K186" s="11" t="n">
        <v>12820</v>
      </c>
      <c r="L186" s="11"/>
      <c r="M186" s="11"/>
      <c r="N186" s="11"/>
      <c r="O186" s="11"/>
      <c r="P186" s="11" t="n">
        <f aca="false">K186+SUM(L186:O186)</f>
        <v>12820</v>
      </c>
      <c r="Q186" s="11"/>
      <c r="R186" s="12" t="n">
        <f aca="false">Q186/$P186</f>
        <v>0</v>
      </c>
      <c r="S186" s="11"/>
      <c r="T186" s="12" t="n">
        <f aca="false">S186/$P186</f>
        <v>0</v>
      </c>
      <c r="U186" s="11"/>
      <c r="V186" s="12" t="n">
        <f aca="false">U186/$P186</f>
        <v>0</v>
      </c>
      <c r="W186" s="11"/>
      <c r="X186" s="12" t="n">
        <f aca="false">W186/$P186</f>
        <v>0</v>
      </c>
      <c r="Y186" s="11" t="n">
        <v>13428</v>
      </c>
      <c r="Z186" s="11" t="n">
        <v>14078</v>
      </c>
    </row>
    <row r="187" customFormat="false" ht="13.9" hidden="false" customHeight="true" outlineLevel="0" collapsed="false">
      <c r="A187" s="1" t="n">
        <v>3</v>
      </c>
      <c r="B187" s="1" t="n">
        <v>1</v>
      </c>
      <c r="D187" s="38"/>
      <c r="E187" s="10" t="n">
        <v>620</v>
      </c>
      <c r="F187" s="10" t="s">
        <v>127</v>
      </c>
      <c r="G187" s="11" t="n">
        <v>4251.54</v>
      </c>
      <c r="H187" s="11" t="n">
        <v>3965.37</v>
      </c>
      <c r="I187" s="11" t="n">
        <v>4062</v>
      </c>
      <c r="J187" s="11" t="n">
        <v>4217.28</v>
      </c>
      <c r="K187" s="11" t="n">
        <v>4481</v>
      </c>
      <c r="L187" s="11"/>
      <c r="M187" s="11"/>
      <c r="N187" s="11"/>
      <c r="O187" s="11"/>
      <c r="P187" s="11" t="n">
        <f aca="false">K187+SUM(L187:O187)</f>
        <v>4481</v>
      </c>
      <c r="Q187" s="11"/>
      <c r="R187" s="12" t="n">
        <f aca="false">Q187/$P187</f>
        <v>0</v>
      </c>
      <c r="S187" s="11"/>
      <c r="T187" s="12" t="n">
        <f aca="false">S187/$P187</f>
        <v>0</v>
      </c>
      <c r="U187" s="11"/>
      <c r="V187" s="12" t="n">
        <f aca="false">U187/$P187</f>
        <v>0</v>
      </c>
      <c r="W187" s="11"/>
      <c r="X187" s="12" t="n">
        <f aca="false">W187/$P187</f>
        <v>0</v>
      </c>
      <c r="Y187" s="11" t="n">
        <v>4693</v>
      </c>
      <c r="Z187" s="11" t="n">
        <v>4921</v>
      </c>
    </row>
    <row r="188" customFormat="false" ht="13.9" hidden="false" customHeight="true" outlineLevel="0" collapsed="false">
      <c r="A188" s="1" t="n">
        <v>3</v>
      </c>
      <c r="B188" s="1" t="n">
        <v>1</v>
      </c>
      <c r="D188" s="38"/>
      <c r="E188" s="10" t="n">
        <v>630</v>
      </c>
      <c r="F188" s="10" t="s">
        <v>128</v>
      </c>
      <c r="G188" s="11" t="n">
        <v>35418.58</v>
      </c>
      <c r="H188" s="11" t="n">
        <v>34315.56</v>
      </c>
      <c r="I188" s="11" t="n">
        <f aca="false">989+31751</f>
        <v>32740</v>
      </c>
      <c r="J188" s="11" t="n">
        <v>20480.49</v>
      </c>
      <c r="K188" s="11" t="n">
        <f aca="false">976+19048</f>
        <v>20024</v>
      </c>
      <c r="L188" s="11"/>
      <c r="M188" s="11"/>
      <c r="N188" s="11"/>
      <c r="O188" s="11"/>
      <c r="P188" s="11" t="n">
        <f aca="false">K188+SUM(L188:O188)</f>
        <v>20024</v>
      </c>
      <c r="Q188" s="11"/>
      <c r="R188" s="12" t="n">
        <f aca="false">Q188/$P188</f>
        <v>0</v>
      </c>
      <c r="S188" s="11"/>
      <c r="T188" s="12" t="n">
        <f aca="false">S188/$P188</f>
        <v>0</v>
      </c>
      <c r="U188" s="11"/>
      <c r="V188" s="12" t="n">
        <f aca="false">U188/$P188</f>
        <v>0</v>
      </c>
      <c r="W188" s="11"/>
      <c r="X188" s="12" t="n">
        <f aca="false">W188/$P188</f>
        <v>0</v>
      </c>
      <c r="Y188" s="11" t="n">
        <f aca="false">970+19048</f>
        <v>20018</v>
      </c>
      <c r="Z188" s="11" t="n">
        <f aca="false">992+19048</f>
        <v>20040</v>
      </c>
    </row>
    <row r="189" customFormat="false" ht="13.9" hidden="false" customHeight="true" outlineLevel="0" collapsed="false">
      <c r="D189" s="38"/>
      <c r="E189" s="10" t="n">
        <v>640</v>
      </c>
      <c r="F189" s="10" t="s">
        <v>129</v>
      </c>
      <c r="G189" s="11" t="n">
        <v>0</v>
      </c>
      <c r="H189" s="11" t="n">
        <v>0</v>
      </c>
      <c r="I189" s="11" t="n">
        <v>0</v>
      </c>
      <c r="J189" s="11" t="n">
        <v>300</v>
      </c>
      <c r="K189" s="11" t="n">
        <v>0</v>
      </c>
      <c r="L189" s="11"/>
      <c r="M189" s="11"/>
      <c r="N189" s="11"/>
      <c r="O189" s="11"/>
      <c r="P189" s="11" t="n">
        <f aca="false">K189+SUM(L189:O189)</f>
        <v>0</v>
      </c>
      <c r="Q189" s="11"/>
      <c r="R189" s="12" t="e">
        <f aca="false">Q189/$P189</f>
        <v>#DIV/0!</v>
      </c>
      <c r="S189" s="11"/>
      <c r="T189" s="12" t="e">
        <f aca="false">S189/$P189</f>
        <v>#DIV/0!</v>
      </c>
      <c r="U189" s="11"/>
      <c r="V189" s="12" t="e">
        <f aca="false">U189/$P189</f>
        <v>#DIV/0!</v>
      </c>
      <c r="W189" s="11"/>
      <c r="X189" s="12" t="e">
        <f aca="false">W189/$P189</f>
        <v>#DIV/0!</v>
      </c>
      <c r="Y189" s="11" t="n">
        <v>0</v>
      </c>
      <c r="Z189" s="11" t="n">
        <v>0</v>
      </c>
    </row>
    <row r="190" customFormat="false" ht="13.9" hidden="false" customHeight="true" outlineLevel="0" collapsed="false">
      <c r="A190" s="1" t="n">
        <v>3</v>
      </c>
      <c r="B190" s="1" t="n">
        <v>1</v>
      </c>
      <c r="D190" s="75" t="s">
        <v>21</v>
      </c>
      <c r="E190" s="35" t="n">
        <v>41</v>
      </c>
      <c r="F190" s="35" t="s">
        <v>23</v>
      </c>
      <c r="G190" s="36" t="n">
        <f aca="false">SUM(G186:G189)</f>
        <v>51834.96</v>
      </c>
      <c r="H190" s="36" t="n">
        <f aca="false">SUM(H186:H189)</f>
        <v>50768.51</v>
      </c>
      <c r="I190" s="36" t="n">
        <f aca="false">SUM(I186:I189)</f>
        <v>48425</v>
      </c>
      <c r="J190" s="36" t="n">
        <f aca="false">SUM(J186:J189)</f>
        <v>37045.97</v>
      </c>
      <c r="K190" s="36" t="n">
        <f aca="false">SUM(K186:K189)</f>
        <v>37325</v>
      </c>
      <c r="L190" s="36" t="n">
        <f aca="false">SUM(L186:L189)</f>
        <v>0</v>
      </c>
      <c r="M190" s="36" t="n">
        <f aca="false">SUM(M186:M189)</f>
        <v>0</v>
      </c>
      <c r="N190" s="36" t="n">
        <f aca="false">SUM(N186:N189)</f>
        <v>0</v>
      </c>
      <c r="O190" s="36" t="n">
        <f aca="false">SUM(O186:O189)</f>
        <v>0</v>
      </c>
      <c r="P190" s="36" t="n">
        <f aca="false">SUM(P186:P189)</f>
        <v>37325</v>
      </c>
      <c r="Q190" s="36" t="n">
        <f aca="false">SUM(Q186:Q189)</f>
        <v>0</v>
      </c>
      <c r="R190" s="37" t="n">
        <f aca="false">Q190/$P190</f>
        <v>0</v>
      </c>
      <c r="S190" s="36" t="n">
        <f aca="false">SUM(S186:S189)</f>
        <v>0</v>
      </c>
      <c r="T190" s="37" t="n">
        <f aca="false">S190/$P190</f>
        <v>0</v>
      </c>
      <c r="U190" s="36" t="n">
        <f aca="false">SUM(U186:U189)</f>
        <v>0</v>
      </c>
      <c r="V190" s="37" t="n">
        <f aca="false">U190/$P190</f>
        <v>0</v>
      </c>
      <c r="W190" s="36" t="n">
        <f aca="false">SUM(W186:W189)</f>
        <v>0</v>
      </c>
      <c r="X190" s="37" t="n">
        <f aca="false">W190/$P190</f>
        <v>0</v>
      </c>
      <c r="Y190" s="36" t="n">
        <f aca="false">SUM(Y186:Y189)</f>
        <v>38139</v>
      </c>
      <c r="Z190" s="36" t="n">
        <f aca="false">SUM(Z186:Z189)</f>
        <v>39039</v>
      </c>
    </row>
    <row r="191" customFormat="false" ht="13.9" hidden="false" customHeight="true" outlineLevel="0" collapsed="false">
      <c r="A191" s="1" t="n">
        <v>3</v>
      </c>
      <c r="B191" s="1" t="n">
        <v>1</v>
      </c>
      <c r="D191" s="68" t="s">
        <v>183</v>
      </c>
      <c r="E191" s="10" t="n">
        <v>640</v>
      </c>
      <c r="F191" s="10" t="s">
        <v>129</v>
      </c>
      <c r="G191" s="11" t="n">
        <v>120.23</v>
      </c>
      <c r="H191" s="11" t="n">
        <v>141.05</v>
      </c>
      <c r="I191" s="11" t="n">
        <v>141</v>
      </c>
      <c r="J191" s="11" t="n">
        <v>166.86</v>
      </c>
      <c r="K191" s="11" t="n">
        <v>167</v>
      </c>
      <c r="L191" s="11"/>
      <c r="M191" s="11"/>
      <c r="N191" s="11"/>
      <c r="O191" s="11"/>
      <c r="P191" s="11" t="n">
        <f aca="false">K191+SUM(L191:O191)</f>
        <v>167</v>
      </c>
      <c r="Q191" s="11"/>
      <c r="R191" s="12" t="n">
        <f aca="false">Q191/$P191</f>
        <v>0</v>
      </c>
      <c r="S191" s="11"/>
      <c r="T191" s="12" t="n">
        <f aca="false">S191/$P191</f>
        <v>0</v>
      </c>
      <c r="U191" s="11"/>
      <c r="V191" s="12" t="n">
        <f aca="false">U191/$P191</f>
        <v>0</v>
      </c>
      <c r="W191" s="11"/>
      <c r="X191" s="12" t="n">
        <f aca="false">W191/$P191</f>
        <v>0</v>
      </c>
      <c r="Y191" s="11" t="n">
        <f aca="false">K191</f>
        <v>167</v>
      </c>
      <c r="Z191" s="11" t="n">
        <f aca="false">Y191</f>
        <v>167</v>
      </c>
    </row>
    <row r="192" customFormat="false" ht="13.9" hidden="false" customHeight="true" outlineLevel="0" collapsed="false">
      <c r="A192" s="1" t="n">
        <v>3</v>
      </c>
      <c r="B192" s="1" t="n">
        <v>1</v>
      </c>
      <c r="D192" s="75" t="s">
        <v>21</v>
      </c>
      <c r="E192" s="35" t="n">
        <v>72</v>
      </c>
      <c r="F192" s="35" t="s">
        <v>25</v>
      </c>
      <c r="G192" s="36" t="n">
        <f aca="false">SUM(G191:G191)</f>
        <v>120.23</v>
      </c>
      <c r="H192" s="36" t="n">
        <f aca="false">SUM(H191:H191)</f>
        <v>141.05</v>
      </c>
      <c r="I192" s="36" t="n">
        <f aca="false">SUM(I191:I191)</f>
        <v>141</v>
      </c>
      <c r="J192" s="36" t="n">
        <f aca="false">SUM(J191:J191)</f>
        <v>166.86</v>
      </c>
      <c r="K192" s="36" t="n">
        <f aca="false">SUM(K191:K191)</f>
        <v>167</v>
      </c>
      <c r="L192" s="36" t="n">
        <f aca="false">SUM(L191:L191)</f>
        <v>0</v>
      </c>
      <c r="M192" s="36" t="n">
        <f aca="false">SUM(M191:M191)</f>
        <v>0</v>
      </c>
      <c r="N192" s="36" t="n">
        <f aca="false">SUM(N191:N191)</f>
        <v>0</v>
      </c>
      <c r="O192" s="36" t="n">
        <f aca="false">SUM(O191:O191)</f>
        <v>0</v>
      </c>
      <c r="P192" s="36" t="n">
        <f aca="false">SUM(P191:P191)</f>
        <v>167</v>
      </c>
      <c r="Q192" s="36" t="n">
        <f aca="false">SUM(Q191:Q191)</f>
        <v>0</v>
      </c>
      <c r="R192" s="37" t="n">
        <f aca="false">Q192/$P192</f>
        <v>0</v>
      </c>
      <c r="S192" s="36" t="n">
        <f aca="false">SUM(S191:S191)</f>
        <v>0</v>
      </c>
      <c r="T192" s="37" t="n">
        <f aca="false">S192/$P192</f>
        <v>0</v>
      </c>
      <c r="U192" s="36" t="n">
        <f aca="false">SUM(U191:U191)</f>
        <v>0</v>
      </c>
      <c r="V192" s="37" t="n">
        <f aca="false">U192/$P192</f>
        <v>0</v>
      </c>
      <c r="W192" s="36" t="n">
        <f aca="false">SUM(W191:W191)</f>
        <v>0</v>
      </c>
      <c r="X192" s="37" t="n">
        <f aca="false">W192/$P192</f>
        <v>0</v>
      </c>
      <c r="Y192" s="36" t="n">
        <f aca="false">SUM(Y191:Y191)</f>
        <v>167</v>
      </c>
      <c r="Z192" s="36" t="n">
        <f aca="false">SUM(Z191:Z191)</f>
        <v>167</v>
      </c>
    </row>
    <row r="193" customFormat="false" ht="13.9" hidden="false" customHeight="true" outlineLevel="0" collapsed="false">
      <c r="A193" s="1" t="n">
        <v>3</v>
      </c>
      <c r="B193" s="1" t="n">
        <v>1</v>
      </c>
      <c r="D193" s="101"/>
      <c r="E193" s="18"/>
      <c r="F193" s="13" t="s">
        <v>121</v>
      </c>
      <c r="G193" s="14" t="n">
        <f aca="false">G190+G192</f>
        <v>51955.19</v>
      </c>
      <c r="H193" s="14" t="n">
        <f aca="false">H190+H192</f>
        <v>50909.56</v>
      </c>
      <c r="I193" s="14" t="n">
        <f aca="false">I190+I192</f>
        <v>48566</v>
      </c>
      <c r="J193" s="14" t="n">
        <f aca="false">J190+J192</f>
        <v>37212.83</v>
      </c>
      <c r="K193" s="14" t="n">
        <f aca="false">K190+K192</f>
        <v>37492</v>
      </c>
      <c r="L193" s="14" t="n">
        <f aca="false">L190+L192</f>
        <v>0</v>
      </c>
      <c r="M193" s="14" t="n">
        <f aca="false">M190+M192</f>
        <v>0</v>
      </c>
      <c r="N193" s="14" t="n">
        <f aca="false">N190+N192</f>
        <v>0</v>
      </c>
      <c r="O193" s="14" t="n">
        <f aca="false">O190+O192</f>
        <v>0</v>
      </c>
      <c r="P193" s="14" t="n">
        <f aca="false">P190+P192</f>
        <v>37492</v>
      </c>
      <c r="Q193" s="14" t="n">
        <f aca="false">Q190+Q192</f>
        <v>0</v>
      </c>
      <c r="R193" s="15" t="n">
        <f aca="false">Q193/$P193</f>
        <v>0</v>
      </c>
      <c r="S193" s="14" t="n">
        <f aca="false">S190+S192</f>
        <v>0</v>
      </c>
      <c r="T193" s="15" t="n">
        <f aca="false">S193/$P193</f>
        <v>0</v>
      </c>
      <c r="U193" s="14" t="n">
        <f aca="false">U190+U192</f>
        <v>0</v>
      </c>
      <c r="V193" s="15" t="n">
        <f aca="false">U193/$P193</f>
        <v>0</v>
      </c>
      <c r="W193" s="14" t="n">
        <f aca="false">W190+W192</f>
        <v>0</v>
      </c>
      <c r="X193" s="15" t="n">
        <f aca="false">W193/$P193</f>
        <v>0</v>
      </c>
      <c r="Y193" s="14" t="n">
        <f aca="false">Y190+Y192</f>
        <v>38306</v>
      </c>
      <c r="Z193" s="14" t="n">
        <f aca="false">Z190+Z192</f>
        <v>39206</v>
      </c>
    </row>
    <row r="195" customFormat="false" ht="13.9" hidden="false" customHeight="true" outlineLevel="0" collapsed="false">
      <c r="E195" s="39" t="s">
        <v>57</v>
      </c>
      <c r="F195" s="17" t="s">
        <v>61</v>
      </c>
      <c r="G195" s="40" t="n">
        <v>13071.88</v>
      </c>
      <c r="H195" s="82" t="n">
        <v>8885.85</v>
      </c>
      <c r="I195" s="82" t="n">
        <v>8900</v>
      </c>
      <c r="J195" s="82" t="n">
        <v>9000.09</v>
      </c>
      <c r="K195" s="82" t="n">
        <v>9000</v>
      </c>
      <c r="L195" s="82"/>
      <c r="M195" s="82"/>
      <c r="N195" s="82"/>
      <c r="O195" s="82"/>
      <c r="P195" s="82" t="n">
        <f aca="false">K195+SUM(L195:O195)</f>
        <v>9000</v>
      </c>
      <c r="Q195" s="82"/>
      <c r="R195" s="102" t="n">
        <f aca="false">Q195/$P195</f>
        <v>0</v>
      </c>
      <c r="S195" s="82"/>
      <c r="T195" s="102" t="n">
        <f aca="false">S195/$P195</f>
        <v>0</v>
      </c>
      <c r="U195" s="82"/>
      <c r="V195" s="102" t="n">
        <f aca="false">U195/$P195</f>
        <v>0</v>
      </c>
      <c r="W195" s="82"/>
      <c r="X195" s="103" t="n">
        <f aca="false">W195/$P195</f>
        <v>0</v>
      </c>
      <c r="Y195" s="40" t="n">
        <f aca="false">K195</f>
        <v>9000</v>
      </c>
      <c r="Z195" s="43" t="n">
        <f aca="false">Y195</f>
        <v>9000</v>
      </c>
    </row>
    <row r="196" customFormat="false" ht="13.9" hidden="false" customHeight="true" outlineLevel="0" collapsed="false">
      <c r="E196" s="44"/>
      <c r="F196" s="83" t="s">
        <v>146</v>
      </c>
      <c r="G196" s="70" t="n">
        <v>5757.29</v>
      </c>
      <c r="H196" s="84" t="n">
        <v>1837</v>
      </c>
      <c r="I196" s="84" t="n">
        <v>1628</v>
      </c>
      <c r="J196" s="84" t="n">
        <v>1539.43</v>
      </c>
      <c r="K196" s="84" t="n">
        <v>2045</v>
      </c>
      <c r="L196" s="84"/>
      <c r="M196" s="84"/>
      <c r="N196" s="84"/>
      <c r="O196" s="84"/>
      <c r="P196" s="84" t="n">
        <f aca="false">K196+SUM(L196:O196)</f>
        <v>2045</v>
      </c>
      <c r="Q196" s="84"/>
      <c r="R196" s="85" t="n">
        <f aca="false">Q196/$P196</f>
        <v>0</v>
      </c>
      <c r="S196" s="84"/>
      <c r="T196" s="85" t="n">
        <f aca="false">S196/$P196</f>
        <v>0</v>
      </c>
      <c r="U196" s="84"/>
      <c r="V196" s="85" t="n">
        <f aca="false">U196/$P196</f>
        <v>0</v>
      </c>
      <c r="W196" s="84"/>
      <c r="X196" s="51" t="n">
        <f aca="false">W196/$P196</f>
        <v>0</v>
      </c>
      <c r="Y196" s="46" t="n">
        <f aca="false">K196</f>
        <v>2045</v>
      </c>
      <c r="Z196" s="48" t="n">
        <f aca="false">Y196</f>
        <v>2045</v>
      </c>
    </row>
    <row r="197" customFormat="false" ht="13.9" hidden="false" customHeight="true" outlineLevel="0" collapsed="false">
      <c r="E197" s="44"/>
      <c r="F197" s="45" t="s">
        <v>184</v>
      </c>
      <c r="G197" s="46" t="n">
        <v>7505.5</v>
      </c>
      <c r="H197" s="49" t="n">
        <v>14033.34</v>
      </c>
      <c r="I197" s="49" t="n">
        <v>14000</v>
      </c>
      <c r="J197" s="49" t="n">
        <v>1436.4</v>
      </c>
      <c r="K197" s="49" t="n">
        <v>1400</v>
      </c>
      <c r="L197" s="49"/>
      <c r="M197" s="49"/>
      <c r="N197" s="49"/>
      <c r="O197" s="49"/>
      <c r="P197" s="49" t="n">
        <f aca="false">K197+SUM(L197:O197)</f>
        <v>1400</v>
      </c>
      <c r="Q197" s="49"/>
      <c r="R197" s="50" t="n">
        <f aca="false">Q197/$P197</f>
        <v>0</v>
      </c>
      <c r="S197" s="49"/>
      <c r="T197" s="50" t="n">
        <f aca="false">S197/$P197</f>
        <v>0</v>
      </c>
      <c r="U197" s="49"/>
      <c r="V197" s="50" t="n">
        <f aca="false">U197/$P197</f>
        <v>0</v>
      </c>
      <c r="W197" s="49"/>
      <c r="X197" s="51" t="n">
        <f aca="false">W197/$P197</f>
        <v>0</v>
      </c>
      <c r="Y197" s="46" t="n">
        <f aca="false">K197</f>
        <v>1400</v>
      </c>
      <c r="Z197" s="48" t="n">
        <f aca="false">Y197</f>
        <v>1400</v>
      </c>
    </row>
    <row r="198" customFormat="false" ht="13.9" hidden="true" customHeight="true" outlineLevel="0" collapsed="false">
      <c r="E198" s="44"/>
      <c r="F198" s="1" t="s">
        <v>185</v>
      </c>
      <c r="G198" s="46" t="n">
        <v>649.49</v>
      </c>
      <c r="H198" s="46" t="n">
        <v>779.4</v>
      </c>
      <c r="I198" s="46" t="n">
        <v>780</v>
      </c>
      <c r="J198" s="46" t="n">
        <v>129.9</v>
      </c>
      <c r="K198" s="46" t="n">
        <v>780</v>
      </c>
      <c r="L198" s="46"/>
      <c r="M198" s="46"/>
      <c r="N198" s="46"/>
      <c r="O198" s="46"/>
      <c r="P198" s="46" t="n">
        <f aca="false">K198+SUM(L198:O198)</f>
        <v>780</v>
      </c>
      <c r="Q198" s="46"/>
      <c r="R198" s="2" t="n">
        <f aca="false">Q198/$P198</f>
        <v>0</v>
      </c>
      <c r="S198" s="46"/>
      <c r="T198" s="2" t="n">
        <f aca="false">S198/$P198</f>
        <v>0</v>
      </c>
      <c r="U198" s="46"/>
      <c r="V198" s="2" t="n">
        <f aca="false">U198/$P198</f>
        <v>0</v>
      </c>
      <c r="W198" s="46"/>
      <c r="X198" s="47" t="n">
        <f aca="false">W198/$P198</f>
        <v>0</v>
      </c>
      <c r="Y198" s="46" t="n">
        <f aca="false">K198</f>
        <v>780</v>
      </c>
      <c r="Z198" s="48" t="n">
        <f aca="false">Y198</f>
        <v>780</v>
      </c>
    </row>
    <row r="199" customFormat="false" ht="13.9" hidden="false" customHeight="true" outlineLevel="0" collapsed="false">
      <c r="E199" s="44"/>
      <c r="F199" s="1" t="s">
        <v>186</v>
      </c>
      <c r="G199" s="46" t="n">
        <v>1980</v>
      </c>
      <c r="H199" s="46" t="n">
        <v>2160</v>
      </c>
      <c r="I199" s="46" t="n">
        <v>2160</v>
      </c>
      <c r="J199" s="46" t="n">
        <v>2160</v>
      </c>
      <c r="K199" s="46" t="n">
        <v>2160</v>
      </c>
      <c r="L199" s="46"/>
      <c r="M199" s="46"/>
      <c r="N199" s="46"/>
      <c r="O199" s="46"/>
      <c r="P199" s="46" t="n">
        <f aca="false">K199+SUM(L199:O199)</f>
        <v>2160</v>
      </c>
      <c r="Q199" s="46"/>
      <c r="R199" s="2" t="n">
        <f aca="false">Q199/$P199</f>
        <v>0</v>
      </c>
      <c r="S199" s="46"/>
      <c r="T199" s="2" t="n">
        <f aca="false">S199/$P199</f>
        <v>0</v>
      </c>
      <c r="U199" s="46"/>
      <c r="V199" s="2" t="n">
        <f aca="false">U199/$P199</f>
        <v>0</v>
      </c>
      <c r="W199" s="46"/>
      <c r="X199" s="47" t="n">
        <f aca="false">W199/$P199</f>
        <v>0</v>
      </c>
      <c r="Y199" s="46" t="n">
        <f aca="false">K199</f>
        <v>2160</v>
      </c>
      <c r="Z199" s="48" t="n">
        <f aca="false">Y199</f>
        <v>2160</v>
      </c>
    </row>
    <row r="200" customFormat="false" ht="13.9" hidden="false" customHeight="true" outlineLevel="0" collapsed="false">
      <c r="E200" s="52"/>
      <c r="F200" s="86" t="s">
        <v>187</v>
      </c>
      <c r="G200" s="54" t="n">
        <v>3781.11</v>
      </c>
      <c r="H200" s="54" t="n">
        <v>2745.97</v>
      </c>
      <c r="I200" s="54" t="n">
        <v>2750</v>
      </c>
      <c r="J200" s="54" t="n">
        <v>3329.83</v>
      </c>
      <c r="K200" s="54" t="n">
        <v>3330</v>
      </c>
      <c r="L200" s="54"/>
      <c r="M200" s="54"/>
      <c r="N200" s="54"/>
      <c r="O200" s="54"/>
      <c r="P200" s="54" t="n">
        <f aca="false">K200+SUM(L200:O200)</f>
        <v>3330</v>
      </c>
      <c r="Q200" s="54"/>
      <c r="R200" s="55" t="n">
        <f aca="false">Q200/$P200</f>
        <v>0</v>
      </c>
      <c r="S200" s="54"/>
      <c r="T200" s="55" t="n">
        <f aca="false">S200/$P200</f>
        <v>0</v>
      </c>
      <c r="U200" s="54"/>
      <c r="V200" s="55" t="n">
        <f aca="false">U200/$P200</f>
        <v>0</v>
      </c>
      <c r="W200" s="54"/>
      <c r="X200" s="56" t="n">
        <f aca="false">W200/$P200</f>
        <v>0</v>
      </c>
      <c r="Y200" s="54" t="n">
        <f aca="false">K200</f>
        <v>3330</v>
      </c>
      <c r="Z200" s="57" t="n">
        <f aca="false">Y200</f>
        <v>3330</v>
      </c>
    </row>
    <row r="201" customFormat="false" ht="13.9" hidden="true" customHeight="true" outlineLevel="0" collapsed="false">
      <c r="E201" s="52"/>
      <c r="F201" s="86" t="s">
        <v>188</v>
      </c>
      <c r="G201" s="54"/>
      <c r="H201" s="54" t="n">
        <v>292.8</v>
      </c>
      <c r="I201" s="54" t="n">
        <v>300</v>
      </c>
      <c r="J201" s="54" t="n">
        <v>0</v>
      </c>
      <c r="K201" s="54" t="n">
        <v>0</v>
      </c>
      <c r="L201" s="54"/>
      <c r="M201" s="54"/>
      <c r="N201" s="54"/>
      <c r="O201" s="54"/>
      <c r="P201" s="54" t="n">
        <f aca="false">K201+SUM(L201:O201)</f>
        <v>0</v>
      </c>
      <c r="Q201" s="54"/>
      <c r="R201" s="55" t="e">
        <f aca="false">Q201/$P201</f>
        <v>#DIV/0!</v>
      </c>
      <c r="S201" s="54"/>
      <c r="T201" s="55" t="e">
        <f aca="false">S201/$P201</f>
        <v>#DIV/0!</v>
      </c>
      <c r="U201" s="54"/>
      <c r="V201" s="55" t="e">
        <f aca="false">U201/$P201</f>
        <v>#DIV/0!</v>
      </c>
      <c r="W201" s="54"/>
      <c r="X201" s="56" t="e">
        <f aca="false">W201/$P201</f>
        <v>#DIV/0!</v>
      </c>
      <c r="Y201" s="54" t="n">
        <v>0</v>
      </c>
      <c r="Z201" s="57" t="n">
        <f aca="false">Y201</f>
        <v>0</v>
      </c>
    </row>
    <row r="203" customFormat="false" ht="13.9" hidden="false" customHeight="true" outlineLevel="0" collapsed="false">
      <c r="D203" s="19" t="s">
        <v>189</v>
      </c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20"/>
      <c r="S203" s="19"/>
      <c r="T203" s="20"/>
      <c r="U203" s="19"/>
      <c r="V203" s="20"/>
      <c r="W203" s="19"/>
      <c r="X203" s="20"/>
      <c r="Y203" s="19"/>
      <c r="Z203" s="19"/>
    </row>
    <row r="204" customFormat="false" ht="13.9" hidden="false" customHeight="true" outlineLevel="0" collapsed="false">
      <c r="D204" s="6"/>
      <c r="E204" s="6"/>
      <c r="F204" s="6"/>
      <c r="G204" s="7" t="s">
        <v>1</v>
      </c>
      <c r="H204" s="7" t="s">
        <v>2</v>
      </c>
      <c r="I204" s="7" t="s">
        <v>3</v>
      </c>
      <c r="J204" s="7" t="s">
        <v>4</v>
      </c>
      <c r="K204" s="7" t="s">
        <v>5</v>
      </c>
      <c r="L204" s="7" t="s">
        <v>6</v>
      </c>
      <c r="M204" s="7" t="s">
        <v>7</v>
      </c>
      <c r="N204" s="7" t="s">
        <v>8</v>
      </c>
      <c r="O204" s="7" t="s">
        <v>9</v>
      </c>
      <c r="P204" s="7" t="s">
        <v>10</v>
      </c>
      <c r="Q204" s="7" t="s">
        <v>11</v>
      </c>
      <c r="R204" s="8" t="s">
        <v>12</v>
      </c>
      <c r="S204" s="7" t="s">
        <v>13</v>
      </c>
      <c r="T204" s="8" t="s">
        <v>14</v>
      </c>
      <c r="U204" s="7" t="s">
        <v>15</v>
      </c>
      <c r="V204" s="8" t="s">
        <v>16</v>
      </c>
      <c r="W204" s="7" t="s">
        <v>17</v>
      </c>
      <c r="X204" s="8" t="s">
        <v>18</v>
      </c>
      <c r="Y204" s="7" t="s">
        <v>19</v>
      </c>
      <c r="Z204" s="7" t="s">
        <v>20</v>
      </c>
    </row>
    <row r="205" customFormat="false" ht="13.9" hidden="false" customHeight="true" outlineLevel="0" collapsed="false">
      <c r="A205" s="1" t="n">
        <v>4</v>
      </c>
      <c r="D205" s="21" t="s">
        <v>21</v>
      </c>
      <c r="E205" s="22" t="n">
        <v>111</v>
      </c>
      <c r="F205" s="22" t="s">
        <v>47</v>
      </c>
      <c r="G205" s="23" t="n">
        <f aca="false">G225</f>
        <v>3093.96</v>
      </c>
      <c r="H205" s="23" t="n">
        <f aca="false">H225</f>
        <v>0</v>
      </c>
      <c r="I205" s="23" t="n">
        <f aca="false">I225</f>
        <v>0</v>
      </c>
      <c r="J205" s="23" t="n">
        <f aca="false">J225</f>
        <v>0</v>
      </c>
      <c r="K205" s="23" t="n">
        <f aca="false">K225</f>
        <v>0</v>
      </c>
      <c r="L205" s="23" t="n">
        <f aca="false">L225</f>
        <v>0</v>
      </c>
      <c r="M205" s="23" t="n">
        <f aca="false">M225</f>
        <v>0</v>
      </c>
      <c r="N205" s="23" t="n">
        <f aca="false">N225</f>
        <v>0</v>
      </c>
      <c r="O205" s="23" t="n">
        <f aca="false">O225</f>
        <v>0</v>
      </c>
      <c r="P205" s="23" t="n">
        <f aca="false">P225</f>
        <v>0</v>
      </c>
      <c r="Q205" s="23" t="n">
        <f aca="false">Q225</f>
        <v>0</v>
      </c>
      <c r="R205" s="24" t="e">
        <f aca="false">Q205/$P205</f>
        <v>#DIV/0!</v>
      </c>
      <c r="S205" s="23" t="n">
        <f aca="false">S225</f>
        <v>0</v>
      </c>
      <c r="T205" s="24" t="e">
        <f aca="false">S205/$P205</f>
        <v>#DIV/0!</v>
      </c>
      <c r="U205" s="23" t="n">
        <f aca="false">U225</f>
        <v>0</v>
      </c>
      <c r="V205" s="24" t="e">
        <f aca="false">U205/$P205</f>
        <v>#DIV/0!</v>
      </c>
      <c r="W205" s="23" t="n">
        <f aca="false">W225</f>
        <v>0</v>
      </c>
      <c r="X205" s="24" t="e">
        <f aca="false">W205/$P205</f>
        <v>#DIV/0!</v>
      </c>
      <c r="Y205" s="23" t="n">
        <f aca="false">Y225</f>
        <v>0</v>
      </c>
      <c r="Z205" s="23" t="n">
        <f aca="false">Z225</f>
        <v>0</v>
      </c>
    </row>
    <row r="206" customFormat="false" ht="13.9" hidden="false" customHeight="true" outlineLevel="0" collapsed="false">
      <c r="A206" s="1" t="n">
        <v>4</v>
      </c>
      <c r="D206" s="21"/>
      <c r="E206" s="22" t="n">
        <v>41</v>
      </c>
      <c r="F206" s="22" t="s">
        <v>23</v>
      </c>
      <c r="G206" s="23" t="n">
        <f aca="false">G213+G219+G230</f>
        <v>87449.38</v>
      </c>
      <c r="H206" s="23" t="n">
        <f aca="false">H213+H219+H230</f>
        <v>104972.76</v>
      </c>
      <c r="I206" s="23" t="n">
        <f aca="false">I213+I219+I230</f>
        <v>140704</v>
      </c>
      <c r="J206" s="23" t="n">
        <f aca="false">J213+J219+J230</f>
        <v>133693.01</v>
      </c>
      <c r="K206" s="23" t="n">
        <f aca="false">K213+K219+K230</f>
        <v>73779</v>
      </c>
      <c r="L206" s="23" t="n">
        <f aca="false">L213+L219+L230</f>
        <v>0</v>
      </c>
      <c r="M206" s="23" t="n">
        <f aca="false">M213+M219+M230</f>
        <v>0</v>
      </c>
      <c r="N206" s="23" t="n">
        <f aca="false">N213+N219+N230</f>
        <v>0</v>
      </c>
      <c r="O206" s="23" t="n">
        <f aca="false">O213+O219+O230</f>
        <v>0</v>
      </c>
      <c r="P206" s="23" t="n">
        <f aca="false">P213+P219+P230</f>
        <v>73779</v>
      </c>
      <c r="Q206" s="23" t="n">
        <f aca="false">Q213+Q219+Q230</f>
        <v>0</v>
      </c>
      <c r="R206" s="24" t="n">
        <f aca="false">Q206/$P206</f>
        <v>0</v>
      </c>
      <c r="S206" s="23" t="n">
        <f aca="false">S213+S219+S230</f>
        <v>0</v>
      </c>
      <c r="T206" s="24" t="n">
        <f aca="false">S206/$P206</f>
        <v>0</v>
      </c>
      <c r="U206" s="23" t="n">
        <f aca="false">U213+U219+U230</f>
        <v>0</v>
      </c>
      <c r="V206" s="24" t="n">
        <f aca="false">U206/$P206</f>
        <v>0</v>
      </c>
      <c r="W206" s="23" t="n">
        <f aca="false">W213+W219+W230</f>
        <v>0</v>
      </c>
      <c r="X206" s="24" t="n">
        <f aca="false">W206/$P206</f>
        <v>0</v>
      </c>
      <c r="Y206" s="23" t="n">
        <f aca="false">Y213+Y219+Y230</f>
        <v>73191</v>
      </c>
      <c r="Z206" s="23" t="n">
        <f aca="false">Z213+Z219+Z230</f>
        <v>73361</v>
      </c>
    </row>
    <row r="207" customFormat="false" ht="13.9" hidden="false" customHeight="true" outlineLevel="0" collapsed="false">
      <c r="A207" s="1" t="n">
        <v>4</v>
      </c>
      <c r="D207" s="21"/>
      <c r="E207" s="22" t="n">
        <v>72</v>
      </c>
      <c r="F207" s="22" t="s">
        <v>25</v>
      </c>
      <c r="G207" s="23" t="n">
        <f aca="false">G232</f>
        <v>159.47</v>
      </c>
      <c r="H207" s="23" t="n">
        <f aca="false">H232</f>
        <v>247.65</v>
      </c>
      <c r="I207" s="23" t="n">
        <f aca="false">I232</f>
        <v>248</v>
      </c>
      <c r="J207" s="23" t="n">
        <f aca="false">J232</f>
        <v>246.13</v>
      </c>
      <c r="K207" s="23" t="n">
        <f aca="false">K232</f>
        <v>62</v>
      </c>
      <c r="L207" s="23" t="n">
        <f aca="false">L232</f>
        <v>0</v>
      </c>
      <c r="M207" s="23" t="n">
        <f aca="false">M232</f>
        <v>0</v>
      </c>
      <c r="N207" s="23" t="n">
        <f aca="false">N232</f>
        <v>0</v>
      </c>
      <c r="O207" s="23" t="n">
        <f aca="false">O232</f>
        <v>0</v>
      </c>
      <c r="P207" s="23" t="n">
        <f aca="false">P232</f>
        <v>62</v>
      </c>
      <c r="Q207" s="23" t="n">
        <f aca="false">Q232</f>
        <v>0</v>
      </c>
      <c r="R207" s="24" t="n">
        <f aca="false">Q207/$P207</f>
        <v>0</v>
      </c>
      <c r="S207" s="23" t="n">
        <f aca="false">S232</f>
        <v>0</v>
      </c>
      <c r="T207" s="24" t="n">
        <f aca="false">S207/$P207</f>
        <v>0</v>
      </c>
      <c r="U207" s="23" t="n">
        <f aca="false">U232</f>
        <v>0</v>
      </c>
      <c r="V207" s="24" t="n">
        <f aca="false">U207/$P207</f>
        <v>0</v>
      </c>
      <c r="W207" s="23" t="n">
        <f aca="false">W232</f>
        <v>0</v>
      </c>
      <c r="X207" s="24" t="n">
        <f aca="false">W207/$P207</f>
        <v>0</v>
      </c>
      <c r="Y207" s="23" t="n">
        <f aca="false">Y232</f>
        <v>62</v>
      </c>
      <c r="Z207" s="23" t="n">
        <f aca="false">Z232</f>
        <v>62</v>
      </c>
    </row>
    <row r="208" customFormat="false" ht="13.9" hidden="false" customHeight="true" outlineLevel="0" collapsed="false">
      <c r="A208" s="1" t="n">
        <v>4</v>
      </c>
      <c r="D208" s="17"/>
      <c r="E208" s="18"/>
      <c r="F208" s="25" t="s">
        <v>121</v>
      </c>
      <c r="G208" s="26" t="n">
        <f aca="false">SUM(G205:G207)</f>
        <v>90702.81</v>
      </c>
      <c r="H208" s="26" t="n">
        <f aca="false">SUM(H205:H207)</f>
        <v>105220.41</v>
      </c>
      <c r="I208" s="26" t="n">
        <f aca="false">SUM(I205:I207)</f>
        <v>140952</v>
      </c>
      <c r="J208" s="26" t="n">
        <f aca="false">SUM(J205:J207)</f>
        <v>133939.14</v>
      </c>
      <c r="K208" s="26" t="n">
        <f aca="false">SUM(K205:K207)</f>
        <v>73841</v>
      </c>
      <c r="L208" s="26" t="n">
        <f aca="false">SUM(L205:L207)</f>
        <v>0</v>
      </c>
      <c r="M208" s="26" t="n">
        <f aca="false">SUM(M205:M207)</f>
        <v>0</v>
      </c>
      <c r="N208" s="26" t="n">
        <f aca="false">SUM(N205:N207)</f>
        <v>0</v>
      </c>
      <c r="O208" s="26" t="n">
        <f aca="false">SUM(O205:O207)</f>
        <v>0</v>
      </c>
      <c r="P208" s="26" t="n">
        <f aca="false">SUM(P205:P207)</f>
        <v>73841</v>
      </c>
      <c r="Q208" s="26" t="n">
        <f aca="false">SUM(Q205:Q207)</f>
        <v>0</v>
      </c>
      <c r="R208" s="27" t="n">
        <f aca="false">Q208/$P208</f>
        <v>0</v>
      </c>
      <c r="S208" s="26" t="n">
        <f aca="false">SUM(S205:S207)</f>
        <v>0</v>
      </c>
      <c r="T208" s="27" t="n">
        <f aca="false">S208/$P208</f>
        <v>0</v>
      </c>
      <c r="U208" s="26" t="n">
        <f aca="false">SUM(U205:U207)</f>
        <v>0</v>
      </c>
      <c r="V208" s="27" t="n">
        <f aca="false">U208/$P208</f>
        <v>0</v>
      </c>
      <c r="W208" s="26" t="n">
        <f aca="false">SUM(W205:W207)</f>
        <v>0</v>
      </c>
      <c r="X208" s="27" t="n">
        <f aca="false">W208/$P208</f>
        <v>0</v>
      </c>
      <c r="Y208" s="26" t="n">
        <f aca="false">SUM(Y205:Y207)</f>
        <v>73253</v>
      </c>
      <c r="Z208" s="26" t="n">
        <f aca="false">SUM(Z205:Z207)</f>
        <v>73423</v>
      </c>
    </row>
    <row r="210" customFormat="false" ht="13.9" hidden="false" customHeight="true" outlineLevel="0" collapsed="false">
      <c r="D210" s="60" t="s">
        <v>190</v>
      </c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1"/>
      <c r="S210" s="60"/>
      <c r="T210" s="61"/>
      <c r="U210" s="60"/>
      <c r="V210" s="61"/>
      <c r="W210" s="60"/>
      <c r="X210" s="61"/>
      <c r="Y210" s="60"/>
      <c r="Z210" s="60"/>
    </row>
    <row r="211" customFormat="false" ht="13.9" hidden="false" customHeight="true" outlineLevel="0" collapsed="false">
      <c r="D211" s="7" t="s">
        <v>33</v>
      </c>
      <c r="E211" s="7" t="s">
        <v>34</v>
      </c>
      <c r="F211" s="7" t="s">
        <v>35</v>
      </c>
      <c r="G211" s="7" t="s">
        <v>1</v>
      </c>
      <c r="H211" s="7" t="s">
        <v>2</v>
      </c>
      <c r="I211" s="7" t="s">
        <v>3</v>
      </c>
      <c r="J211" s="7" t="s">
        <v>4</v>
      </c>
      <c r="K211" s="7" t="s">
        <v>5</v>
      </c>
      <c r="L211" s="7" t="s">
        <v>6</v>
      </c>
      <c r="M211" s="7" t="s">
        <v>7</v>
      </c>
      <c r="N211" s="7" t="s">
        <v>8</v>
      </c>
      <c r="O211" s="7" t="s">
        <v>9</v>
      </c>
      <c r="P211" s="7" t="s">
        <v>10</v>
      </c>
      <c r="Q211" s="7" t="s">
        <v>11</v>
      </c>
      <c r="R211" s="8" t="s">
        <v>12</v>
      </c>
      <c r="S211" s="7" t="s">
        <v>13</v>
      </c>
      <c r="T211" s="8" t="s">
        <v>14</v>
      </c>
      <c r="U211" s="7" t="s">
        <v>15</v>
      </c>
      <c r="V211" s="8" t="s">
        <v>16</v>
      </c>
      <c r="W211" s="7" t="s">
        <v>17</v>
      </c>
      <c r="X211" s="8" t="s">
        <v>18</v>
      </c>
      <c r="Y211" s="7" t="s">
        <v>19</v>
      </c>
      <c r="Z211" s="7" t="s">
        <v>20</v>
      </c>
    </row>
    <row r="212" customFormat="false" ht="13.9" hidden="false" customHeight="true" outlineLevel="0" collapsed="false">
      <c r="A212" s="1" t="n">
        <v>4</v>
      </c>
      <c r="B212" s="1" t="n">
        <v>1</v>
      </c>
      <c r="D212" s="74" t="s">
        <v>191</v>
      </c>
      <c r="E212" s="10" t="n">
        <v>630</v>
      </c>
      <c r="F212" s="10" t="s">
        <v>128</v>
      </c>
      <c r="G212" s="11" t="n">
        <v>50247</v>
      </c>
      <c r="H212" s="33" t="n">
        <v>57460.65</v>
      </c>
      <c r="I212" s="33" t="n">
        <v>57669</v>
      </c>
      <c r="J212" s="33" t="n">
        <v>58470.37</v>
      </c>
      <c r="K212" s="33" t="n">
        <v>58470</v>
      </c>
      <c r="L212" s="33"/>
      <c r="M212" s="33"/>
      <c r="N212" s="33"/>
      <c r="O212" s="33"/>
      <c r="P212" s="33" t="n">
        <f aca="false">K212+SUM(L212:O212)</f>
        <v>58470</v>
      </c>
      <c r="Q212" s="33"/>
      <c r="R212" s="34" t="n">
        <f aca="false">Q212/$P212</f>
        <v>0</v>
      </c>
      <c r="S212" s="33"/>
      <c r="T212" s="34" t="n">
        <f aca="false">S212/$P212</f>
        <v>0</v>
      </c>
      <c r="U212" s="33"/>
      <c r="V212" s="34" t="n">
        <f aca="false">U212/$P212</f>
        <v>0</v>
      </c>
      <c r="W212" s="33"/>
      <c r="X212" s="34" t="n">
        <f aca="false">W212/$P212</f>
        <v>0</v>
      </c>
      <c r="Y212" s="11" t="n">
        <f aca="false">K212</f>
        <v>58470</v>
      </c>
      <c r="Z212" s="11" t="n">
        <f aca="false">Y212</f>
        <v>58470</v>
      </c>
    </row>
    <row r="213" customFormat="false" ht="13.9" hidden="false" customHeight="true" outlineLevel="0" collapsed="false">
      <c r="A213" s="1" t="n">
        <v>4</v>
      </c>
      <c r="B213" s="1" t="n">
        <v>1</v>
      </c>
      <c r="D213" s="67" t="s">
        <v>21</v>
      </c>
      <c r="E213" s="13" t="n">
        <v>41</v>
      </c>
      <c r="F213" s="13" t="s">
        <v>23</v>
      </c>
      <c r="G213" s="14" t="n">
        <f aca="false">SUM(G212:G212)</f>
        <v>50247</v>
      </c>
      <c r="H213" s="14" t="n">
        <f aca="false">SUM(H212:H212)</f>
        <v>57460.65</v>
      </c>
      <c r="I213" s="14" t="n">
        <f aca="false">SUM(I212:I212)</f>
        <v>57669</v>
      </c>
      <c r="J213" s="14" t="n">
        <f aca="false">SUM(J212:J212)</f>
        <v>58470.37</v>
      </c>
      <c r="K213" s="14" t="n">
        <f aca="false">SUM(K212:K212)</f>
        <v>58470</v>
      </c>
      <c r="L213" s="14" t="n">
        <f aca="false">SUM(L212:L212)</f>
        <v>0</v>
      </c>
      <c r="M213" s="14" t="n">
        <f aca="false">SUM(M212:M212)</f>
        <v>0</v>
      </c>
      <c r="N213" s="14" t="n">
        <f aca="false">SUM(N212:N212)</f>
        <v>0</v>
      </c>
      <c r="O213" s="14" t="n">
        <f aca="false">SUM(O212:O212)</f>
        <v>0</v>
      </c>
      <c r="P213" s="14" t="n">
        <f aca="false">SUM(P212:P212)</f>
        <v>58470</v>
      </c>
      <c r="Q213" s="14" t="n">
        <f aca="false">SUM(Q212:Q212)</f>
        <v>0</v>
      </c>
      <c r="R213" s="15" t="n">
        <f aca="false">Q213/$P213</f>
        <v>0</v>
      </c>
      <c r="S213" s="14" t="n">
        <f aca="false">SUM(S212:S212)</f>
        <v>0</v>
      </c>
      <c r="T213" s="15" t="n">
        <f aca="false">S213/$P213</f>
        <v>0</v>
      </c>
      <c r="U213" s="14" t="n">
        <f aca="false">SUM(U212:U212)</f>
        <v>0</v>
      </c>
      <c r="V213" s="15" t="n">
        <f aca="false">U213/$P213</f>
        <v>0</v>
      </c>
      <c r="W213" s="14" t="n">
        <f aca="false">SUM(W212:W212)</f>
        <v>0</v>
      </c>
      <c r="X213" s="15" t="n">
        <f aca="false">W213/$P213</f>
        <v>0</v>
      </c>
      <c r="Y213" s="14" t="n">
        <f aca="false">SUM(Y212:Y212)</f>
        <v>58470</v>
      </c>
      <c r="Z213" s="14" t="n">
        <f aca="false">SUM(Z212:Z212)</f>
        <v>58470</v>
      </c>
    </row>
    <row r="215" customFormat="false" ht="13.9" hidden="false" customHeight="true" outlineLevel="0" collapsed="false">
      <c r="D215" s="60" t="s">
        <v>192</v>
      </c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1"/>
      <c r="S215" s="60"/>
      <c r="T215" s="61"/>
      <c r="U215" s="60"/>
      <c r="V215" s="61"/>
      <c r="W215" s="60"/>
      <c r="X215" s="61"/>
      <c r="Y215" s="60"/>
      <c r="Z215" s="60"/>
    </row>
    <row r="216" customFormat="false" ht="13.9" hidden="false" customHeight="true" outlineLevel="0" collapsed="false">
      <c r="D216" s="7" t="s">
        <v>33</v>
      </c>
      <c r="E216" s="7" t="s">
        <v>34</v>
      </c>
      <c r="F216" s="7" t="s">
        <v>35</v>
      </c>
      <c r="G216" s="7" t="s">
        <v>1</v>
      </c>
      <c r="H216" s="7" t="s">
        <v>2</v>
      </c>
      <c r="I216" s="7" t="s">
        <v>3</v>
      </c>
      <c r="J216" s="7" t="s">
        <v>4</v>
      </c>
      <c r="K216" s="7" t="s">
        <v>5</v>
      </c>
      <c r="L216" s="7" t="s">
        <v>6</v>
      </c>
      <c r="M216" s="7" t="s">
        <v>7</v>
      </c>
      <c r="N216" s="7" t="s">
        <v>8</v>
      </c>
      <c r="O216" s="7" t="s">
        <v>9</v>
      </c>
      <c r="P216" s="7" t="s">
        <v>10</v>
      </c>
      <c r="Q216" s="7" t="s">
        <v>11</v>
      </c>
      <c r="R216" s="8" t="s">
        <v>12</v>
      </c>
      <c r="S216" s="7" t="s">
        <v>13</v>
      </c>
      <c r="T216" s="8" t="s">
        <v>14</v>
      </c>
      <c r="U216" s="7" t="s">
        <v>15</v>
      </c>
      <c r="V216" s="8" t="s">
        <v>16</v>
      </c>
      <c r="W216" s="7" t="s">
        <v>17</v>
      </c>
      <c r="X216" s="8" t="s">
        <v>18</v>
      </c>
      <c r="Y216" s="7" t="s">
        <v>19</v>
      </c>
      <c r="Z216" s="7" t="s">
        <v>20</v>
      </c>
    </row>
    <row r="217" customFormat="false" ht="13.9" hidden="false" customHeight="true" outlineLevel="0" collapsed="false">
      <c r="A217" s="1" t="n">
        <v>4</v>
      </c>
      <c r="B217" s="1" t="n">
        <v>2</v>
      </c>
      <c r="D217" s="74" t="s">
        <v>191</v>
      </c>
      <c r="E217" s="10" t="n">
        <v>620</v>
      </c>
      <c r="F217" s="10" t="s">
        <v>127</v>
      </c>
      <c r="G217" s="11" t="n">
        <v>1142.07</v>
      </c>
      <c r="H217" s="11" t="n">
        <v>0</v>
      </c>
      <c r="I217" s="11" t="n">
        <v>0</v>
      </c>
      <c r="J217" s="11" t="n">
        <v>0</v>
      </c>
      <c r="K217" s="11" t="n">
        <v>0</v>
      </c>
      <c r="L217" s="11"/>
      <c r="M217" s="11"/>
      <c r="N217" s="11"/>
      <c r="O217" s="11"/>
      <c r="P217" s="11" t="n">
        <f aca="false">K217+SUM(L217:O217)</f>
        <v>0</v>
      </c>
      <c r="Q217" s="11"/>
      <c r="R217" s="37" t="e">
        <f aca="false">Q217/$P217</f>
        <v>#DIV/0!</v>
      </c>
      <c r="S217" s="11"/>
      <c r="T217" s="37" t="e">
        <f aca="false">S217/$P217</f>
        <v>#DIV/0!</v>
      </c>
      <c r="U217" s="11"/>
      <c r="V217" s="37" t="e">
        <f aca="false">U217/$P217</f>
        <v>#DIV/0!</v>
      </c>
      <c r="W217" s="11"/>
      <c r="X217" s="37" t="e">
        <f aca="false">W217/$P217</f>
        <v>#DIV/0!</v>
      </c>
      <c r="Y217" s="11" t="n">
        <v>0</v>
      </c>
      <c r="Z217" s="11" t="n">
        <v>0</v>
      </c>
    </row>
    <row r="218" customFormat="false" ht="13.9" hidden="false" customHeight="true" outlineLevel="0" collapsed="false">
      <c r="A218" s="1" t="n">
        <v>4</v>
      </c>
      <c r="B218" s="1" t="n">
        <v>2</v>
      </c>
      <c r="D218" s="74" t="s">
        <v>191</v>
      </c>
      <c r="E218" s="10" t="n">
        <v>630</v>
      </c>
      <c r="F218" s="10" t="s">
        <v>128</v>
      </c>
      <c r="G218" s="11" t="n">
        <v>4302.96</v>
      </c>
      <c r="H218" s="11" t="n">
        <v>515.01</v>
      </c>
      <c r="I218" s="11" t="n">
        <v>515</v>
      </c>
      <c r="J218" s="11" t="n">
        <v>543.29</v>
      </c>
      <c r="K218" s="11" t="n">
        <v>378</v>
      </c>
      <c r="L218" s="11"/>
      <c r="M218" s="11"/>
      <c r="N218" s="11"/>
      <c r="O218" s="11"/>
      <c r="P218" s="11" t="n">
        <f aca="false">K218+SUM(L218:O218)</f>
        <v>378</v>
      </c>
      <c r="Q218" s="11"/>
      <c r="R218" s="12" t="n">
        <f aca="false">Q218/$P218</f>
        <v>0</v>
      </c>
      <c r="S218" s="11"/>
      <c r="T218" s="12" t="n">
        <f aca="false">S218/$P218</f>
        <v>0</v>
      </c>
      <c r="U218" s="11"/>
      <c r="V218" s="12" t="n">
        <f aca="false">U218/$P218</f>
        <v>0</v>
      </c>
      <c r="W218" s="11"/>
      <c r="X218" s="12" t="n">
        <f aca="false">W218/$P218</f>
        <v>0</v>
      </c>
      <c r="Y218" s="11" t="n">
        <f aca="false">K218</f>
        <v>378</v>
      </c>
      <c r="Z218" s="11" t="n">
        <f aca="false">Y218</f>
        <v>378</v>
      </c>
    </row>
    <row r="219" customFormat="false" ht="13.9" hidden="false" customHeight="true" outlineLevel="0" collapsed="false">
      <c r="A219" s="1" t="n">
        <v>4</v>
      </c>
      <c r="B219" s="1" t="n">
        <v>2</v>
      </c>
      <c r="D219" s="75" t="s">
        <v>21</v>
      </c>
      <c r="E219" s="35" t="n">
        <v>41</v>
      </c>
      <c r="F219" s="35" t="s">
        <v>23</v>
      </c>
      <c r="G219" s="36" t="n">
        <f aca="false">SUM(G217:G218)</f>
        <v>5445.03</v>
      </c>
      <c r="H219" s="36" t="n">
        <f aca="false">SUM(H217:H218)</f>
        <v>515.01</v>
      </c>
      <c r="I219" s="36" t="n">
        <f aca="false">SUM(I217:I218)</f>
        <v>515</v>
      </c>
      <c r="J219" s="36" t="n">
        <f aca="false">SUM(J217:J218)</f>
        <v>543.29</v>
      </c>
      <c r="K219" s="36" t="n">
        <f aca="false">SUM(K217:K218)</f>
        <v>378</v>
      </c>
      <c r="L219" s="36" t="n">
        <f aca="false">SUM(L217:L218)</f>
        <v>0</v>
      </c>
      <c r="M219" s="36" t="n">
        <f aca="false">SUM(M217:M218)</f>
        <v>0</v>
      </c>
      <c r="N219" s="36" t="n">
        <f aca="false">SUM(N217:N218)</f>
        <v>0</v>
      </c>
      <c r="O219" s="36" t="n">
        <f aca="false">SUM(O217:O218)</f>
        <v>0</v>
      </c>
      <c r="P219" s="36" t="n">
        <f aca="false">SUM(P217:P218)</f>
        <v>378</v>
      </c>
      <c r="Q219" s="36" t="n">
        <f aca="false">SUM(Q217:Q218)</f>
        <v>0</v>
      </c>
      <c r="R219" s="37" t="n">
        <f aca="false">Q219/$P219</f>
        <v>0</v>
      </c>
      <c r="S219" s="36" t="n">
        <f aca="false">SUM(S217:S218)</f>
        <v>0</v>
      </c>
      <c r="T219" s="37" t="n">
        <f aca="false">S219/$P219</f>
        <v>0</v>
      </c>
      <c r="U219" s="36" t="n">
        <f aca="false">SUM(U217:U218)</f>
        <v>0</v>
      </c>
      <c r="V219" s="37" t="n">
        <f aca="false">U219/$P219</f>
        <v>0</v>
      </c>
      <c r="W219" s="36" t="n">
        <f aca="false">SUM(W217:W218)</f>
        <v>0</v>
      </c>
      <c r="X219" s="37" t="n">
        <f aca="false">W219/$P219</f>
        <v>0</v>
      </c>
      <c r="Y219" s="36" t="n">
        <f aca="false">SUM(Y217:Y218)</f>
        <v>378</v>
      </c>
      <c r="Z219" s="36" t="n">
        <f aca="false">SUM(Z217:Z218)</f>
        <v>378</v>
      </c>
    </row>
    <row r="220" customFormat="false" ht="13.9" hidden="false" customHeight="true" outlineLevel="0" collapsed="false">
      <c r="A220" s="1" t="n">
        <v>4</v>
      </c>
      <c r="B220" s="1" t="n">
        <v>2</v>
      </c>
      <c r="D220" s="77"/>
      <c r="E220" s="78"/>
      <c r="F220" s="13" t="s">
        <v>121</v>
      </c>
      <c r="G220" s="14" t="n">
        <f aca="false">G219</f>
        <v>5445.03</v>
      </c>
      <c r="H220" s="14" t="n">
        <f aca="false">H219</f>
        <v>515.01</v>
      </c>
      <c r="I220" s="14" t="n">
        <f aca="false">I219</f>
        <v>515</v>
      </c>
      <c r="J220" s="14" t="n">
        <f aca="false">J219</f>
        <v>543.29</v>
      </c>
      <c r="K220" s="14" t="n">
        <f aca="false">K219</f>
        <v>378</v>
      </c>
      <c r="L220" s="14" t="n">
        <f aca="false">L219</f>
        <v>0</v>
      </c>
      <c r="M220" s="14" t="n">
        <f aca="false">M219</f>
        <v>0</v>
      </c>
      <c r="N220" s="14" t="n">
        <f aca="false">N219</f>
        <v>0</v>
      </c>
      <c r="O220" s="14" t="n">
        <f aca="false">O219</f>
        <v>0</v>
      </c>
      <c r="P220" s="14" t="n">
        <f aca="false">P219</f>
        <v>378</v>
      </c>
      <c r="Q220" s="14" t="n">
        <f aca="false">Q219</f>
        <v>0</v>
      </c>
      <c r="R220" s="15" t="n">
        <f aca="false">Q220/$P220</f>
        <v>0</v>
      </c>
      <c r="S220" s="14" t="n">
        <f aca="false">S219</f>
        <v>0</v>
      </c>
      <c r="T220" s="15" t="n">
        <f aca="false">S220/$P220</f>
        <v>0</v>
      </c>
      <c r="U220" s="14" t="n">
        <f aca="false">U219</f>
        <v>0</v>
      </c>
      <c r="V220" s="15" t="n">
        <f aca="false">U220/$P220</f>
        <v>0</v>
      </c>
      <c r="W220" s="14" t="n">
        <f aca="false">W219</f>
        <v>0</v>
      </c>
      <c r="X220" s="15" t="n">
        <f aca="false">W220/$P220</f>
        <v>0</v>
      </c>
      <c r="Y220" s="14" t="n">
        <f aca="false">Y219</f>
        <v>378</v>
      </c>
      <c r="Z220" s="14" t="n">
        <f aca="false">Z219</f>
        <v>378</v>
      </c>
    </row>
    <row r="222" customFormat="false" ht="13.9" hidden="false" customHeight="true" outlineLevel="0" collapsed="false">
      <c r="D222" s="60" t="s">
        <v>193</v>
      </c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1"/>
      <c r="S222" s="60"/>
      <c r="T222" s="61"/>
      <c r="U222" s="60"/>
      <c r="V222" s="61"/>
      <c r="W222" s="60"/>
      <c r="X222" s="61"/>
      <c r="Y222" s="60"/>
      <c r="Z222" s="60"/>
    </row>
    <row r="223" customFormat="false" ht="13.9" hidden="false" customHeight="true" outlineLevel="0" collapsed="false">
      <c r="D223" s="7" t="s">
        <v>33</v>
      </c>
      <c r="E223" s="7" t="s">
        <v>34</v>
      </c>
      <c r="F223" s="7" t="s">
        <v>35</v>
      </c>
      <c r="G223" s="7" t="s">
        <v>1</v>
      </c>
      <c r="H223" s="7" t="s">
        <v>2</v>
      </c>
      <c r="I223" s="7" t="s">
        <v>3</v>
      </c>
      <c r="J223" s="7" t="s">
        <v>4</v>
      </c>
      <c r="K223" s="7" t="s">
        <v>5</v>
      </c>
      <c r="L223" s="7" t="s">
        <v>6</v>
      </c>
      <c r="M223" s="7" t="s">
        <v>7</v>
      </c>
      <c r="N223" s="7" t="s">
        <v>8</v>
      </c>
      <c r="O223" s="7" t="s">
        <v>9</v>
      </c>
      <c r="P223" s="7" t="s">
        <v>10</v>
      </c>
      <c r="Q223" s="7" t="s">
        <v>11</v>
      </c>
      <c r="R223" s="8" t="s">
        <v>12</v>
      </c>
      <c r="S223" s="7" t="s">
        <v>13</v>
      </c>
      <c r="T223" s="8" t="s">
        <v>14</v>
      </c>
      <c r="U223" s="7" t="s">
        <v>15</v>
      </c>
      <c r="V223" s="8" t="s">
        <v>16</v>
      </c>
      <c r="W223" s="7" t="s">
        <v>17</v>
      </c>
      <c r="X223" s="8" t="s">
        <v>18</v>
      </c>
      <c r="Y223" s="7" t="s">
        <v>19</v>
      </c>
      <c r="Z223" s="7" t="s">
        <v>20</v>
      </c>
    </row>
    <row r="224" customFormat="false" ht="13.9" hidden="false" customHeight="true" outlineLevel="0" collapsed="false">
      <c r="A224" s="1" t="n">
        <v>4</v>
      </c>
      <c r="B224" s="1" t="n">
        <v>3</v>
      </c>
      <c r="D224" s="74" t="s">
        <v>191</v>
      </c>
      <c r="E224" s="10" t="n">
        <v>630</v>
      </c>
      <c r="F224" s="10" t="s">
        <v>128</v>
      </c>
      <c r="G224" s="11" t="n">
        <v>3093.96</v>
      </c>
      <c r="H224" s="11" t="n">
        <v>0</v>
      </c>
      <c r="I224" s="11" t="n">
        <v>0</v>
      </c>
      <c r="J224" s="11" t="n">
        <v>0</v>
      </c>
      <c r="K224" s="11" t="n">
        <v>0</v>
      </c>
      <c r="L224" s="11"/>
      <c r="M224" s="11"/>
      <c r="N224" s="11"/>
      <c r="O224" s="11"/>
      <c r="P224" s="11" t="n">
        <f aca="false">K224+SUM(L224:O224)</f>
        <v>0</v>
      </c>
      <c r="Q224" s="11"/>
      <c r="R224" s="12" t="e">
        <f aca="false">Q224/$P224</f>
        <v>#DIV/0!</v>
      </c>
      <c r="S224" s="11"/>
      <c r="T224" s="12" t="e">
        <f aca="false">S224/$P224</f>
        <v>#DIV/0!</v>
      </c>
      <c r="U224" s="11"/>
      <c r="V224" s="12" t="e">
        <f aca="false">U224/$P224</f>
        <v>#DIV/0!</v>
      </c>
      <c r="W224" s="11"/>
      <c r="X224" s="12" t="e">
        <f aca="false">W224/$P224</f>
        <v>#DIV/0!</v>
      </c>
      <c r="Y224" s="11" t="n">
        <v>0</v>
      </c>
      <c r="Z224" s="11" t="n">
        <f aca="false">Y224</f>
        <v>0</v>
      </c>
    </row>
    <row r="225" customFormat="false" ht="13.9" hidden="false" customHeight="true" outlineLevel="0" collapsed="false">
      <c r="A225" s="1" t="n">
        <v>4</v>
      </c>
      <c r="B225" s="1" t="n">
        <v>3</v>
      </c>
      <c r="D225" s="75" t="s">
        <v>21</v>
      </c>
      <c r="E225" s="35" t="n">
        <v>111</v>
      </c>
      <c r="F225" s="35" t="s">
        <v>131</v>
      </c>
      <c r="G225" s="36" t="n">
        <f aca="false">SUM(G224:G224)</f>
        <v>3093.96</v>
      </c>
      <c r="H225" s="36" t="n">
        <f aca="false">SUM(H224:H224)</f>
        <v>0</v>
      </c>
      <c r="I225" s="36" t="n">
        <f aca="false">SUM(I224:I224)</f>
        <v>0</v>
      </c>
      <c r="J225" s="36" t="n">
        <f aca="false">SUM(J224:J224)</f>
        <v>0</v>
      </c>
      <c r="K225" s="36" t="n">
        <f aca="false">SUM(K224:K224)</f>
        <v>0</v>
      </c>
      <c r="L225" s="36" t="n">
        <f aca="false">SUM(L224:L224)</f>
        <v>0</v>
      </c>
      <c r="M225" s="36" t="n">
        <f aca="false">SUM(M224:M224)</f>
        <v>0</v>
      </c>
      <c r="N225" s="36" t="n">
        <f aca="false">SUM(N224:N224)</f>
        <v>0</v>
      </c>
      <c r="O225" s="36" t="n">
        <f aca="false">SUM(O224:O224)</f>
        <v>0</v>
      </c>
      <c r="P225" s="36" t="n">
        <f aca="false">SUM(P224:P224)</f>
        <v>0</v>
      </c>
      <c r="Q225" s="36" t="n">
        <f aca="false">SUM(Q224:Q224)</f>
        <v>0</v>
      </c>
      <c r="R225" s="37" t="e">
        <f aca="false">Q225/$P225</f>
        <v>#DIV/0!</v>
      </c>
      <c r="S225" s="36" t="n">
        <f aca="false">SUM(S224:S224)</f>
        <v>0</v>
      </c>
      <c r="T225" s="37" t="e">
        <f aca="false">S225/$P225</f>
        <v>#DIV/0!</v>
      </c>
      <c r="U225" s="36" t="n">
        <f aca="false">SUM(U224:U224)</f>
        <v>0</v>
      </c>
      <c r="V225" s="37" t="e">
        <f aca="false">U225/$P225</f>
        <v>#DIV/0!</v>
      </c>
      <c r="W225" s="36" t="n">
        <f aca="false">SUM(W224:W224)</f>
        <v>0</v>
      </c>
      <c r="X225" s="37" t="e">
        <f aca="false">W225/$P225</f>
        <v>#DIV/0!</v>
      </c>
      <c r="Y225" s="36" t="n">
        <f aca="false">SUM(Y224:Y224)</f>
        <v>0</v>
      </c>
      <c r="Z225" s="36" t="n">
        <f aca="false">SUM(Z224:Z224)</f>
        <v>0</v>
      </c>
    </row>
    <row r="226" customFormat="false" ht="13.9" hidden="false" customHeight="true" outlineLevel="0" collapsed="false">
      <c r="A226" s="1" t="n">
        <v>4</v>
      </c>
      <c r="B226" s="1" t="n">
        <v>3</v>
      </c>
      <c r="D226" s="38" t="s">
        <v>191</v>
      </c>
      <c r="E226" s="10" t="n">
        <v>610</v>
      </c>
      <c r="F226" s="10" t="s">
        <v>126</v>
      </c>
      <c r="G226" s="11" t="n">
        <v>11928.29</v>
      </c>
      <c r="H226" s="11" t="n">
        <v>19051.72</v>
      </c>
      <c r="I226" s="11" t="n">
        <f aca="false">21051-104</f>
        <v>20947</v>
      </c>
      <c r="J226" s="11" t="n">
        <v>17508.82</v>
      </c>
      <c r="K226" s="11" t="n">
        <v>5095</v>
      </c>
      <c r="L226" s="11"/>
      <c r="M226" s="11"/>
      <c r="N226" s="11"/>
      <c r="O226" s="11"/>
      <c r="P226" s="11" t="n">
        <f aca="false">K226+SUM(L226:O226)</f>
        <v>5095</v>
      </c>
      <c r="Q226" s="11"/>
      <c r="R226" s="12" t="n">
        <f aca="false">Q226/$P226</f>
        <v>0</v>
      </c>
      <c r="S226" s="11"/>
      <c r="T226" s="12" t="n">
        <f aca="false">S226/$P226</f>
        <v>0</v>
      </c>
      <c r="U226" s="11"/>
      <c r="V226" s="12" t="n">
        <f aca="false">U226/$P226</f>
        <v>0</v>
      </c>
      <c r="W226" s="11"/>
      <c r="X226" s="12" t="n">
        <f aca="false">W226/$P226</f>
        <v>0</v>
      </c>
      <c r="Y226" s="11" t="n">
        <v>4668</v>
      </c>
      <c r="Z226" s="11" t="n">
        <v>4797</v>
      </c>
    </row>
    <row r="227" customFormat="false" ht="13.9" hidden="false" customHeight="true" outlineLevel="0" collapsed="false">
      <c r="A227" s="1" t="n">
        <v>4</v>
      </c>
      <c r="B227" s="1" t="n">
        <v>3</v>
      </c>
      <c r="D227" s="38"/>
      <c r="E227" s="10" t="n">
        <v>620</v>
      </c>
      <c r="F227" s="10" t="s">
        <v>127</v>
      </c>
      <c r="G227" s="11" t="n">
        <v>4168.77</v>
      </c>
      <c r="H227" s="11" t="n">
        <v>6428.72</v>
      </c>
      <c r="I227" s="11" t="n">
        <v>7358</v>
      </c>
      <c r="J227" s="11" t="n">
        <v>6125.34</v>
      </c>
      <c r="K227" s="11" t="n">
        <v>1602</v>
      </c>
      <c r="L227" s="11"/>
      <c r="M227" s="11"/>
      <c r="N227" s="11"/>
      <c r="O227" s="11"/>
      <c r="P227" s="11" t="n">
        <f aca="false">K227+SUM(L227:O227)</f>
        <v>1602</v>
      </c>
      <c r="Q227" s="11"/>
      <c r="R227" s="12" t="n">
        <f aca="false">Q227/$P227</f>
        <v>0</v>
      </c>
      <c r="S227" s="11"/>
      <c r="T227" s="12" t="n">
        <f aca="false">S227/$P227</f>
        <v>0</v>
      </c>
      <c r="U227" s="11"/>
      <c r="V227" s="12" t="n">
        <f aca="false">U227/$P227</f>
        <v>0</v>
      </c>
      <c r="W227" s="11"/>
      <c r="X227" s="12" t="n">
        <f aca="false">W227/$P227</f>
        <v>0</v>
      </c>
      <c r="Y227" s="11" t="n">
        <v>1445</v>
      </c>
      <c r="Z227" s="11" t="n">
        <v>1485</v>
      </c>
    </row>
    <row r="228" customFormat="false" ht="13.9" hidden="false" customHeight="true" outlineLevel="0" collapsed="false">
      <c r="A228" s="1" t="n">
        <v>4</v>
      </c>
      <c r="B228" s="1" t="n">
        <v>3</v>
      </c>
      <c r="D228" s="38"/>
      <c r="E228" s="10" t="n">
        <v>630</v>
      </c>
      <c r="F228" s="10" t="s">
        <v>128</v>
      </c>
      <c r="G228" s="11" t="n">
        <v>15575.72</v>
      </c>
      <c r="H228" s="11" t="n">
        <v>21347.38</v>
      </c>
      <c r="I228" s="11" t="n">
        <f aca="false">1956+9655+42500</f>
        <v>54111</v>
      </c>
      <c r="J228" s="11" t="n">
        <v>50942.85</v>
      </c>
      <c r="K228" s="11" t="n">
        <f aca="false">226+8008</f>
        <v>8234</v>
      </c>
      <c r="L228" s="11"/>
      <c r="M228" s="11"/>
      <c r="N228" s="11"/>
      <c r="O228" s="11"/>
      <c r="P228" s="11" t="n">
        <f aca="false">K228+SUM(L228:O228)</f>
        <v>8234</v>
      </c>
      <c r="Q228" s="11"/>
      <c r="R228" s="12" t="n">
        <f aca="false">Q228/$P228</f>
        <v>0</v>
      </c>
      <c r="S228" s="11"/>
      <c r="T228" s="12" t="n">
        <f aca="false">S228/$P228</f>
        <v>0</v>
      </c>
      <c r="U228" s="11"/>
      <c r="V228" s="12" t="n">
        <f aca="false">U228/$P228</f>
        <v>0</v>
      </c>
      <c r="W228" s="11"/>
      <c r="X228" s="12" t="n">
        <f aca="false">W228/$P228</f>
        <v>0</v>
      </c>
      <c r="Y228" s="11" t="n">
        <f aca="false">222+8008</f>
        <v>8230</v>
      </c>
      <c r="Z228" s="11" t="n">
        <f aca="false">223+8008</f>
        <v>8231</v>
      </c>
    </row>
    <row r="229" customFormat="false" ht="13.9" hidden="false" customHeight="true" outlineLevel="0" collapsed="false">
      <c r="A229" s="1" t="n">
        <v>4</v>
      </c>
      <c r="B229" s="1" t="n">
        <v>3</v>
      </c>
      <c r="D229" s="38"/>
      <c r="E229" s="10" t="n">
        <v>640</v>
      </c>
      <c r="F229" s="10" t="s">
        <v>129</v>
      </c>
      <c r="G229" s="11" t="n">
        <v>84.57</v>
      </c>
      <c r="H229" s="11" t="n">
        <v>169.28</v>
      </c>
      <c r="I229" s="33" t="n">
        <v>104</v>
      </c>
      <c r="J229" s="11" t="n">
        <v>102.34</v>
      </c>
      <c r="K229" s="33" t="n">
        <v>0</v>
      </c>
      <c r="L229" s="11"/>
      <c r="M229" s="11"/>
      <c r="N229" s="11"/>
      <c r="O229" s="11"/>
      <c r="P229" s="11" t="n">
        <f aca="false">K229+SUM(L229:O229)</f>
        <v>0</v>
      </c>
      <c r="Q229" s="11"/>
      <c r="R229" s="12" t="e">
        <f aca="false">Q229/$P229</f>
        <v>#DIV/0!</v>
      </c>
      <c r="S229" s="11"/>
      <c r="T229" s="12" t="e">
        <f aca="false">S229/$P229</f>
        <v>#DIV/0!</v>
      </c>
      <c r="U229" s="11"/>
      <c r="V229" s="12" t="e">
        <f aca="false">U229/$P229</f>
        <v>#DIV/0!</v>
      </c>
      <c r="W229" s="11"/>
      <c r="X229" s="12" t="e">
        <f aca="false">W229/$P229</f>
        <v>#DIV/0!</v>
      </c>
      <c r="Y229" s="11" t="n">
        <v>0</v>
      </c>
      <c r="Z229" s="11" t="n">
        <v>0</v>
      </c>
    </row>
    <row r="230" customFormat="false" ht="13.9" hidden="false" customHeight="true" outlineLevel="0" collapsed="false">
      <c r="A230" s="1" t="n">
        <v>4</v>
      </c>
      <c r="B230" s="1" t="n">
        <v>3</v>
      </c>
      <c r="D230" s="75" t="s">
        <v>21</v>
      </c>
      <c r="E230" s="35" t="n">
        <v>41</v>
      </c>
      <c r="F230" s="35" t="s">
        <v>23</v>
      </c>
      <c r="G230" s="36" t="n">
        <f aca="false">SUM(G226:G229)</f>
        <v>31757.35</v>
      </c>
      <c r="H230" s="36" t="n">
        <f aca="false">SUM(H226:H229)</f>
        <v>46997.1</v>
      </c>
      <c r="I230" s="36" t="n">
        <f aca="false">SUM(I226:I229)</f>
        <v>82520</v>
      </c>
      <c r="J230" s="36" t="n">
        <f aca="false">SUM(J226:J229)</f>
        <v>74679.35</v>
      </c>
      <c r="K230" s="36" t="n">
        <f aca="false">SUM(K226:K229)</f>
        <v>14931</v>
      </c>
      <c r="L230" s="36" t="n">
        <f aca="false">SUM(L226:L229)</f>
        <v>0</v>
      </c>
      <c r="M230" s="36" t="n">
        <f aca="false">SUM(M226:M229)</f>
        <v>0</v>
      </c>
      <c r="N230" s="36" t="n">
        <f aca="false">SUM(N226:N229)</f>
        <v>0</v>
      </c>
      <c r="O230" s="36" t="n">
        <f aca="false">SUM(O226:O229)</f>
        <v>0</v>
      </c>
      <c r="P230" s="36" t="n">
        <f aca="false">SUM(P226:P229)</f>
        <v>14931</v>
      </c>
      <c r="Q230" s="36" t="n">
        <f aca="false">SUM(Q226:Q229)</f>
        <v>0</v>
      </c>
      <c r="R230" s="37" t="n">
        <f aca="false">Q230/$P230</f>
        <v>0</v>
      </c>
      <c r="S230" s="36" t="n">
        <f aca="false">SUM(S226:S229)</f>
        <v>0</v>
      </c>
      <c r="T230" s="37" t="n">
        <f aca="false">S230/$P230</f>
        <v>0</v>
      </c>
      <c r="U230" s="36" t="n">
        <f aca="false">SUM(U226:U229)</f>
        <v>0</v>
      </c>
      <c r="V230" s="37" t="n">
        <f aca="false">U230/$P230</f>
        <v>0</v>
      </c>
      <c r="W230" s="36" t="n">
        <f aca="false">SUM(W226:W229)</f>
        <v>0</v>
      </c>
      <c r="X230" s="37" t="n">
        <f aca="false">W230/$P230</f>
        <v>0</v>
      </c>
      <c r="Y230" s="36" t="n">
        <f aca="false">SUM(Y226:Y229)</f>
        <v>14343</v>
      </c>
      <c r="Z230" s="36" t="n">
        <f aca="false">SUM(Z226:Z229)</f>
        <v>14513</v>
      </c>
    </row>
    <row r="231" customFormat="false" ht="13.9" hidden="false" customHeight="true" outlineLevel="0" collapsed="false">
      <c r="A231" s="1" t="n">
        <v>4</v>
      </c>
      <c r="B231" s="1" t="n">
        <v>3</v>
      </c>
      <c r="D231" s="74" t="s">
        <v>191</v>
      </c>
      <c r="E231" s="10" t="n">
        <v>640</v>
      </c>
      <c r="F231" s="10" t="s">
        <v>129</v>
      </c>
      <c r="G231" s="11" t="n">
        <v>159.47</v>
      </c>
      <c r="H231" s="11" t="n">
        <v>247.65</v>
      </c>
      <c r="I231" s="11" t="n">
        <v>248</v>
      </c>
      <c r="J231" s="11" t="n">
        <v>246.13</v>
      </c>
      <c r="K231" s="11" t="n">
        <v>62</v>
      </c>
      <c r="L231" s="11"/>
      <c r="M231" s="11"/>
      <c r="N231" s="11"/>
      <c r="O231" s="11"/>
      <c r="P231" s="11" t="n">
        <f aca="false">K231+SUM(L231:O231)</f>
        <v>62</v>
      </c>
      <c r="Q231" s="11"/>
      <c r="R231" s="12" t="n">
        <f aca="false">Q231/$P231</f>
        <v>0</v>
      </c>
      <c r="S231" s="11"/>
      <c r="T231" s="12" t="n">
        <f aca="false">S231/$P231</f>
        <v>0</v>
      </c>
      <c r="U231" s="11"/>
      <c r="V231" s="12" t="n">
        <f aca="false">U231/$P231</f>
        <v>0</v>
      </c>
      <c r="W231" s="11"/>
      <c r="X231" s="12" t="n">
        <f aca="false">W231/$P231</f>
        <v>0</v>
      </c>
      <c r="Y231" s="11" t="n">
        <f aca="false">K231</f>
        <v>62</v>
      </c>
      <c r="Z231" s="11" t="n">
        <f aca="false">Y231</f>
        <v>62</v>
      </c>
    </row>
    <row r="232" customFormat="false" ht="13.9" hidden="false" customHeight="true" outlineLevel="0" collapsed="false">
      <c r="A232" s="1" t="n">
        <v>4</v>
      </c>
      <c r="B232" s="1" t="n">
        <v>3</v>
      </c>
      <c r="D232" s="75" t="s">
        <v>21</v>
      </c>
      <c r="E232" s="35" t="n">
        <v>72</v>
      </c>
      <c r="F232" s="35" t="s">
        <v>25</v>
      </c>
      <c r="G232" s="36" t="n">
        <f aca="false">SUM(G231:G231)</f>
        <v>159.47</v>
      </c>
      <c r="H232" s="36" t="n">
        <f aca="false">SUM(H231:H231)</f>
        <v>247.65</v>
      </c>
      <c r="I232" s="36" t="n">
        <f aca="false">SUM(I231:I231)</f>
        <v>248</v>
      </c>
      <c r="J232" s="36" t="n">
        <f aca="false">SUM(J231:J231)</f>
        <v>246.13</v>
      </c>
      <c r="K232" s="36" t="n">
        <f aca="false">SUM(K231:K231)</f>
        <v>62</v>
      </c>
      <c r="L232" s="36" t="n">
        <f aca="false">SUM(L231:L231)</f>
        <v>0</v>
      </c>
      <c r="M232" s="36" t="n">
        <f aca="false">SUM(M231:M231)</f>
        <v>0</v>
      </c>
      <c r="N232" s="36" t="n">
        <f aca="false">SUM(N231:N231)</f>
        <v>0</v>
      </c>
      <c r="O232" s="36" t="n">
        <f aca="false">SUM(O231:O231)</f>
        <v>0</v>
      </c>
      <c r="P232" s="36" t="n">
        <f aca="false">SUM(P231:P231)</f>
        <v>62</v>
      </c>
      <c r="Q232" s="36" t="n">
        <f aca="false">SUM(Q231:Q231)</f>
        <v>0</v>
      </c>
      <c r="R232" s="37" t="n">
        <f aca="false">Q232/$P232</f>
        <v>0</v>
      </c>
      <c r="S232" s="36" t="n">
        <f aca="false">SUM(S231:S231)</f>
        <v>0</v>
      </c>
      <c r="T232" s="37" t="n">
        <f aca="false">S232/$P232</f>
        <v>0</v>
      </c>
      <c r="U232" s="36" t="n">
        <f aca="false">SUM(U231:U231)</f>
        <v>0</v>
      </c>
      <c r="V232" s="37" t="n">
        <f aca="false">U232/$P232</f>
        <v>0</v>
      </c>
      <c r="W232" s="36" t="n">
        <f aca="false">SUM(W231:W231)</f>
        <v>0</v>
      </c>
      <c r="X232" s="37" t="n">
        <f aca="false">W232/$P232</f>
        <v>0</v>
      </c>
      <c r="Y232" s="36" t="n">
        <f aca="false">SUM(Y231:Y231)</f>
        <v>62</v>
      </c>
      <c r="Z232" s="36" t="n">
        <f aca="false">SUM(Z231:Z231)</f>
        <v>62</v>
      </c>
    </row>
    <row r="233" customFormat="false" ht="13.9" hidden="false" customHeight="true" outlineLevel="0" collapsed="false">
      <c r="A233" s="1" t="n">
        <v>4</v>
      </c>
      <c r="B233" s="1" t="n">
        <v>3</v>
      </c>
      <c r="D233" s="77"/>
      <c r="E233" s="78"/>
      <c r="F233" s="13" t="s">
        <v>121</v>
      </c>
      <c r="G233" s="14" t="n">
        <f aca="false">G225+G230+G232</f>
        <v>35010.78</v>
      </c>
      <c r="H233" s="14" t="n">
        <f aca="false">H225+H230+H232</f>
        <v>47244.75</v>
      </c>
      <c r="I233" s="14" t="n">
        <f aca="false">I225+I230+I232</f>
        <v>82768</v>
      </c>
      <c r="J233" s="14" t="n">
        <f aca="false">J225+J230+J232</f>
        <v>74925.48</v>
      </c>
      <c r="K233" s="14" t="n">
        <f aca="false">K225+K230+K232</f>
        <v>14993</v>
      </c>
      <c r="L233" s="14" t="n">
        <f aca="false">L225+L230+L232</f>
        <v>0</v>
      </c>
      <c r="M233" s="14" t="n">
        <f aca="false">M225+M230+M232</f>
        <v>0</v>
      </c>
      <c r="N233" s="14" t="n">
        <f aca="false">N225+N230+N232</f>
        <v>0</v>
      </c>
      <c r="O233" s="14" t="n">
        <f aca="false">O225+O230+O232</f>
        <v>0</v>
      </c>
      <c r="P233" s="14" t="n">
        <f aca="false">P225+P230+P232</f>
        <v>14993</v>
      </c>
      <c r="Q233" s="14" t="n">
        <f aca="false">Q225+Q230+Q232</f>
        <v>0</v>
      </c>
      <c r="R233" s="15" t="n">
        <f aca="false">Q233/$P233</f>
        <v>0</v>
      </c>
      <c r="S233" s="14" t="n">
        <f aca="false">S225+S230+S232</f>
        <v>0</v>
      </c>
      <c r="T233" s="15" t="n">
        <f aca="false">S233/$P233</f>
        <v>0</v>
      </c>
      <c r="U233" s="14" t="n">
        <f aca="false">U225+U230+U232</f>
        <v>0</v>
      </c>
      <c r="V233" s="15" t="n">
        <f aca="false">U233/$P233</f>
        <v>0</v>
      </c>
      <c r="W233" s="14" t="n">
        <f aca="false">W225+W230+W232</f>
        <v>0</v>
      </c>
      <c r="X233" s="15" t="n">
        <f aca="false">W233/$P233</f>
        <v>0</v>
      </c>
      <c r="Y233" s="14" t="n">
        <f aca="false">Y225+Y230+Y232</f>
        <v>14405</v>
      </c>
      <c r="Z233" s="14" t="n">
        <f aca="false">Z225+Z230+Z232</f>
        <v>14575</v>
      </c>
    </row>
    <row r="235" customFormat="false" ht="13.9" hidden="false" customHeight="true" outlineLevel="0" collapsed="false">
      <c r="E235" s="39" t="s">
        <v>57</v>
      </c>
      <c r="F235" s="17" t="s">
        <v>146</v>
      </c>
      <c r="G235" s="40" t="n">
        <v>392.8</v>
      </c>
      <c r="H235" s="82" t="n">
        <v>11480.96</v>
      </c>
      <c r="I235" s="82" t="n">
        <v>473</v>
      </c>
      <c r="J235" s="82" t="n">
        <v>473</v>
      </c>
      <c r="K235" s="82" t="n">
        <v>704</v>
      </c>
      <c r="L235" s="82"/>
      <c r="M235" s="82"/>
      <c r="N235" s="82"/>
      <c r="O235" s="82"/>
      <c r="P235" s="82" t="n">
        <f aca="false">K235+SUM(L235:O235)</f>
        <v>704</v>
      </c>
      <c r="Q235" s="82"/>
      <c r="R235" s="102" t="n">
        <f aca="false">Q235/$P235</f>
        <v>0</v>
      </c>
      <c r="S235" s="82"/>
      <c r="T235" s="102" t="n">
        <f aca="false">S235/$P235</f>
        <v>0</v>
      </c>
      <c r="U235" s="82"/>
      <c r="V235" s="102" t="n">
        <f aca="false">U235/$P235</f>
        <v>0</v>
      </c>
      <c r="W235" s="82"/>
      <c r="X235" s="103" t="n">
        <f aca="false">W235/$P235</f>
        <v>0</v>
      </c>
      <c r="Y235" s="40" t="n">
        <f aca="false">K235</f>
        <v>704</v>
      </c>
      <c r="Z235" s="43" t="n">
        <f aca="false">Y235</f>
        <v>704</v>
      </c>
    </row>
    <row r="236" customFormat="false" ht="13.9" hidden="true" customHeight="true" outlineLevel="0" collapsed="false">
      <c r="E236" s="44"/>
      <c r="F236" s="83" t="s">
        <v>150</v>
      </c>
      <c r="G236" s="70" t="n">
        <v>1733.62</v>
      </c>
      <c r="H236" s="84" t="n">
        <v>1641.45</v>
      </c>
      <c r="I236" s="84" t="n">
        <v>1630</v>
      </c>
      <c r="J236" s="84" t="n">
        <v>290.97</v>
      </c>
      <c r="K236" s="84" t="n">
        <v>300</v>
      </c>
      <c r="L236" s="84"/>
      <c r="M236" s="84"/>
      <c r="N236" s="84"/>
      <c r="O236" s="84"/>
      <c r="P236" s="84" t="n">
        <f aca="false">K236+SUM(L236:O236)</f>
        <v>300</v>
      </c>
      <c r="Q236" s="84"/>
      <c r="R236" s="85" t="n">
        <f aca="false">Q236/$P236</f>
        <v>0</v>
      </c>
      <c r="S236" s="84"/>
      <c r="T236" s="71" t="n">
        <f aca="false">S236/$P236</f>
        <v>0</v>
      </c>
      <c r="U236" s="84"/>
      <c r="V236" s="85" t="n">
        <f aca="false">U236/$P236</f>
        <v>0</v>
      </c>
      <c r="W236" s="84"/>
      <c r="X236" s="47" t="n">
        <f aca="false">W236/$P236</f>
        <v>0</v>
      </c>
      <c r="Y236" s="70"/>
      <c r="Z236" s="48"/>
    </row>
    <row r="237" customFormat="false" ht="13.9" hidden="false" customHeight="true" outlineLevel="0" collapsed="false">
      <c r="E237" s="52"/>
      <c r="F237" s="86" t="s">
        <v>194</v>
      </c>
      <c r="G237" s="54"/>
      <c r="H237" s="54" t="n">
        <v>3966</v>
      </c>
      <c r="I237" s="54" t="n">
        <v>3966</v>
      </c>
      <c r="J237" s="54" t="n">
        <v>4232.98</v>
      </c>
      <c r="K237" s="54" t="n">
        <v>4233</v>
      </c>
      <c r="L237" s="54"/>
      <c r="M237" s="54"/>
      <c r="N237" s="54"/>
      <c r="O237" s="54"/>
      <c r="P237" s="54" t="n">
        <f aca="false">K237+SUM(L237:O237)</f>
        <v>4233</v>
      </c>
      <c r="Q237" s="54"/>
      <c r="R237" s="55" t="n">
        <f aca="false">Q237/$P237</f>
        <v>0</v>
      </c>
      <c r="S237" s="54"/>
      <c r="T237" s="55" t="n">
        <f aca="false">S237/$P237</f>
        <v>0</v>
      </c>
      <c r="U237" s="54"/>
      <c r="V237" s="55" t="n">
        <f aca="false">U237/$P237</f>
        <v>0</v>
      </c>
      <c r="W237" s="54"/>
      <c r="X237" s="56" t="n">
        <f aca="false">W237/$P237</f>
        <v>0</v>
      </c>
      <c r="Y237" s="54" t="n">
        <f aca="false">K237</f>
        <v>4233</v>
      </c>
      <c r="Z237" s="57" t="n">
        <f aca="false">Y237</f>
        <v>4233</v>
      </c>
    </row>
    <row r="238" customFormat="false" ht="13.9" hidden="true" customHeight="true" outlineLevel="0" collapsed="false">
      <c r="E238" s="44"/>
      <c r="F238" s="83" t="s">
        <v>195</v>
      </c>
      <c r="G238" s="70"/>
      <c r="H238" s="84" t="n">
        <v>405</v>
      </c>
      <c r="I238" s="84" t="n">
        <v>480</v>
      </c>
      <c r="J238" s="84" t="n">
        <v>2558.1</v>
      </c>
      <c r="K238" s="84" t="n">
        <v>570</v>
      </c>
      <c r="L238" s="84"/>
      <c r="M238" s="84"/>
      <c r="N238" s="84"/>
      <c r="O238" s="84"/>
      <c r="P238" s="84" t="n">
        <f aca="false">K238+SUM(L238:O238)</f>
        <v>570</v>
      </c>
      <c r="Q238" s="84"/>
      <c r="R238" s="85" t="n">
        <f aca="false">Q238/$P238</f>
        <v>0</v>
      </c>
      <c r="S238" s="84"/>
      <c r="T238" s="85" t="n">
        <f aca="false">S238/$P238</f>
        <v>0</v>
      </c>
      <c r="U238" s="84"/>
      <c r="V238" s="85" t="n">
        <f aca="false">U238/$P238</f>
        <v>0</v>
      </c>
      <c r="W238" s="84"/>
      <c r="X238" s="51" t="n">
        <f aca="false">W238/$P238</f>
        <v>0</v>
      </c>
      <c r="Y238" s="70" t="n">
        <f aca="false">K238</f>
        <v>570</v>
      </c>
      <c r="Z238" s="48" t="n">
        <f aca="false">Y238</f>
        <v>570</v>
      </c>
    </row>
    <row r="239" customFormat="false" ht="13.9" hidden="true" customHeight="true" outlineLevel="0" collapsed="false">
      <c r="E239" s="44"/>
      <c r="F239" s="83" t="s">
        <v>196</v>
      </c>
      <c r="G239" s="70"/>
      <c r="H239" s="84"/>
      <c r="I239" s="84" t="n">
        <v>42500</v>
      </c>
      <c r="J239" s="84" t="n">
        <v>39928.5</v>
      </c>
      <c r="K239" s="84"/>
      <c r="L239" s="84"/>
      <c r="M239" s="84"/>
      <c r="N239" s="84"/>
      <c r="O239" s="84"/>
      <c r="P239" s="84" t="n">
        <f aca="false">K239+SUM(L239:O239)</f>
        <v>0</v>
      </c>
      <c r="Q239" s="84"/>
      <c r="R239" s="85" t="e">
        <f aca="false">Q239/$P239</f>
        <v>#DIV/0!</v>
      </c>
      <c r="S239" s="84"/>
      <c r="T239" s="71" t="e">
        <f aca="false">S239/$P239</f>
        <v>#DIV/0!</v>
      </c>
      <c r="U239" s="84"/>
      <c r="V239" s="85" t="e">
        <f aca="false">U239/$P239</f>
        <v>#DIV/0!</v>
      </c>
      <c r="W239" s="84"/>
      <c r="X239" s="47" t="e">
        <f aca="false">W239/$P239</f>
        <v>#DIV/0!</v>
      </c>
      <c r="Y239" s="70"/>
      <c r="Z239" s="48"/>
    </row>
    <row r="240" customFormat="false" ht="13.9" hidden="true" customHeight="true" outlineLevel="0" collapsed="false">
      <c r="E240" s="52"/>
      <c r="F240" s="86" t="s">
        <v>197</v>
      </c>
      <c r="G240" s="87" t="n">
        <v>3256.8</v>
      </c>
      <c r="H240" s="54"/>
      <c r="I240" s="54"/>
      <c r="J240" s="54"/>
      <c r="K240" s="54"/>
      <c r="L240" s="54"/>
      <c r="M240" s="54"/>
      <c r="N240" s="54"/>
      <c r="O240" s="54"/>
      <c r="P240" s="54" t="n">
        <f aca="false">K240+SUM(L240:O240)</f>
        <v>0</v>
      </c>
      <c r="Q240" s="54"/>
      <c r="R240" s="55" t="e">
        <f aca="false">Q240/$P240</f>
        <v>#DIV/0!</v>
      </c>
      <c r="S240" s="54"/>
      <c r="T240" s="55" t="e">
        <f aca="false">S240/$P240</f>
        <v>#DIV/0!</v>
      </c>
      <c r="U240" s="54"/>
      <c r="V240" s="55" t="e">
        <f aca="false">U240/$P240</f>
        <v>#DIV/0!</v>
      </c>
      <c r="W240" s="54"/>
      <c r="X240" s="56" t="e">
        <f aca="false">W240/$P240</f>
        <v>#DIV/0!</v>
      </c>
      <c r="Y240" s="54"/>
      <c r="Z240" s="57"/>
    </row>
    <row r="242" customFormat="false" ht="13.9" hidden="false" customHeight="true" outlineLevel="0" collapsed="false">
      <c r="D242" s="19" t="s">
        <v>198</v>
      </c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20"/>
      <c r="S242" s="19"/>
      <c r="T242" s="20"/>
      <c r="U242" s="19"/>
      <c r="V242" s="20"/>
      <c r="W242" s="19"/>
      <c r="X242" s="20"/>
      <c r="Y242" s="19"/>
      <c r="Z242" s="19"/>
    </row>
    <row r="243" customFormat="false" ht="13.9" hidden="false" customHeight="true" outlineLevel="0" collapsed="false">
      <c r="D243" s="7" t="s">
        <v>33</v>
      </c>
      <c r="E243" s="7" t="s">
        <v>34</v>
      </c>
      <c r="F243" s="7" t="s">
        <v>35</v>
      </c>
      <c r="G243" s="7" t="s">
        <v>1</v>
      </c>
      <c r="H243" s="7" t="s">
        <v>2</v>
      </c>
      <c r="I243" s="7" t="s">
        <v>3</v>
      </c>
      <c r="J243" s="7" t="s">
        <v>4</v>
      </c>
      <c r="K243" s="7" t="s">
        <v>5</v>
      </c>
      <c r="L243" s="7" t="s">
        <v>6</v>
      </c>
      <c r="M243" s="7" t="s">
        <v>7</v>
      </c>
      <c r="N243" s="7" t="s">
        <v>8</v>
      </c>
      <c r="O243" s="7" t="s">
        <v>9</v>
      </c>
      <c r="P243" s="7" t="s">
        <v>10</v>
      </c>
      <c r="Q243" s="7" t="s">
        <v>11</v>
      </c>
      <c r="R243" s="8" t="s">
        <v>12</v>
      </c>
      <c r="S243" s="7" t="s">
        <v>13</v>
      </c>
      <c r="T243" s="8" t="s">
        <v>14</v>
      </c>
      <c r="U243" s="7" t="s">
        <v>15</v>
      </c>
      <c r="V243" s="8" t="s">
        <v>16</v>
      </c>
      <c r="W243" s="7" t="s">
        <v>17</v>
      </c>
      <c r="X243" s="8" t="s">
        <v>18</v>
      </c>
      <c r="Y243" s="7" t="s">
        <v>19</v>
      </c>
      <c r="Z243" s="7" t="s">
        <v>20</v>
      </c>
    </row>
    <row r="244" customFormat="false" ht="13.9" hidden="false" customHeight="true" outlineLevel="0" collapsed="false">
      <c r="A244" s="1" t="n">
        <v>5</v>
      </c>
      <c r="D244" s="21" t="s">
        <v>21</v>
      </c>
      <c r="E244" s="22" t="n">
        <v>111</v>
      </c>
      <c r="F244" s="22" t="s">
        <v>47</v>
      </c>
      <c r="G244" s="23" t="n">
        <f aca="false">G252+G296</f>
        <v>25039.32</v>
      </c>
      <c r="H244" s="23" t="n">
        <f aca="false">H252+H296</f>
        <v>3073.49</v>
      </c>
      <c r="I244" s="23" t="n">
        <f aca="false">I252+I296</f>
        <v>6927</v>
      </c>
      <c r="J244" s="23" t="n">
        <f aca="false">J252+J296</f>
        <v>9886.81</v>
      </c>
      <c r="K244" s="23" t="n">
        <f aca="false">K252+K296</f>
        <v>301</v>
      </c>
      <c r="L244" s="23" t="n">
        <f aca="false">L252+L296</f>
        <v>0</v>
      </c>
      <c r="M244" s="23" t="n">
        <f aca="false">M252+M296</f>
        <v>0</v>
      </c>
      <c r="N244" s="23" t="n">
        <f aca="false">N252+N296</f>
        <v>0</v>
      </c>
      <c r="O244" s="23" t="n">
        <f aca="false">O252+O296</f>
        <v>0</v>
      </c>
      <c r="P244" s="23" t="n">
        <f aca="false">P252+P296</f>
        <v>301</v>
      </c>
      <c r="Q244" s="23" t="n">
        <f aca="false">Q252+Q296</f>
        <v>0</v>
      </c>
      <c r="R244" s="24" t="n">
        <f aca="false">Q244/$P244</f>
        <v>0</v>
      </c>
      <c r="S244" s="23" t="n">
        <f aca="false">S252+S296</f>
        <v>0</v>
      </c>
      <c r="T244" s="24" t="n">
        <f aca="false">S244/$P244</f>
        <v>0</v>
      </c>
      <c r="U244" s="23" t="n">
        <f aca="false">U252+U296</f>
        <v>0</v>
      </c>
      <c r="V244" s="24" t="n">
        <f aca="false">U244/$P244</f>
        <v>0</v>
      </c>
      <c r="W244" s="23" t="n">
        <f aca="false">W252+W296</f>
        <v>0</v>
      </c>
      <c r="X244" s="24" t="n">
        <f aca="false">W244/$P244</f>
        <v>0</v>
      </c>
      <c r="Y244" s="23" t="n">
        <f aca="false">Y252+Y296</f>
        <v>301</v>
      </c>
      <c r="Z244" s="23" t="n">
        <f aca="false">Z252+Z296</f>
        <v>301</v>
      </c>
    </row>
    <row r="245" customFormat="false" ht="13.9" hidden="false" customHeight="true" outlineLevel="0" collapsed="false">
      <c r="A245" s="1" t="n">
        <v>5</v>
      </c>
      <c r="D245" s="21"/>
      <c r="E245" s="22" t="n">
        <v>41</v>
      </c>
      <c r="F245" s="22" t="s">
        <v>23</v>
      </c>
      <c r="G245" s="23" t="n">
        <f aca="false">G253+G297</f>
        <v>31104.1</v>
      </c>
      <c r="H245" s="23" t="n">
        <f aca="false">H253+H297</f>
        <v>32004.41</v>
      </c>
      <c r="I245" s="23" t="n">
        <f aca="false">I253+I297</f>
        <v>40289</v>
      </c>
      <c r="J245" s="23" t="n">
        <f aca="false">J253+J297</f>
        <v>35030.85</v>
      </c>
      <c r="K245" s="23" t="n">
        <f aca="false">K253+K297</f>
        <v>39317</v>
      </c>
      <c r="L245" s="23" t="n">
        <f aca="false">L253+L297</f>
        <v>0</v>
      </c>
      <c r="M245" s="23" t="n">
        <f aca="false">M253+M297</f>
        <v>0</v>
      </c>
      <c r="N245" s="23" t="n">
        <f aca="false">N253+N297</f>
        <v>0</v>
      </c>
      <c r="O245" s="23" t="n">
        <f aca="false">O253+O297</f>
        <v>0</v>
      </c>
      <c r="P245" s="23" t="n">
        <f aca="false">P253+P297</f>
        <v>39317</v>
      </c>
      <c r="Q245" s="23" t="n">
        <f aca="false">Q253+Q297</f>
        <v>0</v>
      </c>
      <c r="R245" s="24" t="n">
        <f aca="false">Q245/$P245</f>
        <v>0</v>
      </c>
      <c r="S245" s="23" t="n">
        <f aca="false">S253+S297</f>
        <v>0</v>
      </c>
      <c r="T245" s="24" t="n">
        <f aca="false">S245/$P245</f>
        <v>0</v>
      </c>
      <c r="U245" s="23" t="n">
        <f aca="false">U253+U297</f>
        <v>0</v>
      </c>
      <c r="V245" s="24" t="n">
        <f aca="false">U245/$P245</f>
        <v>0</v>
      </c>
      <c r="W245" s="23" t="n">
        <f aca="false">W253+W297</f>
        <v>0</v>
      </c>
      <c r="X245" s="24" t="n">
        <f aca="false">W245/$P245</f>
        <v>0</v>
      </c>
      <c r="Y245" s="23" t="n">
        <f aca="false">Y253+Y297</f>
        <v>39407</v>
      </c>
      <c r="Z245" s="23" t="n">
        <f aca="false">Z253+Z297</f>
        <v>39498</v>
      </c>
    </row>
    <row r="246" customFormat="false" ht="13.9" hidden="false" customHeight="true" outlineLevel="0" collapsed="false">
      <c r="A246" s="1" t="n">
        <v>5</v>
      </c>
      <c r="D246" s="21"/>
      <c r="E246" s="22" t="n">
        <v>71</v>
      </c>
      <c r="F246" s="22" t="s">
        <v>24</v>
      </c>
      <c r="G246" s="23" t="n">
        <f aca="false">G254</f>
        <v>1400</v>
      </c>
      <c r="H246" s="23" t="n">
        <f aca="false">H254</f>
        <v>1400</v>
      </c>
      <c r="I246" s="23" t="n">
        <f aca="false">I254</f>
        <v>3000</v>
      </c>
      <c r="J246" s="23" t="n">
        <f aca="false">J254</f>
        <v>3000</v>
      </c>
      <c r="K246" s="23" t="n">
        <f aca="false">K254</f>
        <v>3000</v>
      </c>
      <c r="L246" s="23" t="n">
        <f aca="false">L254</f>
        <v>0</v>
      </c>
      <c r="M246" s="23" t="n">
        <f aca="false">M254</f>
        <v>0</v>
      </c>
      <c r="N246" s="23" t="n">
        <f aca="false">N254</f>
        <v>0</v>
      </c>
      <c r="O246" s="23" t="n">
        <f aca="false">O254</f>
        <v>0</v>
      </c>
      <c r="P246" s="23" t="n">
        <f aca="false">P254</f>
        <v>3000</v>
      </c>
      <c r="Q246" s="23" t="n">
        <f aca="false">Q254</f>
        <v>0</v>
      </c>
      <c r="R246" s="24" t="n">
        <f aca="false">Q246/$P246</f>
        <v>0</v>
      </c>
      <c r="S246" s="23" t="n">
        <f aca="false">S254</f>
        <v>0</v>
      </c>
      <c r="T246" s="24" t="n">
        <f aca="false">S246/$P246</f>
        <v>0</v>
      </c>
      <c r="U246" s="23" t="n">
        <f aca="false">U254</f>
        <v>0</v>
      </c>
      <c r="V246" s="24" t="n">
        <f aca="false">U246/$P246</f>
        <v>0</v>
      </c>
      <c r="W246" s="23" t="n">
        <f aca="false">W254</f>
        <v>0</v>
      </c>
      <c r="X246" s="24" t="n">
        <f aca="false">W246/$P246</f>
        <v>0</v>
      </c>
      <c r="Y246" s="23" t="n">
        <f aca="false">Y254</f>
        <v>3000</v>
      </c>
      <c r="Z246" s="23" t="n">
        <f aca="false">Z254</f>
        <v>3000</v>
      </c>
    </row>
    <row r="247" customFormat="false" ht="13.9" hidden="false" customHeight="true" outlineLevel="0" collapsed="false">
      <c r="A247" s="1" t="n">
        <v>5</v>
      </c>
      <c r="D247" s="21"/>
      <c r="E247" s="22" t="n">
        <v>72</v>
      </c>
      <c r="F247" s="22" t="s">
        <v>25</v>
      </c>
      <c r="G247" s="23" t="n">
        <f aca="false">G298</f>
        <v>303.74</v>
      </c>
      <c r="H247" s="23" t="n">
        <f aca="false">H298</f>
        <v>0</v>
      </c>
      <c r="I247" s="23" t="n">
        <f aca="false">I298</f>
        <v>165</v>
      </c>
      <c r="J247" s="23" t="n">
        <f aca="false">J298</f>
        <v>0</v>
      </c>
      <c r="K247" s="23" t="n">
        <f aca="false">K298</f>
        <v>0</v>
      </c>
      <c r="L247" s="23" t="n">
        <f aca="false">L298</f>
        <v>0</v>
      </c>
      <c r="M247" s="23" t="n">
        <f aca="false">M298</f>
        <v>0</v>
      </c>
      <c r="N247" s="23" t="n">
        <f aca="false">N298</f>
        <v>0</v>
      </c>
      <c r="O247" s="23" t="n">
        <f aca="false">O298</f>
        <v>0</v>
      </c>
      <c r="P247" s="23" t="n">
        <f aca="false">P298</f>
        <v>0</v>
      </c>
      <c r="Q247" s="23" t="n">
        <f aca="false">Q298</f>
        <v>0</v>
      </c>
      <c r="R247" s="24" t="e">
        <f aca="false">Q247/$P247</f>
        <v>#DIV/0!</v>
      </c>
      <c r="S247" s="23" t="n">
        <f aca="false">S298</f>
        <v>0</v>
      </c>
      <c r="T247" s="24" t="e">
        <f aca="false">S247/$P247</f>
        <v>#DIV/0!</v>
      </c>
      <c r="U247" s="23" t="n">
        <f aca="false">U298</f>
        <v>0</v>
      </c>
      <c r="V247" s="24" t="e">
        <f aca="false">U247/$P247</f>
        <v>#DIV/0!</v>
      </c>
      <c r="W247" s="23" t="n">
        <f aca="false">W298</f>
        <v>0</v>
      </c>
      <c r="X247" s="24" t="e">
        <f aca="false">W247/$P247</f>
        <v>#DIV/0!</v>
      </c>
      <c r="Y247" s="23" t="n">
        <f aca="false">Y298</f>
        <v>0</v>
      </c>
      <c r="Z247" s="23" t="n">
        <f aca="false">Z298</f>
        <v>0</v>
      </c>
    </row>
    <row r="248" customFormat="false" ht="13.9" hidden="false" customHeight="true" outlineLevel="0" collapsed="false">
      <c r="A248" s="1" t="n">
        <v>5</v>
      </c>
      <c r="D248" s="17"/>
      <c r="E248" s="18"/>
      <c r="F248" s="25" t="s">
        <v>121</v>
      </c>
      <c r="G248" s="26" t="n">
        <f aca="false">SUM(G244:G247)</f>
        <v>57847.16</v>
      </c>
      <c r="H248" s="26" t="n">
        <f aca="false">SUM(H244:H247)</f>
        <v>36477.9</v>
      </c>
      <c r="I248" s="26" t="n">
        <f aca="false">SUM(I244:I247)</f>
        <v>50381</v>
      </c>
      <c r="J248" s="26" t="n">
        <f aca="false">SUM(J244:J247)</f>
        <v>47917.66</v>
      </c>
      <c r="K248" s="26" t="n">
        <f aca="false">SUM(K244:K247)</f>
        <v>42618</v>
      </c>
      <c r="L248" s="26" t="n">
        <f aca="false">SUM(L244:L247)</f>
        <v>0</v>
      </c>
      <c r="M248" s="26" t="n">
        <f aca="false">SUM(M244:M247)</f>
        <v>0</v>
      </c>
      <c r="N248" s="26" t="n">
        <f aca="false">SUM(N244:N247)</f>
        <v>0</v>
      </c>
      <c r="O248" s="26" t="n">
        <f aca="false">SUM(O244:O247)</f>
        <v>0</v>
      </c>
      <c r="P248" s="26" t="n">
        <f aca="false">SUM(P244:P247)</f>
        <v>42618</v>
      </c>
      <c r="Q248" s="26" t="n">
        <f aca="false">SUM(Q244:Q247)</f>
        <v>0</v>
      </c>
      <c r="R248" s="27" t="n">
        <f aca="false">Q248/$P248</f>
        <v>0</v>
      </c>
      <c r="S248" s="26" t="n">
        <f aca="false">SUM(S244:S247)</f>
        <v>0</v>
      </c>
      <c r="T248" s="27" t="n">
        <f aca="false">S248/$P248</f>
        <v>0</v>
      </c>
      <c r="U248" s="26" t="n">
        <f aca="false">SUM(U244:U247)</f>
        <v>0</v>
      </c>
      <c r="V248" s="27" t="n">
        <f aca="false">U248/$P248</f>
        <v>0</v>
      </c>
      <c r="W248" s="26" t="n">
        <f aca="false">SUM(W244:W247)</f>
        <v>0</v>
      </c>
      <c r="X248" s="27" t="n">
        <f aca="false">W248/$P248</f>
        <v>0</v>
      </c>
      <c r="Y248" s="26" t="n">
        <f aca="false">SUM(Y244:Y247)</f>
        <v>42708</v>
      </c>
      <c r="Z248" s="26" t="n">
        <f aca="false">SUM(Z244:Z247)</f>
        <v>42799</v>
      </c>
    </row>
    <row r="250" customFormat="false" ht="13.9" hidden="false" customHeight="true" outlineLevel="0" collapsed="false">
      <c r="D250" s="28" t="s">
        <v>199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9"/>
      <c r="S250" s="28"/>
      <c r="T250" s="29"/>
      <c r="U250" s="28"/>
      <c r="V250" s="29"/>
      <c r="W250" s="28"/>
      <c r="X250" s="29"/>
      <c r="Y250" s="28"/>
      <c r="Z250" s="28"/>
    </row>
    <row r="251" customFormat="false" ht="13.9" hidden="false" customHeight="true" outlineLevel="0" collapsed="false">
      <c r="D251" s="104"/>
      <c r="E251" s="104"/>
      <c r="F251" s="104"/>
      <c r="G251" s="7" t="s">
        <v>1</v>
      </c>
      <c r="H251" s="7" t="s">
        <v>2</v>
      </c>
      <c r="I251" s="7" t="s">
        <v>3</v>
      </c>
      <c r="J251" s="7" t="s">
        <v>4</v>
      </c>
      <c r="K251" s="7" t="s">
        <v>5</v>
      </c>
      <c r="L251" s="7" t="s">
        <v>6</v>
      </c>
      <c r="M251" s="7" t="s">
        <v>7</v>
      </c>
      <c r="N251" s="7" t="s">
        <v>8</v>
      </c>
      <c r="O251" s="7" t="s">
        <v>9</v>
      </c>
      <c r="P251" s="7" t="s">
        <v>10</v>
      </c>
      <c r="Q251" s="7" t="s">
        <v>11</v>
      </c>
      <c r="R251" s="8" t="s">
        <v>12</v>
      </c>
      <c r="S251" s="7" t="s">
        <v>13</v>
      </c>
      <c r="T251" s="8" t="s">
        <v>14</v>
      </c>
      <c r="U251" s="7" t="s">
        <v>15</v>
      </c>
      <c r="V251" s="8" t="s">
        <v>16</v>
      </c>
      <c r="W251" s="7" t="s">
        <v>17</v>
      </c>
      <c r="X251" s="8" t="s">
        <v>18</v>
      </c>
      <c r="Y251" s="7" t="s">
        <v>19</v>
      </c>
      <c r="Z251" s="7" t="s">
        <v>20</v>
      </c>
    </row>
    <row r="252" customFormat="false" ht="13.9" hidden="false" customHeight="true" outlineLevel="0" collapsed="false">
      <c r="A252" s="1" t="n">
        <v>5</v>
      </c>
      <c r="B252" s="1" t="n">
        <v>1</v>
      </c>
      <c r="D252" s="30" t="s">
        <v>21</v>
      </c>
      <c r="E252" s="10" t="n">
        <v>111</v>
      </c>
      <c r="F252" s="10" t="s">
        <v>47</v>
      </c>
      <c r="G252" s="11" t="n">
        <f aca="false">G273</f>
        <v>3412.57</v>
      </c>
      <c r="H252" s="11" t="n">
        <f aca="false">H273</f>
        <v>3073.49</v>
      </c>
      <c r="I252" s="11" t="n">
        <f aca="false">I273</f>
        <v>6927</v>
      </c>
      <c r="J252" s="11" t="n">
        <f aca="false">J273</f>
        <v>9886.81</v>
      </c>
      <c r="K252" s="11" t="n">
        <f aca="false">K273</f>
        <v>301</v>
      </c>
      <c r="L252" s="11" t="n">
        <f aca="false">L273</f>
        <v>0</v>
      </c>
      <c r="M252" s="11" t="n">
        <f aca="false">M273</f>
        <v>0</v>
      </c>
      <c r="N252" s="11" t="n">
        <f aca="false">N273</f>
        <v>0</v>
      </c>
      <c r="O252" s="11" t="n">
        <f aca="false">O273</f>
        <v>0</v>
      </c>
      <c r="P252" s="11" t="n">
        <f aca="false">P273</f>
        <v>301</v>
      </c>
      <c r="Q252" s="11" t="n">
        <f aca="false">Q273</f>
        <v>0</v>
      </c>
      <c r="R252" s="12" t="n">
        <f aca="false">Q252/$P252</f>
        <v>0</v>
      </c>
      <c r="S252" s="11" t="n">
        <f aca="false">S273</f>
        <v>0</v>
      </c>
      <c r="T252" s="12" t="n">
        <f aca="false">S252/$P252</f>
        <v>0</v>
      </c>
      <c r="U252" s="11" t="n">
        <f aca="false">U273</f>
        <v>0</v>
      </c>
      <c r="V252" s="12" t="n">
        <f aca="false">U252/$P252</f>
        <v>0</v>
      </c>
      <c r="W252" s="11" t="n">
        <f aca="false">W273</f>
        <v>0</v>
      </c>
      <c r="X252" s="12" t="n">
        <f aca="false">W252/$P252</f>
        <v>0</v>
      </c>
      <c r="Y252" s="11" t="n">
        <f aca="false">Y273</f>
        <v>301</v>
      </c>
      <c r="Z252" s="11" t="n">
        <f aca="false">Y252</f>
        <v>301</v>
      </c>
    </row>
    <row r="253" customFormat="false" ht="13.9" hidden="false" customHeight="true" outlineLevel="0" collapsed="false">
      <c r="A253" s="1" t="n">
        <v>5</v>
      </c>
      <c r="B253" s="1" t="n">
        <v>1</v>
      </c>
      <c r="D253" s="30"/>
      <c r="E253" s="10" t="n">
        <v>41</v>
      </c>
      <c r="F253" s="10" t="s">
        <v>23</v>
      </c>
      <c r="G253" s="11" t="n">
        <f aca="false">G261+G275+G284+G292</f>
        <v>21340.98</v>
      </c>
      <c r="H253" s="11" t="n">
        <f aca="false">H261+H275+H284+H292</f>
        <v>23146.41</v>
      </c>
      <c r="I253" s="11" t="n">
        <f aca="false">I261+I275+I284+I292</f>
        <v>20136</v>
      </c>
      <c r="J253" s="11" t="n">
        <f aca="false">J261+J275+J284+J292</f>
        <v>19349.34</v>
      </c>
      <c r="K253" s="11" t="n">
        <f aca="false">K261+K275+K284+K292</f>
        <v>27079</v>
      </c>
      <c r="L253" s="11" t="n">
        <f aca="false">L261+L275+L284+L292</f>
        <v>0</v>
      </c>
      <c r="M253" s="11" t="n">
        <f aca="false">M261+M275+M284+M292</f>
        <v>0</v>
      </c>
      <c r="N253" s="11" t="n">
        <f aca="false">N261+N275+N284+N292</f>
        <v>0</v>
      </c>
      <c r="O253" s="11" t="n">
        <f aca="false">O261+O275+O284+O292</f>
        <v>0</v>
      </c>
      <c r="P253" s="11" t="n">
        <f aca="false">P261+P275+P284+P292</f>
        <v>27079</v>
      </c>
      <c r="Q253" s="11" t="n">
        <f aca="false">Q261+Q275+Q284+Q292</f>
        <v>0</v>
      </c>
      <c r="R253" s="12" t="n">
        <f aca="false">Q253/$P253</f>
        <v>0</v>
      </c>
      <c r="S253" s="11" t="n">
        <f aca="false">S261+S275+S284+S292</f>
        <v>0</v>
      </c>
      <c r="T253" s="12" t="n">
        <f aca="false">S253/$P253</f>
        <v>0</v>
      </c>
      <c r="U253" s="11" t="n">
        <f aca="false">U261+U275+U284+U292</f>
        <v>0</v>
      </c>
      <c r="V253" s="12" t="n">
        <f aca="false">U253/$P253</f>
        <v>0</v>
      </c>
      <c r="W253" s="11" t="n">
        <f aca="false">W261+W275+W284+W292</f>
        <v>0</v>
      </c>
      <c r="X253" s="12" t="n">
        <f aca="false">W253/$P253</f>
        <v>0</v>
      </c>
      <c r="Y253" s="11" t="n">
        <f aca="false">Y261+Y275+Y284+Y292</f>
        <v>27079</v>
      </c>
      <c r="Z253" s="11" t="n">
        <f aca="false">Z261+Z275+Z284+Z292</f>
        <v>27079</v>
      </c>
    </row>
    <row r="254" customFormat="false" ht="13.9" hidden="false" customHeight="true" outlineLevel="0" collapsed="false">
      <c r="A254" s="1" t="n">
        <v>5</v>
      </c>
      <c r="B254" s="1" t="n">
        <v>1</v>
      </c>
      <c r="D254" s="30"/>
      <c r="E254" s="10" t="n">
        <v>71</v>
      </c>
      <c r="F254" s="10" t="s">
        <v>24</v>
      </c>
      <c r="G254" s="11" t="n">
        <f aca="false">G263</f>
        <v>1400</v>
      </c>
      <c r="H254" s="11" t="n">
        <f aca="false">H263</f>
        <v>1400</v>
      </c>
      <c r="I254" s="11" t="n">
        <f aca="false">I263</f>
        <v>3000</v>
      </c>
      <c r="J254" s="11" t="n">
        <f aca="false">J263</f>
        <v>3000</v>
      </c>
      <c r="K254" s="11" t="n">
        <f aca="false">K263</f>
        <v>3000</v>
      </c>
      <c r="L254" s="11" t="n">
        <f aca="false">L263</f>
        <v>0</v>
      </c>
      <c r="M254" s="11" t="n">
        <f aca="false">M263</f>
        <v>0</v>
      </c>
      <c r="N254" s="11" t="n">
        <f aca="false">N263</f>
        <v>0</v>
      </c>
      <c r="O254" s="11" t="n">
        <f aca="false">O263</f>
        <v>0</v>
      </c>
      <c r="P254" s="11" t="n">
        <f aca="false">P263</f>
        <v>3000</v>
      </c>
      <c r="Q254" s="11" t="n">
        <f aca="false">Q263</f>
        <v>0</v>
      </c>
      <c r="R254" s="12" t="n">
        <f aca="false">Q254/$P254</f>
        <v>0</v>
      </c>
      <c r="S254" s="11" t="n">
        <f aca="false">S263</f>
        <v>0</v>
      </c>
      <c r="T254" s="12" t="n">
        <f aca="false">S254/$P254</f>
        <v>0</v>
      </c>
      <c r="U254" s="11" t="n">
        <f aca="false">U263</f>
        <v>0</v>
      </c>
      <c r="V254" s="12" t="n">
        <f aca="false">U254/$P254</f>
        <v>0</v>
      </c>
      <c r="W254" s="11" t="n">
        <f aca="false">W263</f>
        <v>0</v>
      </c>
      <c r="X254" s="12" t="n">
        <f aca="false">W254/$P254</f>
        <v>0</v>
      </c>
      <c r="Y254" s="11" t="n">
        <f aca="false">Y263</f>
        <v>3000</v>
      </c>
      <c r="Z254" s="11" t="n">
        <f aca="false">Z263</f>
        <v>3000</v>
      </c>
    </row>
    <row r="255" customFormat="false" ht="13.9" hidden="false" customHeight="true" outlineLevel="0" collapsed="false">
      <c r="A255" s="1" t="n">
        <v>5</v>
      </c>
      <c r="B255" s="1" t="n">
        <v>1</v>
      </c>
      <c r="D255" s="17"/>
      <c r="E255" s="18"/>
      <c r="F255" s="13" t="s">
        <v>121</v>
      </c>
      <c r="G255" s="14" t="n">
        <f aca="false">SUM(G252:G254)</f>
        <v>26153.55</v>
      </c>
      <c r="H255" s="14" t="n">
        <f aca="false">SUM(H252:H254)</f>
        <v>27619.9</v>
      </c>
      <c r="I255" s="14" t="n">
        <f aca="false">SUM(I252:I254)</f>
        <v>30063</v>
      </c>
      <c r="J255" s="14" t="n">
        <f aca="false">SUM(J252:J254)</f>
        <v>32236.15</v>
      </c>
      <c r="K255" s="14" t="n">
        <f aca="false">SUM(K252:K254)</f>
        <v>30380</v>
      </c>
      <c r="L255" s="14" t="n">
        <f aca="false">SUM(L252:L254)</f>
        <v>0</v>
      </c>
      <c r="M255" s="14" t="n">
        <f aca="false">SUM(M252:M254)</f>
        <v>0</v>
      </c>
      <c r="N255" s="14" t="n">
        <f aca="false">SUM(N252:N254)</f>
        <v>0</v>
      </c>
      <c r="O255" s="14" t="n">
        <f aca="false">SUM(O252:O254)</f>
        <v>0</v>
      </c>
      <c r="P255" s="14" t="n">
        <f aca="false">SUM(P252:P254)</f>
        <v>30380</v>
      </c>
      <c r="Q255" s="14" t="n">
        <f aca="false">SUM(Q252:Q254)</f>
        <v>0</v>
      </c>
      <c r="R255" s="15" t="n">
        <f aca="false">Q255/$P255</f>
        <v>0</v>
      </c>
      <c r="S255" s="14" t="n">
        <f aca="false">SUM(S252:S254)</f>
        <v>0</v>
      </c>
      <c r="T255" s="15" t="n">
        <f aca="false">S255/$P255</f>
        <v>0</v>
      </c>
      <c r="U255" s="14" t="n">
        <f aca="false">SUM(U252:U254)</f>
        <v>0</v>
      </c>
      <c r="V255" s="15" t="n">
        <f aca="false">U255/$P255</f>
        <v>0</v>
      </c>
      <c r="W255" s="14" t="n">
        <f aca="false">SUM(W252:W254)</f>
        <v>0</v>
      </c>
      <c r="X255" s="15" t="n">
        <f aca="false">W255/$P255</f>
        <v>0</v>
      </c>
      <c r="Y255" s="14" t="n">
        <f aca="false">SUM(Y252:Y254)</f>
        <v>30380</v>
      </c>
      <c r="Z255" s="14" t="n">
        <f aca="false">SUM(Z252:Z254)</f>
        <v>30380</v>
      </c>
    </row>
    <row r="257" customFormat="false" ht="13.9" hidden="false" customHeight="true" outlineLevel="0" collapsed="false">
      <c r="D257" s="60" t="s">
        <v>200</v>
      </c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1"/>
      <c r="S257" s="60"/>
      <c r="T257" s="61"/>
      <c r="U257" s="60"/>
      <c r="V257" s="61"/>
      <c r="W257" s="60"/>
      <c r="X257" s="61"/>
      <c r="Y257" s="60"/>
      <c r="Z257" s="60"/>
    </row>
    <row r="258" customFormat="false" ht="13.9" hidden="false" customHeight="true" outlineLevel="0" collapsed="false">
      <c r="D258" s="7" t="s">
        <v>33</v>
      </c>
      <c r="E258" s="7" t="s">
        <v>34</v>
      </c>
      <c r="F258" s="7" t="s">
        <v>35</v>
      </c>
      <c r="G258" s="7" t="s">
        <v>1</v>
      </c>
      <c r="H258" s="7" t="s">
        <v>2</v>
      </c>
      <c r="I258" s="7" t="s">
        <v>3</v>
      </c>
      <c r="J258" s="7" t="s">
        <v>4</v>
      </c>
      <c r="K258" s="7" t="s">
        <v>5</v>
      </c>
      <c r="L258" s="7" t="s">
        <v>6</v>
      </c>
      <c r="M258" s="7" t="s">
        <v>7</v>
      </c>
      <c r="N258" s="7" t="s">
        <v>8</v>
      </c>
      <c r="O258" s="7" t="s">
        <v>9</v>
      </c>
      <c r="P258" s="7" t="s">
        <v>10</v>
      </c>
      <c r="Q258" s="7" t="s">
        <v>11</v>
      </c>
      <c r="R258" s="8" t="s">
        <v>12</v>
      </c>
      <c r="S258" s="7" t="s">
        <v>13</v>
      </c>
      <c r="T258" s="8" t="s">
        <v>14</v>
      </c>
      <c r="U258" s="7" t="s">
        <v>15</v>
      </c>
      <c r="V258" s="8" t="s">
        <v>16</v>
      </c>
      <c r="W258" s="7" t="s">
        <v>17</v>
      </c>
      <c r="X258" s="8" t="s">
        <v>18</v>
      </c>
      <c r="Y258" s="7" t="s">
        <v>19</v>
      </c>
      <c r="Z258" s="7" t="s">
        <v>20</v>
      </c>
    </row>
    <row r="259" customFormat="false" ht="13.9" hidden="false" customHeight="true" outlineLevel="0" collapsed="false">
      <c r="A259" s="1" t="n">
        <v>5</v>
      </c>
      <c r="B259" s="1" t="n">
        <v>1</v>
      </c>
      <c r="C259" s="1" t="n">
        <v>1</v>
      </c>
      <c r="D259" s="74" t="s">
        <v>201</v>
      </c>
      <c r="E259" s="10" t="n">
        <v>630</v>
      </c>
      <c r="F259" s="10" t="s">
        <v>128</v>
      </c>
      <c r="G259" s="11" t="n">
        <v>1140.77</v>
      </c>
      <c r="H259" s="11" t="n">
        <v>2038.71</v>
      </c>
      <c r="I259" s="11" t="n">
        <v>1918</v>
      </c>
      <c r="J259" s="11" t="n">
        <v>1681.76</v>
      </c>
      <c r="K259" s="11" t="n">
        <v>1827</v>
      </c>
      <c r="L259" s="11"/>
      <c r="M259" s="11"/>
      <c r="N259" s="11"/>
      <c r="O259" s="11"/>
      <c r="P259" s="11" t="n">
        <f aca="false">K259+SUM(L259:O259)</f>
        <v>1827</v>
      </c>
      <c r="Q259" s="11"/>
      <c r="R259" s="12" t="n">
        <f aca="false">Q259/$P259</f>
        <v>0</v>
      </c>
      <c r="S259" s="11"/>
      <c r="T259" s="12" t="n">
        <f aca="false">S259/$P259</f>
        <v>0</v>
      </c>
      <c r="U259" s="11"/>
      <c r="V259" s="12" t="n">
        <f aca="false">U259/$P259</f>
        <v>0</v>
      </c>
      <c r="W259" s="11"/>
      <c r="X259" s="12" t="n">
        <f aca="false">W259/$P259</f>
        <v>0</v>
      </c>
      <c r="Y259" s="11" t="n">
        <f aca="false">K259</f>
        <v>1827</v>
      </c>
      <c r="Z259" s="11" t="n">
        <f aca="false">Y259</f>
        <v>1827</v>
      </c>
    </row>
    <row r="260" customFormat="false" ht="13.9" hidden="false" customHeight="true" outlineLevel="0" collapsed="false">
      <c r="A260" s="1" t="n">
        <v>5</v>
      </c>
      <c r="B260" s="1" t="n">
        <v>1</v>
      </c>
      <c r="C260" s="1" t="n">
        <v>1</v>
      </c>
      <c r="D260" s="74"/>
      <c r="E260" s="10" t="n">
        <v>640</v>
      </c>
      <c r="F260" s="10" t="s">
        <v>129</v>
      </c>
      <c r="G260" s="11" t="n">
        <v>1920</v>
      </c>
      <c r="H260" s="33" t="n">
        <v>1420</v>
      </c>
      <c r="I260" s="33" t="n">
        <f aca="false">1420+1150</f>
        <v>2570</v>
      </c>
      <c r="J260" s="33" t="n">
        <v>2570</v>
      </c>
      <c r="K260" s="33" t="n">
        <v>6840</v>
      </c>
      <c r="L260" s="33"/>
      <c r="M260" s="33"/>
      <c r="N260" s="33"/>
      <c r="O260" s="33"/>
      <c r="P260" s="33" t="n">
        <f aca="false">K260+SUM(L260:O260)</f>
        <v>6840</v>
      </c>
      <c r="Q260" s="33"/>
      <c r="R260" s="34" t="n">
        <f aca="false">Q260/$P260</f>
        <v>0</v>
      </c>
      <c r="S260" s="33"/>
      <c r="T260" s="34" t="n">
        <f aca="false">S260/$P260</f>
        <v>0</v>
      </c>
      <c r="U260" s="33"/>
      <c r="V260" s="34" t="n">
        <f aca="false">U260/$P260</f>
        <v>0</v>
      </c>
      <c r="W260" s="33"/>
      <c r="X260" s="34" t="n">
        <f aca="false">W260/$P260</f>
        <v>0</v>
      </c>
      <c r="Y260" s="11" t="n">
        <f aca="false">K260</f>
        <v>6840</v>
      </c>
      <c r="Z260" s="11" t="n">
        <f aca="false">Y260</f>
        <v>6840</v>
      </c>
    </row>
    <row r="261" customFormat="false" ht="13.9" hidden="false" customHeight="true" outlineLevel="0" collapsed="false">
      <c r="A261" s="1" t="n">
        <v>5</v>
      </c>
      <c r="B261" s="1" t="n">
        <v>1</v>
      </c>
      <c r="C261" s="1" t="n">
        <v>1</v>
      </c>
      <c r="D261" s="75" t="s">
        <v>21</v>
      </c>
      <c r="E261" s="35" t="n">
        <v>41</v>
      </c>
      <c r="F261" s="35" t="s">
        <v>23</v>
      </c>
      <c r="G261" s="36" t="n">
        <f aca="false">SUM(G259:G260)</f>
        <v>3060.77</v>
      </c>
      <c r="H261" s="36" t="n">
        <f aca="false">SUM(H259:H260)</f>
        <v>3458.71</v>
      </c>
      <c r="I261" s="36" t="n">
        <f aca="false">SUM(I259:I260)</f>
        <v>4488</v>
      </c>
      <c r="J261" s="36" t="n">
        <f aca="false">SUM(J259:J260)</f>
        <v>4251.76</v>
      </c>
      <c r="K261" s="36" t="n">
        <f aca="false">SUM(K259:K260)</f>
        <v>8667</v>
      </c>
      <c r="L261" s="36" t="n">
        <f aca="false">SUM(L259:L260)</f>
        <v>0</v>
      </c>
      <c r="M261" s="36" t="n">
        <f aca="false">SUM(M259:M260)</f>
        <v>0</v>
      </c>
      <c r="N261" s="36" t="n">
        <f aca="false">SUM(N259:N260)</f>
        <v>0</v>
      </c>
      <c r="O261" s="36" t="n">
        <f aca="false">SUM(O259:O260)</f>
        <v>0</v>
      </c>
      <c r="P261" s="36" t="n">
        <f aca="false">SUM(P259:P260)</f>
        <v>8667</v>
      </c>
      <c r="Q261" s="36" t="n">
        <f aca="false">SUM(Q259:Q260)</f>
        <v>0</v>
      </c>
      <c r="R261" s="37" t="n">
        <f aca="false">Q261/$P261</f>
        <v>0</v>
      </c>
      <c r="S261" s="36" t="n">
        <f aca="false">SUM(S259:S260)</f>
        <v>0</v>
      </c>
      <c r="T261" s="37" t="n">
        <f aca="false">S261/$P261</f>
        <v>0</v>
      </c>
      <c r="U261" s="36" t="n">
        <f aca="false">SUM(U259:U260)</f>
        <v>0</v>
      </c>
      <c r="V261" s="37" t="n">
        <f aca="false">U261/$P261</f>
        <v>0</v>
      </c>
      <c r="W261" s="36" t="n">
        <f aca="false">SUM(W259:W260)</f>
        <v>0</v>
      </c>
      <c r="X261" s="37" t="n">
        <f aca="false">W261/$P261</f>
        <v>0</v>
      </c>
      <c r="Y261" s="36" t="n">
        <f aca="false">SUM(Y259:Y260)</f>
        <v>8667</v>
      </c>
      <c r="Z261" s="36" t="n">
        <f aca="false">SUM(Z259:Z260)</f>
        <v>8667</v>
      </c>
    </row>
    <row r="262" customFormat="false" ht="13.9" hidden="false" customHeight="true" outlineLevel="0" collapsed="false">
      <c r="A262" s="1" t="n">
        <v>5</v>
      </c>
      <c r="B262" s="1" t="n">
        <v>1</v>
      </c>
      <c r="C262" s="1" t="n">
        <v>1</v>
      </c>
      <c r="D262" s="68" t="s">
        <v>201</v>
      </c>
      <c r="E262" s="10" t="n">
        <v>630</v>
      </c>
      <c r="F262" s="10" t="s">
        <v>128</v>
      </c>
      <c r="G262" s="11" t="n">
        <v>1400</v>
      </c>
      <c r="H262" s="11" t="n">
        <v>1400</v>
      </c>
      <c r="I262" s="11" t="n">
        <f aca="false">príjmy!F118</f>
        <v>3000</v>
      </c>
      <c r="J262" s="11" t="n">
        <v>3000</v>
      </c>
      <c r="K262" s="11" t="n">
        <v>3000</v>
      </c>
      <c r="L262" s="11"/>
      <c r="M262" s="11"/>
      <c r="N262" s="11"/>
      <c r="O262" s="11"/>
      <c r="P262" s="11" t="n">
        <f aca="false">K262+SUM(L262:O262)</f>
        <v>3000</v>
      </c>
      <c r="Q262" s="11"/>
      <c r="R262" s="12" t="n">
        <f aca="false">Q262/$P262</f>
        <v>0</v>
      </c>
      <c r="S262" s="11"/>
      <c r="T262" s="12" t="n">
        <f aca="false">S262/$P262</f>
        <v>0</v>
      </c>
      <c r="U262" s="11"/>
      <c r="V262" s="12" t="n">
        <f aca="false">U262/$P262</f>
        <v>0</v>
      </c>
      <c r="W262" s="11"/>
      <c r="X262" s="12" t="n">
        <f aca="false">W262/$P262</f>
        <v>0</v>
      </c>
      <c r="Y262" s="11" t="n">
        <f aca="false">príjmy!V118</f>
        <v>3000</v>
      </c>
      <c r="Z262" s="11" t="n">
        <f aca="false">príjmy!W118</f>
        <v>3000</v>
      </c>
    </row>
    <row r="263" customFormat="false" ht="13.9" hidden="false" customHeight="true" outlineLevel="0" collapsed="false">
      <c r="A263" s="1" t="n">
        <v>5</v>
      </c>
      <c r="B263" s="1" t="n">
        <v>1</v>
      </c>
      <c r="C263" s="1" t="n">
        <v>1</v>
      </c>
      <c r="D263" s="75" t="s">
        <v>21</v>
      </c>
      <c r="E263" s="35" t="n">
        <v>71</v>
      </c>
      <c r="F263" s="35" t="s">
        <v>24</v>
      </c>
      <c r="G263" s="36" t="n">
        <f aca="false">SUM(G262:G262)</f>
        <v>1400</v>
      </c>
      <c r="H263" s="36" t="n">
        <f aca="false">SUM(H262:H262)</f>
        <v>1400</v>
      </c>
      <c r="I263" s="36" t="n">
        <f aca="false">SUM(I262:I262)</f>
        <v>3000</v>
      </c>
      <c r="J263" s="36" t="n">
        <f aca="false">SUM(J262:J262)</f>
        <v>3000</v>
      </c>
      <c r="K263" s="36" t="n">
        <f aca="false">SUM(K262:K262)</f>
        <v>3000</v>
      </c>
      <c r="L263" s="36" t="n">
        <f aca="false">SUM(L262:L262)</f>
        <v>0</v>
      </c>
      <c r="M263" s="36" t="n">
        <f aca="false">SUM(M262:M262)</f>
        <v>0</v>
      </c>
      <c r="N263" s="36" t="n">
        <f aca="false">SUM(N262:N262)</f>
        <v>0</v>
      </c>
      <c r="O263" s="36" t="n">
        <f aca="false">SUM(O262:O262)</f>
        <v>0</v>
      </c>
      <c r="P263" s="36" t="n">
        <f aca="false">SUM(P262:P262)</f>
        <v>3000</v>
      </c>
      <c r="Q263" s="36" t="n">
        <f aca="false">SUM(Q262:Q262)</f>
        <v>0</v>
      </c>
      <c r="R263" s="37" t="n">
        <f aca="false">Q263/$P263</f>
        <v>0</v>
      </c>
      <c r="S263" s="36" t="n">
        <f aca="false">SUM(S262:S262)</f>
        <v>0</v>
      </c>
      <c r="T263" s="37" t="n">
        <f aca="false">S263/$P263</f>
        <v>0</v>
      </c>
      <c r="U263" s="36" t="n">
        <f aca="false">SUM(U262:U262)</f>
        <v>0</v>
      </c>
      <c r="V263" s="37" t="n">
        <f aca="false">U263/$P263</f>
        <v>0</v>
      </c>
      <c r="W263" s="36" t="n">
        <f aca="false">SUM(W262:W262)</f>
        <v>0</v>
      </c>
      <c r="X263" s="37" t="n">
        <f aca="false">W263/$P263</f>
        <v>0</v>
      </c>
      <c r="Y263" s="36" t="n">
        <f aca="false">SUM(Y262:Y262)</f>
        <v>3000</v>
      </c>
      <c r="Z263" s="36" t="n">
        <f aca="false">SUM(Z262:Z262)</f>
        <v>3000</v>
      </c>
    </row>
    <row r="264" customFormat="false" ht="13.9" hidden="false" customHeight="true" outlineLevel="0" collapsed="false">
      <c r="A264" s="1" t="n">
        <v>5</v>
      </c>
      <c r="B264" s="1" t="n">
        <v>1</v>
      </c>
      <c r="C264" s="1" t="n">
        <v>1</v>
      </c>
      <c r="D264" s="101"/>
      <c r="E264" s="18"/>
      <c r="F264" s="13" t="s">
        <v>121</v>
      </c>
      <c r="G264" s="14" t="n">
        <f aca="false">G261+G263</f>
        <v>4460.77</v>
      </c>
      <c r="H264" s="14" t="n">
        <f aca="false">H261+H263</f>
        <v>4858.71</v>
      </c>
      <c r="I264" s="14" t="n">
        <f aca="false">I261+I263</f>
        <v>7488</v>
      </c>
      <c r="J264" s="14" t="n">
        <f aca="false">J261+J263</f>
        <v>7251.76</v>
      </c>
      <c r="K264" s="14" t="n">
        <f aca="false">K261+K263</f>
        <v>11667</v>
      </c>
      <c r="L264" s="14" t="n">
        <f aca="false">L261+L263</f>
        <v>0</v>
      </c>
      <c r="M264" s="14" t="n">
        <f aca="false">M261+M263</f>
        <v>0</v>
      </c>
      <c r="N264" s="14" t="n">
        <f aca="false">N261+N263</f>
        <v>0</v>
      </c>
      <c r="O264" s="14" t="n">
        <f aca="false">O261+O263</f>
        <v>0</v>
      </c>
      <c r="P264" s="14" t="n">
        <f aca="false">P261+P263</f>
        <v>11667</v>
      </c>
      <c r="Q264" s="14" t="n">
        <f aca="false">Q261+Q263</f>
        <v>0</v>
      </c>
      <c r="R264" s="15" t="n">
        <f aca="false">Q264/$P264</f>
        <v>0</v>
      </c>
      <c r="S264" s="14" t="n">
        <f aca="false">S261+S263</f>
        <v>0</v>
      </c>
      <c r="T264" s="15" t="n">
        <f aca="false">S264/$P264</f>
        <v>0</v>
      </c>
      <c r="U264" s="14" t="n">
        <f aca="false">U261+U263</f>
        <v>0</v>
      </c>
      <c r="V264" s="15" t="n">
        <f aca="false">U264/$P264</f>
        <v>0</v>
      </c>
      <c r="W264" s="14" t="n">
        <f aca="false">W261+W263</f>
        <v>0</v>
      </c>
      <c r="X264" s="15" t="n">
        <f aca="false">W264/$P264</f>
        <v>0</v>
      </c>
      <c r="Y264" s="14" t="n">
        <f aca="false">Y261+Y263</f>
        <v>11667</v>
      </c>
      <c r="Z264" s="14" t="n">
        <f aca="false">Z261+Z263</f>
        <v>11667</v>
      </c>
    </row>
    <row r="266" customFormat="false" ht="13.9" hidden="false" customHeight="true" outlineLevel="0" collapsed="false">
      <c r="E266" s="99" t="s">
        <v>57</v>
      </c>
      <c r="F266" s="105" t="s">
        <v>146</v>
      </c>
      <c r="G266" s="106" t="n">
        <v>979</v>
      </c>
      <c r="H266" s="106" t="n">
        <v>803</v>
      </c>
      <c r="I266" s="107" t="n">
        <v>242</v>
      </c>
      <c r="J266" s="107" t="n">
        <v>242</v>
      </c>
      <c r="K266" s="107" t="n">
        <v>265</v>
      </c>
      <c r="L266" s="107"/>
      <c r="M266" s="107"/>
      <c r="N266" s="107"/>
      <c r="O266" s="107"/>
      <c r="P266" s="107" t="n">
        <f aca="false">K266+SUM(L266:O266)</f>
        <v>265</v>
      </c>
      <c r="Q266" s="107"/>
      <c r="R266" s="108" t="n">
        <f aca="false">Q266/$P266</f>
        <v>0</v>
      </c>
      <c r="S266" s="107"/>
      <c r="T266" s="108" t="n">
        <f aca="false">S266/$P266</f>
        <v>0</v>
      </c>
      <c r="U266" s="107"/>
      <c r="V266" s="108" t="n">
        <f aca="false">U266/$P266</f>
        <v>0</v>
      </c>
      <c r="W266" s="107"/>
      <c r="X266" s="109" t="n">
        <f aca="false">W266/$P266</f>
        <v>0</v>
      </c>
      <c r="Y266" s="107" t="n">
        <f aca="false">K266</f>
        <v>265</v>
      </c>
      <c r="Z266" s="110" t="n">
        <f aca="false">Y266</f>
        <v>265</v>
      </c>
    </row>
    <row r="268" customFormat="false" ht="13.9" hidden="false" customHeight="true" outlineLevel="0" collapsed="false">
      <c r="D268" s="60" t="s">
        <v>202</v>
      </c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1"/>
      <c r="S268" s="60"/>
      <c r="T268" s="61"/>
      <c r="U268" s="60"/>
      <c r="V268" s="61"/>
      <c r="W268" s="60"/>
      <c r="X268" s="61"/>
      <c r="Y268" s="60"/>
      <c r="Z268" s="60"/>
    </row>
    <row r="269" customFormat="false" ht="13.9" hidden="false" customHeight="true" outlineLevel="0" collapsed="false">
      <c r="D269" s="7" t="s">
        <v>33</v>
      </c>
      <c r="E269" s="7" t="s">
        <v>34</v>
      </c>
      <c r="F269" s="7" t="s">
        <v>35</v>
      </c>
      <c r="G269" s="7" t="s">
        <v>1</v>
      </c>
      <c r="H269" s="7" t="s">
        <v>2</v>
      </c>
      <c r="I269" s="7" t="s">
        <v>3</v>
      </c>
      <c r="J269" s="7" t="s">
        <v>4</v>
      </c>
      <c r="K269" s="7" t="s">
        <v>5</v>
      </c>
      <c r="L269" s="7" t="s">
        <v>6</v>
      </c>
      <c r="M269" s="7" t="s">
        <v>7</v>
      </c>
      <c r="N269" s="7" t="s">
        <v>8</v>
      </c>
      <c r="O269" s="7" t="s">
        <v>9</v>
      </c>
      <c r="P269" s="7" t="s">
        <v>10</v>
      </c>
      <c r="Q269" s="7" t="s">
        <v>11</v>
      </c>
      <c r="R269" s="8" t="s">
        <v>12</v>
      </c>
      <c r="S269" s="7" t="s">
        <v>13</v>
      </c>
      <c r="T269" s="8" t="s">
        <v>14</v>
      </c>
      <c r="U269" s="7" t="s">
        <v>15</v>
      </c>
      <c r="V269" s="8" t="s">
        <v>16</v>
      </c>
      <c r="W269" s="7" t="s">
        <v>17</v>
      </c>
      <c r="X269" s="8" t="s">
        <v>18</v>
      </c>
      <c r="Y269" s="7" t="s">
        <v>19</v>
      </c>
      <c r="Z269" s="7" t="s">
        <v>20</v>
      </c>
    </row>
    <row r="270" customFormat="false" ht="13.9" hidden="false" customHeight="true" outlineLevel="0" collapsed="false">
      <c r="A270" s="1" t="n">
        <v>5</v>
      </c>
      <c r="B270" s="1" t="n">
        <v>1</v>
      </c>
      <c r="C270" s="1" t="n">
        <v>2</v>
      </c>
      <c r="D270" s="38" t="s">
        <v>203</v>
      </c>
      <c r="E270" s="10" t="n">
        <v>610</v>
      </c>
      <c r="F270" s="10" t="s">
        <v>126</v>
      </c>
      <c r="G270" s="11" t="n">
        <v>213.96</v>
      </c>
      <c r="H270" s="11" t="n">
        <v>0</v>
      </c>
      <c r="I270" s="11" t="n">
        <v>0</v>
      </c>
      <c r="J270" s="11" t="n">
        <v>222.86</v>
      </c>
      <c r="K270" s="11" t="n">
        <v>223</v>
      </c>
      <c r="L270" s="11"/>
      <c r="M270" s="11"/>
      <c r="N270" s="11"/>
      <c r="O270" s="11"/>
      <c r="P270" s="11" t="n">
        <f aca="false">K270+SUM(L270:O270)</f>
        <v>223</v>
      </c>
      <c r="Q270" s="11"/>
      <c r="R270" s="12" t="n">
        <f aca="false">Q270/$P270</f>
        <v>0</v>
      </c>
      <c r="S270" s="11"/>
      <c r="T270" s="12" t="n">
        <f aca="false">S270/$P270</f>
        <v>0</v>
      </c>
      <c r="U270" s="11"/>
      <c r="V270" s="12" t="n">
        <f aca="false">U270/$P270</f>
        <v>0</v>
      </c>
      <c r="W270" s="11"/>
      <c r="X270" s="12" t="n">
        <f aca="false">W270/$P270</f>
        <v>0</v>
      </c>
      <c r="Y270" s="11" t="n">
        <f aca="false">K270</f>
        <v>223</v>
      </c>
      <c r="Z270" s="11" t="n">
        <f aca="false">Y270</f>
        <v>223</v>
      </c>
    </row>
    <row r="271" customFormat="false" ht="13.9" hidden="false" customHeight="true" outlineLevel="0" collapsed="false">
      <c r="A271" s="1" t="n">
        <v>5</v>
      </c>
      <c r="B271" s="1" t="n">
        <v>1</v>
      </c>
      <c r="C271" s="1" t="n">
        <v>2</v>
      </c>
      <c r="D271" s="38" t="s">
        <v>203</v>
      </c>
      <c r="E271" s="10" t="n">
        <v>620</v>
      </c>
      <c r="F271" s="10" t="s">
        <v>127</v>
      </c>
      <c r="G271" s="11" t="n">
        <v>136.21</v>
      </c>
      <c r="H271" s="11" t="n">
        <v>68.73</v>
      </c>
      <c r="I271" s="11" t="n">
        <v>69</v>
      </c>
      <c r="J271" s="11" t="n">
        <v>77.86</v>
      </c>
      <c r="K271" s="11" t="n">
        <v>78</v>
      </c>
      <c r="L271" s="11"/>
      <c r="M271" s="11"/>
      <c r="N271" s="11"/>
      <c r="O271" s="11"/>
      <c r="P271" s="11" t="n">
        <f aca="false">K271+SUM(L271:O271)</f>
        <v>78</v>
      </c>
      <c r="Q271" s="11"/>
      <c r="R271" s="12" t="n">
        <f aca="false">Q271/$P271</f>
        <v>0</v>
      </c>
      <c r="S271" s="11"/>
      <c r="T271" s="12" t="n">
        <f aca="false">S271/$P271</f>
        <v>0</v>
      </c>
      <c r="U271" s="11"/>
      <c r="V271" s="12" t="n">
        <f aca="false">U271/$P271</f>
        <v>0</v>
      </c>
      <c r="W271" s="11"/>
      <c r="X271" s="12" t="n">
        <f aca="false">W271/$P271</f>
        <v>0</v>
      </c>
      <c r="Y271" s="11" t="n">
        <f aca="false">K271</f>
        <v>78</v>
      </c>
      <c r="Z271" s="11" t="n">
        <f aca="false">Y271</f>
        <v>78</v>
      </c>
    </row>
    <row r="272" customFormat="false" ht="13.9" hidden="false" customHeight="true" outlineLevel="0" collapsed="false">
      <c r="A272" s="1" t="n">
        <v>5</v>
      </c>
      <c r="B272" s="1" t="n">
        <v>1</v>
      </c>
      <c r="C272" s="1" t="n">
        <v>2</v>
      </c>
      <c r="D272" s="38" t="s">
        <v>203</v>
      </c>
      <c r="E272" s="10" t="n">
        <v>630</v>
      </c>
      <c r="F272" s="10" t="s">
        <v>128</v>
      </c>
      <c r="G272" s="11" t="n">
        <v>3062.4</v>
      </c>
      <c r="H272" s="11" t="n">
        <v>3004.76</v>
      </c>
      <c r="I272" s="11" t="n">
        <f aca="false">príjmy!F109-I271</f>
        <v>6858</v>
      </c>
      <c r="J272" s="11" t="n">
        <v>9586.09</v>
      </c>
      <c r="K272" s="11" t="n">
        <v>0</v>
      </c>
      <c r="L272" s="11"/>
      <c r="M272" s="11"/>
      <c r="N272" s="11"/>
      <c r="O272" s="11"/>
      <c r="P272" s="11" t="n">
        <f aca="false">K272+SUM(L272:O272)</f>
        <v>0</v>
      </c>
      <c r="Q272" s="11"/>
      <c r="R272" s="12" t="e">
        <f aca="false">Q272/$P272</f>
        <v>#DIV/0!</v>
      </c>
      <c r="S272" s="11"/>
      <c r="T272" s="12" t="e">
        <f aca="false">S272/$P272</f>
        <v>#DIV/0!</v>
      </c>
      <c r="U272" s="11"/>
      <c r="V272" s="12" t="e">
        <f aca="false">U272/$P272</f>
        <v>#DIV/0!</v>
      </c>
      <c r="W272" s="11"/>
      <c r="X272" s="12" t="e">
        <f aca="false">W272/$P272</f>
        <v>#DIV/0!</v>
      </c>
      <c r="Y272" s="11" t="n">
        <f aca="false">K272</f>
        <v>0</v>
      </c>
      <c r="Z272" s="11" t="n">
        <f aca="false">Y272</f>
        <v>0</v>
      </c>
    </row>
    <row r="273" customFormat="false" ht="13.9" hidden="false" customHeight="true" outlineLevel="0" collapsed="false">
      <c r="A273" s="1" t="n">
        <v>5</v>
      </c>
      <c r="B273" s="1" t="n">
        <v>1</v>
      </c>
      <c r="C273" s="1" t="n">
        <v>2</v>
      </c>
      <c r="D273" s="75" t="s">
        <v>21</v>
      </c>
      <c r="E273" s="35" t="n">
        <v>111</v>
      </c>
      <c r="F273" s="35" t="s">
        <v>131</v>
      </c>
      <c r="G273" s="36" t="n">
        <f aca="false">SUM(G270:G272)</f>
        <v>3412.57</v>
      </c>
      <c r="H273" s="36" t="n">
        <f aca="false">SUM(H270:H272)</f>
        <v>3073.49</v>
      </c>
      <c r="I273" s="36" t="n">
        <f aca="false">SUM(I270:I272)</f>
        <v>6927</v>
      </c>
      <c r="J273" s="36" t="n">
        <f aca="false">SUM(J270:J272)</f>
        <v>9886.81</v>
      </c>
      <c r="K273" s="36" t="n">
        <f aca="false">SUM(K270:K272)</f>
        <v>301</v>
      </c>
      <c r="L273" s="36" t="n">
        <f aca="false">SUM(L270:L272)</f>
        <v>0</v>
      </c>
      <c r="M273" s="36" t="n">
        <f aca="false">SUM(M270:M272)</f>
        <v>0</v>
      </c>
      <c r="N273" s="36" t="n">
        <f aca="false">SUM(N270:N272)</f>
        <v>0</v>
      </c>
      <c r="O273" s="36" t="n">
        <f aca="false">SUM(O270:O272)</f>
        <v>0</v>
      </c>
      <c r="P273" s="36" t="n">
        <f aca="false">SUM(P270:P272)</f>
        <v>301</v>
      </c>
      <c r="Q273" s="36" t="n">
        <f aca="false">SUM(Q270:Q272)</f>
        <v>0</v>
      </c>
      <c r="R273" s="37" t="n">
        <f aca="false">Q273/$P273</f>
        <v>0</v>
      </c>
      <c r="S273" s="36" t="n">
        <f aca="false">SUM(S270:S272)</f>
        <v>0</v>
      </c>
      <c r="T273" s="37" t="n">
        <f aca="false">S273/$P273</f>
        <v>0</v>
      </c>
      <c r="U273" s="36" t="n">
        <f aca="false">SUM(U270:U272)</f>
        <v>0</v>
      </c>
      <c r="V273" s="37" t="n">
        <f aca="false">U273/$P273</f>
        <v>0</v>
      </c>
      <c r="W273" s="36" t="n">
        <f aca="false">SUM(W270:W272)</f>
        <v>0</v>
      </c>
      <c r="X273" s="37" t="n">
        <f aca="false">W273/$P273</f>
        <v>0</v>
      </c>
      <c r="Y273" s="36" t="n">
        <f aca="false">SUM(Y270:Y272)</f>
        <v>301</v>
      </c>
      <c r="Z273" s="36" t="n">
        <f aca="false">SUM(Z270:Z272)</f>
        <v>301</v>
      </c>
    </row>
    <row r="274" customFormat="false" ht="13.9" hidden="false" customHeight="true" outlineLevel="0" collapsed="false">
      <c r="A274" s="1" t="n">
        <v>5</v>
      </c>
      <c r="B274" s="1" t="n">
        <v>1</v>
      </c>
      <c r="C274" s="1" t="n">
        <v>2</v>
      </c>
      <c r="D274" s="74" t="s">
        <v>203</v>
      </c>
      <c r="E274" s="10" t="n">
        <v>630</v>
      </c>
      <c r="F274" s="10" t="s">
        <v>128</v>
      </c>
      <c r="G274" s="11" t="n">
        <v>0</v>
      </c>
      <c r="H274" s="11" t="n">
        <v>3272</v>
      </c>
      <c r="I274" s="11" t="n">
        <v>1500</v>
      </c>
      <c r="J274" s="11" t="n">
        <v>0</v>
      </c>
      <c r="K274" s="11" t="n">
        <v>0</v>
      </c>
      <c r="L274" s="11"/>
      <c r="M274" s="11"/>
      <c r="N274" s="11"/>
      <c r="O274" s="11"/>
      <c r="P274" s="11" t="n">
        <f aca="false">K274+SUM(L274:O274)</f>
        <v>0</v>
      </c>
      <c r="Q274" s="11"/>
      <c r="R274" s="12" t="e">
        <f aca="false">Q274/$P274</f>
        <v>#DIV/0!</v>
      </c>
      <c r="S274" s="11"/>
      <c r="T274" s="12" t="e">
        <f aca="false">S274/$P274</f>
        <v>#DIV/0!</v>
      </c>
      <c r="U274" s="11"/>
      <c r="V274" s="12" t="e">
        <f aca="false">U274/$P274</f>
        <v>#DIV/0!</v>
      </c>
      <c r="W274" s="11"/>
      <c r="X274" s="12" t="e">
        <f aca="false">W274/$P274</f>
        <v>#DIV/0!</v>
      </c>
      <c r="Y274" s="11" t="n">
        <v>0</v>
      </c>
      <c r="Z274" s="11" t="n">
        <f aca="false">Y274</f>
        <v>0</v>
      </c>
    </row>
    <row r="275" customFormat="false" ht="13.9" hidden="false" customHeight="true" outlineLevel="0" collapsed="false">
      <c r="A275" s="1" t="n">
        <v>5</v>
      </c>
      <c r="B275" s="1" t="n">
        <v>1</v>
      </c>
      <c r="C275" s="1" t="n">
        <v>2</v>
      </c>
      <c r="D275" s="75" t="s">
        <v>21</v>
      </c>
      <c r="E275" s="35" t="n">
        <v>41</v>
      </c>
      <c r="F275" s="35" t="s">
        <v>23</v>
      </c>
      <c r="G275" s="36" t="n">
        <f aca="false">SUM(G274:G274)</f>
        <v>0</v>
      </c>
      <c r="H275" s="36" t="n">
        <f aca="false">SUM(H274:H274)</f>
        <v>3272</v>
      </c>
      <c r="I275" s="36" t="n">
        <f aca="false">SUM(I274)</f>
        <v>1500</v>
      </c>
      <c r="J275" s="36" t="n">
        <f aca="false">SUM(J274)</f>
        <v>0</v>
      </c>
      <c r="K275" s="36" t="n">
        <f aca="false">SUM(K274)</f>
        <v>0</v>
      </c>
      <c r="L275" s="36" t="n">
        <f aca="false">SUM(L274)</f>
        <v>0</v>
      </c>
      <c r="M275" s="36" t="n">
        <f aca="false">SUM(M274)</f>
        <v>0</v>
      </c>
      <c r="N275" s="36" t="n">
        <f aca="false">SUM(N274)</f>
        <v>0</v>
      </c>
      <c r="O275" s="36" t="n">
        <f aca="false">SUM(O274)</f>
        <v>0</v>
      </c>
      <c r="P275" s="36" t="n">
        <f aca="false">SUM(P274)</f>
        <v>0</v>
      </c>
      <c r="Q275" s="36" t="n">
        <f aca="false">SUM(Q274)</f>
        <v>0</v>
      </c>
      <c r="R275" s="37" t="e">
        <f aca="false">Q275/$P275</f>
        <v>#DIV/0!</v>
      </c>
      <c r="S275" s="36" t="n">
        <f aca="false">SUM(S274)</f>
        <v>0</v>
      </c>
      <c r="T275" s="37" t="e">
        <f aca="false">S275/$P275</f>
        <v>#DIV/0!</v>
      </c>
      <c r="U275" s="36" t="n">
        <f aca="false">SUM(U274)</f>
        <v>0</v>
      </c>
      <c r="V275" s="37" t="e">
        <f aca="false">U275/$P275</f>
        <v>#DIV/0!</v>
      </c>
      <c r="W275" s="36" t="n">
        <f aca="false">SUM(W274)</f>
        <v>0</v>
      </c>
      <c r="X275" s="37" t="e">
        <f aca="false">W275/$P275</f>
        <v>#DIV/0!</v>
      </c>
      <c r="Y275" s="36" t="n">
        <f aca="false">SUM(Y274:Y274)</f>
        <v>0</v>
      </c>
      <c r="Z275" s="36" t="n">
        <f aca="false">SUM(Z274:Z274)</f>
        <v>0</v>
      </c>
    </row>
    <row r="276" customFormat="false" ht="13.9" hidden="false" customHeight="true" outlineLevel="0" collapsed="false">
      <c r="A276" s="1" t="n">
        <v>5</v>
      </c>
      <c r="B276" s="1" t="n">
        <v>1</v>
      </c>
      <c r="C276" s="1" t="n">
        <v>2</v>
      </c>
      <c r="D276" s="17"/>
      <c r="E276" s="18"/>
      <c r="F276" s="13" t="s">
        <v>121</v>
      </c>
      <c r="G276" s="14" t="n">
        <f aca="false">G273+G275</f>
        <v>3412.57</v>
      </c>
      <c r="H276" s="14" t="n">
        <f aca="false">H273+H275</f>
        <v>6345.49</v>
      </c>
      <c r="I276" s="14" t="n">
        <f aca="false">I273+I275</f>
        <v>8427</v>
      </c>
      <c r="J276" s="14" t="n">
        <f aca="false">J273+J275</f>
        <v>9886.81</v>
      </c>
      <c r="K276" s="14" t="n">
        <f aca="false">K273+K275</f>
        <v>301</v>
      </c>
      <c r="L276" s="14" t="n">
        <f aca="false">L273+L275</f>
        <v>0</v>
      </c>
      <c r="M276" s="14" t="n">
        <f aca="false">M273+M275</f>
        <v>0</v>
      </c>
      <c r="N276" s="14" t="n">
        <f aca="false">N273+N275</f>
        <v>0</v>
      </c>
      <c r="O276" s="14" t="n">
        <f aca="false">O273+O275</f>
        <v>0</v>
      </c>
      <c r="P276" s="14" t="n">
        <f aca="false">P273+P275</f>
        <v>301</v>
      </c>
      <c r="Q276" s="14" t="n">
        <f aca="false">Q273+Q275</f>
        <v>0</v>
      </c>
      <c r="R276" s="15" t="n">
        <f aca="false">Q276/$P276</f>
        <v>0</v>
      </c>
      <c r="S276" s="14" t="n">
        <f aca="false">S273+S275</f>
        <v>0</v>
      </c>
      <c r="T276" s="15" t="n">
        <f aca="false">S276/$P276</f>
        <v>0</v>
      </c>
      <c r="U276" s="14" t="n">
        <f aca="false">U273+U275</f>
        <v>0</v>
      </c>
      <c r="V276" s="15" t="n">
        <f aca="false">U276/$P276</f>
        <v>0</v>
      </c>
      <c r="W276" s="14" t="n">
        <f aca="false">W273+W275</f>
        <v>0</v>
      </c>
      <c r="X276" s="15" t="n">
        <f aca="false">W276/$P276</f>
        <v>0</v>
      </c>
      <c r="Y276" s="14" t="n">
        <f aca="false">Y273+Y275</f>
        <v>301</v>
      </c>
      <c r="Z276" s="14" t="n">
        <f aca="false">Z273+Z275</f>
        <v>301</v>
      </c>
    </row>
    <row r="277" customFormat="false" ht="13.9" hidden="true" customHeight="true" outlineLevel="0" collapsed="false"/>
    <row r="278" customFormat="false" ht="13.9" hidden="true" customHeight="true" outlineLevel="0" collapsed="false">
      <c r="E278" s="99" t="s">
        <v>57</v>
      </c>
      <c r="F278" s="105" t="s">
        <v>204</v>
      </c>
      <c r="G278" s="106" t="n">
        <v>3161.48</v>
      </c>
      <c r="H278" s="106"/>
      <c r="I278" s="106" t="n">
        <f aca="false">I276-280</f>
        <v>8147</v>
      </c>
      <c r="J278" s="107" t="n">
        <v>9586.09</v>
      </c>
      <c r="K278" s="106"/>
      <c r="L278" s="107"/>
      <c r="M278" s="107"/>
      <c r="N278" s="107"/>
      <c r="O278" s="107"/>
      <c r="P278" s="107" t="n">
        <f aca="false">K278+SUM(L278:O278)</f>
        <v>0</v>
      </c>
      <c r="Q278" s="107"/>
      <c r="R278" s="108" t="e">
        <f aca="false">Q278/$P278</f>
        <v>#DIV/0!</v>
      </c>
      <c r="S278" s="107"/>
      <c r="T278" s="108" t="e">
        <f aca="false">S278/$P278</f>
        <v>#DIV/0!</v>
      </c>
      <c r="U278" s="107"/>
      <c r="V278" s="108" t="e">
        <f aca="false">U278/$P278</f>
        <v>#DIV/0!</v>
      </c>
      <c r="W278" s="107"/>
      <c r="X278" s="109" t="e">
        <f aca="false">W278/$P278</f>
        <v>#DIV/0!</v>
      </c>
      <c r="Y278" s="107"/>
      <c r="Z278" s="110"/>
    </row>
    <row r="280" customFormat="false" ht="13.9" hidden="false" customHeight="true" outlineLevel="0" collapsed="false">
      <c r="D280" s="60" t="s">
        <v>205</v>
      </c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1"/>
      <c r="S280" s="60"/>
      <c r="T280" s="61"/>
      <c r="U280" s="60"/>
      <c r="V280" s="61"/>
      <c r="W280" s="60"/>
      <c r="X280" s="61"/>
      <c r="Y280" s="60"/>
      <c r="Z280" s="60"/>
    </row>
    <row r="281" customFormat="false" ht="13.9" hidden="false" customHeight="true" outlineLevel="0" collapsed="false">
      <c r="D281" s="7" t="s">
        <v>33</v>
      </c>
      <c r="E281" s="7" t="s">
        <v>34</v>
      </c>
      <c r="F281" s="7" t="s">
        <v>35</v>
      </c>
      <c r="G281" s="7" t="s">
        <v>1</v>
      </c>
      <c r="H281" s="7" t="s">
        <v>2</v>
      </c>
      <c r="I281" s="7" t="s">
        <v>3</v>
      </c>
      <c r="J281" s="7" t="s">
        <v>4</v>
      </c>
      <c r="K281" s="7" t="s">
        <v>5</v>
      </c>
      <c r="L281" s="7" t="s">
        <v>6</v>
      </c>
      <c r="M281" s="7" t="s">
        <v>7</v>
      </c>
      <c r="N281" s="7" t="s">
        <v>8</v>
      </c>
      <c r="O281" s="7" t="s">
        <v>9</v>
      </c>
      <c r="P281" s="7" t="s">
        <v>10</v>
      </c>
      <c r="Q281" s="7" t="s">
        <v>11</v>
      </c>
      <c r="R281" s="8" t="s">
        <v>12</v>
      </c>
      <c r="S281" s="7" t="s">
        <v>13</v>
      </c>
      <c r="T281" s="8" t="s">
        <v>14</v>
      </c>
      <c r="U281" s="7" t="s">
        <v>15</v>
      </c>
      <c r="V281" s="8" t="s">
        <v>16</v>
      </c>
      <c r="W281" s="7" t="s">
        <v>17</v>
      </c>
      <c r="X281" s="8" t="s">
        <v>18</v>
      </c>
      <c r="Y281" s="7" t="s">
        <v>19</v>
      </c>
      <c r="Z281" s="7" t="s">
        <v>20</v>
      </c>
    </row>
    <row r="282" customFormat="false" ht="13.9" hidden="false" customHeight="true" outlineLevel="0" collapsed="false">
      <c r="A282" s="1" t="n">
        <v>5</v>
      </c>
      <c r="B282" s="1" t="n">
        <v>1</v>
      </c>
      <c r="C282" s="1" t="n">
        <v>3</v>
      </c>
      <c r="D282" s="74" t="s">
        <v>206</v>
      </c>
      <c r="E282" s="10" t="n">
        <v>620</v>
      </c>
      <c r="F282" s="10" t="s">
        <v>127</v>
      </c>
      <c r="G282" s="11" t="n">
        <v>1469.35</v>
      </c>
      <c r="H282" s="11" t="n">
        <v>1405.35</v>
      </c>
      <c r="I282" s="11" t="n">
        <v>330</v>
      </c>
      <c r="J282" s="11" t="n">
        <v>330.47</v>
      </c>
      <c r="K282" s="11" t="n">
        <v>330</v>
      </c>
      <c r="L282" s="11"/>
      <c r="M282" s="11"/>
      <c r="N282" s="11"/>
      <c r="O282" s="11"/>
      <c r="P282" s="11" t="n">
        <f aca="false">K282+SUM(L282:O282)</f>
        <v>330</v>
      </c>
      <c r="Q282" s="11"/>
      <c r="R282" s="12" t="n">
        <f aca="false">Q282/$P282</f>
        <v>0</v>
      </c>
      <c r="S282" s="11"/>
      <c r="T282" s="12" t="n">
        <f aca="false">S282/$P282</f>
        <v>0</v>
      </c>
      <c r="U282" s="11"/>
      <c r="V282" s="12" t="n">
        <f aca="false">U282/$P282</f>
        <v>0</v>
      </c>
      <c r="W282" s="11"/>
      <c r="X282" s="12" t="n">
        <f aca="false">W282/$P282</f>
        <v>0</v>
      </c>
      <c r="Y282" s="11" t="n">
        <f aca="false">K282</f>
        <v>330</v>
      </c>
      <c r="Z282" s="11" t="n">
        <f aca="false">Y282</f>
        <v>330</v>
      </c>
    </row>
    <row r="283" customFormat="false" ht="13.9" hidden="false" customHeight="true" outlineLevel="0" collapsed="false">
      <c r="A283" s="1" t="n">
        <v>5</v>
      </c>
      <c r="B283" s="1" t="n">
        <v>1</v>
      </c>
      <c r="C283" s="1" t="n">
        <v>3</v>
      </c>
      <c r="D283" s="74"/>
      <c r="E283" s="10" t="n">
        <v>630</v>
      </c>
      <c r="F283" s="10" t="s">
        <v>128</v>
      </c>
      <c r="G283" s="11" t="n">
        <v>16673.96</v>
      </c>
      <c r="H283" s="11" t="n">
        <v>14950.95</v>
      </c>
      <c r="I283" s="11" t="n">
        <v>13758</v>
      </c>
      <c r="J283" s="11" t="n">
        <v>13690.99</v>
      </c>
      <c r="K283" s="11" t="n">
        <v>18066</v>
      </c>
      <c r="L283" s="11"/>
      <c r="M283" s="11"/>
      <c r="N283" s="11"/>
      <c r="O283" s="11"/>
      <c r="P283" s="11" t="n">
        <f aca="false">K283+SUM(L283:O283)</f>
        <v>18066</v>
      </c>
      <c r="Q283" s="11"/>
      <c r="R283" s="12" t="n">
        <f aca="false">Q283/$P283</f>
        <v>0</v>
      </c>
      <c r="S283" s="11"/>
      <c r="T283" s="12" t="n">
        <f aca="false">S283/$P283</f>
        <v>0</v>
      </c>
      <c r="U283" s="11"/>
      <c r="V283" s="12" t="n">
        <f aca="false">U283/$P283</f>
        <v>0</v>
      </c>
      <c r="W283" s="11"/>
      <c r="X283" s="12" t="n">
        <f aca="false">W283/$P283</f>
        <v>0</v>
      </c>
      <c r="Y283" s="11" t="n">
        <f aca="false">K283</f>
        <v>18066</v>
      </c>
      <c r="Z283" s="11" t="n">
        <f aca="false">Y283</f>
        <v>18066</v>
      </c>
    </row>
    <row r="284" customFormat="false" ht="13.9" hidden="false" customHeight="true" outlineLevel="0" collapsed="false">
      <c r="A284" s="1" t="n">
        <v>5</v>
      </c>
      <c r="B284" s="1" t="n">
        <v>1</v>
      </c>
      <c r="C284" s="1" t="n">
        <v>3</v>
      </c>
      <c r="D284" s="67" t="s">
        <v>21</v>
      </c>
      <c r="E284" s="13" t="n">
        <v>41</v>
      </c>
      <c r="F284" s="13" t="s">
        <v>23</v>
      </c>
      <c r="G284" s="14" t="n">
        <f aca="false">SUM(G282:G283)</f>
        <v>18143.31</v>
      </c>
      <c r="H284" s="14" t="n">
        <f aca="false">SUM(H282:H283)</f>
        <v>16356.3</v>
      </c>
      <c r="I284" s="14" t="n">
        <f aca="false">SUM(I282:I283)</f>
        <v>14088</v>
      </c>
      <c r="J284" s="14" t="n">
        <f aca="false">SUM(J282:J283)</f>
        <v>14021.46</v>
      </c>
      <c r="K284" s="14" t="n">
        <f aca="false">SUM(K282:K283)</f>
        <v>18396</v>
      </c>
      <c r="L284" s="14" t="n">
        <f aca="false">SUM(L282:L283)</f>
        <v>0</v>
      </c>
      <c r="M284" s="14" t="n">
        <f aca="false">SUM(M282:M283)</f>
        <v>0</v>
      </c>
      <c r="N284" s="14" t="n">
        <f aca="false">SUM(N282:N283)</f>
        <v>0</v>
      </c>
      <c r="O284" s="14" t="n">
        <f aca="false">SUM(O282:O283)</f>
        <v>0</v>
      </c>
      <c r="P284" s="14" t="n">
        <f aca="false">SUM(P282:P283)</f>
        <v>18396</v>
      </c>
      <c r="Q284" s="14" t="n">
        <f aca="false">SUM(Q282:Q283)</f>
        <v>0</v>
      </c>
      <c r="R284" s="15" t="n">
        <f aca="false">Q284/$P284</f>
        <v>0</v>
      </c>
      <c r="S284" s="14" t="n">
        <f aca="false">SUM(S282:S283)</f>
        <v>0</v>
      </c>
      <c r="T284" s="15" t="n">
        <f aca="false">S284/$P284</f>
        <v>0</v>
      </c>
      <c r="U284" s="14" t="n">
        <f aca="false">SUM(U282:U283)</f>
        <v>0</v>
      </c>
      <c r="V284" s="15" t="n">
        <f aca="false">U284/$P284</f>
        <v>0</v>
      </c>
      <c r="W284" s="14" t="n">
        <f aca="false">SUM(W282:W283)</f>
        <v>0</v>
      </c>
      <c r="X284" s="15" t="n">
        <f aca="false">W284/$P284</f>
        <v>0</v>
      </c>
      <c r="Y284" s="14" t="n">
        <f aca="false">SUM(Y282:Y283)</f>
        <v>18396</v>
      </c>
      <c r="Z284" s="14" t="n">
        <f aca="false">SUM(Z282:Z283)</f>
        <v>18396</v>
      </c>
    </row>
    <row r="286" customFormat="false" ht="13.9" hidden="false" customHeight="true" outlineLevel="0" collapsed="false">
      <c r="E286" s="39" t="s">
        <v>57</v>
      </c>
      <c r="F286" s="17" t="s">
        <v>146</v>
      </c>
      <c r="G286" s="40" t="n">
        <v>10894.97</v>
      </c>
      <c r="H286" s="40" t="n">
        <v>10021</v>
      </c>
      <c r="I286" s="40" t="n">
        <v>9702</v>
      </c>
      <c r="J286" s="40" t="n">
        <v>9702</v>
      </c>
      <c r="K286" s="40" t="n">
        <v>14077</v>
      </c>
      <c r="L286" s="40"/>
      <c r="M286" s="40"/>
      <c r="N286" s="40"/>
      <c r="O286" s="40"/>
      <c r="P286" s="40" t="n">
        <f aca="false">K286+SUM(L286:O286)</f>
        <v>14077</v>
      </c>
      <c r="Q286" s="40"/>
      <c r="R286" s="41" t="n">
        <f aca="false">Q286/$P286</f>
        <v>0</v>
      </c>
      <c r="S286" s="40"/>
      <c r="T286" s="41" t="n">
        <f aca="false">S286/$P286</f>
        <v>0</v>
      </c>
      <c r="U286" s="40"/>
      <c r="V286" s="41" t="n">
        <f aca="false">U286/$P286</f>
        <v>0</v>
      </c>
      <c r="W286" s="40"/>
      <c r="X286" s="42" t="n">
        <f aca="false">W286/$P286</f>
        <v>0</v>
      </c>
      <c r="Y286" s="40" t="n">
        <f aca="false">K286</f>
        <v>14077</v>
      </c>
      <c r="Z286" s="43" t="n">
        <f aca="false">Y286</f>
        <v>14077</v>
      </c>
    </row>
    <row r="287" customFormat="false" ht="13.9" hidden="false" customHeight="true" outlineLevel="0" collapsed="false">
      <c r="E287" s="52"/>
      <c r="F287" s="86" t="s">
        <v>207</v>
      </c>
      <c r="G287" s="54" t="n">
        <v>5674.52</v>
      </c>
      <c r="H287" s="54" t="n">
        <v>5681.79</v>
      </c>
      <c r="I287" s="54" t="n">
        <v>4131</v>
      </c>
      <c r="J287" s="54" t="n">
        <v>4131.6</v>
      </c>
      <c r="K287" s="54" t="n">
        <v>4131</v>
      </c>
      <c r="L287" s="54"/>
      <c r="M287" s="54"/>
      <c r="N287" s="54"/>
      <c r="O287" s="54"/>
      <c r="P287" s="54" t="n">
        <f aca="false">K287+SUM(L287:O287)</f>
        <v>4131</v>
      </c>
      <c r="Q287" s="54"/>
      <c r="R287" s="55" t="n">
        <f aca="false">Q287/$P287</f>
        <v>0</v>
      </c>
      <c r="S287" s="54"/>
      <c r="T287" s="55" t="n">
        <f aca="false">S287/$P287</f>
        <v>0</v>
      </c>
      <c r="U287" s="54"/>
      <c r="V287" s="55" t="n">
        <f aca="false">U287/$P287</f>
        <v>0</v>
      </c>
      <c r="W287" s="54"/>
      <c r="X287" s="56" t="n">
        <f aca="false">W287/$P287</f>
        <v>0</v>
      </c>
      <c r="Y287" s="54" t="n">
        <f aca="false">K287</f>
        <v>4131</v>
      </c>
      <c r="Z287" s="57" t="n">
        <f aca="false">Y287</f>
        <v>4131</v>
      </c>
    </row>
    <row r="289" customFormat="false" ht="13.9" hidden="false" customHeight="true" outlineLevel="0" collapsed="false">
      <c r="D289" s="60" t="s">
        <v>208</v>
      </c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1"/>
      <c r="S289" s="60"/>
      <c r="T289" s="61"/>
      <c r="U289" s="60"/>
      <c r="V289" s="61"/>
      <c r="W289" s="60"/>
      <c r="X289" s="61"/>
      <c r="Y289" s="60"/>
      <c r="Z289" s="60"/>
    </row>
    <row r="290" customFormat="false" ht="13.9" hidden="false" customHeight="true" outlineLevel="0" collapsed="false">
      <c r="D290" s="7" t="s">
        <v>33</v>
      </c>
      <c r="E290" s="7" t="s">
        <v>34</v>
      </c>
      <c r="F290" s="7" t="s">
        <v>35</v>
      </c>
      <c r="G290" s="7" t="s">
        <v>1</v>
      </c>
      <c r="H290" s="7" t="s">
        <v>2</v>
      </c>
      <c r="I290" s="7" t="s">
        <v>3</v>
      </c>
      <c r="J290" s="7" t="s">
        <v>4</v>
      </c>
      <c r="K290" s="7" t="s">
        <v>5</v>
      </c>
      <c r="L290" s="7" t="s">
        <v>6</v>
      </c>
      <c r="M290" s="7" t="s">
        <v>7</v>
      </c>
      <c r="N290" s="7" t="s">
        <v>8</v>
      </c>
      <c r="O290" s="7" t="s">
        <v>9</v>
      </c>
      <c r="P290" s="7" t="s">
        <v>10</v>
      </c>
      <c r="Q290" s="7" t="s">
        <v>11</v>
      </c>
      <c r="R290" s="8" t="s">
        <v>12</v>
      </c>
      <c r="S290" s="7" t="s">
        <v>13</v>
      </c>
      <c r="T290" s="8" t="s">
        <v>14</v>
      </c>
      <c r="U290" s="7" t="s">
        <v>15</v>
      </c>
      <c r="V290" s="8" t="s">
        <v>16</v>
      </c>
      <c r="W290" s="7" t="s">
        <v>17</v>
      </c>
      <c r="X290" s="8" t="s">
        <v>18</v>
      </c>
      <c r="Y290" s="7" t="s">
        <v>19</v>
      </c>
      <c r="Z290" s="7" t="s">
        <v>20</v>
      </c>
    </row>
    <row r="291" customFormat="false" ht="13.9" hidden="false" customHeight="true" outlineLevel="0" collapsed="false">
      <c r="A291" s="1" t="n">
        <v>5</v>
      </c>
      <c r="B291" s="1" t="n">
        <v>1</v>
      </c>
      <c r="C291" s="1" t="n">
        <v>4</v>
      </c>
      <c r="D291" s="74" t="s">
        <v>209</v>
      </c>
      <c r="E291" s="10" t="n">
        <v>630</v>
      </c>
      <c r="F291" s="10" t="s">
        <v>128</v>
      </c>
      <c r="G291" s="11" t="n">
        <v>136.9</v>
      </c>
      <c r="H291" s="11" t="n">
        <v>59.4</v>
      </c>
      <c r="I291" s="11" t="n">
        <v>60</v>
      </c>
      <c r="J291" s="11" t="n">
        <v>1076.12</v>
      </c>
      <c r="K291" s="11" t="n">
        <v>16</v>
      </c>
      <c r="L291" s="11"/>
      <c r="M291" s="11"/>
      <c r="N291" s="11"/>
      <c r="O291" s="11"/>
      <c r="P291" s="11" t="n">
        <f aca="false">K291+SUM(L291:O291)</f>
        <v>16</v>
      </c>
      <c r="Q291" s="11"/>
      <c r="R291" s="12" t="n">
        <f aca="false">Q291/$P291</f>
        <v>0</v>
      </c>
      <c r="S291" s="11"/>
      <c r="T291" s="12" t="n">
        <f aca="false">S291/$P291</f>
        <v>0</v>
      </c>
      <c r="U291" s="11"/>
      <c r="V291" s="12" t="n">
        <f aca="false">U291/$P291</f>
        <v>0</v>
      </c>
      <c r="W291" s="11"/>
      <c r="X291" s="12" t="n">
        <f aca="false">W291/$P291</f>
        <v>0</v>
      </c>
      <c r="Y291" s="11" t="n">
        <f aca="false">K291</f>
        <v>16</v>
      </c>
      <c r="Z291" s="11" t="n">
        <f aca="false">Y291</f>
        <v>16</v>
      </c>
    </row>
    <row r="292" customFormat="false" ht="13.9" hidden="false" customHeight="true" outlineLevel="0" collapsed="false">
      <c r="A292" s="1" t="n">
        <v>5</v>
      </c>
      <c r="B292" s="1" t="n">
        <v>1</v>
      </c>
      <c r="C292" s="1" t="n">
        <v>4</v>
      </c>
      <c r="D292" s="67" t="s">
        <v>21</v>
      </c>
      <c r="E292" s="13" t="n">
        <v>41</v>
      </c>
      <c r="F292" s="13" t="s">
        <v>23</v>
      </c>
      <c r="G292" s="14" t="n">
        <f aca="false">SUM(G291:G291)</f>
        <v>136.9</v>
      </c>
      <c r="H292" s="14" t="n">
        <f aca="false">SUM(H291:H291)</f>
        <v>59.4</v>
      </c>
      <c r="I292" s="14" t="n">
        <f aca="false">SUM(I291:I291)</f>
        <v>60</v>
      </c>
      <c r="J292" s="14" t="n">
        <f aca="false">SUM(J291:J291)</f>
        <v>1076.12</v>
      </c>
      <c r="K292" s="14" t="n">
        <f aca="false">SUM(K291:K291)</f>
        <v>16</v>
      </c>
      <c r="L292" s="14" t="n">
        <f aca="false">SUM(L291:L291)</f>
        <v>0</v>
      </c>
      <c r="M292" s="14" t="n">
        <f aca="false">SUM(M291:M291)</f>
        <v>0</v>
      </c>
      <c r="N292" s="14" t="n">
        <f aca="false">SUM(N291:N291)</f>
        <v>0</v>
      </c>
      <c r="O292" s="14" t="n">
        <f aca="false">SUM(O291:O291)</f>
        <v>0</v>
      </c>
      <c r="P292" s="14" t="n">
        <f aca="false">SUM(P291:P291)</f>
        <v>16</v>
      </c>
      <c r="Q292" s="14" t="n">
        <f aca="false">SUM(Q291:Q291)</f>
        <v>0</v>
      </c>
      <c r="R292" s="15" t="n">
        <f aca="false">Q292/$P292</f>
        <v>0</v>
      </c>
      <c r="S292" s="14" t="n">
        <f aca="false">SUM(S291:S291)</f>
        <v>0</v>
      </c>
      <c r="T292" s="15" t="n">
        <f aca="false">S292/$P292</f>
        <v>0</v>
      </c>
      <c r="U292" s="14" t="n">
        <f aca="false">SUM(U291:U291)</f>
        <v>0</v>
      </c>
      <c r="V292" s="15" t="n">
        <f aca="false">U292/$P292</f>
        <v>0</v>
      </c>
      <c r="W292" s="14" t="n">
        <f aca="false">SUM(W291:W291)</f>
        <v>0</v>
      </c>
      <c r="X292" s="15" t="n">
        <f aca="false">W292/$P292</f>
        <v>0</v>
      </c>
      <c r="Y292" s="14" t="n">
        <f aca="false">SUM(Y291:Y291)</f>
        <v>16</v>
      </c>
      <c r="Z292" s="14" t="n">
        <f aca="false">SUM(Z291:Z291)</f>
        <v>16</v>
      </c>
    </row>
    <row r="294" customFormat="false" ht="13.9" hidden="false" customHeight="true" outlineLevel="0" collapsed="false">
      <c r="D294" s="28" t="s">
        <v>210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9"/>
      <c r="S294" s="28"/>
      <c r="T294" s="29"/>
      <c r="U294" s="28"/>
      <c r="V294" s="29"/>
      <c r="W294" s="28"/>
      <c r="X294" s="29"/>
      <c r="Y294" s="28"/>
      <c r="Z294" s="28"/>
    </row>
    <row r="295" customFormat="false" ht="13.9" hidden="false" customHeight="true" outlineLevel="0" collapsed="false">
      <c r="D295" s="104"/>
      <c r="E295" s="104"/>
      <c r="F295" s="104"/>
      <c r="G295" s="7" t="s">
        <v>1</v>
      </c>
      <c r="H295" s="7" t="s">
        <v>2</v>
      </c>
      <c r="I295" s="7" t="s">
        <v>3</v>
      </c>
      <c r="J295" s="7" t="s">
        <v>4</v>
      </c>
      <c r="K295" s="7" t="s">
        <v>5</v>
      </c>
      <c r="L295" s="7" t="s">
        <v>6</v>
      </c>
      <c r="M295" s="7" t="s">
        <v>7</v>
      </c>
      <c r="N295" s="7" t="s">
        <v>8</v>
      </c>
      <c r="O295" s="7" t="s">
        <v>9</v>
      </c>
      <c r="P295" s="7" t="s">
        <v>10</v>
      </c>
      <c r="Q295" s="7" t="s">
        <v>11</v>
      </c>
      <c r="R295" s="8" t="s">
        <v>12</v>
      </c>
      <c r="S295" s="7" t="s">
        <v>13</v>
      </c>
      <c r="T295" s="8" t="s">
        <v>14</v>
      </c>
      <c r="U295" s="7" t="s">
        <v>15</v>
      </c>
      <c r="V295" s="8" t="s">
        <v>16</v>
      </c>
      <c r="W295" s="7" t="s">
        <v>17</v>
      </c>
      <c r="X295" s="8" t="s">
        <v>18</v>
      </c>
      <c r="Y295" s="7" t="s">
        <v>19</v>
      </c>
      <c r="Z295" s="7" t="s">
        <v>20</v>
      </c>
    </row>
    <row r="296" customFormat="false" ht="13.9" hidden="false" customHeight="true" outlineLevel="0" collapsed="false">
      <c r="A296" s="1" t="n">
        <v>5</v>
      </c>
      <c r="B296" s="1" t="n">
        <v>2</v>
      </c>
      <c r="D296" s="9" t="s">
        <v>21</v>
      </c>
      <c r="E296" s="111" t="s">
        <v>135</v>
      </c>
      <c r="F296" s="10" t="s">
        <v>47</v>
      </c>
      <c r="G296" s="11" t="n">
        <f aca="false">G322</f>
        <v>21626.75</v>
      </c>
      <c r="H296" s="11" t="n">
        <f aca="false">H322</f>
        <v>0</v>
      </c>
      <c r="I296" s="11" t="n">
        <f aca="false">I322</f>
        <v>0</v>
      </c>
      <c r="J296" s="11" t="n">
        <f aca="false">J322</f>
        <v>0</v>
      </c>
      <c r="K296" s="11" t="n">
        <f aca="false">K322</f>
        <v>0</v>
      </c>
      <c r="L296" s="11" t="n">
        <f aca="false">L322</f>
        <v>0</v>
      </c>
      <c r="M296" s="11" t="n">
        <f aca="false">M322</f>
        <v>0</v>
      </c>
      <c r="N296" s="11" t="n">
        <f aca="false">N322</f>
        <v>0</v>
      </c>
      <c r="O296" s="11" t="n">
        <f aca="false">O322</f>
        <v>0</v>
      </c>
      <c r="P296" s="11" t="n">
        <f aca="false">P322</f>
        <v>0</v>
      </c>
      <c r="Q296" s="11" t="n">
        <f aca="false">Q322</f>
        <v>0</v>
      </c>
      <c r="R296" s="12" t="e">
        <f aca="false">Q296/$P296</f>
        <v>#DIV/0!</v>
      </c>
      <c r="S296" s="11" t="n">
        <f aca="false">S322</f>
        <v>0</v>
      </c>
      <c r="T296" s="12" t="e">
        <f aca="false">S296/$P296</f>
        <v>#DIV/0!</v>
      </c>
      <c r="U296" s="11" t="n">
        <f aca="false">U322</f>
        <v>0</v>
      </c>
      <c r="V296" s="12" t="e">
        <f aca="false">U296/$P296</f>
        <v>#DIV/0!</v>
      </c>
      <c r="W296" s="11" t="n">
        <f aca="false">W322</f>
        <v>0</v>
      </c>
      <c r="X296" s="12" t="e">
        <f aca="false">W296/$P296</f>
        <v>#DIV/0!</v>
      </c>
      <c r="Y296" s="11" t="n">
        <f aca="false">Y322</f>
        <v>0</v>
      </c>
      <c r="Z296" s="11" t="n">
        <f aca="false">Z322</f>
        <v>0</v>
      </c>
    </row>
    <row r="297" customFormat="false" ht="13.9" hidden="false" customHeight="true" outlineLevel="0" collapsed="false">
      <c r="A297" s="1" t="n">
        <v>5</v>
      </c>
      <c r="B297" s="1" t="n">
        <v>2</v>
      </c>
      <c r="D297" s="9" t="s">
        <v>21</v>
      </c>
      <c r="E297" s="10" t="n">
        <v>41</v>
      </c>
      <c r="F297" s="10" t="s">
        <v>23</v>
      </c>
      <c r="G297" s="11" t="n">
        <f aca="false">G304+G314+G327</f>
        <v>9763.12</v>
      </c>
      <c r="H297" s="11" t="n">
        <f aca="false">H304+H314+H327</f>
        <v>8858</v>
      </c>
      <c r="I297" s="11" t="n">
        <f aca="false">I304+I314+I327</f>
        <v>20153</v>
      </c>
      <c r="J297" s="11" t="n">
        <f aca="false">J304+J314+J327</f>
        <v>15681.51</v>
      </c>
      <c r="K297" s="11" t="n">
        <f aca="false">K304+K314+K327</f>
        <v>12238</v>
      </c>
      <c r="L297" s="11" t="n">
        <f aca="false">L304+L314+L327</f>
        <v>0</v>
      </c>
      <c r="M297" s="11" t="n">
        <f aca="false">M304+M314+M327</f>
        <v>0</v>
      </c>
      <c r="N297" s="11" t="n">
        <f aca="false">N304+N314+N327</f>
        <v>0</v>
      </c>
      <c r="O297" s="11" t="n">
        <f aca="false">O304+O314+O327</f>
        <v>0</v>
      </c>
      <c r="P297" s="11" t="n">
        <f aca="false">P304+P314+P327</f>
        <v>12238</v>
      </c>
      <c r="Q297" s="11" t="n">
        <f aca="false">Q304+Q314+Q327</f>
        <v>0</v>
      </c>
      <c r="R297" s="12" t="n">
        <f aca="false">Q297/$P297</f>
        <v>0</v>
      </c>
      <c r="S297" s="11" t="n">
        <f aca="false">S304+S314+S327</f>
        <v>0</v>
      </c>
      <c r="T297" s="12" t="n">
        <f aca="false">S297/$P297</f>
        <v>0</v>
      </c>
      <c r="U297" s="11" t="n">
        <f aca="false">U304+U314+U327</f>
        <v>0</v>
      </c>
      <c r="V297" s="12" t="n">
        <f aca="false">U297/$P297</f>
        <v>0</v>
      </c>
      <c r="W297" s="11" t="n">
        <f aca="false">W304+W314+W327</f>
        <v>0</v>
      </c>
      <c r="X297" s="12" t="n">
        <f aca="false">W297/$P297</f>
        <v>0</v>
      </c>
      <c r="Y297" s="11" t="n">
        <f aca="false">Y304+Y314+Y327</f>
        <v>12328</v>
      </c>
      <c r="Z297" s="11" t="n">
        <f aca="false">Z304+Z314+Z327</f>
        <v>12419</v>
      </c>
    </row>
    <row r="298" customFormat="false" ht="13.9" hidden="false" customHeight="true" outlineLevel="0" collapsed="false">
      <c r="A298" s="1" t="n">
        <v>5</v>
      </c>
      <c r="B298" s="1" t="n">
        <v>2</v>
      </c>
      <c r="D298" s="9" t="s">
        <v>21</v>
      </c>
      <c r="E298" s="10" t="n">
        <v>72</v>
      </c>
      <c r="F298" s="10" t="s">
        <v>25</v>
      </c>
      <c r="G298" s="11" t="n">
        <f aca="false">G329</f>
        <v>303.74</v>
      </c>
      <c r="H298" s="11" t="n">
        <f aca="false">H329</f>
        <v>0</v>
      </c>
      <c r="I298" s="11" t="n">
        <f aca="false">I329</f>
        <v>165</v>
      </c>
      <c r="J298" s="11" t="n">
        <f aca="false">J329</f>
        <v>0</v>
      </c>
      <c r="K298" s="11" t="n">
        <f aca="false">K329</f>
        <v>0</v>
      </c>
      <c r="L298" s="11" t="n">
        <f aca="false">L329</f>
        <v>0</v>
      </c>
      <c r="M298" s="11" t="n">
        <f aca="false">M329</f>
        <v>0</v>
      </c>
      <c r="N298" s="11" t="n">
        <f aca="false">N329</f>
        <v>0</v>
      </c>
      <c r="O298" s="11" t="n">
        <f aca="false">O329</f>
        <v>0</v>
      </c>
      <c r="P298" s="11" t="n">
        <f aca="false">P329</f>
        <v>0</v>
      </c>
      <c r="Q298" s="11" t="n">
        <f aca="false">Q329</f>
        <v>0</v>
      </c>
      <c r="R298" s="12" t="e">
        <f aca="false">Q298/$P298</f>
        <v>#DIV/0!</v>
      </c>
      <c r="S298" s="11" t="n">
        <f aca="false">S329</f>
        <v>0</v>
      </c>
      <c r="T298" s="12" t="e">
        <f aca="false">S298/$P298</f>
        <v>#DIV/0!</v>
      </c>
      <c r="U298" s="11" t="n">
        <f aca="false">U329</f>
        <v>0</v>
      </c>
      <c r="V298" s="12" t="e">
        <f aca="false">U298/$P298</f>
        <v>#DIV/0!</v>
      </c>
      <c r="W298" s="11" t="n">
        <f aca="false">W329</f>
        <v>0</v>
      </c>
      <c r="X298" s="12" t="e">
        <f aca="false">W298/$P298</f>
        <v>#DIV/0!</v>
      </c>
      <c r="Y298" s="11" t="n">
        <f aca="false">Y329</f>
        <v>0</v>
      </c>
      <c r="Z298" s="11" t="n">
        <f aca="false">Z329</f>
        <v>0</v>
      </c>
    </row>
    <row r="299" customFormat="false" ht="13.9" hidden="false" customHeight="true" outlineLevel="0" collapsed="false">
      <c r="A299" s="1" t="n">
        <v>5</v>
      </c>
      <c r="B299" s="1" t="n">
        <v>2</v>
      </c>
      <c r="D299" s="17"/>
      <c r="E299" s="18"/>
      <c r="F299" s="13" t="s">
        <v>121</v>
      </c>
      <c r="G299" s="14" t="n">
        <f aca="false">SUM(G296:G298)</f>
        <v>31693.61</v>
      </c>
      <c r="H299" s="14" t="n">
        <f aca="false">SUM(H296:H298)</f>
        <v>8858</v>
      </c>
      <c r="I299" s="14" t="n">
        <f aca="false">SUM(I296:I298)</f>
        <v>20318</v>
      </c>
      <c r="J299" s="14" t="n">
        <f aca="false">SUM(J296:J298)</f>
        <v>15681.51</v>
      </c>
      <c r="K299" s="14" t="n">
        <f aca="false">SUM(K296:K298)</f>
        <v>12238</v>
      </c>
      <c r="L299" s="14" t="n">
        <f aca="false">SUM(L296:L298)</f>
        <v>0</v>
      </c>
      <c r="M299" s="14" t="n">
        <f aca="false">SUM(M296:M298)</f>
        <v>0</v>
      </c>
      <c r="N299" s="14" t="n">
        <f aca="false">SUM(N296:N298)</f>
        <v>0</v>
      </c>
      <c r="O299" s="14" t="n">
        <f aca="false">SUM(O296:O298)</f>
        <v>0</v>
      </c>
      <c r="P299" s="14" t="n">
        <f aca="false">SUM(P296:P298)</f>
        <v>12238</v>
      </c>
      <c r="Q299" s="14" t="n">
        <f aca="false">SUM(Q296:Q298)</f>
        <v>0</v>
      </c>
      <c r="R299" s="15" t="n">
        <f aca="false">Q299/$P299</f>
        <v>0</v>
      </c>
      <c r="S299" s="14" t="n">
        <f aca="false">SUM(S296:S298)</f>
        <v>0</v>
      </c>
      <c r="T299" s="15" t="n">
        <f aca="false">S299/$P299</f>
        <v>0</v>
      </c>
      <c r="U299" s="14" t="n">
        <f aca="false">SUM(U296:U298)</f>
        <v>0</v>
      </c>
      <c r="V299" s="15" t="n">
        <f aca="false">U299/$P299</f>
        <v>0</v>
      </c>
      <c r="W299" s="14" t="n">
        <f aca="false">SUM(W296:W298)</f>
        <v>0</v>
      </c>
      <c r="X299" s="15" t="n">
        <f aca="false">W299/$P299</f>
        <v>0</v>
      </c>
      <c r="Y299" s="14" t="n">
        <f aca="false">SUM(Y296:Y298)</f>
        <v>12328</v>
      </c>
      <c r="Z299" s="14" t="n">
        <f aca="false">SUM(Z296:Z298)</f>
        <v>12419</v>
      </c>
    </row>
    <row r="301" customFormat="false" ht="13.9" hidden="false" customHeight="true" outlineLevel="0" collapsed="false">
      <c r="D301" s="60" t="s">
        <v>211</v>
      </c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1"/>
      <c r="S301" s="60"/>
      <c r="T301" s="61"/>
      <c r="U301" s="60"/>
      <c r="V301" s="61"/>
      <c r="W301" s="60"/>
      <c r="X301" s="61"/>
      <c r="Y301" s="60"/>
      <c r="Z301" s="60"/>
    </row>
    <row r="302" customFormat="false" ht="13.9" hidden="false" customHeight="true" outlineLevel="0" collapsed="false">
      <c r="D302" s="7" t="s">
        <v>33</v>
      </c>
      <c r="E302" s="7" t="s">
        <v>34</v>
      </c>
      <c r="F302" s="7" t="s">
        <v>35</v>
      </c>
      <c r="G302" s="7" t="s">
        <v>1</v>
      </c>
      <c r="H302" s="7" t="s">
        <v>2</v>
      </c>
      <c r="I302" s="7" t="s">
        <v>3</v>
      </c>
      <c r="J302" s="7" t="s">
        <v>4</v>
      </c>
      <c r="K302" s="7" t="s">
        <v>5</v>
      </c>
      <c r="L302" s="7" t="s">
        <v>6</v>
      </c>
      <c r="M302" s="7" t="s">
        <v>7</v>
      </c>
      <c r="N302" s="7" t="s">
        <v>8</v>
      </c>
      <c r="O302" s="7" t="s">
        <v>9</v>
      </c>
      <c r="P302" s="7" t="s">
        <v>10</v>
      </c>
      <c r="Q302" s="7" t="s">
        <v>11</v>
      </c>
      <c r="R302" s="8" t="s">
        <v>12</v>
      </c>
      <c r="S302" s="7" t="s">
        <v>13</v>
      </c>
      <c r="T302" s="8" t="s">
        <v>14</v>
      </c>
      <c r="U302" s="7" t="s">
        <v>15</v>
      </c>
      <c r="V302" s="8" t="s">
        <v>16</v>
      </c>
      <c r="W302" s="7" t="s">
        <v>17</v>
      </c>
      <c r="X302" s="8" t="s">
        <v>18</v>
      </c>
      <c r="Y302" s="7" t="s">
        <v>19</v>
      </c>
      <c r="Z302" s="7" t="s">
        <v>20</v>
      </c>
    </row>
    <row r="303" customFormat="false" ht="13.9" hidden="false" customHeight="true" outlineLevel="0" collapsed="false">
      <c r="A303" s="1" t="n">
        <v>5</v>
      </c>
      <c r="B303" s="1" t="n">
        <v>2</v>
      </c>
      <c r="C303" s="1" t="n">
        <v>1</v>
      </c>
      <c r="D303" s="38" t="s">
        <v>212</v>
      </c>
      <c r="E303" s="10" t="n">
        <v>630</v>
      </c>
      <c r="F303" s="10" t="s">
        <v>128</v>
      </c>
      <c r="G303" s="11" t="n">
        <v>3009.25</v>
      </c>
      <c r="H303" s="11" t="n">
        <v>8666.7</v>
      </c>
      <c r="I303" s="11" t="n">
        <v>5155</v>
      </c>
      <c r="J303" s="11" t="n">
        <v>6024</v>
      </c>
      <c r="K303" s="11" t="n">
        <v>7990</v>
      </c>
      <c r="L303" s="11"/>
      <c r="M303" s="11"/>
      <c r="N303" s="11"/>
      <c r="O303" s="11"/>
      <c r="P303" s="11" t="n">
        <f aca="false">K303+SUM(L303:O303)</f>
        <v>7990</v>
      </c>
      <c r="Q303" s="11"/>
      <c r="R303" s="12" t="n">
        <f aca="false">Q303/$P303</f>
        <v>0</v>
      </c>
      <c r="S303" s="11"/>
      <c r="T303" s="12" t="n">
        <f aca="false">S303/$P303</f>
        <v>0</v>
      </c>
      <c r="U303" s="11"/>
      <c r="V303" s="12" t="n">
        <f aca="false">U303/$P303</f>
        <v>0</v>
      </c>
      <c r="W303" s="11"/>
      <c r="X303" s="12" t="n">
        <f aca="false">W303/$P303</f>
        <v>0</v>
      </c>
      <c r="Y303" s="11" t="n">
        <f aca="false">K303</f>
        <v>7990</v>
      </c>
      <c r="Z303" s="11" t="n">
        <f aca="false">Y303</f>
        <v>7990</v>
      </c>
    </row>
    <row r="304" customFormat="false" ht="13.9" hidden="false" customHeight="true" outlineLevel="0" collapsed="false">
      <c r="A304" s="1" t="n">
        <v>5</v>
      </c>
      <c r="B304" s="1" t="n">
        <v>2</v>
      </c>
      <c r="C304" s="1" t="n">
        <v>1</v>
      </c>
      <c r="D304" s="67" t="s">
        <v>21</v>
      </c>
      <c r="E304" s="13" t="n">
        <v>41</v>
      </c>
      <c r="F304" s="13" t="s">
        <v>23</v>
      </c>
      <c r="G304" s="14" t="n">
        <f aca="false">SUM(G303:G303)</f>
        <v>3009.25</v>
      </c>
      <c r="H304" s="14" t="n">
        <f aca="false">SUM(H303:H303)</f>
        <v>8666.7</v>
      </c>
      <c r="I304" s="14" t="n">
        <f aca="false">SUM(I303:I303)</f>
        <v>5155</v>
      </c>
      <c r="J304" s="14" t="n">
        <f aca="false">SUM(J303:J303)</f>
        <v>6024</v>
      </c>
      <c r="K304" s="14" t="n">
        <f aca="false">SUM(K303:K303)</f>
        <v>7990</v>
      </c>
      <c r="L304" s="14" t="n">
        <f aca="false">SUM(L303:L303)</f>
        <v>0</v>
      </c>
      <c r="M304" s="14" t="n">
        <f aca="false">SUM(M303:M303)</f>
        <v>0</v>
      </c>
      <c r="N304" s="14" t="n">
        <f aca="false">SUM(N303:N303)</f>
        <v>0</v>
      </c>
      <c r="O304" s="14" t="n">
        <f aca="false">SUM(O303:O303)</f>
        <v>0</v>
      </c>
      <c r="P304" s="14" t="n">
        <f aca="false">SUM(P303:P303)</f>
        <v>7990</v>
      </c>
      <c r="Q304" s="14" t="n">
        <f aca="false">SUM(Q303:Q303)</f>
        <v>0</v>
      </c>
      <c r="R304" s="15" t="n">
        <f aca="false">Q304/$P304</f>
        <v>0</v>
      </c>
      <c r="S304" s="14" t="n">
        <f aca="false">SUM(S303:S303)</f>
        <v>0</v>
      </c>
      <c r="T304" s="15" t="n">
        <f aca="false">S304/$P304</f>
        <v>0</v>
      </c>
      <c r="U304" s="14" t="n">
        <f aca="false">SUM(U303:U303)</f>
        <v>0</v>
      </c>
      <c r="V304" s="15" t="n">
        <f aca="false">U304/$P304</f>
        <v>0</v>
      </c>
      <c r="W304" s="14" t="n">
        <f aca="false">SUM(W303:W303)</f>
        <v>0</v>
      </c>
      <c r="X304" s="15" t="n">
        <f aca="false">W304/$P304</f>
        <v>0</v>
      </c>
      <c r="Y304" s="14" t="n">
        <f aca="false">SUM(Y303:Y303)</f>
        <v>7990</v>
      </c>
      <c r="Z304" s="14" t="n">
        <f aca="false">SUM(Z303:Z303)</f>
        <v>7990</v>
      </c>
    </row>
    <row r="306" customFormat="false" ht="13.9" hidden="false" customHeight="true" outlineLevel="0" collapsed="false">
      <c r="E306" s="39" t="s">
        <v>57</v>
      </c>
      <c r="F306" s="17" t="s">
        <v>213</v>
      </c>
      <c r="G306" s="40" t="n">
        <v>1643.49</v>
      </c>
      <c r="H306" s="40" t="n">
        <v>1146.46</v>
      </c>
      <c r="I306" s="40" t="n">
        <v>1155</v>
      </c>
      <c r="J306" s="40" t="n">
        <v>1353.9</v>
      </c>
      <c r="K306" s="40" t="n">
        <v>3990</v>
      </c>
      <c r="L306" s="40"/>
      <c r="M306" s="40"/>
      <c r="N306" s="40"/>
      <c r="O306" s="40"/>
      <c r="P306" s="40" t="n">
        <f aca="false">K306+SUM(L306:O306)</f>
        <v>3990</v>
      </c>
      <c r="Q306" s="40"/>
      <c r="R306" s="41" t="n">
        <f aca="false">Q306/$P306</f>
        <v>0</v>
      </c>
      <c r="S306" s="40"/>
      <c r="T306" s="41" t="n">
        <f aca="false">S306/$P306</f>
        <v>0</v>
      </c>
      <c r="U306" s="40"/>
      <c r="V306" s="41" t="n">
        <f aca="false">U306/$P306</f>
        <v>0</v>
      </c>
      <c r="W306" s="40"/>
      <c r="X306" s="42" t="n">
        <f aca="false">W306/$P306</f>
        <v>0</v>
      </c>
      <c r="Y306" s="40" t="n">
        <f aca="false">K306</f>
        <v>3990</v>
      </c>
      <c r="Z306" s="43" t="n">
        <f aca="false">Y306</f>
        <v>3990</v>
      </c>
    </row>
    <row r="307" customFormat="false" ht="13.9" hidden="true" customHeight="true" outlineLevel="0" collapsed="false">
      <c r="E307" s="44"/>
      <c r="F307" s="45" t="s">
        <v>214</v>
      </c>
      <c r="G307" s="46" t="n">
        <v>625.91</v>
      </c>
      <c r="H307" s="46" t="n">
        <v>30</v>
      </c>
      <c r="I307" s="46" t="n">
        <v>500</v>
      </c>
      <c r="J307" s="46" t="n">
        <v>0</v>
      </c>
      <c r="K307" s="46" t="n">
        <v>500</v>
      </c>
      <c r="L307" s="46"/>
      <c r="M307" s="46"/>
      <c r="N307" s="46"/>
      <c r="O307" s="46"/>
      <c r="P307" s="46" t="n">
        <f aca="false">K307+SUM(L307:O307)</f>
        <v>500</v>
      </c>
      <c r="Q307" s="46"/>
      <c r="R307" s="2" t="n">
        <f aca="false">Q307/$P307</f>
        <v>0</v>
      </c>
      <c r="S307" s="46"/>
      <c r="T307" s="2" t="n">
        <f aca="false">S307/$P307</f>
        <v>0</v>
      </c>
      <c r="U307" s="46"/>
      <c r="V307" s="2" t="n">
        <f aca="false">U307/$P307</f>
        <v>0</v>
      </c>
      <c r="W307" s="46"/>
      <c r="X307" s="47" t="n">
        <f aca="false">W307/$P307</f>
        <v>0</v>
      </c>
      <c r="Y307" s="46" t="n">
        <f aca="false">K307</f>
        <v>500</v>
      </c>
      <c r="Z307" s="48" t="n">
        <f aca="false">Y307</f>
        <v>500</v>
      </c>
    </row>
    <row r="308" customFormat="false" ht="13.9" hidden="false" customHeight="true" outlineLevel="0" collapsed="false">
      <c r="E308" s="52"/>
      <c r="F308" s="53" t="s">
        <v>215</v>
      </c>
      <c r="G308" s="87" t="n">
        <v>0</v>
      </c>
      <c r="H308" s="54" t="n">
        <v>5490.24</v>
      </c>
      <c r="I308" s="54" t="n">
        <v>3000</v>
      </c>
      <c r="J308" s="54" t="n">
        <v>4670.1</v>
      </c>
      <c r="K308" s="54" t="n">
        <v>3000</v>
      </c>
      <c r="L308" s="54"/>
      <c r="M308" s="54"/>
      <c r="N308" s="54"/>
      <c r="O308" s="54"/>
      <c r="P308" s="54" t="n">
        <f aca="false">K308+SUM(L308:O308)</f>
        <v>3000</v>
      </c>
      <c r="Q308" s="54"/>
      <c r="R308" s="55" t="n">
        <f aca="false">Q308/$P308</f>
        <v>0</v>
      </c>
      <c r="S308" s="54"/>
      <c r="T308" s="55" t="n">
        <f aca="false">S308/$P308</f>
        <v>0</v>
      </c>
      <c r="U308" s="54"/>
      <c r="V308" s="55" t="n">
        <f aca="false">U308/$P308</f>
        <v>0</v>
      </c>
      <c r="W308" s="54"/>
      <c r="X308" s="56" t="n">
        <f aca="false">W308/$P308</f>
        <v>0</v>
      </c>
      <c r="Y308" s="54" t="n">
        <f aca="false">K308</f>
        <v>3000</v>
      </c>
      <c r="Z308" s="57" t="n">
        <f aca="false">Y308</f>
        <v>3000</v>
      </c>
    </row>
    <row r="309" customFormat="false" ht="13.9" hidden="true" customHeight="true" outlineLevel="0" collapsed="false">
      <c r="E309" s="52"/>
      <c r="F309" s="86" t="s">
        <v>216</v>
      </c>
      <c r="G309" s="54" t="n">
        <v>445.85</v>
      </c>
      <c r="H309" s="54" t="n">
        <v>0</v>
      </c>
      <c r="I309" s="54" t="n">
        <v>500</v>
      </c>
      <c r="J309" s="54" t="n">
        <v>0</v>
      </c>
      <c r="K309" s="54" t="n">
        <v>500</v>
      </c>
      <c r="L309" s="54"/>
      <c r="M309" s="54"/>
      <c r="N309" s="54"/>
      <c r="O309" s="54"/>
      <c r="P309" s="54" t="n">
        <f aca="false">K309+SUM(L309:O309)</f>
        <v>500</v>
      </c>
      <c r="Q309" s="54"/>
      <c r="R309" s="55" t="n">
        <f aca="false">Q309/$P309</f>
        <v>0</v>
      </c>
      <c r="S309" s="54"/>
      <c r="T309" s="55" t="n">
        <f aca="false">S309/$P309</f>
        <v>0</v>
      </c>
      <c r="U309" s="54"/>
      <c r="V309" s="55" t="n">
        <f aca="false">U309/$P309</f>
        <v>0</v>
      </c>
      <c r="W309" s="54"/>
      <c r="X309" s="56" t="n">
        <f aca="false">W309/$P309</f>
        <v>0</v>
      </c>
      <c r="Y309" s="54" t="n">
        <f aca="false">K309</f>
        <v>500</v>
      </c>
      <c r="Z309" s="57" t="n">
        <f aca="false">Y309</f>
        <v>500</v>
      </c>
    </row>
    <row r="310" customFormat="false" ht="13.9" hidden="false" customHeight="true" outlineLevel="0" collapsed="false"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S310" s="46"/>
      <c r="U310" s="46"/>
      <c r="W310" s="46"/>
      <c r="Y310" s="46"/>
      <c r="Z310" s="46"/>
    </row>
    <row r="311" customFormat="false" ht="13.9" hidden="false" customHeight="true" outlineLevel="0" collapsed="false">
      <c r="D311" s="60" t="s">
        <v>217</v>
      </c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1"/>
      <c r="S311" s="60"/>
      <c r="T311" s="61"/>
      <c r="U311" s="60"/>
      <c r="V311" s="61"/>
      <c r="W311" s="60"/>
      <c r="X311" s="61"/>
      <c r="Y311" s="60"/>
      <c r="Z311" s="60"/>
    </row>
    <row r="312" customFormat="false" ht="13.9" hidden="false" customHeight="true" outlineLevel="0" collapsed="false">
      <c r="D312" s="7" t="s">
        <v>33</v>
      </c>
      <c r="E312" s="7" t="s">
        <v>34</v>
      </c>
      <c r="F312" s="7" t="s">
        <v>35</v>
      </c>
      <c r="G312" s="7" t="s">
        <v>1</v>
      </c>
      <c r="H312" s="7" t="s">
        <v>2</v>
      </c>
      <c r="I312" s="7" t="s">
        <v>3</v>
      </c>
      <c r="J312" s="7" t="s">
        <v>4</v>
      </c>
      <c r="K312" s="7" t="s">
        <v>5</v>
      </c>
      <c r="L312" s="7" t="s">
        <v>6</v>
      </c>
      <c r="M312" s="7" t="s">
        <v>7</v>
      </c>
      <c r="N312" s="7" t="s">
        <v>8</v>
      </c>
      <c r="O312" s="7" t="s">
        <v>9</v>
      </c>
      <c r="P312" s="7" t="s">
        <v>10</v>
      </c>
      <c r="Q312" s="7" t="s">
        <v>11</v>
      </c>
      <c r="R312" s="8" t="s">
        <v>12</v>
      </c>
      <c r="S312" s="7" t="s">
        <v>13</v>
      </c>
      <c r="T312" s="8" t="s">
        <v>14</v>
      </c>
      <c r="U312" s="7" t="s">
        <v>15</v>
      </c>
      <c r="V312" s="8" t="s">
        <v>16</v>
      </c>
      <c r="W312" s="7" t="s">
        <v>17</v>
      </c>
      <c r="X312" s="8" t="s">
        <v>18</v>
      </c>
      <c r="Y312" s="7" t="s">
        <v>19</v>
      </c>
      <c r="Z312" s="7" t="s">
        <v>20</v>
      </c>
    </row>
    <row r="313" customFormat="false" ht="13.9" hidden="false" customHeight="true" outlineLevel="0" collapsed="false">
      <c r="A313" s="1" t="n">
        <v>5</v>
      </c>
      <c r="B313" s="1" t="n">
        <v>2</v>
      </c>
      <c r="C313" s="1" t="n">
        <v>2</v>
      </c>
      <c r="D313" s="74" t="s">
        <v>218</v>
      </c>
      <c r="E313" s="10" t="n">
        <v>630</v>
      </c>
      <c r="F313" s="10" t="s">
        <v>128</v>
      </c>
      <c r="G313" s="11" t="n">
        <v>1557.46</v>
      </c>
      <c r="H313" s="11" t="n">
        <v>52.9</v>
      </c>
      <c r="I313" s="11" t="n">
        <v>550</v>
      </c>
      <c r="J313" s="11" t="n">
        <v>3231.23</v>
      </c>
      <c r="K313" s="11" t="n">
        <v>1105</v>
      </c>
      <c r="L313" s="11"/>
      <c r="M313" s="11"/>
      <c r="N313" s="11"/>
      <c r="O313" s="11"/>
      <c r="P313" s="11" t="n">
        <f aca="false">K313+SUM(L313:O313)</f>
        <v>1105</v>
      </c>
      <c r="Q313" s="11"/>
      <c r="R313" s="12" t="n">
        <f aca="false">Q313/$P313</f>
        <v>0</v>
      </c>
      <c r="S313" s="11"/>
      <c r="T313" s="12" t="n">
        <f aca="false">S313/$P313</f>
        <v>0</v>
      </c>
      <c r="U313" s="11"/>
      <c r="V313" s="12" t="n">
        <f aca="false">U313/$P313</f>
        <v>0</v>
      </c>
      <c r="W313" s="11"/>
      <c r="X313" s="12" t="n">
        <f aca="false">W313/$P313</f>
        <v>0</v>
      </c>
      <c r="Y313" s="11" t="n">
        <f aca="false">K313</f>
        <v>1105</v>
      </c>
      <c r="Z313" s="11" t="n">
        <f aca="false">Y313</f>
        <v>1105</v>
      </c>
    </row>
    <row r="314" customFormat="false" ht="13.9" hidden="false" customHeight="true" outlineLevel="0" collapsed="false">
      <c r="A314" s="1" t="n">
        <v>5</v>
      </c>
      <c r="B314" s="1" t="n">
        <v>2</v>
      </c>
      <c r="C314" s="1" t="n">
        <v>2</v>
      </c>
      <c r="D314" s="67" t="s">
        <v>21</v>
      </c>
      <c r="E314" s="13" t="n">
        <v>41</v>
      </c>
      <c r="F314" s="13" t="s">
        <v>23</v>
      </c>
      <c r="G314" s="14" t="n">
        <f aca="false">SUM(G313:G313)</f>
        <v>1557.46</v>
      </c>
      <c r="H314" s="14" t="n">
        <f aca="false">SUM(H313:H313)</f>
        <v>52.9</v>
      </c>
      <c r="I314" s="14" t="n">
        <f aca="false">SUM(I313:I313)</f>
        <v>550</v>
      </c>
      <c r="J314" s="14" t="n">
        <f aca="false">SUM(J313:J313)</f>
        <v>3231.23</v>
      </c>
      <c r="K314" s="14" t="n">
        <f aca="false">SUM(K313:K313)</f>
        <v>1105</v>
      </c>
      <c r="L314" s="14" t="n">
        <f aca="false">SUM(L313:L313)</f>
        <v>0</v>
      </c>
      <c r="M314" s="14" t="n">
        <f aca="false">SUM(M313:M313)</f>
        <v>0</v>
      </c>
      <c r="N314" s="14" t="n">
        <f aca="false">SUM(N313:N313)</f>
        <v>0</v>
      </c>
      <c r="O314" s="14" t="n">
        <f aca="false">SUM(O313:O313)</f>
        <v>0</v>
      </c>
      <c r="P314" s="14" t="n">
        <f aca="false">SUM(P313:P313)</f>
        <v>1105</v>
      </c>
      <c r="Q314" s="14" t="n">
        <f aca="false">SUM(Q313:Q313)</f>
        <v>0</v>
      </c>
      <c r="R314" s="15" t="n">
        <f aca="false">Q314/$P314</f>
        <v>0</v>
      </c>
      <c r="S314" s="14" t="n">
        <f aca="false">SUM(S313:S313)</f>
        <v>0</v>
      </c>
      <c r="T314" s="15" t="n">
        <f aca="false">S314/$P314</f>
        <v>0</v>
      </c>
      <c r="U314" s="14" t="n">
        <f aca="false">SUM(U313:U313)</f>
        <v>0</v>
      </c>
      <c r="V314" s="15" t="n">
        <f aca="false">U314/$P314</f>
        <v>0</v>
      </c>
      <c r="W314" s="14" t="n">
        <f aca="false">SUM(W313:W313)</f>
        <v>0</v>
      </c>
      <c r="X314" s="15" t="n">
        <f aca="false">W314/$P314</f>
        <v>0</v>
      </c>
      <c r="Y314" s="14" t="n">
        <f aca="false">SUM(Y313:Y313)</f>
        <v>1105</v>
      </c>
      <c r="Z314" s="14" t="n">
        <f aca="false">SUM(Z313:Z313)</f>
        <v>1105</v>
      </c>
    </row>
    <row r="316" customFormat="false" ht="13.9" hidden="false" customHeight="true" outlineLevel="0" collapsed="false">
      <c r="E316" s="99" t="s">
        <v>57</v>
      </c>
      <c r="F316" s="105" t="s">
        <v>219</v>
      </c>
      <c r="G316" s="106"/>
      <c r="H316" s="106"/>
      <c r="I316" s="107" t="n">
        <v>550</v>
      </c>
      <c r="J316" s="107" t="n">
        <v>550</v>
      </c>
      <c r="K316" s="107" t="n">
        <v>245</v>
      </c>
      <c r="L316" s="107"/>
      <c r="M316" s="107"/>
      <c r="N316" s="107"/>
      <c r="O316" s="107"/>
      <c r="P316" s="107" t="n">
        <f aca="false">K316+SUM(L316:O316)</f>
        <v>245</v>
      </c>
      <c r="Q316" s="107"/>
      <c r="R316" s="108" t="n">
        <f aca="false">Q316/$P316</f>
        <v>0</v>
      </c>
      <c r="S316" s="107"/>
      <c r="T316" s="108" t="n">
        <f aca="false">S316/$P316</f>
        <v>0</v>
      </c>
      <c r="U316" s="107"/>
      <c r="V316" s="108" t="n">
        <f aca="false">U316/$P316</f>
        <v>0</v>
      </c>
      <c r="W316" s="107"/>
      <c r="X316" s="109" t="n">
        <f aca="false">W316/$P316</f>
        <v>0</v>
      </c>
      <c r="Y316" s="107" t="n">
        <f aca="false">K316</f>
        <v>245</v>
      </c>
      <c r="Z316" s="110" t="n">
        <f aca="false">Y316</f>
        <v>245</v>
      </c>
    </row>
    <row r="318" customFormat="false" ht="13.9" hidden="false" customHeight="true" outlineLevel="0" collapsed="false">
      <c r="D318" s="60" t="s">
        <v>220</v>
      </c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1"/>
      <c r="S318" s="60"/>
      <c r="T318" s="61"/>
      <c r="U318" s="60"/>
      <c r="V318" s="61"/>
      <c r="W318" s="60"/>
      <c r="X318" s="61"/>
      <c r="Y318" s="60"/>
      <c r="Z318" s="60"/>
    </row>
    <row r="319" customFormat="false" ht="13.9" hidden="false" customHeight="true" outlineLevel="0" collapsed="false">
      <c r="D319" s="7" t="s">
        <v>33</v>
      </c>
      <c r="E319" s="7" t="s">
        <v>34</v>
      </c>
      <c r="F319" s="7" t="s">
        <v>35</v>
      </c>
      <c r="G319" s="7" t="s">
        <v>1</v>
      </c>
      <c r="H319" s="7" t="s">
        <v>2</v>
      </c>
      <c r="I319" s="7" t="s">
        <v>3</v>
      </c>
      <c r="J319" s="7" t="s">
        <v>4</v>
      </c>
      <c r="K319" s="7" t="s">
        <v>5</v>
      </c>
      <c r="L319" s="7" t="s">
        <v>6</v>
      </c>
      <c r="M319" s="7" t="s">
        <v>7</v>
      </c>
      <c r="N319" s="7" t="s">
        <v>8</v>
      </c>
      <c r="O319" s="7" t="s">
        <v>9</v>
      </c>
      <c r="P319" s="7" t="s">
        <v>10</v>
      </c>
      <c r="Q319" s="7" t="s">
        <v>11</v>
      </c>
      <c r="R319" s="8" t="s">
        <v>12</v>
      </c>
      <c r="S319" s="7" t="s">
        <v>13</v>
      </c>
      <c r="T319" s="8" t="s">
        <v>14</v>
      </c>
      <c r="U319" s="7" t="s">
        <v>15</v>
      </c>
      <c r="V319" s="8" t="s">
        <v>16</v>
      </c>
      <c r="W319" s="7" t="s">
        <v>17</v>
      </c>
      <c r="X319" s="8" t="s">
        <v>18</v>
      </c>
      <c r="Y319" s="7" t="s">
        <v>19</v>
      </c>
      <c r="Z319" s="7" t="s">
        <v>20</v>
      </c>
    </row>
    <row r="320" customFormat="false" ht="13.9" hidden="false" customHeight="true" outlineLevel="0" collapsed="false">
      <c r="A320" s="1" t="n">
        <v>5</v>
      </c>
      <c r="B320" s="1" t="n">
        <v>2</v>
      </c>
      <c r="C320" s="1" t="n">
        <v>3</v>
      </c>
      <c r="D320" s="112" t="s">
        <v>218</v>
      </c>
      <c r="E320" s="10" t="n">
        <v>610</v>
      </c>
      <c r="F320" s="10" t="s">
        <v>126</v>
      </c>
      <c r="G320" s="11" t="n">
        <v>15965.95</v>
      </c>
      <c r="H320" s="11" t="n">
        <v>0</v>
      </c>
      <c r="I320" s="11" t="n">
        <v>0</v>
      </c>
      <c r="J320" s="11" t="n">
        <v>0</v>
      </c>
      <c r="K320" s="11" t="n">
        <v>0</v>
      </c>
      <c r="L320" s="11"/>
      <c r="M320" s="11"/>
      <c r="N320" s="11"/>
      <c r="O320" s="11"/>
      <c r="P320" s="11" t="n">
        <f aca="false">K320+SUM(L320:O320)</f>
        <v>0</v>
      </c>
      <c r="Q320" s="11"/>
      <c r="R320" s="12" t="e">
        <f aca="false">Q320/$P320</f>
        <v>#DIV/0!</v>
      </c>
      <c r="S320" s="11"/>
      <c r="T320" s="12" t="e">
        <f aca="false">S320/$P320</f>
        <v>#DIV/0!</v>
      </c>
      <c r="U320" s="11"/>
      <c r="V320" s="12" t="e">
        <f aca="false">U320/$P320</f>
        <v>#DIV/0!</v>
      </c>
      <c r="W320" s="11"/>
      <c r="X320" s="12" t="e">
        <f aca="false">W320/$P320</f>
        <v>#DIV/0!</v>
      </c>
      <c r="Y320" s="11" t="n">
        <v>0</v>
      </c>
      <c r="Z320" s="11" t="n">
        <f aca="false">Y320</f>
        <v>0</v>
      </c>
    </row>
    <row r="321" customFormat="false" ht="13.9" hidden="false" customHeight="true" outlineLevel="0" collapsed="false">
      <c r="A321" s="1" t="n">
        <v>5</v>
      </c>
      <c r="B321" s="1" t="n">
        <v>2</v>
      </c>
      <c r="C321" s="1" t="n">
        <v>3</v>
      </c>
      <c r="D321" s="112"/>
      <c r="E321" s="10" t="n">
        <v>620</v>
      </c>
      <c r="F321" s="10" t="s">
        <v>127</v>
      </c>
      <c r="G321" s="11" t="n">
        <v>5660.8</v>
      </c>
      <c r="H321" s="11" t="n">
        <v>0</v>
      </c>
      <c r="I321" s="11" t="n">
        <v>0</v>
      </c>
      <c r="J321" s="11" t="n">
        <v>0</v>
      </c>
      <c r="K321" s="11" t="n">
        <v>0</v>
      </c>
      <c r="L321" s="11"/>
      <c r="M321" s="11"/>
      <c r="N321" s="11"/>
      <c r="O321" s="11"/>
      <c r="P321" s="11" t="n">
        <f aca="false">K321+SUM(L321:O321)</f>
        <v>0</v>
      </c>
      <c r="Q321" s="11"/>
      <c r="R321" s="12" t="e">
        <f aca="false">Q321/$P321</f>
        <v>#DIV/0!</v>
      </c>
      <c r="S321" s="11"/>
      <c r="T321" s="12" t="e">
        <f aca="false">S321/$P321</f>
        <v>#DIV/0!</v>
      </c>
      <c r="U321" s="11"/>
      <c r="V321" s="12" t="e">
        <f aca="false">U321/$P321</f>
        <v>#DIV/0!</v>
      </c>
      <c r="W321" s="11"/>
      <c r="X321" s="12" t="e">
        <f aca="false">W321/$P321</f>
        <v>#DIV/0!</v>
      </c>
      <c r="Y321" s="11" t="n">
        <v>0</v>
      </c>
      <c r="Z321" s="11" t="n">
        <f aca="false">Y321</f>
        <v>0</v>
      </c>
    </row>
    <row r="322" customFormat="false" ht="13.9" hidden="false" customHeight="true" outlineLevel="0" collapsed="false">
      <c r="A322" s="1" t="n">
        <v>5</v>
      </c>
      <c r="B322" s="1" t="n">
        <v>2</v>
      </c>
      <c r="C322" s="1" t="n">
        <v>3</v>
      </c>
      <c r="D322" s="113" t="s">
        <v>21</v>
      </c>
      <c r="E322" s="76" t="s">
        <v>135</v>
      </c>
      <c r="F322" s="35" t="s">
        <v>221</v>
      </c>
      <c r="G322" s="36" t="n">
        <f aca="false">SUM(G320:G321)</f>
        <v>21626.75</v>
      </c>
      <c r="H322" s="36" t="n">
        <f aca="false">SUM(H320:H321)</f>
        <v>0</v>
      </c>
      <c r="I322" s="36" t="n">
        <f aca="false">SUM(I320:I321)</f>
        <v>0</v>
      </c>
      <c r="J322" s="36" t="n">
        <f aca="false">SUM(J320:J321)</f>
        <v>0</v>
      </c>
      <c r="K322" s="36" t="n">
        <f aca="false">SUM(K320:K321)</f>
        <v>0</v>
      </c>
      <c r="L322" s="36" t="n">
        <f aca="false">SUM(L320:L321)</f>
        <v>0</v>
      </c>
      <c r="M322" s="36" t="n">
        <f aca="false">SUM(M320:M321)</f>
        <v>0</v>
      </c>
      <c r="N322" s="36" t="n">
        <f aca="false">SUM(N320:N321)</f>
        <v>0</v>
      </c>
      <c r="O322" s="36" t="n">
        <f aca="false">SUM(O320:O321)</f>
        <v>0</v>
      </c>
      <c r="P322" s="36" t="n">
        <f aca="false">SUM(P320:P321)</f>
        <v>0</v>
      </c>
      <c r="Q322" s="36" t="n">
        <f aca="false">SUM(Q320:Q321)</f>
        <v>0</v>
      </c>
      <c r="R322" s="37" t="e">
        <f aca="false">Q322/$P322</f>
        <v>#DIV/0!</v>
      </c>
      <c r="S322" s="36" t="n">
        <f aca="false">SUM(S320:S321)</f>
        <v>0</v>
      </c>
      <c r="T322" s="37" t="e">
        <f aca="false">S322/$P322</f>
        <v>#DIV/0!</v>
      </c>
      <c r="U322" s="36" t="n">
        <f aca="false">SUM(U320:U321)</f>
        <v>0</v>
      </c>
      <c r="V322" s="37" t="e">
        <f aca="false">U322/$P322</f>
        <v>#DIV/0!</v>
      </c>
      <c r="W322" s="36" t="n">
        <f aca="false">SUM(W320:W321)</f>
        <v>0</v>
      </c>
      <c r="X322" s="37" t="e">
        <f aca="false">W322/$P322</f>
        <v>#DIV/0!</v>
      </c>
      <c r="Y322" s="36" t="n">
        <f aca="false">SUM(Y320:Y321)</f>
        <v>0</v>
      </c>
      <c r="Z322" s="36" t="n">
        <f aca="false">SUM(Z320:Z321)</f>
        <v>0</v>
      </c>
    </row>
    <row r="323" customFormat="false" ht="13.9" hidden="false" customHeight="true" outlineLevel="0" collapsed="false">
      <c r="A323" s="1" t="n">
        <v>5</v>
      </c>
      <c r="B323" s="1" t="n">
        <v>2</v>
      </c>
      <c r="C323" s="1" t="n">
        <v>3</v>
      </c>
      <c r="D323" s="112" t="s">
        <v>218</v>
      </c>
      <c r="E323" s="10" t="n">
        <v>610</v>
      </c>
      <c r="F323" s="10" t="s">
        <v>126</v>
      </c>
      <c r="G323" s="11" t="n">
        <v>2118.69</v>
      </c>
      <c r="H323" s="11" t="n">
        <v>101.64</v>
      </c>
      <c r="I323" s="11" t="n">
        <v>10074</v>
      </c>
      <c r="J323" s="11" t="n">
        <v>4962.93</v>
      </c>
      <c r="K323" s="11" t="n">
        <v>2269</v>
      </c>
      <c r="L323" s="11"/>
      <c r="M323" s="11"/>
      <c r="N323" s="11"/>
      <c r="O323" s="11"/>
      <c r="P323" s="11" t="n">
        <f aca="false">K323+SUM(L323:O323)</f>
        <v>2269</v>
      </c>
      <c r="Q323" s="11"/>
      <c r="R323" s="12" t="n">
        <f aca="false">Q323/$P323</f>
        <v>0</v>
      </c>
      <c r="S323" s="11"/>
      <c r="T323" s="12" t="n">
        <f aca="false">S323/$P323</f>
        <v>0</v>
      </c>
      <c r="U323" s="11"/>
      <c r="V323" s="12" t="n">
        <f aca="false">U323/$P323</f>
        <v>0</v>
      </c>
      <c r="W323" s="11"/>
      <c r="X323" s="12" t="n">
        <f aca="false">W323/$P323</f>
        <v>0</v>
      </c>
      <c r="Y323" s="11" t="n">
        <v>2337</v>
      </c>
      <c r="Z323" s="11" t="n">
        <v>2407</v>
      </c>
    </row>
    <row r="324" customFormat="false" ht="13.9" hidden="false" customHeight="true" outlineLevel="0" collapsed="false">
      <c r="A324" s="1" t="n">
        <v>5</v>
      </c>
      <c r="B324" s="1" t="n">
        <v>2</v>
      </c>
      <c r="C324" s="1" t="n">
        <v>3</v>
      </c>
      <c r="D324" s="112"/>
      <c r="E324" s="10" t="n">
        <v>620</v>
      </c>
      <c r="F324" s="10" t="s">
        <v>127</v>
      </c>
      <c r="G324" s="11" t="n">
        <v>670.17</v>
      </c>
      <c r="H324" s="11" t="n">
        <v>35.48</v>
      </c>
      <c r="I324" s="11" t="n">
        <v>3118</v>
      </c>
      <c r="J324" s="11" t="n">
        <v>1411.87</v>
      </c>
      <c r="K324" s="11" t="n">
        <v>703</v>
      </c>
      <c r="L324" s="11"/>
      <c r="M324" s="11"/>
      <c r="N324" s="11"/>
      <c r="O324" s="11"/>
      <c r="P324" s="11" t="n">
        <f aca="false">K324+SUM(L324:O324)</f>
        <v>703</v>
      </c>
      <c r="Q324" s="11"/>
      <c r="R324" s="12" t="n">
        <f aca="false">Q324/$P324</f>
        <v>0</v>
      </c>
      <c r="S324" s="11"/>
      <c r="T324" s="12" t="n">
        <f aca="false">S324/$P324</f>
        <v>0</v>
      </c>
      <c r="U324" s="11"/>
      <c r="V324" s="12" t="n">
        <f aca="false">U324/$P324</f>
        <v>0</v>
      </c>
      <c r="W324" s="11"/>
      <c r="X324" s="12" t="n">
        <f aca="false">W324/$P324</f>
        <v>0</v>
      </c>
      <c r="Y324" s="11" t="n">
        <v>724</v>
      </c>
      <c r="Z324" s="11" t="n">
        <v>745</v>
      </c>
    </row>
    <row r="325" customFormat="false" ht="13.9" hidden="false" customHeight="true" outlineLevel="0" collapsed="false">
      <c r="A325" s="1" t="n">
        <v>5</v>
      </c>
      <c r="B325" s="1" t="n">
        <v>2</v>
      </c>
      <c r="C325" s="1" t="n">
        <v>3</v>
      </c>
      <c r="D325" s="112"/>
      <c r="E325" s="10" t="n">
        <v>630</v>
      </c>
      <c r="F325" s="10" t="s">
        <v>128</v>
      </c>
      <c r="G325" s="11" t="n">
        <v>2209.13</v>
      </c>
      <c r="H325" s="11" t="n">
        <v>1.28</v>
      </c>
      <c r="I325" s="11" t="n">
        <v>1256</v>
      </c>
      <c r="J325" s="11" t="n">
        <v>51.48</v>
      </c>
      <c r="K325" s="11" t="n">
        <f aca="false">21+150</f>
        <v>171</v>
      </c>
      <c r="L325" s="11"/>
      <c r="M325" s="11"/>
      <c r="N325" s="11"/>
      <c r="O325" s="11"/>
      <c r="P325" s="11" t="n">
        <f aca="false">K325+SUM(L325:O325)</f>
        <v>171</v>
      </c>
      <c r="Q325" s="11"/>
      <c r="R325" s="12" t="n">
        <f aca="false">Q325/$P325</f>
        <v>0</v>
      </c>
      <c r="S325" s="11"/>
      <c r="T325" s="12" t="n">
        <f aca="false">S325/$P325</f>
        <v>0</v>
      </c>
      <c r="U325" s="11"/>
      <c r="V325" s="12" t="n">
        <f aca="false">U325/$P325</f>
        <v>0</v>
      </c>
      <c r="W325" s="11"/>
      <c r="X325" s="12" t="n">
        <f aca="false">W325/$P325</f>
        <v>0</v>
      </c>
      <c r="Y325" s="11" t="n">
        <f aca="false">22+150</f>
        <v>172</v>
      </c>
      <c r="Z325" s="11" t="n">
        <f aca="false">22+150</f>
        <v>172</v>
      </c>
    </row>
    <row r="326" customFormat="false" ht="13.9" hidden="false" customHeight="true" outlineLevel="0" collapsed="false">
      <c r="A326" s="1" t="n">
        <v>5</v>
      </c>
      <c r="B326" s="1" t="n">
        <v>2</v>
      </c>
      <c r="C326" s="1" t="n">
        <v>3</v>
      </c>
      <c r="D326" s="112"/>
      <c r="E326" s="10" t="n">
        <v>640</v>
      </c>
      <c r="F326" s="10" t="s">
        <v>129</v>
      </c>
      <c r="G326" s="11" t="n">
        <v>198.42</v>
      </c>
      <c r="H326" s="11" t="n">
        <v>0</v>
      </c>
      <c r="I326" s="11" t="n">
        <v>0</v>
      </c>
      <c r="J326" s="11" t="n">
        <v>0</v>
      </c>
      <c r="K326" s="11" t="n">
        <v>0</v>
      </c>
      <c r="L326" s="11"/>
      <c r="M326" s="11"/>
      <c r="N326" s="11"/>
      <c r="O326" s="11"/>
      <c r="P326" s="11" t="n">
        <f aca="false">K326+SUM(L326:O326)</f>
        <v>0</v>
      </c>
      <c r="Q326" s="11"/>
      <c r="R326" s="12" t="e">
        <f aca="false">Q326/$P326</f>
        <v>#DIV/0!</v>
      </c>
      <c r="S326" s="11"/>
      <c r="T326" s="12" t="e">
        <f aca="false">S326/$P326</f>
        <v>#DIV/0!</v>
      </c>
      <c r="U326" s="11"/>
      <c r="V326" s="12" t="e">
        <f aca="false">U326/$P326</f>
        <v>#DIV/0!</v>
      </c>
      <c r="W326" s="11"/>
      <c r="X326" s="12" t="e">
        <f aca="false">W326/$P326</f>
        <v>#DIV/0!</v>
      </c>
      <c r="Y326" s="11" t="n">
        <v>0</v>
      </c>
      <c r="Z326" s="11" t="n">
        <f aca="false">Y326</f>
        <v>0</v>
      </c>
    </row>
    <row r="327" customFormat="false" ht="13.9" hidden="false" customHeight="true" outlineLevel="0" collapsed="false">
      <c r="A327" s="1" t="n">
        <v>5</v>
      </c>
      <c r="B327" s="1" t="n">
        <v>2</v>
      </c>
      <c r="C327" s="1" t="n">
        <v>3</v>
      </c>
      <c r="D327" s="113" t="s">
        <v>21</v>
      </c>
      <c r="E327" s="35" t="n">
        <v>41</v>
      </c>
      <c r="F327" s="35" t="s">
        <v>23</v>
      </c>
      <c r="G327" s="36" t="n">
        <f aca="false">SUM(G323:G326)</f>
        <v>5196.41</v>
      </c>
      <c r="H327" s="36" t="n">
        <f aca="false">SUM(H323:H326)</f>
        <v>138.4</v>
      </c>
      <c r="I327" s="36" t="n">
        <f aca="false">SUM(I323:I326)</f>
        <v>14448</v>
      </c>
      <c r="J327" s="36" t="n">
        <f aca="false">SUM(J323:J326)</f>
        <v>6426.28</v>
      </c>
      <c r="K327" s="36" t="n">
        <f aca="false">SUM(K323:K326)</f>
        <v>3143</v>
      </c>
      <c r="L327" s="36" t="n">
        <f aca="false">SUM(L323:L326)</f>
        <v>0</v>
      </c>
      <c r="M327" s="36" t="n">
        <f aca="false">SUM(M323:M326)</f>
        <v>0</v>
      </c>
      <c r="N327" s="36" t="n">
        <f aca="false">SUM(N323:N326)</f>
        <v>0</v>
      </c>
      <c r="O327" s="36" t="n">
        <f aca="false">SUM(O323:O326)</f>
        <v>0</v>
      </c>
      <c r="P327" s="36" t="n">
        <f aca="false">SUM(P323:P326)</f>
        <v>3143</v>
      </c>
      <c r="Q327" s="36" t="n">
        <f aca="false">SUM(Q323:Q326)</f>
        <v>0</v>
      </c>
      <c r="R327" s="37" t="n">
        <f aca="false">Q327/$P327</f>
        <v>0</v>
      </c>
      <c r="S327" s="36" t="n">
        <f aca="false">SUM(S323:S326)</f>
        <v>0</v>
      </c>
      <c r="T327" s="37" t="n">
        <f aca="false">S327/$P327</f>
        <v>0</v>
      </c>
      <c r="U327" s="36" t="n">
        <f aca="false">SUM(U323:U326)</f>
        <v>0</v>
      </c>
      <c r="V327" s="37" t="n">
        <f aca="false">U327/$P327</f>
        <v>0</v>
      </c>
      <c r="W327" s="36" t="n">
        <f aca="false">SUM(W323:W326)</f>
        <v>0</v>
      </c>
      <c r="X327" s="37" t="n">
        <f aca="false">W327/$P327</f>
        <v>0</v>
      </c>
      <c r="Y327" s="36" t="n">
        <f aca="false">SUM(Y323:Y326)</f>
        <v>3233</v>
      </c>
      <c r="Z327" s="36" t="n">
        <f aca="false">SUM(Z323:Z326)</f>
        <v>3324</v>
      </c>
    </row>
    <row r="328" customFormat="false" ht="13.9" hidden="false" customHeight="true" outlineLevel="0" collapsed="false">
      <c r="A328" s="1" t="n">
        <v>5</v>
      </c>
      <c r="B328" s="1" t="n">
        <v>2</v>
      </c>
      <c r="C328" s="1" t="n">
        <v>3</v>
      </c>
      <c r="D328" s="114" t="s">
        <v>218</v>
      </c>
      <c r="E328" s="10" t="n">
        <v>640</v>
      </c>
      <c r="F328" s="10" t="s">
        <v>129</v>
      </c>
      <c r="G328" s="11" t="n">
        <v>303.74</v>
      </c>
      <c r="H328" s="11" t="n">
        <v>0</v>
      </c>
      <c r="I328" s="11" t="n">
        <v>165</v>
      </c>
      <c r="J328" s="11" t="n">
        <v>0</v>
      </c>
      <c r="K328" s="11" t="n">
        <v>0</v>
      </c>
      <c r="L328" s="11"/>
      <c r="M328" s="11"/>
      <c r="N328" s="11"/>
      <c r="O328" s="11"/>
      <c r="P328" s="11" t="n">
        <f aca="false">K328+SUM(L328:O328)</f>
        <v>0</v>
      </c>
      <c r="Q328" s="11"/>
      <c r="R328" s="12" t="e">
        <f aca="false">Q328/$P328</f>
        <v>#DIV/0!</v>
      </c>
      <c r="S328" s="11"/>
      <c r="T328" s="12" t="e">
        <f aca="false">S328/$P328</f>
        <v>#DIV/0!</v>
      </c>
      <c r="U328" s="11"/>
      <c r="V328" s="12" t="e">
        <f aca="false">U328/$P328</f>
        <v>#DIV/0!</v>
      </c>
      <c r="W328" s="11"/>
      <c r="X328" s="12" t="e">
        <f aca="false">W328/$P328</f>
        <v>#DIV/0!</v>
      </c>
      <c r="Y328" s="11" t="n">
        <v>0</v>
      </c>
      <c r="Z328" s="11" t="n">
        <v>0</v>
      </c>
    </row>
    <row r="329" customFormat="false" ht="13.9" hidden="false" customHeight="true" outlineLevel="0" collapsed="false">
      <c r="A329" s="1" t="n">
        <v>5</v>
      </c>
      <c r="B329" s="1" t="n">
        <v>2</v>
      </c>
      <c r="C329" s="1" t="n">
        <v>3</v>
      </c>
      <c r="D329" s="113" t="s">
        <v>21</v>
      </c>
      <c r="E329" s="35" t="n">
        <v>72</v>
      </c>
      <c r="F329" s="35" t="s">
        <v>25</v>
      </c>
      <c r="G329" s="36" t="n">
        <f aca="false">SUM(G328:G328)</f>
        <v>303.74</v>
      </c>
      <c r="H329" s="36" t="n">
        <f aca="false">SUM(H328:H328)</f>
        <v>0</v>
      </c>
      <c r="I329" s="36" t="n">
        <f aca="false">SUM(I328:I328)</f>
        <v>165</v>
      </c>
      <c r="J329" s="36" t="n">
        <f aca="false">SUM(J328:J328)</f>
        <v>0</v>
      </c>
      <c r="K329" s="36" t="n">
        <f aca="false">SUM(K328:K328)</f>
        <v>0</v>
      </c>
      <c r="L329" s="36" t="n">
        <f aca="false">SUM(L328:L328)</f>
        <v>0</v>
      </c>
      <c r="M329" s="36" t="n">
        <f aca="false">SUM(M328:M328)</f>
        <v>0</v>
      </c>
      <c r="N329" s="36" t="n">
        <f aca="false">SUM(N328:N328)</f>
        <v>0</v>
      </c>
      <c r="O329" s="36" t="n">
        <f aca="false">SUM(O328:O328)</f>
        <v>0</v>
      </c>
      <c r="P329" s="36" t="n">
        <f aca="false">SUM(P328:P328)</f>
        <v>0</v>
      </c>
      <c r="Q329" s="36" t="n">
        <f aca="false">SUM(Q328:Q328)</f>
        <v>0</v>
      </c>
      <c r="R329" s="37" t="e">
        <f aca="false">Q329/$P329</f>
        <v>#DIV/0!</v>
      </c>
      <c r="S329" s="36" t="n">
        <f aca="false">SUM(S328:S328)</f>
        <v>0</v>
      </c>
      <c r="T329" s="37" t="e">
        <f aca="false">S329/$P329</f>
        <v>#DIV/0!</v>
      </c>
      <c r="U329" s="36" t="n">
        <f aca="false">SUM(U328:U328)</f>
        <v>0</v>
      </c>
      <c r="V329" s="37" t="e">
        <f aca="false">U329/$P329</f>
        <v>#DIV/0!</v>
      </c>
      <c r="W329" s="36" t="n">
        <f aca="false">SUM(W328:W328)</f>
        <v>0</v>
      </c>
      <c r="X329" s="37" t="e">
        <f aca="false">W329/$P329</f>
        <v>#DIV/0!</v>
      </c>
      <c r="Y329" s="36" t="n">
        <f aca="false">SUM(Y328:Y328)</f>
        <v>0</v>
      </c>
      <c r="Z329" s="36" t="n">
        <f aca="false">SUM(Z328:Z328)</f>
        <v>0</v>
      </c>
    </row>
    <row r="330" customFormat="false" ht="13.9" hidden="false" customHeight="true" outlineLevel="0" collapsed="false">
      <c r="A330" s="1" t="n">
        <v>5</v>
      </c>
      <c r="B330" s="1" t="n">
        <v>2</v>
      </c>
      <c r="C330" s="1" t="n">
        <v>3</v>
      </c>
      <c r="D330" s="17"/>
      <c r="E330" s="18"/>
      <c r="F330" s="13" t="s">
        <v>121</v>
      </c>
      <c r="G330" s="14" t="n">
        <f aca="false">G322+G327+G329</f>
        <v>27126.9</v>
      </c>
      <c r="H330" s="14" t="n">
        <f aca="false">H322+H327+H329</f>
        <v>138.4</v>
      </c>
      <c r="I330" s="14" t="n">
        <f aca="false">I322+I327+I329</f>
        <v>14613</v>
      </c>
      <c r="J330" s="14" t="n">
        <f aca="false">J322+J327+J329</f>
        <v>6426.28</v>
      </c>
      <c r="K330" s="14" t="n">
        <f aca="false">K322+K327+K329</f>
        <v>3143</v>
      </c>
      <c r="L330" s="14" t="n">
        <f aca="false">L322+L327+L329</f>
        <v>0</v>
      </c>
      <c r="M330" s="14" t="n">
        <f aca="false">M322+M327+M329</f>
        <v>0</v>
      </c>
      <c r="N330" s="14" t="n">
        <f aca="false">N322+N327+N329</f>
        <v>0</v>
      </c>
      <c r="O330" s="14" t="n">
        <f aca="false">O322+O327+O329</f>
        <v>0</v>
      </c>
      <c r="P330" s="14" t="n">
        <f aca="false">P322+P327+P329</f>
        <v>3143</v>
      </c>
      <c r="Q330" s="14" t="n">
        <f aca="false">Q322+Q327+Q329</f>
        <v>0</v>
      </c>
      <c r="R330" s="15" t="n">
        <f aca="false">Q330/$P330</f>
        <v>0</v>
      </c>
      <c r="S330" s="14" t="n">
        <f aca="false">S322+S327+S329</f>
        <v>0</v>
      </c>
      <c r="T330" s="15" t="n">
        <f aca="false">S330/$P330</f>
        <v>0</v>
      </c>
      <c r="U330" s="14" t="n">
        <f aca="false">U322+U327+U329</f>
        <v>0</v>
      </c>
      <c r="V330" s="15" t="n">
        <f aca="false">U330/$P330</f>
        <v>0</v>
      </c>
      <c r="W330" s="14" t="n">
        <f aca="false">W322+W327+W329</f>
        <v>0</v>
      </c>
      <c r="X330" s="15" t="n">
        <f aca="false">W330/$P330</f>
        <v>0</v>
      </c>
      <c r="Y330" s="14" t="n">
        <f aca="false">Y322+Y327+Y329</f>
        <v>3233</v>
      </c>
      <c r="Z330" s="14" t="n">
        <f aca="false">Z322+Z327+Z329</f>
        <v>3324</v>
      </c>
    </row>
    <row r="332" customFormat="false" ht="13.9" hidden="false" customHeight="true" outlineLevel="0" collapsed="false">
      <c r="D332" s="19" t="s">
        <v>222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20"/>
      <c r="S332" s="19"/>
      <c r="T332" s="20"/>
      <c r="U332" s="19"/>
      <c r="V332" s="20"/>
      <c r="W332" s="19"/>
      <c r="X332" s="20"/>
      <c r="Y332" s="19"/>
      <c r="Z332" s="19"/>
    </row>
    <row r="333" customFormat="false" ht="13.9" hidden="false" customHeight="true" outlineLevel="0" collapsed="false">
      <c r="D333" s="6"/>
      <c r="E333" s="6"/>
      <c r="F333" s="6"/>
      <c r="G333" s="7" t="s">
        <v>1</v>
      </c>
      <c r="H333" s="7" t="s">
        <v>2</v>
      </c>
      <c r="I333" s="7" t="s">
        <v>3</v>
      </c>
      <c r="J333" s="7" t="s">
        <v>4</v>
      </c>
      <c r="K333" s="7" t="s">
        <v>5</v>
      </c>
      <c r="L333" s="7" t="s">
        <v>6</v>
      </c>
      <c r="M333" s="7" t="s">
        <v>7</v>
      </c>
      <c r="N333" s="7" t="s">
        <v>8</v>
      </c>
      <c r="O333" s="7" t="s">
        <v>9</v>
      </c>
      <c r="P333" s="7" t="s">
        <v>10</v>
      </c>
      <c r="Q333" s="7" t="s">
        <v>11</v>
      </c>
      <c r="R333" s="8" t="s">
        <v>12</v>
      </c>
      <c r="S333" s="7" t="s">
        <v>13</v>
      </c>
      <c r="T333" s="8" t="s">
        <v>14</v>
      </c>
      <c r="U333" s="7" t="s">
        <v>15</v>
      </c>
      <c r="V333" s="8" t="s">
        <v>16</v>
      </c>
      <c r="W333" s="7" t="s">
        <v>17</v>
      </c>
      <c r="X333" s="8" t="s">
        <v>18</v>
      </c>
      <c r="Y333" s="7" t="s">
        <v>19</v>
      </c>
      <c r="Z333" s="7" t="s">
        <v>20</v>
      </c>
    </row>
    <row r="334" customFormat="false" ht="13.9" hidden="false" customHeight="true" outlineLevel="0" collapsed="false">
      <c r="A334" s="1" t="n">
        <v>6</v>
      </c>
      <c r="D334" s="21" t="s">
        <v>21</v>
      </c>
      <c r="E334" s="22" t="n">
        <v>111</v>
      </c>
      <c r="F334" s="22" t="s">
        <v>131</v>
      </c>
      <c r="G334" s="23" t="n">
        <f aca="false">G340</f>
        <v>1625</v>
      </c>
      <c r="H334" s="23" t="n">
        <f aca="false">H340</f>
        <v>366.13</v>
      </c>
      <c r="I334" s="23" t="n">
        <f aca="false">I340</f>
        <v>0</v>
      </c>
      <c r="J334" s="23" t="n">
        <f aca="false">J340</f>
        <v>0</v>
      </c>
      <c r="K334" s="23" t="n">
        <f aca="false">K340</f>
        <v>0</v>
      </c>
      <c r="L334" s="23" t="n">
        <f aca="false">L340</f>
        <v>0</v>
      </c>
      <c r="M334" s="23" t="n">
        <f aca="false">M340</f>
        <v>0</v>
      </c>
      <c r="N334" s="23" t="n">
        <f aca="false">N340</f>
        <v>0</v>
      </c>
      <c r="O334" s="23" t="n">
        <f aca="false">O340</f>
        <v>0</v>
      </c>
      <c r="P334" s="23" t="n">
        <f aca="false">P340</f>
        <v>0</v>
      </c>
      <c r="Q334" s="23" t="n">
        <f aca="false">Q340</f>
        <v>0</v>
      </c>
      <c r="R334" s="24" t="e">
        <f aca="false">Q334/$P334</f>
        <v>#DIV/0!</v>
      </c>
      <c r="S334" s="23" t="n">
        <f aca="false">S340</f>
        <v>0</v>
      </c>
      <c r="T334" s="24" t="e">
        <f aca="false">S334/$P334</f>
        <v>#DIV/0!</v>
      </c>
      <c r="U334" s="23" t="n">
        <f aca="false">U340</f>
        <v>0</v>
      </c>
      <c r="V334" s="24" t="e">
        <f aca="false">U334/$P334</f>
        <v>#DIV/0!</v>
      </c>
      <c r="W334" s="23" t="n">
        <f aca="false">W340</f>
        <v>0</v>
      </c>
      <c r="X334" s="24" t="e">
        <f aca="false">W334/$P334</f>
        <v>#DIV/0!</v>
      </c>
      <c r="Y334" s="23" t="n">
        <f aca="false">Y340</f>
        <v>0</v>
      </c>
      <c r="Z334" s="23" t="n">
        <f aca="false">Z340</f>
        <v>0</v>
      </c>
    </row>
    <row r="335" customFormat="false" ht="13.9" hidden="false" customHeight="true" outlineLevel="0" collapsed="false">
      <c r="A335" s="1" t="n">
        <v>6</v>
      </c>
      <c r="D335" s="21" t="s">
        <v>21</v>
      </c>
      <c r="E335" s="22" t="n">
        <v>41</v>
      </c>
      <c r="F335" s="22" t="s">
        <v>23</v>
      </c>
      <c r="G335" s="23" t="n">
        <f aca="false">G341+G369+G404</f>
        <v>45752.65</v>
      </c>
      <c r="H335" s="23" t="n">
        <f aca="false">H341+H369+H404</f>
        <v>28532.59</v>
      </c>
      <c r="I335" s="23" t="n">
        <f aca="false">I341+I369+I404</f>
        <v>37031</v>
      </c>
      <c r="J335" s="23" t="n">
        <f aca="false">J341+J369+J404</f>
        <v>31741.68</v>
      </c>
      <c r="K335" s="23" t="n">
        <f aca="false">K341+K369+K404</f>
        <v>35412</v>
      </c>
      <c r="L335" s="23" t="n">
        <f aca="false">L341+L369+L404</f>
        <v>0</v>
      </c>
      <c r="M335" s="23" t="n">
        <f aca="false">M341+M369+M404</f>
        <v>0</v>
      </c>
      <c r="N335" s="23" t="n">
        <f aca="false">N341+N369+N404</f>
        <v>0</v>
      </c>
      <c r="O335" s="23" t="n">
        <f aca="false">O341+O369+O404</f>
        <v>0</v>
      </c>
      <c r="P335" s="23" t="n">
        <f aca="false">P341+P369+P404</f>
        <v>35412</v>
      </c>
      <c r="Q335" s="23" t="n">
        <f aca="false">Q341+Q369+Q404</f>
        <v>0</v>
      </c>
      <c r="R335" s="24" t="n">
        <f aca="false">Q335/$P335</f>
        <v>0</v>
      </c>
      <c r="S335" s="23" t="n">
        <f aca="false">S341+S369+S404</f>
        <v>0</v>
      </c>
      <c r="T335" s="24" t="n">
        <f aca="false">S335/$P335</f>
        <v>0</v>
      </c>
      <c r="U335" s="23" t="n">
        <f aca="false">U341+U369+U404</f>
        <v>0</v>
      </c>
      <c r="V335" s="24" t="n">
        <f aca="false">U335/$P335</f>
        <v>0</v>
      </c>
      <c r="W335" s="23" t="n">
        <f aca="false">W341+W369+W404</f>
        <v>0</v>
      </c>
      <c r="X335" s="24" t="n">
        <f aca="false">W335/$P335</f>
        <v>0</v>
      </c>
      <c r="Y335" s="23" t="n">
        <f aca="false">Y341+Y369+Y404</f>
        <v>35412</v>
      </c>
      <c r="Z335" s="23" t="n">
        <f aca="false">Z341+Z369+Z404</f>
        <v>35412</v>
      </c>
    </row>
    <row r="336" customFormat="false" ht="13.9" hidden="false" customHeight="true" outlineLevel="0" collapsed="false">
      <c r="A336" s="1" t="n">
        <v>6</v>
      </c>
      <c r="D336" s="17"/>
      <c r="E336" s="18"/>
      <c r="F336" s="25" t="s">
        <v>121</v>
      </c>
      <c r="G336" s="26" t="n">
        <f aca="false">SUM(G334:G335)</f>
        <v>47377.65</v>
      </c>
      <c r="H336" s="26" t="n">
        <f aca="false">SUM(H334:H335)</f>
        <v>28898.72</v>
      </c>
      <c r="I336" s="26" t="n">
        <f aca="false">SUM(I334:I335)</f>
        <v>37031</v>
      </c>
      <c r="J336" s="26" t="n">
        <f aca="false">SUM(J334:J335)</f>
        <v>31741.68</v>
      </c>
      <c r="K336" s="26" t="n">
        <f aca="false">SUM(K334:K335)</f>
        <v>35412</v>
      </c>
      <c r="L336" s="26" t="n">
        <f aca="false">SUM(L334:L335)</f>
        <v>0</v>
      </c>
      <c r="M336" s="26" t="n">
        <f aca="false">SUM(M334:M335)</f>
        <v>0</v>
      </c>
      <c r="N336" s="26" t="n">
        <f aca="false">SUM(N334:N335)</f>
        <v>0</v>
      </c>
      <c r="O336" s="26" t="n">
        <f aca="false">SUM(O334:O335)</f>
        <v>0</v>
      </c>
      <c r="P336" s="26" t="n">
        <f aca="false">SUM(P334:P335)</f>
        <v>35412</v>
      </c>
      <c r="Q336" s="26" t="n">
        <f aca="false">SUM(Q334:Q335)</f>
        <v>0</v>
      </c>
      <c r="R336" s="27" t="n">
        <f aca="false">Q336/$P336</f>
        <v>0</v>
      </c>
      <c r="S336" s="26" t="n">
        <f aca="false">SUM(S334:S335)</f>
        <v>0</v>
      </c>
      <c r="T336" s="27" t="n">
        <f aca="false">S336/$P336</f>
        <v>0</v>
      </c>
      <c r="U336" s="26" t="n">
        <f aca="false">SUM(U334:U335)</f>
        <v>0</v>
      </c>
      <c r="V336" s="27" t="n">
        <f aca="false">U336/$P336</f>
        <v>0</v>
      </c>
      <c r="W336" s="26" t="n">
        <f aca="false">SUM(W334:W335)</f>
        <v>0</v>
      </c>
      <c r="X336" s="27" t="n">
        <f aca="false">W336/$P336</f>
        <v>0</v>
      </c>
      <c r="Y336" s="26" t="n">
        <f aca="false">SUM(Y334:Y335)</f>
        <v>35412</v>
      </c>
      <c r="Z336" s="26" t="n">
        <f aca="false">SUM(Z334:Z335)</f>
        <v>35412</v>
      </c>
    </row>
    <row r="338" customFormat="false" ht="13.9" hidden="false" customHeight="true" outlineLevel="0" collapsed="false">
      <c r="D338" s="28" t="s">
        <v>223</v>
      </c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9"/>
      <c r="S338" s="28"/>
      <c r="T338" s="29"/>
      <c r="U338" s="28"/>
      <c r="V338" s="29"/>
      <c r="W338" s="28"/>
      <c r="X338" s="29"/>
      <c r="Y338" s="28"/>
      <c r="Z338" s="28"/>
    </row>
    <row r="339" customFormat="false" ht="13.9" hidden="false" customHeight="true" outlineLevel="0" collapsed="false">
      <c r="D339" s="104"/>
      <c r="E339" s="104"/>
      <c r="F339" s="104"/>
      <c r="G339" s="7" t="s">
        <v>1</v>
      </c>
      <c r="H339" s="7" t="s">
        <v>2</v>
      </c>
      <c r="I339" s="7" t="s">
        <v>3</v>
      </c>
      <c r="J339" s="7" t="s">
        <v>4</v>
      </c>
      <c r="K339" s="7" t="s">
        <v>5</v>
      </c>
      <c r="L339" s="7" t="s">
        <v>6</v>
      </c>
      <c r="M339" s="7" t="s">
        <v>7</v>
      </c>
      <c r="N339" s="7" t="s">
        <v>8</v>
      </c>
      <c r="O339" s="7" t="s">
        <v>9</v>
      </c>
      <c r="P339" s="7" t="s">
        <v>10</v>
      </c>
      <c r="Q339" s="7" t="s">
        <v>11</v>
      </c>
      <c r="R339" s="8" t="s">
        <v>12</v>
      </c>
      <c r="S339" s="7" t="s">
        <v>13</v>
      </c>
      <c r="T339" s="8" t="s">
        <v>14</v>
      </c>
      <c r="U339" s="7" t="s">
        <v>15</v>
      </c>
      <c r="V339" s="8" t="s">
        <v>16</v>
      </c>
      <c r="W339" s="7" t="s">
        <v>17</v>
      </c>
      <c r="X339" s="8" t="s">
        <v>18</v>
      </c>
      <c r="Y339" s="7" t="s">
        <v>19</v>
      </c>
      <c r="Z339" s="7" t="s">
        <v>20</v>
      </c>
    </row>
    <row r="340" customFormat="false" ht="13.9" hidden="false" customHeight="true" outlineLevel="0" collapsed="false">
      <c r="A340" s="1" t="n">
        <v>6</v>
      </c>
      <c r="B340" s="1" t="n">
        <v>1</v>
      </c>
      <c r="D340" s="30" t="s">
        <v>21</v>
      </c>
      <c r="E340" s="10" t="n">
        <v>111</v>
      </c>
      <c r="F340" s="10" t="s">
        <v>131</v>
      </c>
      <c r="G340" s="11" t="n">
        <f aca="false">G347</f>
        <v>1625</v>
      </c>
      <c r="H340" s="11" t="n">
        <f aca="false">H347</f>
        <v>366.13</v>
      </c>
      <c r="I340" s="11" t="n">
        <f aca="false">I347</f>
        <v>0</v>
      </c>
      <c r="J340" s="11" t="n">
        <f aca="false">J347</f>
        <v>0</v>
      </c>
      <c r="K340" s="11" t="n">
        <f aca="false">K347</f>
        <v>0</v>
      </c>
      <c r="L340" s="11" t="n">
        <f aca="false">L347</f>
        <v>0</v>
      </c>
      <c r="M340" s="11" t="n">
        <f aca="false">M347</f>
        <v>0</v>
      </c>
      <c r="N340" s="11" t="n">
        <f aca="false">N347</f>
        <v>0</v>
      </c>
      <c r="O340" s="11" t="n">
        <f aca="false">O347</f>
        <v>0</v>
      </c>
      <c r="P340" s="11" t="n">
        <f aca="false">P347</f>
        <v>0</v>
      </c>
      <c r="Q340" s="11" t="n">
        <f aca="false">Q347</f>
        <v>0</v>
      </c>
      <c r="R340" s="12" t="e">
        <f aca="false">Q340/$P340</f>
        <v>#DIV/0!</v>
      </c>
      <c r="S340" s="11" t="n">
        <f aca="false">S347</f>
        <v>0</v>
      </c>
      <c r="T340" s="12" t="e">
        <f aca="false">S340/$P340</f>
        <v>#DIV/0!</v>
      </c>
      <c r="U340" s="11" t="n">
        <f aca="false">U347</f>
        <v>0</v>
      </c>
      <c r="V340" s="12" t="e">
        <f aca="false">U340/$P340</f>
        <v>#DIV/0!</v>
      </c>
      <c r="W340" s="11" t="n">
        <f aca="false">W347</f>
        <v>0</v>
      </c>
      <c r="X340" s="12" t="e">
        <f aca="false">W340/$P340</f>
        <v>#DIV/0!</v>
      </c>
      <c r="Y340" s="11" t="n">
        <f aca="false">Y347</f>
        <v>0</v>
      </c>
      <c r="Z340" s="11" t="n">
        <f aca="false">Z347</f>
        <v>0</v>
      </c>
    </row>
    <row r="341" customFormat="false" ht="13.9" hidden="false" customHeight="true" outlineLevel="0" collapsed="false">
      <c r="A341" s="1" t="n">
        <v>6</v>
      </c>
      <c r="B341" s="1" t="n">
        <v>1</v>
      </c>
      <c r="D341" s="30" t="s">
        <v>21</v>
      </c>
      <c r="E341" s="10" t="n">
        <v>41</v>
      </c>
      <c r="F341" s="10" t="s">
        <v>23</v>
      </c>
      <c r="G341" s="11" t="n">
        <f aca="false">G351+G359</f>
        <v>10099.93</v>
      </c>
      <c r="H341" s="11" t="n">
        <f aca="false">H351+H359</f>
        <v>7928.45</v>
      </c>
      <c r="I341" s="11" t="n">
        <f aca="false">I351+I359</f>
        <v>10972</v>
      </c>
      <c r="J341" s="11" t="n">
        <f aca="false">J351+J359</f>
        <v>9945.57</v>
      </c>
      <c r="K341" s="11" t="n">
        <f aca="false">K351+K359</f>
        <v>12515</v>
      </c>
      <c r="L341" s="11" t="n">
        <f aca="false">L351+L359</f>
        <v>0</v>
      </c>
      <c r="M341" s="11" t="n">
        <f aca="false">M351+M359</f>
        <v>0</v>
      </c>
      <c r="N341" s="11" t="n">
        <f aca="false">N351+N359</f>
        <v>0</v>
      </c>
      <c r="O341" s="11" t="n">
        <f aca="false">O351+O359</f>
        <v>0</v>
      </c>
      <c r="P341" s="11" t="n">
        <f aca="false">P351+P359</f>
        <v>12515</v>
      </c>
      <c r="Q341" s="11" t="n">
        <f aca="false">Q351+Q359</f>
        <v>0</v>
      </c>
      <c r="R341" s="12" t="n">
        <f aca="false">Q341/$P341</f>
        <v>0</v>
      </c>
      <c r="S341" s="11" t="n">
        <f aca="false">S351+S359</f>
        <v>0</v>
      </c>
      <c r="T341" s="12" t="n">
        <f aca="false">S341/$P341</f>
        <v>0</v>
      </c>
      <c r="U341" s="11" t="n">
        <f aca="false">U351+U359</f>
        <v>0</v>
      </c>
      <c r="V341" s="12" t="n">
        <f aca="false">U341/$P341</f>
        <v>0</v>
      </c>
      <c r="W341" s="11" t="n">
        <f aca="false">W351+W359</f>
        <v>0</v>
      </c>
      <c r="X341" s="12" t="n">
        <f aca="false">W341/$P341</f>
        <v>0</v>
      </c>
      <c r="Y341" s="11" t="n">
        <f aca="false">Y351+Y359</f>
        <v>12515</v>
      </c>
      <c r="Z341" s="11" t="n">
        <f aca="false">Z351+Z359</f>
        <v>12515</v>
      </c>
    </row>
    <row r="342" customFormat="false" ht="13.9" hidden="false" customHeight="true" outlineLevel="0" collapsed="false">
      <c r="A342" s="1" t="n">
        <v>6</v>
      </c>
      <c r="B342" s="1" t="n">
        <v>1</v>
      </c>
      <c r="D342" s="17"/>
      <c r="E342" s="18"/>
      <c r="F342" s="13" t="s">
        <v>121</v>
      </c>
      <c r="G342" s="14" t="n">
        <f aca="false">SUM(G340:G341)</f>
        <v>11724.93</v>
      </c>
      <c r="H342" s="14" t="n">
        <f aca="false">SUM(H340:H341)</f>
        <v>8294.58</v>
      </c>
      <c r="I342" s="14" t="n">
        <f aca="false">SUM(I340:I341)</f>
        <v>10972</v>
      </c>
      <c r="J342" s="14" t="n">
        <f aca="false">SUM(J340:J341)</f>
        <v>9945.57</v>
      </c>
      <c r="K342" s="14" t="n">
        <f aca="false">SUM(K340:K341)</f>
        <v>12515</v>
      </c>
      <c r="L342" s="14" t="n">
        <f aca="false">SUM(L340:L341)</f>
        <v>0</v>
      </c>
      <c r="M342" s="14" t="n">
        <f aca="false">SUM(M340:M341)</f>
        <v>0</v>
      </c>
      <c r="N342" s="14" t="n">
        <f aca="false">SUM(N340:N341)</f>
        <v>0</v>
      </c>
      <c r="O342" s="14" t="n">
        <f aca="false">SUM(O340:O341)</f>
        <v>0</v>
      </c>
      <c r="P342" s="14" t="n">
        <f aca="false">SUM(P340:P341)</f>
        <v>12515</v>
      </c>
      <c r="Q342" s="14" t="n">
        <f aca="false">SUM(Q340:Q341)</f>
        <v>0</v>
      </c>
      <c r="R342" s="15" t="n">
        <f aca="false">Q342/$P342</f>
        <v>0</v>
      </c>
      <c r="S342" s="14" t="n">
        <f aca="false">SUM(S340:S341)</f>
        <v>0</v>
      </c>
      <c r="T342" s="15" t="n">
        <f aca="false">S342/$P342</f>
        <v>0</v>
      </c>
      <c r="U342" s="14" t="n">
        <f aca="false">SUM(U340:U341)</f>
        <v>0</v>
      </c>
      <c r="V342" s="15" t="n">
        <f aca="false">U342/$P342</f>
        <v>0</v>
      </c>
      <c r="W342" s="14" t="n">
        <f aca="false">SUM(W340:W341)</f>
        <v>0</v>
      </c>
      <c r="X342" s="15" t="n">
        <f aca="false">W342/$P342</f>
        <v>0</v>
      </c>
      <c r="Y342" s="14" t="n">
        <f aca="false">SUM(Y340:Y341)</f>
        <v>12515</v>
      </c>
      <c r="Z342" s="14" t="n">
        <f aca="false">SUM(Z340:Z341)</f>
        <v>12515</v>
      </c>
    </row>
    <row r="344" customFormat="false" ht="13.9" hidden="false" customHeight="true" outlineLevel="0" collapsed="false">
      <c r="D344" s="60" t="s">
        <v>224</v>
      </c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1"/>
      <c r="S344" s="60"/>
      <c r="T344" s="61"/>
      <c r="U344" s="60"/>
      <c r="V344" s="61"/>
      <c r="W344" s="60"/>
      <c r="X344" s="61"/>
      <c r="Y344" s="60"/>
      <c r="Z344" s="60"/>
    </row>
    <row r="345" customFormat="false" ht="13.9" hidden="false" customHeight="true" outlineLevel="0" collapsed="false">
      <c r="D345" s="7" t="s">
        <v>33</v>
      </c>
      <c r="E345" s="7" t="s">
        <v>34</v>
      </c>
      <c r="F345" s="7" t="s">
        <v>35</v>
      </c>
      <c r="G345" s="7" t="s">
        <v>1</v>
      </c>
      <c r="H345" s="7" t="s">
        <v>2</v>
      </c>
      <c r="I345" s="7" t="s">
        <v>3</v>
      </c>
      <c r="J345" s="7" t="s">
        <v>4</v>
      </c>
      <c r="K345" s="7" t="s">
        <v>5</v>
      </c>
      <c r="L345" s="7" t="s">
        <v>6</v>
      </c>
      <c r="M345" s="7" t="s">
        <v>7</v>
      </c>
      <c r="N345" s="7" t="s">
        <v>8</v>
      </c>
      <c r="O345" s="7" t="s">
        <v>9</v>
      </c>
      <c r="P345" s="7" t="s">
        <v>10</v>
      </c>
      <c r="Q345" s="7" t="s">
        <v>11</v>
      </c>
      <c r="R345" s="8" t="s">
        <v>12</v>
      </c>
      <c r="S345" s="7" t="s">
        <v>13</v>
      </c>
      <c r="T345" s="8" t="s">
        <v>14</v>
      </c>
      <c r="U345" s="7" t="s">
        <v>15</v>
      </c>
      <c r="V345" s="8" t="s">
        <v>16</v>
      </c>
      <c r="W345" s="7" t="s">
        <v>17</v>
      </c>
      <c r="X345" s="8" t="s">
        <v>18</v>
      </c>
      <c r="Y345" s="7" t="s">
        <v>19</v>
      </c>
      <c r="Z345" s="7" t="s">
        <v>20</v>
      </c>
    </row>
    <row r="346" customFormat="false" ht="13.9" hidden="false" customHeight="true" outlineLevel="0" collapsed="false">
      <c r="A346" s="1" t="n">
        <v>6</v>
      </c>
      <c r="B346" s="1" t="n">
        <v>1</v>
      </c>
      <c r="C346" s="1" t="n">
        <v>1</v>
      </c>
      <c r="D346" s="74" t="s">
        <v>225</v>
      </c>
      <c r="E346" s="10" t="n">
        <v>630</v>
      </c>
      <c r="F346" s="10" t="s">
        <v>128</v>
      </c>
      <c r="G346" s="11" t="n">
        <v>1625</v>
      </c>
      <c r="H346" s="11" t="n">
        <v>366.13</v>
      </c>
      <c r="I346" s="11" t="n">
        <v>0</v>
      </c>
      <c r="J346" s="11" t="n">
        <v>0</v>
      </c>
      <c r="K346" s="11" t="n">
        <v>0</v>
      </c>
      <c r="L346" s="11"/>
      <c r="M346" s="11"/>
      <c r="N346" s="11"/>
      <c r="O346" s="11"/>
      <c r="P346" s="11" t="n">
        <f aca="false">K346+SUM(L346:O346)</f>
        <v>0</v>
      </c>
      <c r="Q346" s="11"/>
      <c r="R346" s="12" t="e">
        <f aca="false">Q346/$P346</f>
        <v>#DIV/0!</v>
      </c>
      <c r="S346" s="11"/>
      <c r="T346" s="12" t="e">
        <f aca="false">S346/$P346</f>
        <v>#DIV/0!</v>
      </c>
      <c r="U346" s="11"/>
      <c r="V346" s="12" t="e">
        <f aca="false">U346/$P346</f>
        <v>#DIV/0!</v>
      </c>
      <c r="W346" s="11"/>
      <c r="X346" s="12" t="e">
        <f aca="false">W346/$P346</f>
        <v>#DIV/0!</v>
      </c>
      <c r="Y346" s="11" t="n">
        <v>0</v>
      </c>
      <c r="Z346" s="11" t="n">
        <f aca="false">Y346</f>
        <v>0</v>
      </c>
    </row>
    <row r="347" customFormat="false" ht="13.9" hidden="false" customHeight="true" outlineLevel="0" collapsed="false">
      <c r="A347" s="1" t="n">
        <v>6</v>
      </c>
      <c r="B347" s="1" t="n">
        <v>1</v>
      </c>
      <c r="C347" s="1" t="n">
        <v>1</v>
      </c>
      <c r="D347" s="75" t="s">
        <v>21</v>
      </c>
      <c r="E347" s="76" t="s">
        <v>226</v>
      </c>
      <c r="F347" s="35" t="s">
        <v>131</v>
      </c>
      <c r="G347" s="36" t="n">
        <f aca="false">SUM(G346:G346)</f>
        <v>1625</v>
      </c>
      <c r="H347" s="36" t="n">
        <f aca="false">SUM(H346:H346)</f>
        <v>366.13</v>
      </c>
      <c r="I347" s="36" t="n">
        <f aca="false">SUM(I346:I346)</f>
        <v>0</v>
      </c>
      <c r="J347" s="36" t="n">
        <f aca="false">SUM(J346:J346)</f>
        <v>0</v>
      </c>
      <c r="K347" s="36" t="n">
        <f aca="false">SUM(K346:K346)</f>
        <v>0</v>
      </c>
      <c r="L347" s="36" t="n">
        <f aca="false">SUM(L346:L346)</f>
        <v>0</v>
      </c>
      <c r="M347" s="36" t="n">
        <f aca="false">SUM(M346:M346)</f>
        <v>0</v>
      </c>
      <c r="N347" s="36" t="n">
        <f aca="false">SUM(N346:N346)</f>
        <v>0</v>
      </c>
      <c r="O347" s="36" t="n">
        <f aca="false">SUM(O346:O346)</f>
        <v>0</v>
      </c>
      <c r="P347" s="36" t="n">
        <f aca="false">SUM(P346:P346)</f>
        <v>0</v>
      </c>
      <c r="Q347" s="36" t="n">
        <f aca="false">SUM(Q346:Q346)</f>
        <v>0</v>
      </c>
      <c r="R347" s="37" t="e">
        <f aca="false">Q347/$P347</f>
        <v>#DIV/0!</v>
      </c>
      <c r="S347" s="36" t="n">
        <f aca="false">SUM(S346:S346)</f>
        <v>0</v>
      </c>
      <c r="T347" s="37" t="e">
        <f aca="false">S347/$P347</f>
        <v>#DIV/0!</v>
      </c>
      <c r="U347" s="36" t="n">
        <f aca="false">SUM(U346:U346)</f>
        <v>0</v>
      </c>
      <c r="V347" s="37" t="e">
        <f aca="false">U347/$P347</f>
        <v>#DIV/0!</v>
      </c>
      <c r="W347" s="36" t="n">
        <f aca="false">SUM(W346:W346)</f>
        <v>0</v>
      </c>
      <c r="X347" s="37" t="e">
        <f aca="false">W347/$P347</f>
        <v>#DIV/0!</v>
      </c>
      <c r="Y347" s="36" t="n">
        <f aca="false">SUM(Y346:Y346)</f>
        <v>0</v>
      </c>
      <c r="Z347" s="36" t="n">
        <f aca="false">SUM(Z346:Z346)</f>
        <v>0</v>
      </c>
    </row>
    <row r="348" customFormat="false" ht="13.9" hidden="false" customHeight="true" outlineLevel="0" collapsed="false">
      <c r="A348" s="1" t="n">
        <v>6</v>
      </c>
      <c r="B348" s="1" t="n">
        <v>1</v>
      </c>
      <c r="C348" s="1" t="n">
        <v>1</v>
      </c>
      <c r="D348" s="38" t="s">
        <v>225</v>
      </c>
      <c r="E348" s="10" t="n">
        <v>620</v>
      </c>
      <c r="F348" s="10" t="s">
        <v>127</v>
      </c>
      <c r="G348" s="11" t="n">
        <v>108.24</v>
      </c>
      <c r="H348" s="11" t="n">
        <v>0</v>
      </c>
      <c r="I348" s="11" t="n">
        <v>0</v>
      </c>
      <c r="J348" s="11" t="n">
        <v>0</v>
      </c>
      <c r="K348" s="11" t="n">
        <v>0</v>
      </c>
      <c r="L348" s="11"/>
      <c r="M348" s="11"/>
      <c r="N348" s="11"/>
      <c r="O348" s="11"/>
      <c r="P348" s="11" t="n">
        <f aca="false">K348+SUM(L348:O348)</f>
        <v>0</v>
      </c>
      <c r="Q348" s="11"/>
      <c r="R348" s="12" t="e">
        <f aca="false">Q348/$P348</f>
        <v>#DIV/0!</v>
      </c>
      <c r="S348" s="11"/>
      <c r="T348" s="12" t="e">
        <f aca="false">S348/$P348</f>
        <v>#DIV/0!</v>
      </c>
      <c r="U348" s="11"/>
      <c r="V348" s="12" t="e">
        <f aca="false">U348/$P348</f>
        <v>#DIV/0!</v>
      </c>
      <c r="W348" s="11"/>
      <c r="X348" s="12" t="e">
        <f aca="false">W348/$P348</f>
        <v>#DIV/0!</v>
      </c>
      <c r="Y348" s="11" t="n">
        <f aca="false">K348</f>
        <v>0</v>
      </c>
      <c r="Z348" s="11" t="n">
        <f aca="false">Y348</f>
        <v>0</v>
      </c>
    </row>
    <row r="349" customFormat="false" ht="13.9" hidden="false" customHeight="true" outlineLevel="0" collapsed="false">
      <c r="A349" s="1" t="n">
        <v>6</v>
      </c>
      <c r="B349" s="1" t="n">
        <v>1</v>
      </c>
      <c r="C349" s="1" t="n">
        <v>1</v>
      </c>
      <c r="D349" s="74" t="s">
        <v>225</v>
      </c>
      <c r="E349" s="10" t="n">
        <v>630</v>
      </c>
      <c r="F349" s="10" t="s">
        <v>128</v>
      </c>
      <c r="G349" s="11" t="n">
        <v>2841.69</v>
      </c>
      <c r="H349" s="11" t="n">
        <v>1628.45</v>
      </c>
      <c r="I349" s="11" t="n">
        <v>1222</v>
      </c>
      <c r="J349" s="11" t="n">
        <v>1445.57</v>
      </c>
      <c r="K349" s="11" t="n">
        <v>1515</v>
      </c>
      <c r="L349" s="11"/>
      <c r="M349" s="11"/>
      <c r="N349" s="11"/>
      <c r="O349" s="11"/>
      <c r="P349" s="11" t="n">
        <f aca="false">K349+SUM(L349:O349)</f>
        <v>1515</v>
      </c>
      <c r="Q349" s="11"/>
      <c r="R349" s="12" t="n">
        <f aca="false">Q349/$P349</f>
        <v>0</v>
      </c>
      <c r="S349" s="11"/>
      <c r="T349" s="12" t="n">
        <f aca="false">S349/$P349</f>
        <v>0</v>
      </c>
      <c r="U349" s="11"/>
      <c r="V349" s="12" t="n">
        <f aca="false">U349/$P349</f>
        <v>0</v>
      </c>
      <c r="W349" s="11"/>
      <c r="X349" s="12" t="n">
        <f aca="false">W349/$P349</f>
        <v>0</v>
      </c>
      <c r="Y349" s="11" t="n">
        <f aca="false">K349</f>
        <v>1515</v>
      </c>
      <c r="Z349" s="11" t="n">
        <f aca="false">Y349</f>
        <v>1515</v>
      </c>
    </row>
    <row r="350" customFormat="false" ht="13.9" hidden="false" customHeight="true" outlineLevel="0" collapsed="false">
      <c r="A350" s="1" t="n">
        <v>6</v>
      </c>
      <c r="B350" s="1" t="n">
        <v>1</v>
      </c>
      <c r="C350" s="1" t="n">
        <v>1</v>
      </c>
      <c r="D350" s="74" t="s">
        <v>225</v>
      </c>
      <c r="E350" s="10" t="n">
        <v>640</v>
      </c>
      <c r="F350" s="10" t="s">
        <v>129</v>
      </c>
      <c r="G350" s="11" t="n">
        <v>5450</v>
      </c>
      <c r="H350" s="11" t="n">
        <v>4800</v>
      </c>
      <c r="I350" s="11" t="n">
        <v>5000</v>
      </c>
      <c r="J350" s="11" t="n">
        <v>5000</v>
      </c>
      <c r="K350" s="11" t="n">
        <v>5000</v>
      </c>
      <c r="L350" s="11"/>
      <c r="M350" s="11"/>
      <c r="N350" s="11"/>
      <c r="O350" s="11"/>
      <c r="P350" s="11" t="n">
        <f aca="false">K350+SUM(L350:O350)</f>
        <v>5000</v>
      </c>
      <c r="Q350" s="11"/>
      <c r="R350" s="12" t="n">
        <f aca="false">Q350/$P350</f>
        <v>0</v>
      </c>
      <c r="S350" s="11"/>
      <c r="T350" s="12" t="n">
        <f aca="false">S350/$P350</f>
        <v>0</v>
      </c>
      <c r="U350" s="11"/>
      <c r="V350" s="12" t="n">
        <f aca="false">U350/$P350</f>
        <v>0</v>
      </c>
      <c r="W350" s="11"/>
      <c r="X350" s="12" t="n">
        <f aca="false">W350/$P350</f>
        <v>0</v>
      </c>
      <c r="Y350" s="11" t="n">
        <f aca="false">K350</f>
        <v>5000</v>
      </c>
      <c r="Z350" s="11" t="n">
        <f aca="false">Y350</f>
        <v>5000</v>
      </c>
    </row>
    <row r="351" customFormat="false" ht="13.9" hidden="false" customHeight="true" outlineLevel="0" collapsed="false">
      <c r="A351" s="1" t="n">
        <v>6</v>
      </c>
      <c r="B351" s="1" t="n">
        <v>1</v>
      </c>
      <c r="C351" s="1" t="n">
        <v>1</v>
      </c>
      <c r="D351" s="75" t="s">
        <v>21</v>
      </c>
      <c r="E351" s="35" t="n">
        <v>41</v>
      </c>
      <c r="F351" s="35" t="s">
        <v>23</v>
      </c>
      <c r="G351" s="36" t="n">
        <f aca="false">SUM(G348:G350)</f>
        <v>8399.93</v>
      </c>
      <c r="H351" s="36" t="n">
        <f aca="false">SUM(H348:H350)</f>
        <v>6428.45</v>
      </c>
      <c r="I351" s="36" t="n">
        <f aca="false">SUM(I348:I350)</f>
        <v>6222</v>
      </c>
      <c r="J351" s="36" t="n">
        <f aca="false">SUM(J348:J350)</f>
        <v>6445.57</v>
      </c>
      <c r="K351" s="36" t="n">
        <f aca="false">SUM(K348:K350)</f>
        <v>6515</v>
      </c>
      <c r="L351" s="36" t="n">
        <f aca="false">SUM(L348:L350)</f>
        <v>0</v>
      </c>
      <c r="M351" s="36" t="n">
        <f aca="false">SUM(M348:M350)</f>
        <v>0</v>
      </c>
      <c r="N351" s="36" t="n">
        <f aca="false">SUM(N348:N350)</f>
        <v>0</v>
      </c>
      <c r="O351" s="36" t="n">
        <f aca="false">SUM(O348:O350)</f>
        <v>0</v>
      </c>
      <c r="P351" s="36" t="n">
        <f aca="false">SUM(P348:P350)</f>
        <v>6515</v>
      </c>
      <c r="Q351" s="36" t="n">
        <f aca="false">SUM(Q348:Q350)</f>
        <v>0</v>
      </c>
      <c r="R351" s="37" t="n">
        <f aca="false">Q351/$P351</f>
        <v>0</v>
      </c>
      <c r="S351" s="36" t="n">
        <f aca="false">SUM(S348:S350)</f>
        <v>0</v>
      </c>
      <c r="T351" s="37" t="n">
        <f aca="false">S351/$P351</f>
        <v>0</v>
      </c>
      <c r="U351" s="36" t="n">
        <f aca="false">SUM(U348:U350)</f>
        <v>0</v>
      </c>
      <c r="V351" s="37" t="n">
        <f aca="false">U351/$P351</f>
        <v>0</v>
      </c>
      <c r="W351" s="36" t="n">
        <f aca="false">SUM(W348:W350)</f>
        <v>0</v>
      </c>
      <c r="X351" s="37" t="n">
        <f aca="false">W351/$P351</f>
        <v>0</v>
      </c>
      <c r="Y351" s="36" t="n">
        <f aca="false">SUM(Y348:Y350)</f>
        <v>6515</v>
      </c>
      <c r="Z351" s="36" t="n">
        <f aca="false">SUM(Z348:Z350)</f>
        <v>6515</v>
      </c>
    </row>
    <row r="352" customFormat="false" ht="13.9" hidden="false" customHeight="true" outlineLevel="0" collapsed="false">
      <c r="A352" s="1" t="n">
        <v>6</v>
      </c>
      <c r="B352" s="1" t="n">
        <v>1</v>
      </c>
      <c r="C352" s="1" t="n">
        <v>1</v>
      </c>
      <c r="D352" s="77"/>
      <c r="E352" s="78"/>
      <c r="F352" s="13" t="s">
        <v>121</v>
      </c>
      <c r="G352" s="14" t="n">
        <f aca="false">G347+G351</f>
        <v>10024.93</v>
      </c>
      <c r="H352" s="14" t="n">
        <f aca="false">H347+H351</f>
        <v>6794.58</v>
      </c>
      <c r="I352" s="14" t="n">
        <f aca="false">I347+I351</f>
        <v>6222</v>
      </c>
      <c r="J352" s="14" t="n">
        <f aca="false">J347+J351</f>
        <v>6445.57</v>
      </c>
      <c r="K352" s="14" t="n">
        <f aca="false">K347+K351</f>
        <v>6515</v>
      </c>
      <c r="L352" s="14" t="n">
        <f aca="false">L347+L351</f>
        <v>0</v>
      </c>
      <c r="M352" s="14" t="n">
        <f aca="false">M347+M351</f>
        <v>0</v>
      </c>
      <c r="N352" s="14" t="n">
        <f aca="false">N347+N351</f>
        <v>0</v>
      </c>
      <c r="O352" s="14" t="n">
        <f aca="false">O347+O351</f>
        <v>0</v>
      </c>
      <c r="P352" s="14" t="n">
        <f aca="false">P347+P351</f>
        <v>6515</v>
      </c>
      <c r="Q352" s="14" t="n">
        <f aca="false">Q347+Q351</f>
        <v>0</v>
      </c>
      <c r="R352" s="15" t="n">
        <f aca="false">Q352/$P352</f>
        <v>0</v>
      </c>
      <c r="S352" s="14" t="n">
        <f aca="false">S347+S351</f>
        <v>0</v>
      </c>
      <c r="T352" s="15" t="n">
        <f aca="false">S352/$P352</f>
        <v>0</v>
      </c>
      <c r="U352" s="14" t="n">
        <f aca="false">U347+U351</f>
        <v>0</v>
      </c>
      <c r="V352" s="15" t="n">
        <f aca="false">U352/$P352</f>
        <v>0</v>
      </c>
      <c r="W352" s="14" t="n">
        <f aca="false">W347+W351</f>
        <v>0</v>
      </c>
      <c r="X352" s="15" t="n">
        <f aca="false">W352/$P352</f>
        <v>0</v>
      </c>
      <c r="Y352" s="14" t="n">
        <f aca="false">Y347+Y351</f>
        <v>6515</v>
      </c>
      <c r="Z352" s="14" t="n">
        <f aca="false">Z347+Z351</f>
        <v>6515</v>
      </c>
    </row>
    <row r="354" customFormat="false" ht="13.9" hidden="false" customHeight="true" outlineLevel="0" collapsed="false">
      <c r="E354" s="99" t="s">
        <v>57</v>
      </c>
      <c r="F354" s="105" t="s">
        <v>146</v>
      </c>
      <c r="G354" s="106" t="n">
        <v>380.76</v>
      </c>
      <c r="H354" s="106" t="n">
        <v>869</v>
      </c>
      <c r="I354" s="106" t="n">
        <v>462</v>
      </c>
      <c r="J354" s="106" t="n">
        <v>462</v>
      </c>
      <c r="K354" s="106" t="n">
        <v>530</v>
      </c>
      <c r="L354" s="106"/>
      <c r="M354" s="106"/>
      <c r="N354" s="106"/>
      <c r="O354" s="106"/>
      <c r="P354" s="106" t="n">
        <f aca="false">K354+SUM(L354:O354)</f>
        <v>530</v>
      </c>
      <c r="Q354" s="106"/>
      <c r="R354" s="115" t="n">
        <f aca="false">Q354/$P354</f>
        <v>0</v>
      </c>
      <c r="S354" s="106"/>
      <c r="T354" s="115" t="n">
        <f aca="false">S354/$P354</f>
        <v>0</v>
      </c>
      <c r="U354" s="106"/>
      <c r="V354" s="115" t="n">
        <f aca="false">U354/$P354</f>
        <v>0</v>
      </c>
      <c r="W354" s="106"/>
      <c r="X354" s="116" t="n">
        <f aca="false">W354/$P354</f>
        <v>0</v>
      </c>
      <c r="Y354" s="107" t="n">
        <f aca="false">K354</f>
        <v>530</v>
      </c>
      <c r="Z354" s="110" t="n">
        <f aca="false">Y354</f>
        <v>530</v>
      </c>
    </row>
    <row r="356" customFormat="false" ht="13.9" hidden="false" customHeight="true" outlineLevel="0" collapsed="false">
      <c r="D356" s="60" t="s">
        <v>227</v>
      </c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1"/>
      <c r="S356" s="60"/>
      <c r="T356" s="61"/>
      <c r="U356" s="60"/>
      <c r="V356" s="61"/>
      <c r="W356" s="60"/>
      <c r="X356" s="61"/>
      <c r="Y356" s="60"/>
      <c r="Z356" s="60"/>
    </row>
    <row r="357" customFormat="false" ht="13.9" hidden="false" customHeight="true" outlineLevel="0" collapsed="false">
      <c r="D357" s="7" t="s">
        <v>33</v>
      </c>
      <c r="E357" s="7" t="s">
        <v>34</v>
      </c>
      <c r="F357" s="7" t="s">
        <v>35</v>
      </c>
      <c r="G357" s="7" t="s">
        <v>1</v>
      </c>
      <c r="H357" s="7" t="s">
        <v>2</v>
      </c>
      <c r="I357" s="7" t="s">
        <v>3</v>
      </c>
      <c r="J357" s="7" t="s">
        <v>4</v>
      </c>
      <c r="K357" s="7" t="s">
        <v>5</v>
      </c>
      <c r="L357" s="7" t="s">
        <v>6</v>
      </c>
      <c r="M357" s="7" t="s">
        <v>7</v>
      </c>
      <c r="N357" s="7" t="s">
        <v>8</v>
      </c>
      <c r="O357" s="7" t="s">
        <v>9</v>
      </c>
      <c r="P357" s="7" t="s">
        <v>10</v>
      </c>
      <c r="Q357" s="7" t="s">
        <v>11</v>
      </c>
      <c r="R357" s="8" t="s">
        <v>12</v>
      </c>
      <c r="S357" s="7" t="s">
        <v>13</v>
      </c>
      <c r="T357" s="8" t="s">
        <v>14</v>
      </c>
      <c r="U357" s="7" t="s">
        <v>15</v>
      </c>
      <c r="V357" s="8" t="s">
        <v>16</v>
      </c>
      <c r="W357" s="7" t="s">
        <v>17</v>
      </c>
      <c r="X357" s="8" t="s">
        <v>18</v>
      </c>
      <c r="Y357" s="7" t="s">
        <v>19</v>
      </c>
      <c r="Z357" s="7" t="s">
        <v>20</v>
      </c>
    </row>
    <row r="358" customFormat="false" ht="13.9" hidden="false" customHeight="true" outlineLevel="0" collapsed="false">
      <c r="A358" s="1" t="n">
        <v>6</v>
      </c>
      <c r="B358" s="1" t="n">
        <v>1</v>
      </c>
      <c r="C358" s="1" t="n">
        <v>2</v>
      </c>
      <c r="D358" s="74" t="s">
        <v>225</v>
      </c>
      <c r="E358" s="10" t="n">
        <v>640</v>
      </c>
      <c r="F358" s="10" t="s">
        <v>129</v>
      </c>
      <c r="G358" s="11" t="n">
        <v>1700</v>
      </c>
      <c r="H358" s="11" t="n">
        <v>1500</v>
      </c>
      <c r="I358" s="11" t="n">
        <f aca="false">SUM(I361:I364)</f>
        <v>4750</v>
      </c>
      <c r="J358" s="11" t="n">
        <v>3500</v>
      </c>
      <c r="K358" s="11" t="n">
        <f aca="false">SUM(K361:K364)</f>
        <v>6000</v>
      </c>
      <c r="L358" s="11"/>
      <c r="M358" s="11"/>
      <c r="N358" s="11"/>
      <c r="O358" s="11"/>
      <c r="P358" s="11" t="n">
        <f aca="false">K358+SUM(L358:O358)</f>
        <v>6000</v>
      </c>
      <c r="Q358" s="11"/>
      <c r="R358" s="12" t="n">
        <f aca="false">Q358/$P358</f>
        <v>0</v>
      </c>
      <c r="S358" s="11"/>
      <c r="T358" s="12" t="n">
        <f aca="false">S358/$P358</f>
        <v>0</v>
      </c>
      <c r="U358" s="11"/>
      <c r="V358" s="12" t="n">
        <f aca="false">U358/$P358</f>
        <v>0</v>
      </c>
      <c r="W358" s="11"/>
      <c r="X358" s="12" t="n">
        <f aca="false">W358/$P358</f>
        <v>0</v>
      </c>
      <c r="Y358" s="11" t="n">
        <f aca="false">SUM(Y361:Y364)</f>
        <v>6000</v>
      </c>
      <c r="Z358" s="11" t="n">
        <f aca="false">SUM(Z361:Z364)</f>
        <v>6000</v>
      </c>
    </row>
    <row r="359" customFormat="false" ht="13.9" hidden="false" customHeight="true" outlineLevel="0" collapsed="false">
      <c r="A359" s="1" t="n">
        <v>6</v>
      </c>
      <c r="B359" s="1" t="n">
        <v>1</v>
      </c>
      <c r="C359" s="1" t="n">
        <v>2</v>
      </c>
      <c r="D359" s="67" t="s">
        <v>21</v>
      </c>
      <c r="E359" s="13" t="n">
        <v>41</v>
      </c>
      <c r="F359" s="13" t="s">
        <v>23</v>
      </c>
      <c r="G359" s="14" t="n">
        <f aca="false">SUM(G358:G358)</f>
        <v>1700</v>
      </c>
      <c r="H359" s="14" t="n">
        <f aca="false">SUM(H358:H358)</f>
        <v>1500</v>
      </c>
      <c r="I359" s="14" t="n">
        <f aca="false">SUM(I358:I358)</f>
        <v>4750</v>
      </c>
      <c r="J359" s="14" t="n">
        <f aca="false">SUM(J358:J358)</f>
        <v>3500</v>
      </c>
      <c r="K359" s="14" t="n">
        <f aca="false">SUM(K358:K358)</f>
        <v>6000</v>
      </c>
      <c r="L359" s="14" t="n">
        <f aca="false">SUM(L358:L358)</f>
        <v>0</v>
      </c>
      <c r="M359" s="14" t="n">
        <f aca="false">SUM(M358:M358)</f>
        <v>0</v>
      </c>
      <c r="N359" s="14" t="n">
        <f aca="false">SUM(N358:N358)</f>
        <v>0</v>
      </c>
      <c r="O359" s="14" t="n">
        <f aca="false">SUM(O358:O358)</f>
        <v>0</v>
      </c>
      <c r="P359" s="14" t="n">
        <f aca="false">SUM(P358:P358)</f>
        <v>6000</v>
      </c>
      <c r="Q359" s="14" t="n">
        <f aca="false">SUM(Q358:Q358)</f>
        <v>0</v>
      </c>
      <c r="R359" s="15" t="n">
        <f aca="false">Q359/$P359</f>
        <v>0</v>
      </c>
      <c r="S359" s="14" t="n">
        <f aca="false">SUM(S358:S358)</f>
        <v>0</v>
      </c>
      <c r="T359" s="15" t="n">
        <f aca="false">S359/$P359</f>
        <v>0</v>
      </c>
      <c r="U359" s="14" t="n">
        <f aca="false">SUM(U358:U358)</f>
        <v>0</v>
      </c>
      <c r="V359" s="15" t="n">
        <f aca="false">U359/$P359</f>
        <v>0</v>
      </c>
      <c r="W359" s="14" t="n">
        <f aca="false">SUM(W358:W358)</f>
        <v>0</v>
      </c>
      <c r="X359" s="15" t="n">
        <f aca="false">W359/$P359</f>
        <v>0</v>
      </c>
      <c r="Y359" s="14" t="n">
        <f aca="false">SUM(Y358:Y358)</f>
        <v>6000</v>
      </c>
      <c r="Z359" s="14" t="n">
        <f aca="false">SUM(Z358:Z358)</f>
        <v>6000</v>
      </c>
    </row>
    <row r="361" customFormat="false" ht="13.9" hidden="false" customHeight="true" outlineLevel="0" collapsed="false">
      <c r="E361" s="39" t="s">
        <v>57</v>
      </c>
      <c r="F361" s="17" t="s">
        <v>228</v>
      </c>
      <c r="G361" s="40" t="n">
        <v>1000</v>
      </c>
      <c r="H361" s="40" t="n">
        <v>500</v>
      </c>
      <c r="I361" s="40" t="n">
        <v>1000</v>
      </c>
      <c r="J361" s="40" t="n">
        <v>500</v>
      </c>
      <c r="K361" s="40" t="n">
        <v>1000</v>
      </c>
      <c r="L361" s="40"/>
      <c r="M361" s="40"/>
      <c r="N361" s="40"/>
      <c r="O361" s="40"/>
      <c r="P361" s="40" t="n">
        <f aca="false">K361+SUM(L361:O361)</f>
        <v>1000</v>
      </c>
      <c r="Q361" s="40"/>
      <c r="R361" s="41" t="n">
        <f aca="false">Q361/$P361</f>
        <v>0</v>
      </c>
      <c r="S361" s="40"/>
      <c r="T361" s="41" t="n">
        <f aca="false">S361/$P361</f>
        <v>0</v>
      </c>
      <c r="U361" s="40"/>
      <c r="V361" s="41" t="n">
        <f aca="false">U361/$P361</f>
        <v>0</v>
      </c>
      <c r="W361" s="40"/>
      <c r="X361" s="42" t="n">
        <f aca="false">W361/$P361</f>
        <v>0</v>
      </c>
      <c r="Y361" s="40" t="n">
        <f aca="false">K361</f>
        <v>1000</v>
      </c>
      <c r="Z361" s="43" t="n">
        <f aca="false">Y361</f>
        <v>1000</v>
      </c>
    </row>
    <row r="362" customFormat="false" ht="13.9" hidden="true" customHeight="true" outlineLevel="0" collapsed="false">
      <c r="E362" s="44"/>
      <c r="F362" s="69" t="s">
        <v>229</v>
      </c>
      <c r="G362" s="70" t="n">
        <v>700</v>
      </c>
      <c r="H362" s="70" t="n">
        <v>0</v>
      </c>
      <c r="I362" s="70" t="n">
        <v>0</v>
      </c>
      <c r="J362" s="70" t="n">
        <v>0</v>
      </c>
      <c r="K362" s="70" t="n">
        <v>0</v>
      </c>
      <c r="L362" s="70"/>
      <c r="M362" s="70"/>
      <c r="N362" s="70"/>
      <c r="O362" s="70"/>
      <c r="P362" s="70" t="n">
        <f aca="false">K362+SUM(L362:O362)</f>
        <v>0</v>
      </c>
      <c r="Q362" s="70"/>
      <c r="R362" s="71" t="e">
        <f aca="false">Q362/$P362</f>
        <v>#DIV/0!</v>
      </c>
      <c r="S362" s="70"/>
      <c r="T362" s="71" t="e">
        <f aca="false">S362/$P362</f>
        <v>#DIV/0!</v>
      </c>
      <c r="U362" s="70"/>
      <c r="V362" s="71" t="e">
        <f aca="false">U362/$P362</f>
        <v>#DIV/0!</v>
      </c>
      <c r="W362" s="70"/>
      <c r="X362" s="47" t="e">
        <f aca="false">W362/$P362</f>
        <v>#DIV/0!</v>
      </c>
      <c r="Y362" s="70" t="n">
        <f aca="false">K362</f>
        <v>0</v>
      </c>
      <c r="Z362" s="48" t="n">
        <f aca="false">Y362</f>
        <v>0</v>
      </c>
    </row>
    <row r="363" customFormat="false" ht="13.9" hidden="false" customHeight="true" outlineLevel="0" collapsed="false">
      <c r="E363" s="52"/>
      <c r="F363" s="53" t="s">
        <v>230</v>
      </c>
      <c r="G363" s="54"/>
      <c r="H363" s="54"/>
      <c r="I363" s="54" t="n">
        <v>3000</v>
      </c>
      <c r="J363" s="54" t="n">
        <v>3000</v>
      </c>
      <c r="K363" s="54" t="n">
        <v>5000</v>
      </c>
      <c r="L363" s="54"/>
      <c r="M363" s="54"/>
      <c r="N363" s="54"/>
      <c r="O363" s="54"/>
      <c r="P363" s="54" t="n">
        <f aca="false">K363+SUM(L363:O363)</f>
        <v>5000</v>
      </c>
      <c r="Q363" s="54"/>
      <c r="R363" s="55" t="n">
        <f aca="false">Q363/$P363</f>
        <v>0</v>
      </c>
      <c r="S363" s="54"/>
      <c r="T363" s="55" t="n">
        <f aca="false">S363/$P363</f>
        <v>0</v>
      </c>
      <c r="U363" s="54"/>
      <c r="V363" s="55" t="n">
        <f aca="false">U363/$P363</f>
        <v>0</v>
      </c>
      <c r="W363" s="54"/>
      <c r="X363" s="56" t="n">
        <f aca="false">W363/$P363</f>
        <v>0</v>
      </c>
      <c r="Y363" s="54" t="n">
        <f aca="false">K363</f>
        <v>5000</v>
      </c>
      <c r="Z363" s="57" t="n">
        <f aca="false">Y363</f>
        <v>5000</v>
      </c>
    </row>
    <row r="364" customFormat="false" ht="13.9" hidden="true" customHeight="true" outlineLevel="0" collapsed="false">
      <c r="E364" s="52"/>
      <c r="F364" s="53" t="s">
        <v>231</v>
      </c>
      <c r="G364" s="54"/>
      <c r="H364" s="54" t="n">
        <v>1000</v>
      </c>
      <c r="I364" s="54" t="n">
        <v>750</v>
      </c>
      <c r="J364" s="54" t="n">
        <v>0</v>
      </c>
      <c r="K364" s="54" t="n">
        <v>0</v>
      </c>
      <c r="L364" s="54"/>
      <c r="M364" s="54"/>
      <c r="N364" s="54"/>
      <c r="O364" s="54"/>
      <c r="P364" s="54" t="n">
        <f aca="false">K364+SUM(L364:O364)</f>
        <v>0</v>
      </c>
      <c r="Q364" s="54"/>
      <c r="R364" s="55" t="e">
        <f aca="false">Q364/$P364</f>
        <v>#DIV/0!</v>
      </c>
      <c r="S364" s="54"/>
      <c r="T364" s="55" t="e">
        <f aca="false">S364/$P364</f>
        <v>#DIV/0!</v>
      </c>
      <c r="U364" s="54"/>
      <c r="V364" s="55" t="e">
        <f aca="false">U364/$P364</f>
        <v>#DIV/0!</v>
      </c>
      <c r="W364" s="54"/>
      <c r="X364" s="56" t="e">
        <f aca="false">W364/$P364</f>
        <v>#DIV/0!</v>
      </c>
      <c r="Y364" s="54" t="n">
        <f aca="false">K364</f>
        <v>0</v>
      </c>
      <c r="Z364" s="57" t="n">
        <f aca="false">Y364</f>
        <v>0</v>
      </c>
    </row>
    <row r="366" customFormat="false" ht="13.9" hidden="false" customHeight="true" outlineLevel="0" collapsed="false">
      <c r="D366" s="28" t="s">
        <v>232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9"/>
      <c r="S366" s="28"/>
      <c r="T366" s="29"/>
      <c r="U366" s="28"/>
      <c r="V366" s="29"/>
      <c r="W366" s="28"/>
      <c r="X366" s="29"/>
      <c r="Y366" s="28"/>
      <c r="Z366" s="28"/>
    </row>
    <row r="367" customFormat="false" ht="13.9" hidden="false" customHeight="true" outlineLevel="0" collapsed="false">
      <c r="D367" s="104"/>
      <c r="E367" s="104"/>
      <c r="F367" s="104"/>
      <c r="G367" s="7" t="s">
        <v>1</v>
      </c>
      <c r="H367" s="7" t="s">
        <v>2</v>
      </c>
      <c r="I367" s="7" t="s">
        <v>3</v>
      </c>
      <c r="J367" s="7" t="s">
        <v>4</v>
      </c>
      <c r="K367" s="7" t="s">
        <v>5</v>
      </c>
      <c r="L367" s="7" t="s">
        <v>6</v>
      </c>
      <c r="M367" s="7" t="s">
        <v>7</v>
      </c>
      <c r="N367" s="7" t="s">
        <v>8</v>
      </c>
      <c r="O367" s="7" t="s">
        <v>9</v>
      </c>
      <c r="P367" s="7" t="s">
        <v>10</v>
      </c>
      <c r="Q367" s="7" t="s">
        <v>11</v>
      </c>
      <c r="R367" s="8" t="s">
        <v>12</v>
      </c>
      <c r="S367" s="7" t="s">
        <v>13</v>
      </c>
      <c r="T367" s="8" t="s">
        <v>14</v>
      </c>
      <c r="U367" s="7" t="s">
        <v>15</v>
      </c>
      <c r="V367" s="8" t="s">
        <v>16</v>
      </c>
      <c r="W367" s="7" t="s">
        <v>17</v>
      </c>
      <c r="X367" s="8" t="s">
        <v>18</v>
      </c>
      <c r="Y367" s="7" t="s">
        <v>19</v>
      </c>
      <c r="Z367" s="7" t="s">
        <v>20</v>
      </c>
    </row>
    <row r="368" customFormat="false" ht="13.9" hidden="false" customHeight="true" outlineLevel="0" collapsed="false">
      <c r="A368" s="1" t="n">
        <v>6</v>
      </c>
      <c r="B368" s="1" t="n">
        <v>2</v>
      </c>
      <c r="D368" s="117" t="s">
        <v>21</v>
      </c>
      <c r="E368" s="118" t="n">
        <v>41</v>
      </c>
      <c r="F368" s="118" t="s">
        <v>23</v>
      </c>
      <c r="G368" s="11" t="n">
        <f aca="false">G375+G388+G399</f>
        <v>24504.28</v>
      </c>
      <c r="H368" s="11" t="n">
        <f aca="false">H375+H388+H399</f>
        <v>7219.87</v>
      </c>
      <c r="I368" s="11" t="n">
        <f aca="false">I375+I388+I399</f>
        <v>11962</v>
      </c>
      <c r="J368" s="11" t="n">
        <f aca="false">J375+J388+J399</f>
        <v>10350.09</v>
      </c>
      <c r="K368" s="11" t="n">
        <f aca="false">K375+K388+K399</f>
        <v>12027</v>
      </c>
      <c r="L368" s="11" t="n">
        <f aca="false">L375+L388+L399</f>
        <v>0</v>
      </c>
      <c r="M368" s="11" t="n">
        <f aca="false">M375+M388+M399</f>
        <v>0</v>
      </c>
      <c r="N368" s="11" t="n">
        <f aca="false">N375+N388+N399</f>
        <v>0</v>
      </c>
      <c r="O368" s="11" t="n">
        <f aca="false">O375+O388+O399</f>
        <v>0</v>
      </c>
      <c r="P368" s="11" t="n">
        <f aca="false">K368+SUM(L368:O368)</f>
        <v>12027</v>
      </c>
      <c r="Q368" s="11" t="n">
        <f aca="false">Q375+Q388+Q399</f>
        <v>0</v>
      </c>
      <c r="R368" s="12" t="n">
        <f aca="false">Q368/$P368</f>
        <v>0</v>
      </c>
      <c r="S368" s="11" t="n">
        <f aca="false">S375+S388+S399</f>
        <v>0</v>
      </c>
      <c r="T368" s="12" t="n">
        <f aca="false">S368/$P368</f>
        <v>0</v>
      </c>
      <c r="U368" s="11" t="n">
        <f aca="false">U375+U388+U399</f>
        <v>0</v>
      </c>
      <c r="V368" s="12" t="n">
        <f aca="false">U368/$P368</f>
        <v>0</v>
      </c>
      <c r="W368" s="11" t="n">
        <f aca="false">W375+W388+W399</f>
        <v>0</v>
      </c>
      <c r="X368" s="12" t="n">
        <f aca="false">W368/$P368</f>
        <v>0</v>
      </c>
      <c r="Y368" s="11" t="n">
        <f aca="false">Y375+Y388+Y399</f>
        <v>12027</v>
      </c>
      <c r="Z368" s="11" t="n">
        <f aca="false">Z375+Z388+Z399</f>
        <v>12027</v>
      </c>
    </row>
    <row r="369" customFormat="false" ht="13.9" hidden="false" customHeight="true" outlineLevel="0" collapsed="false">
      <c r="A369" s="1" t="n">
        <v>6</v>
      </c>
      <c r="B369" s="1" t="n">
        <v>2</v>
      </c>
      <c r="D369" s="17"/>
      <c r="E369" s="18"/>
      <c r="F369" s="13" t="s">
        <v>121</v>
      </c>
      <c r="G369" s="14" t="n">
        <f aca="false">SUM(G368:G368)</f>
        <v>24504.28</v>
      </c>
      <c r="H369" s="14" t="n">
        <f aca="false">SUM(H368:H368)</f>
        <v>7219.87</v>
      </c>
      <c r="I369" s="14" t="n">
        <f aca="false">SUM(I368:I368)</f>
        <v>11962</v>
      </c>
      <c r="J369" s="14" t="n">
        <f aca="false">SUM(J368:J368)</f>
        <v>10350.09</v>
      </c>
      <c r="K369" s="14" t="n">
        <f aca="false">SUM(K368:K368)</f>
        <v>12027</v>
      </c>
      <c r="L369" s="14" t="n">
        <f aca="false">SUM(L368:L368)</f>
        <v>0</v>
      </c>
      <c r="M369" s="14" t="n">
        <f aca="false">SUM(M368:M368)</f>
        <v>0</v>
      </c>
      <c r="N369" s="14" t="n">
        <f aca="false">SUM(N368:N368)</f>
        <v>0</v>
      </c>
      <c r="O369" s="14" t="n">
        <f aca="false">SUM(O368:O368)</f>
        <v>0</v>
      </c>
      <c r="P369" s="14" t="n">
        <f aca="false">SUM(P368:P368)</f>
        <v>12027</v>
      </c>
      <c r="Q369" s="14" t="n">
        <f aca="false">SUM(Q368:Q368)</f>
        <v>0</v>
      </c>
      <c r="R369" s="15" t="n">
        <f aca="false">Q369/$P369</f>
        <v>0</v>
      </c>
      <c r="S369" s="14" t="n">
        <f aca="false">SUM(S368:S368)</f>
        <v>0</v>
      </c>
      <c r="T369" s="15" t="n">
        <f aca="false">S369/$P369</f>
        <v>0</v>
      </c>
      <c r="U369" s="14" t="n">
        <f aca="false">SUM(U368:U368)</f>
        <v>0</v>
      </c>
      <c r="V369" s="15" t="n">
        <f aca="false">U369/$P369</f>
        <v>0</v>
      </c>
      <c r="W369" s="14" t="n">
        <f aca="false">SUM(W368:W368)</f>
        <v>0</v>
      </c>
      <c r="X369" s="15" t="n">
        <f aca="false">W369/$P369</f>
        <v>0</v>
      </c>
      <c r="Y369" s="14" t="n">
        <f aca="false">SUM(Y368:Y368)</f>
        <v>12027</v>
      </c>
      <c r="Z369" s="14" t="n">
        <f aca="false">SUM(Z368:Z368)</f>
        <v>12027</v>
      </c>
    </row>
    <row r="371" customFormat="false" ht="13.9" hidden="false" customHeight="true" outlineLevel="0" collapsed="false">
      <c r="D371" s="60" t="s">
        <v>233</v>
      </c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1"/>
      <c r="S371" s="60"/>
      <c r="T371" s="61"/>
      <c r="U371" s="60"/>
      <c r="V371" s="61"/>
      <c r="W371" s="60"/>
      <c r="X371" s="61"/>
      <c r="Y371" s="60"/>
      <c r="Z371" s="60"/>
    </row>
    <row r="372" customFormat="false" ht="13.9" hidden="false" customHeight="true" outlineLevel="0" collapsed="false">
      <c r="D372" s="7" t="s">
        <v>33</v>
      </c>
      <c r="E372" s="7" t="s">
        <v>34</v>
      </c>
      <c r="F372" s="7" t="s">
        <v>35</v>
      </c>
      <c r="G372" s="7" t="s">
        <v>1</v>
      </c>
      <c r="H372" s="7" t="s">
        <v>2</v>
      </c>
      <c r="I372" s="7" t="s">
        <v>3</v>
      </c>
      <c r="J372" s="7" t="s">
        <v>4</v>
      </c>
      <c r="K372" s="7" t="s">
        <v>5</v>
      </c>
      <c r="L372" s="7" t="s">
        <v>6</v>
      </c>
      <c r="M372" s="7" t="s">
        <v>7</v>
      </c>
      <c r="N372" s="7" t="s">
        <v>8</v>
      </c>
      <c r="O372" s="7" t="s">
        <v>9</v>
      </c>
      <c r="P372" s="7" t="s">
        <v>10</v>
      </c>
      <c r="Q372" s="7" t="s">
        <v>11</v>
      </c>
      <c r="R372" s="8" t="s">
        <v>12</v>
      </c>
      <c r="S372" s="7" t="s">
        <v>13</v>
      </c>
      <c r="T372" s="8" t="s">
        <v>14</v>
      </c>
      <c r="U372" s="7" t="s">
        <v>15</v>
      </c>
      <c r="V372" s="8" t="s">
        <v>16</v>
      </c>
      <c r="W372" s="7" t="s">
        <v>17</v>
      </c>
      <c r="X372" s="8" t="s">
        <v>18</v>
      </c>
      <c r="Y372" s="7" t="s">
        <v>19</v>
      </c>
      <c r="Z372" s="7" t="s">
        <v>20</v>
      </c>
    </row>
    <row r="373" customFormat="false" ht="13.9" hidden="false" customHeight="true" outlineLevel="0" collapsed="false">
      <c r="A373" s="1" t="n">
        <v>6</v>
      </c>
      <c r="B373" s="1" t="n">
        <v>2</v>
      </c>
      <c r="C373" s="1" t="n">
        <v>1</v>
      </c>
      <c r="D373" s="74" t="s">
        <v>234</v>
      </c>
      <c r="E373" s="10" t="n">
        <v>620</v>
      </c>
      <c r="F373" s="10" t="s">
        <v>127</v>
      </c>
      <c r="G373" s="11" t="n">
        <v>26.19</v>
      </c>
      <c r="H373" s="11" t="n">
        <v>0</v>
      </c>
      <c r="I373" s="11" t="n">
        <v>0</v>
      </c>
      <c r="J373" s="11" t="n">
        <v>0</v>
      </c>
      <c r="K373" s="11" t="n">
        <v>0</v>
      </c>
      <c r="L373" s="11"/>
      <c r="M373" s="11"/>
      <c r="N373" s="11"/>
      <c r="O373" s="11"/>
      <c r="P373" s="11" t="n">
        <f aca="false">K373+SUM(L373:O373)</f>
        <v>0</v>
      </c>
      <c r="Q373" s="11"/>
      <c r="R373" s="12" t="e">
        <f aca="false">Q373/$P373</f>
        <v>#DIV/0!</v>
      </c>
      <c r="S373" s="11"/>
      <c r="T373" s="12" t="e">
        <f aca="false">S373/$P373</f>
        <v>#DIV/0!</v>
      </c>
      <c r="U373" s="11"/>
      <c r="V373" s="12" t="e">
        <f aca="false">U373/$P373</f>
        <v>#DIV/0!</v>
      </c>
      <c r="W373" s="11"/>
      <c r="X373" s="12" t="e">
        <f aca="false">W373/$P373</f>
        <v>#DIV/0!</v>
      </c>
      <c r="Y373" s="11" t="n">
        <v>0</v>
      </c>
      <c r="Z373" s="11" t="n">
        <f aca="false">Y373</f>
        <v>0</v>
      </c>
    </row>
    <row r="374" customFormat="false" ht="13.9" hidden="false" customHeight="true" outlineLevel="0" collapsed="false">
      <c r="A374" s="1" t="n">
        <v>6</v>
      </c>
      <c r="B374" s="1" t="n">
        <v>2</v>
      </c>
      <c r="C374" s="1" t="n">
        <v>1</v>
      </c>
      <c r="D374" s="74" t="s">
        <v>234</v>
      </c>
      <c r="E374" s="10" t="n">
        <v>630</v>
      </c>
      <c r="F374" s="10" t="s">
        <v>128</v>
      </c>
      <c r="G374" s="11" t="n">
        <v>6836.82</v>
      </c>
      <c r="H374" s="33" t="n">
        <v>3085</v>
      </c>
      <c r="I374" s="33" t="n">
        <v>1545</v>
      </c>
      <c r="J374" s="33" t="n">
        <v>1166.99</v>
      </c>
      <c r="K374" s="33" t="n">
        <v>489</v>
      </c>
      <c r="L374" s="33"/>
      <c r="M374" s="33"/>
      <c r="N374" s="33"/>
      <c r="O374" s="33"/>
      <c r="P374" s="33" t="n">
        <f aca="false">K374+SUM(L374:O374)</f>
        <v>489</v>
      </c>
      <c r="Q374" s="33"/>
      <c r="R374" s="34" t="n">
        <f aca="false">Q374/$P374</f>
        <v>0</v>
      </c>
      <c r="S374" s="33"/>
      <c r="T374" s="34" t="n">
        <f aca="false">S374/$P374</f>
        <v>0</v>
      </c>
      <c r="U374" s="33"/>
      <c r="V374" s="34" t="n">
        <f aca="false">U374/$P374</f>
        <v>0</v>
      </c>
      <c r="W374" s="33"/>
      <c r="X374" s="34" t="n">
        <f aca="false">W374/$P374</f>
        <v>0</v>
      </c>
      <c r="Y374" s="33" t="n">
        <f aca="false">K374</f>
        <v>489</v>
      </c>
      <c r="Z374" s="33" t="n">
        <f aca="false">Y374</f>
        <v>489</v>
      </c>
    </row>
    <row r="375" customFormat="false" ht="13.9" hidden="false" customHeight="true" outlineLevel="0" collapsed="false">
      <c r="A375" s="1" t="n">
        <v>6</v>
      </c>
      <c r="B375" s="1" t="n">
        <v>2</v>
      </c>
      <c r="C375" s="1" t="n">
        <v>1</v>
      </c>
      <c r="D375" s="67" t="s">
        <v>21</v>
      </c>
      <c r="E375" s="13" t="n">
        <v>41</v>
      </c>
      <c r="F375" s="13" t="s">
        <v>23</v>
      </c>
      <c r="G375" s="14" t="n">
        <f aca="false">SUM(G373:G374)</f>
        <v>6863.01</v>
      </c>
      <c r="H375" s="14" t="n">
        <f aca="false">SUM(H373:H374)</f>
        <v>3085</v>
      </c>
      <c r="I375" s="14" t="n">
        <f aca="false">SUM(I373:I374)</f>
        <v>1545</v>
      </c>
      <c r="J375" s="14" t="n">
        <f aca="false">SUM(J373:J374)</f>
        <v>1166.99</v>
      </c>
      <c r="K375" s="14" t="n">
        <f aca="false">SUM(K373:K374)</f>
        <v>489</v>
      </c>
      <c r="L375" s="14" t="n">
        <f aca="false">SUM(L373:L374)</f>
        <v>0</v>
      </c>
      <c r="M375" s="14" t="n">
        <f aca="false">SUM(M373:M374)</f>
        <v>0</v>
      </c>
      <c r="N375" s="14" t="n">
        <f aca="false">SUM(N373:N374)</f>
        <v>0</v>
      </c>
      <c r="O375" s="14" t="n">
        <f aca="false">SUM(O373:O374)</f>
        <v>0</v>
      </c>
      <c r="P375" s="14" t="n">
        <f aca="false">SUM(P373:P374)</f>
        <v>489</v>
      </c>
      <c r="Q375" s="14" t="n">
        <f aca="false">SUM(Q373:Q374)</f>
        <v>0</v>
      </c>
      <c r="R375" s="15" t="n">
        <f aca="false">Q375/$P375</f>
        <v>0</v>
      </c>
      <c r="S375" s="14" t="n">
        <f aca="false">SUM(S373:S374)</f>
        <v>0</v>
      </c>
      <c r="T375" s="15" t="n">
        <f aca="false">S375/$P375</f>
        <v>0</v>
      </c>
      <c r="U375" s="14" t="n">
        <f aca="false">SUM(U373:U374)</f>
        <v>0</v>
      </c>
      <c r="V375" s="15" t="n">
        <f aca="false">U375/$P375</f>
        <v>0</v>
      </c>
      <c r="W375" s="14" t="n">
        <f aca="false">SUM(W373:W374)</f>
        <v>0</v>
      </c>
      <c r="X375" s="15" t="n">
        <f aca="false">W375/$P375</f>
        <v>0</v>
      </c>
      <c r="Y375" s="14" t="n">
        <f aca="false">SUM(Y373:Y374)</f>
        <v>489</v>
      </c>
      <c r="Z375" s="14" t="n">
        <f aca="false">SUM(Z373:Z374)</f>
        <v>489</v>
      </c>
    </row>
    <row r="377" customFormat="false" ht="13.9" hidden="false" customHeight="true" outlineLevel="0" collapsed="false">
      <c r="E377" s="39" t="s">
        <v>57</v>
      </c>
      <c r="F377" s="17" t="s">
        <v>146</v>
      </c>
      <c r="G377" s="40" t="n">
        <v>1017.94</v>
      </c>
      <c r="H377" s="40" t="n">
        <v>979</v>
      </c>
      <c r="I377" s="40" t="n">
        <v>759</v>
      </c>
      <c r="J377" s="40" t="n">
        <v>519.2</v>
      </c>
      <c r="K377" s="40" t="n">
        <v>284</v>
      </c>
      <c r="L377" s="40"/>
      <c r="M377" s="40"/>
      <c r="N377" s="40"/>
      <c r="O377" s="40"/>
      <c r="P377" s="40" t="n">
        <f aca="false">K377+SUM(L377:O377)</f>
        <v>284</v>
      </c>
      <c r="Q377" s="40"/>
      <c r="R377" s="41" t="n">
        <f aca="false">Q377/$P377</f>
        <v>0</v>
      </c>
      <c r="S377" s="40"/>
      <c r="T377" s="41" t="n">
        <f aca="false">S377/$P377</f>
        <v>0</v>
      </c>
      <c r="U377" s="40"/>
      <c r="V377" s="41" t="n">
        <f aca="false">U377/$P377</f>
        <v>0</v>
      </c>
      <c r="W377" s="40"/>
      <c r="X377" s="42" t="n">
        <f aca="false">W377/$P377</f>
        <v>0</v>
      </c>
      <c r="Y377" s="40" t="n">
        <f aca="false">K377</f>
        <v>284</v>
      </c>
      <c r="Z377" s="43" t="n">
        <f aca="false">Y377</f>
        <v>284</v>
      </c>
    </row>
    <row r="378" customFormat="false" ht="13.9" hidden="false" customHeight="true" outlineLevel="0" collapsed="false">
      <c r="E378" s="52"/>
      <c r="F378" s="53" t="s">
        <v>147</v>
      </c>
      <c r="G378" s="54" t="n">
        <v>1920.12</v>
      </c>
      <c r="H378" s="54" t="n">
        <v>1956</v>
      </c>
      <c r="I378" s="54" t="n">
        <v>636</v>
      </c>
      <c r="J378" s="54" t="n">
        <v>636</v>
      </c>
      <c r="K378" s="54" t="n">
        <v>55</v>
      </c>
      <c r="L378" s="54"/>
      <c r="M378" s="54"/>
      <c r="N378" s="54"/>
      <c r="O378" s="54"/>
      <c r="P378" s="54" t="n">
        <f aca="false">K378+SUM(L378:O378)</f>
        <v>55</v>
      </c>
      <c r="Q378" s="54"/>
      <c r="R378" s="55" t="n">
        <f aca="false">Q378/$P378</f>
        <v>0</v>
      </c>
      <c r="S378" s="54"/>
      <c r="T378" s="55" t="n">
        <f aca="false">S378/$P378</f>
        <v>0</v>
      </c>
      <c r="U378" s="54"/>
      <c r="V378" s="55" t="n">
        <f aca="false">U378/$P378</f>
        <v>0</v>
      </c>
      <c r="W378" s="54"/>
      <c r="X378" s="56" t="n">
        <f aca="false">W378/$P378</f>
        <v>0</v>
      </c>
      <c r="Y378" s="54" t="n">
        <f aca="false">K378</f>
        <v>55</v>
      </c>
      <c r="Z378" s="57" t="n">
        <f aca="false">Y378</f>
        <v>55</v>
      </c>
    </row>
    <row r="379" customFormat="false" ht="13.9" hidden="true" customHeight="true" outlineLevel="0" collapsed="false">
      <c r="E379" s="44"/>
      <c r="F379" s="45" t="s">
        <v>235</v>
      </c>
      <c r="G379" s="46" t="n">
        <v>1300.2</v>
      </c>
      <c r="H379" s="46" t="n">
        <v>0</v>
      </c>
      <c r="I379" s="46" t="n">
        <v>0</v>
      </c>
      <c r="J379" s="46" t="n">
        <v>0</v>
      </c>
      <c r="K379" s="70" t="n">
        <v>0</v>
      </c>
      <c r="L379" s="70"/>
      <c r="M379" s="70"/>
      <c r="N379" s="70"/>
      <c r="O379" s="70"/>
      <c r="P379" s="70" t="n">
        <f aca="false">K379+SUM(L379:O379)</f>
        <v>0</v>
      </c>
      <c r="Q379" s="70"/>
      <c r="R379" s="71" t="e">
        <f aca="false">Q379/$P379</f>
        <v>#DIV/0!</v>
      </c>
      <c r="S379" s="70"/>
      <c r="T379" s="71" t="e">
        <f aca="false">S379/$P379</f>
        <v>#DIV/0!</v>
      </c>
      <c r="U379" s="70"/>
      <c r="V379" s="71" t="e">
        <f aca="false">U379/$P379</f>
        <v>#DIV/0!</v>
      </c>
      <c r="W379" s="70"/>
      <c r="X379" s="47" t="e">
        <f aca="false">W379/$P379</f>
        <v>#DIV/0!</v>
      </c>
      <c r="Y379" s="70" t="n">
        <f aca="false">K379</f>
        <v>0</v>
      </c>
      <c r="Z379" s="48" t="n">
        <f aca="false">Y379</f>
        <v>0</v>
      </c>
    </row>
    <row r="380" customFormat="false" ht="13.9" hidden="true" customHeight="true" outlineLevel="0" collapsed="false">
      <c r="E380" s="44"/>
      <c r="F380" s="45" t="s">
        <v>236</v>
      </c>
      <c r="G380" s="46" t="n">
        <v>2160</v>
      </c>
      <c r="H380" s="46" t="n">
        <v>0</v>
      </c>
      <c r="I380" s="46" t="n">
        <v>0</v>
      </c>
      <c r="J380" s="46" t="n">
        <v>0</v>
      </c>
      <c r="K380" s="46" t="n">
        <v>0</v>
      </c>
      <c r="L380" s="46"/>
      <c r="M380" s="46"/>
      <c r="N380" s="46"/>
      <c r="O380" s="46"/>
      <c r="P380" s="46" t="n">
        <f aca="false">K380+SUM(L380:O380)</f>
        <v>0</v>
      </c>
      <c r="Q380" s="46"/>
      <c r="R380" s="2" t="e">
        <f aca="false">Q380/$P380</f>
        <v>#DIV/0!</v>
      </c>
      <c r="S380" s="46"/>
      <c r="T380" s="2" t="e">
        <f aca="false">S380/$P380</f>
        <v>#DIV/0!</v>
      </c>
      <c r="U380" s="46"/>
      <c r="V380" s="2" t="e">
        <f aca="false">U380/$P380</f>
        <v>#DIV/0!</v>
      </c>
      <c r="W380" s="46"/>
      <c r="X380" s="47" t="e">
        <f aca="false">W380/$P380</f>
        <v>#DIV/0!</v>
      </c>
      <c r="Y380" s="46" t="n">
        <f aca="false">K380</f>
        <v>0</v>
      </c>
      <c r="Z380" s="48" t="n">
        <f aca="false">Y380</f>
        <v>0</v>
      </c>
    </row>
    <row r="381" customFormat="false" ht="13.9" hidden="true" customHeight="true" outlineLevel="0" collapsed="false">
      <c r="E381" s="52"/>
      <c r="F381" s="86" t="s">
        <v>237</v>
      </c>
      <c r="G381" s="54" t="n">
        <v>278.63</v>
      </c>
      <c r="H381" s="54" t="n">
        <v>0</v>
      </c>
      <c r="I381" s="54" t="n">
        <v>0</v>
      </c>
      <c r="J381" s="54" t="n">
        <v>0</v>
      </c>
      <c r="K381" s="54" t="n">
        <v>0</v>
      </c>
      <c r="L381" s="54"/>
      <c r="M381" s="54"/>
      <c r="N381" s="54"/>
      <c r="O381" s="54"/>
      <c r="P381" s="54" t="n">
        <f aca="false">K381+SUM(L381:O381)</f>
        <v>0</v>
      </c>
      <c r="Q381" s="54"/>
      <c r="R381" s="55" t="e">
        <f aca="false">Q381/$P381</f>
        <v>#DIV/0!</v>
      </c>
      <c r="S381" s="54"/>
      <c r="T381" s="55" t="e">
        <f aca="false">S381/$P381</f>
        <v>#DIV/0!</v>
      </c>
      <c r="U381" s="54"/>
      <c r="V381" s="55" t="e">
        <f aca="false">U381/$P381</f>
        <v>#DIV/0!</v>
      </c>
      <c r="W381" s="54"/>
      <c r="X381" s="56" t="e">
        <f aca="false">W381/$P381</f>
        <v>#DIV/0!</v>
      </c>
      <c r="Y381" s="54" t="n">
        <f aca="false">K381</f>
        <v>0</v>
      </c>
      <c r="Z381" s="57" t="n">
        <f aca="false">Y381</f>
        <v>0</v>
      </c>
    </row>
    <row r="383" customFormat="false" ht="13.9" hidden="false" customHeight="true" outlineLevel="0" collapsed="false">
      <c r="D383" s="60" t="s">
        <v>238</v>
      </c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1"/>
      <c r="S383" s="60"/>
      <c r="T383" s="61"/>
      <c r="U383" s="60"/>
      <c r="V383" s="61"/>
      <c r="W383" s="60"/>
      <c r="X383" s="61"/>
      <c r="Y383" s="60"/>
      <c r="Z383" s="60"/>
    </row>
    <row r="384" customFormat="false" ht="13.9" hidden="false" customHeight="true" outlineLevel="0" collapsed="false">
      <c r="D384" s="7" t="s">
        <v>33</v>
      </c>
      <c r="E384" s="7" t="s">
        <v>34</v>
      </c>
      <c r="F384" s="7" t="s">
        <v>35</v>
      </c>
      <c r="G384" s="7" t="s">
        <v>1</v>
      </c>
      <c r="H384" s="7" t="s">
        <v>2</v>
      </c>
      <c r="I384" s="7" t="s">
        <v>3</v>
      </c>
      <c r="J384" s="7" t="s">
        <v>4</v>
      </c>
      <c r="K384" s="7" t="s">
        <v>5</v>
      </c>
      <c r="L384" s="7" t="s">
        <v>6</v>
      </c>
      <c r="M384" s="7" t="s">
        <v>7</v>
      </c>
      <c r="N384" s="7" t="s">
        <v>8</v>
      </c>
      <c r="O384" s="7" t="s">
        <v>9</v>
      </c>
      <c r="P384" s="7" t="s">
        <v>10</v>
      </c>
      <c r="Q384" s="7" t="s">
        <v>11</v>
      </c>
      <c r="R384" s="8" t="s">
        <v>12</v>
      </c>
      <c r="S384" s="7" t="s">
        <v>13</v>
      </c>
      <c r="T384" s="8" t="s">
        <v>14</v>
      </c>
      <c r="U384" s="7" t="s">
        <v>15</v>
      </c>
      <c r="V384" s="8" t="s">
        <v>16</v>
      </c>
      <c r="W384" s="7" t="s">
        <v>17</v>
      </c>
      <c r="X384" s="8" t="s">
        <v>18</v>
      </c>
      <c r="Y384" s="7" t="s">
        <v>19</v>
      </c>
      <c r="Z384" s="7" t="s">
        <v>20</v>
      </c>
    </row>
    <row r="385" customFormat="false" ht="13.9" hidden="false" customHeight="true" outlineLevel="0" collapsed="false">
      <c r="A385" s="1" t="n">
        <v>6</v>
      </c>
      <c r="B385" s="1" t="n">
        <v>2</v>
      </c>
      <c r="C385" s="1" t="n">
        <v>2</v>
      </c>
      <c r="D385" s="74" t="s">
        <v>234</v>
      </c>
      <c r="E385" s="10" t="n">
        <v>620</v>
      </c>
      <c r="F385" s="10" t="s">
        <v>127</v>
      </c>
      <c r="G385" s="11" t="n">
        <v>122.1</v>
      </c>
      <c r="H385" s="11" t="n">
        <v>11.15</v>
      </c>
      <c r="I385" s="11" t="n">
        <v>0</v>
      </c>
      <c r="J385" s="11" t="n">
        <v>0</v>
      </c>
      <c r="K385" s="11" t="n">
        <v>0</v>
      </c>
      <c r="L385" s="11"/>
      <c r="M385" s="11"/>
      <c r="N385" s="11"/>
      <c r="O385" s="11"/>
      <c r="P385" s="11" t="n">
        <f aca="false">K385+SUM(L385:O385)</f>
        <v>0</v>
      </c>
      <c r="Q385" s="11"/>
      <c r="R385" s="12" t="e">
        <f aca="false">Q385/$P385</f>
        <v>#DIV/0!</v>
      </c>
      <c r="S385" s="11"/>
      <c r="T385" s="12" t="e">
        <f aca="false">S385/$P385</f>
        <v>#DIV/0!</v>
      </c>
      <c r="U385" s="11"/>
      <c r="V385" s="12" t="e">
        <f aca="false">U385/$P385</f>
        <v>#DIV/0!</v>
      </c>
      <c r="W385" s="11"/>
      <c r="X385" s="12" t="e">
        <f aca="false">W385/$P385</f>
        <v>#DIV/0!</v>
      </c>
      <c r="Y385" s="11" t="n">
        <f aca="false">K385</f>
        <v>0</v>
      </c>
      <c r="Z385" s="11" t="n">
        <f aca="false">Y385</f>
        <v>0</v>
      </c>
    </row>
    <row r="386" customFormat="false" ht="13.9" hidden="false" customHeight="true" outlineLevel="0" collapsed="false">
      <c r="A386" s="1" t="n">
        <v>6</v>
      </c>
      <c r="B386" s="1" t="n">
        <v>2</v>
      </c>
      <c r="C386" s="1" t="n">
        <v>2</v>
      </c>
      <c r="D386" s="74" t="s">
        <v>234</v>
      </c>
      <c r="E386" s="10" t="n">
        <v>630</v>
      </c>
      <c r="F386" s="10" t="s">
        <v>128</v>
      </c>
      <c r="G386" s="11" t="n">
        <v>9036</v>
      </c>
      <c r="H386" s="11" t="n">
        <v>1852.86</v>
      </c>
      <c r="I386" s="11" t="n">
        <v>4924</v>
      </c>
      <c r="J386" s="11" t="n">
        <v>6320.3</v>
      </c>
      <c r="K386" s="11" t="n">
        <v>6000</v>
      </c>
      <c r="L386" s="11"/>
      <c r="M386" s="11"/>
      <c r="N386" s="11"/>
      <c r="O386" s="11"/>
      <c r="P386" s="11" t="n">
        <f aca="false">K386+SUM(L386:O386)</f>
        <v>6000</v>
      </c>
      <c r="Q386" s="11"/>
      <c r="R386" s="12" t="n">
        <f aca="false">Q386/$P386</f>
        <v>0</v>
      </c>
      <c r="S386" s="11"/>
      <c r="T386" s="12" t="n">
        <f aca="false">S386/$P386</f>
        <v>0</v>
      </c>
      <c r="U386" s="11"/>
      <c r="V386" s="12" t="n">
        <f aca="false">U386/$P386</f>
        <v>0</v>
      </c>
      <c r="W386" s="11"/>
      <c r="X386" s="12" t="n">
        <f aca="false">W386/$P386</f>
        <v>0</v>
      </c>
      <c r="Y386" s="11" t="n">
        <f aca="false">K386</f>
        <v>6000</v>
      </c>
      <c r="Z386" s="11" t="n">
        <f aca="false">Y386</f>
        <v>6000</v>
      </c>
    </row>
    <row r="387" customFormat="false" ht="13.9" hidden="false" customHeight="true" outlineLevel="0" collapsed="false">
      <c r="A387" s="1" t="n">
        <v>6</v>
      </c>
      <c r="B387" s="1" t="n">
        <v>2</v>
      </c>
      <c r="C387" s="1" t="n">
        <v>2</v>
      </c>
      <c r="D387" s="74" t="s">
        <v>234</v>
      </c>
      <c r="E387" s="10" t="n">
        <v>640</v>
      </c>
      <c r="F387" s="10" t="s">
        <v>129</v>
      </c>
      <c r="G387" s="11" t="n">
        <v>4350</v>
      </c>
      <c r="H387" s="11" t="n">
        <v>0</v>
      </c>
      <c r="I387" s="11" t="n">
        <v>2650</v>
      </c>
      <c r="J387" s="11" t="n">
        <v>150</v>
      </c>
      <c r="K387" s="11" t="n">
        <v>2675</v>
      </c>
      <c r="L387" s="11"/>
      <c r="M387" s="11"/>
      <c r="N387" s="11"/>
      <c r="O387" s="11"/>
      <c r="P387" s="11" t="n">
        <f aca="false">K387+SUM(L387:O387)</f>
        <v>2675</v>
      </c>
      <c r="Q387" s="11"/>
      <c r="R387" s="12" t="n">
        <f aca="false">Q387/$P387</f>
        <v>0</v>
      </c>
      <c r="S387" s="11"/>
      <c r="T387" s="12" t="n">
        <f aca="false">S387/$P387</f>
        <v>0</v>
      </c>
      <c r="U387" s="11"/>
      <c r="V387" s="12" t="n">
        <f aca="false">U387/$P387</f>
        <v>0</v>
      </c>
      <c r="W387" s="11"/>
      <c r="X387" s="12" t="n">
        <f aca="false">W387/$P387</f>
        <v>0</v>
      </c>
      <c r="Y387" s="11" t="n">
        <f aca="false">K387</f>
        <v>2675</v>
      </c>
      <c r="Z387" s="11" t="n">
        <f aca="false">Y387</f>
        <v>2675</v>
      </c>
    </row>
    <row r="388" customFormat="false" ht="13.9" hidden="false" customHeight="true" outlineLevel="0" collapsed="false">
      <c r="A388" s="1" t="n">
        <v>6</v>
      </c>
      <c r="B388" s="1" t="n">
        <v>2</v>
      </c>
      <c r="C388" s="1" t="n">
        <v>2</v>
      </c>
      <c r="D388" s="67" t="s">
        <v>21</v>
      </c>
      <c r="E388" s="13" t="n">
        <v>41</v>
      </c>
      <c r="F388" s="13" t="s">
        <v>23</v>
      </c>
      <c r="G388" s="14" t="n">
        <f aca="false">SUM(G385:G387)</f>
        <v>13508.1</v>
      </c>
      <c r="H388" s="14" t="n">
        <f aca="false">SUM(H385:H387)</f>
        <v>1864.01</v>
      </c>
      <c r="I388" s="14" t="n">
        <f aca="false">SUM(I385:I387)</f>
        <v>7574</v>
      </c>
      <c r="J388" s="14" t="n">
        <f aca="false">SUM(J385:J387)</f>
        <v>6470.3</v>
      </c>
      <c r="K388" s="14" t="n">
        <f aca="false">SUM(K385:K387)</f>
        <v>8675</v>
      </c>
      <c r="L388" s="14" t="n">
        <f aca="false">SUM(L385:L387)</f>
        <v>0</v>
      </c>
      <c r="M388" s="14" t="n">
        <f aca="false">SUM(M385:M387)</f>
        <v>0</v>
      </c>
      <c r="N388" s="14" t="n">
        <f aca="false">SUM(N385:N387)</f>
        <v>0</v>
      </c>
      <c r="O388" s="14" t="n">
        <f aca="false">SUM(O385:O387)</f>
        <v>0</v>
      </c>
      <c r="P388" s="14" t="n">
        <f aca="false">SUM(P385:P387)</f>
        <v>8675</v>
      </c>
      <c r="Q388" s="14" t="n">
        <f aca="false">SUM(Q385:Q387)</f>
        <v>0</v>
      </c>
      <c r="R388" s="15" t="n">
        <f aca="false">Q388/$P388</f>
        <v>0</v>
      </c>
      <c r="S388" s="14" t="n">
        <f aca="false">SUM(S385:S387)</f>
        <v>0</v>
      </c>
      <c r="T388" s="15" t="n">
        <f aca="false">S388/$P388</f>
        <v>0</v>
      </c>
      <c r="U388" s="14" t="n">
        <f aca="false">SUM(U385:U387)</f>
        <v>0</v>
      </c>
      <c r="V388" s="15" t="n">
        <f aca="false">U388/$P388</f>
        <v>0</v>
      </c>
      <c r="W388" s="14" t="n">
        <f aca="false">SUM(W385:W387)</f>
        <v>0</v>
      </c>
      <c r="X388" s="15" t="n">
        <f aca="false">W388/$P388</f>
        <v>0</v>
      </c>
      <c r="Y388" s="14" t="n">
        <f aca="false">SUM(Y385:Y387)</f>
        <v>8675</v>
      </c>
      <c r="Z388" s="14" t="n">
        <f aca="false">SUM(Z385:Z387)</f>
        <v>8675</v>
      </c>
    </row>
    <row r="390" customFormat="false" ht="13.9" hidden="false" customHeight="true" outlineLevel="0" collapsed="false">
      <c r="E390" s="39" t="s">
        <v>57</v>
      </c>
      <c r="F390" s="17" t="s">
        <v>239</v>
      </c>
      <c r="G390" s="40" t="n">
        <v>4000</v>
      </c>
      <c r="H390" s="40" t="n">
        <v>0</v>
      </c>
      <c r="I390" s="40" t="n">
        <v>2500</v>
      </c>
      <c r="J390" s="40" t="n">
        <v>0</v>
      </c>
      <c r="K390" s="40" t="n">
        <v>2500</v>
      </c>
      <c r="L390" s="40"/>
      <c r="M390" s="40"/>
      <c r="N390" s="40"/>
      <c r="O390" s="40"/>
      <c r="P390" s="40" t="n">
        <f aca="false">K390+SUM(L390:O390)</f>
        <v>2500</v>
      </c>
      <c r="Q390" s="40"/>
      <c r="R390" s="41" t="n">
        <f aca="false">Q390/$P390</f>
        <v>0</v>
      </c>
      <c r="S390" s="40"/>
      <c r="T390" s="41" t="n">
        <f aca="false">S390/$P390</f>
        <v>0</v>
      </c>
      <c r="U390" s="40"/>
      <c r="V390" s="41" t="n">
        <f aca="false">U390/$P390</f>
        <v>0</v>
      </c>
      <c r="W390" s="40"/>
      <c r="X390" s="42" t="n">
        <f aca="false">W390/$P390</f>
        <v>0</v>
      </c>
      <c r="Y390" s="40" t="n">
        <f aca="false">K390</f>
        <v>2500</v>
      </c>
      <c r="Z390" s="43" t="n">
        <f aca="false">Y390</f>
        <v>2500</v>
      </c>
    </row>
    <row r="391" customFormat="false" ht="13.9" hidden="false" customHeight="true" outlineLevel="0" collapsed="false">
      <c r="E391" s="44"/>
      <c r="F391" s="1" t="s">
        <v>240</v>
      </c>
      <c r="G391" s="46" t="n">
        <v>350</v>
      </c>
      <c r="H391" s="46" t="n">
        <v>0</v>
      </c>
      <c r="I391" s="46" t="n">
        <v>150</v>
      </c>
      <c r="J391" s="46" t="n">
        <v>150</v>
      </c>
      <c r="K391" s="46" t="n">
        <v>175</v>
      </c>
      <c r="L391" s="46"/>
      <c r="M391" s="46"/>
      <c r="N391" s="46"/>
      <c r="O391" s="46"/>
      <c r="P391" s="46" t="n">
        <f aca="false">K391+SUM(L391:O391)</f>
        <v>175</v>
      </c>
      <c r="Q391" s="46"/>
      <c r="R391" s="2" t="n">
        <f aca="false">Q391/$P391</f>
        <v>0</v>
      </c>
      <c r="S391" s="46"/>
      <c r="T391" s="2" t="n">
        <f aca="false">S391/$P391</f>
        <v>0</v>
      </c>
      <c r="U391" s="46"/>
      <c r="V391" s="2" t="n">
        <f aca="false">U391/$P391</f>
        <v>0</v>
      </c>
      <c r="W391" s="46"/>
      <c r="X391" s="47" t="n">
        <f aca="false">W391/$P391</f>
        <v>0</v>
      </c>
      <c r="Y391" s="46" t="n">
        <f aca="false">K391</f>
        <v>175</v>
      </c>
      <c r="Z391" s="48" t="n">
        <f aca="false">Y391</f>
        <v>175</v>
      </c>
    </row>
    <row r="392" customFormat="false" ht="13.9" hidden="false" customHeight="true" outlineLevel="0" collapsed="false">
      <c r="E392" s="44"/>
      <c r="F392" s="1" t="s">
        <v>241</v>
      </c>
      <c r="G392" s="46" t="n">
        <v>4510.23</v>
      </c>
      <c r="H392" s="49" t="n">
        <v>0</v>
      </c>
      <c r="I392" s="49" t="n">
        <v>3000</v>
      </c>
      <c r="J392" s="49" t="n">
        <v>3163.2</v>
      </c>
      <c r="K392" s="49" t="n">
        <v>5500</v>
      </c>
      <c r="L392" s="49"/>
      <c r="M392" s="49"/>
      <c r="N392" s="49"/>
      <c r="O392" s="49"/>
      <c r="P392" s="49" t="n">
        <f aca="false">K392+SUM(L392:O392)</f>
        <v>5500</v>
      </c>
      <c r="Q392" s="49"/>
      <c r="R392" s="50" t="n">
        <f aca="false">Q392/$P392</f>
        <v>0</v>
      </c>
      <c r="S392" s="49"/>
      <c r="T392" s="50" t="n">
        <f aca="false">S392/$P392</f>
        <v>0</v>
      </c>
      <c r="U392" s="49"/>
      <c r="V392" s="50" t="n">
        <f aca="false">U392/$P392</f>
        <v>0</v>
      </c>
      <c r="W392" s="49"/>
      <c r="X392" s="51" t="n">
        <f aca="false">W392/$P392</f>
        <v>0</v>
      </c>
      <c r="Y392" s="46" t="n">
        <f aca="false">K392</f>
        <v>5500</v>
      </c>
      <c r="Z392" s="48" t="n">
        <f aca="false">Y392</f>
        <v>5500</v>
      </c>
    </row>
    <row r="393" customFormat="false" ht="13.9" hidden="false" customHeight="true" outlineLevel="0" collapsed="false">
      <c r="E393" s="52"/>
      <c r="F393" s="86" t="s">
        <v>242</v>
      </c>
      <c r="G393" s="87" t="n">
        <v>3027.59</v>
      </c>
      <c r="H393" s="87" t="n">
        <v>0</v>
      </c>
      <c r="I393" s="87" t="n">
        <v>1000</v>
      </c>
      <c r="J393" s="87" t="n">
        <v>1177.1</v>
      </c>
      <c r="K393" s="87" t="n">
        <v>3000</v>
      </c>
      <c r="L393" s="87"/>
      <c r="M393" s="87"/>
      <c r="N393" s="87"/>
      <c r="O393" s="87"/>
      <c r="P393" s="87" t="n">
        <f aca="false">K393+SUM(L393:O393)</f>
        <v>3000</v>
      </c>
      <c r="Q393" s="87"/>
      <c r="R393" s="88" t="n">
        <f aca="false">Q393/$P393</f>
        <v>0</v>
      </c>
      <c r="S393" s="87"/>
      <c r="T393" s="88" t="n">
        <f aca="false">S393/$P393</f>
        <v>0</v>
      </c>
      <c r="U393" s="87"/>
      <c r="V393" s="88" t="n">
        <f aca="false">U393/$P393</f>
        <v>0</v>
      </c>
      <c r="W393" s="87"/>
      <c r="X393" s="89" t="n">
        <f aca="false">W393/$P393</f>
        <v>0</v>
      </c>
      <c r="Y393" s="87" t="n">
        <f aca="false">K393</f>
        <v>3000</v>
      </c>
      <c r="Z393" s="57" t="n">
        <f aca="false">Y393</f>
        <v>3000</v>
      </c>
    </row>
    <row r="395" customFormat="false" ht="13.9" hidden="false" customHeight="true" outlineLevel="0" collapsed="false">
      <c r="D395" s="60" t="s">
        <v>243</v>
      </c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1"/>
      <c r="S395" s="60"/>
      <c r="T395" s="61"/>
      <c r="U395" s="60"/>
      <c r="V395" s="61"/>
      <c r="W395" s="60"/>
      <c r="X395" s="61"/>
      <c r="Y395" s="60"/>
      <c r="Z395" s="60"/>
    </row>
    <row r="396" customFormat="false" ht="13.9" hidden="false" customHeight="true" outlineLevel="0" collapsed="false">
      <c r="D396" s="7" t="s">
        <v>33</v>
      </c>
      <c r="E396" s="7" t="s">
        <v>34</v>
      </c>
      <c r="F396" s="7" t="s">
        <v>35</v>
      </c>
      <c r="G396" s="7" t="s">
        <v>1</v>
      </c>
      <c r="H396" s="7" t="s">
        <v>2</v>
      </c>
      <c r="I396" s="7" t="s">
        <v>3</v>
      </c>
      <c r="J396" s="7" t="s">
        <v>4</v>
      </c>
      <c r="K396" s="7" t="s">
        <v>5</v>
      </c>
      <c r="L396" s="7" t="s">
        <v>6</v>
      </c>
      <c r="M396" s="7" t="s">
        <v>7</v>
      </c>
      <c r="N396" s="7" t="s">
        <v>8</v>
      </c>
      <c r="O396" s="7" t="s">
        <v>9</v>
      </c>
      <c r="P396" s="7" t="s">
        <v>10</v>
      </c>
      <c r="Q396" s="7" t="s">
        <v>11</v>
      </c>
      <c r="R396" s="8" t="s">
        <v>12</v>
      </c>
      <c r="S396" s="7" t="s">
        <v>13</v>
      </c>
      <c r="T396" s="8" t="s">
        <v>14</v>
      </c>
      <c r="U396" s="7" t="s">
        <v>15</v>
      </c>
      <c r="V396" s="8" t="s">
        <v>16</v>
      </c>
      <c r="W396" s="7" t="s">
        <v>17</v>
      </c>
      <c r="X396" s="8" t="s">
        <v>18</v>
      </c>
      <c r="Y396" s="7" t="s">
        <v>19</v>
      </c>
      <c r="Z396" s="7" t="s">
        <v>20</v>
      </c>
    </row>
    <row r="397" customFormat="false" ht="13.9" hidden="false" customHeight="true" outlineLevel="0" collapsed="false">
      <c r="A397" s="1" t="n">
        <v>6</v>
      </c>
      <c r="B397" s="1" t="n">
        <v>2</v>
      </c>
      <c r="C397" s="1" t="n">
        <v>3</v>
      </c>
      <c r="D397" s="38" t="s">
        <v>234</v>
      </c>
      <c r="E397" s="10" t="n">
        <v>620</v>
      </c>
      <c r="F397" s="10" t="s">
        <v>127</v>
      </c>
      <c r="G397" s="11" t="n">
        <v>188.24</v>
      </c>
      <c r="H397" s="11" t="n">
        <v>21.27</v>
      </c>
      <c r="I397" s="11" t="n">
        <v>17</v>
      </c>
      <c r="J397" s="11" t="n">
        <v>17.26</v>
      </c>
      <c r="K397" s="11" t="n">
        <v>17</v>
      </c>
      <c r="L397" s="11"/>
      <c r="M397" s="11"/>
      <c r="N397" s="11"/>
      <c r="O397" s="11"/>
      <c r="P397" s="11" t="n">
        <f aca="false">K397+SUM(L397:O397)</f>
        <v>17</v>
      </c>
      <c r="Q397" s="11"/>
      <c r="R397" s="12" t="n">
        <f aca="false">Q397/$P397</f>
        <v>0</v>
      </c>
      <c r="S397" s="11"/>
      <c r="T397" s="12" t="n">
        <f aca="false">S397/$P397</f>
        <v>0</v>
      </c>
      <c r="U397" s="11"/>
      <c r="V397" s="12" t="n">
        <f aca="false">U397/$P397</f>
        <v>0</v>
      </c>
      <c r="W397" s="11"/>
      <c r="X397" s="12" t="n">
        <f aca="false">W397/$P397</f>
        <v>0</v>
      </c>
      <c r="Y397" s="11" t="n">
        <f aca="false">K397</f>
        <v>17</v>
      </c>
      <c r="Z397" s="11" t="n">
        <f aca="false">Y397</f>
        <v>17</v>
      </c>
    </row>
    <row r="398" customFormat="false" ht="13.9" hidden="false" customHeight="true" outlineLevel="0" collapsed="false">
      <c r="A398" s="1" t="n">
        <v>6</v>
      </c>
      <c r="B398" s="1" t="n">
        <v>2</v>
      </c>
      <c r="C398" s="1" t="n">
        <v>3</v>
      </c>
      <c r="D398" s="38" t="s">
        <v>234</v>
      </c>
      <c r="E398" s="10" t="n">
        <v>630</v>
      </c>
      <c r="F398" s="10" t="s">
        <v>128</v>
      </c>
      <c r="G398" s="11" t="n">
        <v>3944.93</v>
      </c>
      <c r="H398" s="11" t="n">
        <v>2249.59</v>
      </c>
      <c r="I398" s="11" t="n">
        <v>2826</v>
      </c>
      <c r="J398" s="11" t="n">
        <v>2695.54</v>
      </c>
      <c r="K398" s="11" t="n">
        <v>2846</v>
      </c>
      <c r="L398" s="11"/>
      <c r="M398" s="11"/>
      <c r="N398" s="11"/>
      <c r="O398" s="11"/>
      <c r="P398" s="11" t="n">
        <f aca="false">K398+SUM(L398:O398)</f>
        <v>2846</v>
      </c>
      <c r="Q398" s="11"/>
      <c r="R398" s="12" t="n">
        <f aca="false">Q398/$P398</f>
        <v>0</v>
      </c>
      <c r="S398" s="11"/>
      <c r="T398" s="12" t="n">
        <f aca="false">S398/$P398</f>
        <v>0</v>
      </c>
      <c r="U398" s="11"/>
      <c r="V398" s="12" t="n">
        <f aca="false">U398/$P398</f>
        <v>0</v>
      </c>
      <c r="W398" s="11"/>
      <c r="X398" s="12" t="n">
        <f aca="false">W398/$P398</f>
        <v>0</v>
      </c>
      <c r="Y398" s="11" t="n">
        <f aca="false">K398</f>
        <v>2846</v>
      </c>
      <c r="Z398" s="11" t="n">
        <f aca="false">Y398</f>
        <v>2846</v>
      </c>
    </row>
    <row r="399" customFormat="false" ht="13.9" hidden="false" customHeight="true" outlineLevel="0" collapsed="false">
      <c r="A399" s="1" t="n">
        <v>6</v>
      </c>
      <c r="B399" s="1" t="n">
        <v>2</v>
      </c>
      <c r="C399" s="1" t="n">
        <v>3</v>
      </c>
      <c r="D399" s="67" t="s">
        <v>21</v>
      </c>
      <c r="E399" s="13" t="n">
        <v>41</v>
      </c>
      <c r="F399" s="13" t="s">
        <v>23</v>
      </c>
      <c r="G399" s="14" t="n">
        <f aca="false">SUM(G397:G398)</f>
        <v>4133.17</v>
      </c>
      <c r="H399" s="14" t="n">
        <f aca="false">SUM(H397:H398)</f>
        <v>2270.86</v>
      </c>
      <c r="I399" s="14" t="n">
        <f aca="false">SUM(I397:I398)</f>
        <v>2843</v>
      </c>
      <c r="J399" s="14" t="n">
        <f aca="false">SUM(J397:J398)</f>
        <v>2712.8</v>
      </c>
      <c r="K399" s="14" t="n">
        <f aca="false">SUM(K397:K398)</f>
        <v>2863</v>
      </c>
      <c r="L399" s="14" t="n">
        <f aca="false">SUM(L397:L398)</f>
        <v>0</v>
      </c>
      <c r="M399" s="14" t="n">
        <f aca="false">SUM(M397:M398)</f>
        <v>0</v>
      </c>
      <c r="N399" s="14" t="n">
        <f aca="false">SUM(N397:N398)</f>
        <v>0</v>
      </c>
      <c r="O399" s="14" t="n">
        <f aca="false">SUM(O397:O398)</f>
        <v>0</v>
      </c>
      <c r="P399" s="14" t="n">
        <f aca="false">SUM(P397:P398)</f>
        <v>2863</v>
      </c>
      <c r="Q399" s="14" t="n">
        <f aca="false">SUM(Q397:Q398)</f>
        <v>0</v>
      </c>
      <c r="R399" s="15" t="n">
        <f aca="false">Q399/$P399</f>
        <v>0</v>
      </c>
      <c r="S399" s="14" t="n">
        <f aca="false">SUM(S397:S398)</f>
        <v>0</v>
      </c>
      <c r="T399" s="15" t="n">
        <f aca="false">S399/$P399</f>
        <v>0</v>
      </c>
      <c r="U399" s="14" t="n">
        <f aca="false">SUM(U397:U398)</f>
        <v>0</v>
      </c>
      <c r="V399" s="15" t="n">
        <f aca="false">U399/$P399</f>
        <v>0</v>
      </c>
      <c r="W399" s="14" t="n">
        <f aca="false">SUM(W397:W398)</f>
        <v>0</v>
      </c>
      <c r="X399" s="15" t="n">
        <f aca="false">W399/$P399</f>
        <v>0</v>
      </c>
      <c r="Y399" s="14" t="n">
        <f aca="false">SUM(Y397:Y398)</f>
        <v>2863</v>
      </c>
      <c r="Z399" s="14" t="n">
        <f aca="false">SUM(Z397:Z398)</f>
        <v>2863</v>
      </c>
    </row>
    <row r="401" customFormat="false" ht="13.9" hidden="false" customHeight="true" outlineLevel="0" collapsed="false">
      <c r="D401" s="28" t="s">
        <v>244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9"/>
      <c r="S401" s="28"/>
      <c r="T401" s="29"/>
      <c r="U401" s="28"/>
      <c r="V401" s="29"/>
      <c r="W401" s="28"/>
      <c r="X401" s="29"/>
      <c r="Y401" s="28"/>
      <c r="Z401" s="28"/>
    </row>
    <row r="402" customFormat="false" ht="13.9" hidden="false" customHeight="true" outlineLevel="0" collapsed="false">
      <c r="D402" s="7"/>
      <c r="E402" s="7"/>
      <c r="F402" s="7"/>
      <c r="G402" s="7" t="s">
        <v>1</v>
      </c>
      <c r="H402" s="7" t="s">
        <v>2</v>
      </c>
      <c r="I402" s="7" t="s">
        <v>3</v>
      </c>
      <c r="J402" s="7" t="s">
        <v>4</v>
      </c>
      <c r="K402" s="7" t="s">
        <v>5</v>
      </c>
      <c r="L402" s="7" t="s">
        <v>6</v>
      </c>
      <c r="M402" s="7" t="s">
        <v>7</v>
      </c>
      <c r="N402" s="7" t="s">
        <v>8</v>
      </c>
      <c r="O402" s="7" t="s">
        <v>9</v>
      </c>
      <c r="P402" s="7" t="s">
        <v>10</v>
      </c>
      <c r="Q402" s="7" t="s">
        <v>11</v>
      </c>
      <c r="R402" s="8" t="s">
        <v>12</v>
      </c>
      <c r="S402" s="7" t="s">
        <v>13</v>
      </c>
      <c r="T402" s="8" t="s">
        <v>14</v>
      </c>
      <c r="U402" s="7" t="s">
        <v>15</v>
      </c>
      <c r="V402" s="8" t="s">
        <v>16</v>
      </c>
      <c r="W402" s="7" t="s">
        <v>17</v>
      </c>
      <c r="X402" s="8" t="s">
        <v>18</v>
      </c>
      <c r="Y402" s="7" t="s">
        <v>19</v>
      </c>
      <c r="Z402" s="7" t="s">
        <v>20</v>
      </c>
    </row>
    <row r="403" customFormat="false" ht="13.9" hidden="false" customHeight="true" outlineLevel="0" collapsed="false">
      <c r="A403" s="1" t="n">
        <v>6</v>
      </c>
      <c r="B403" s="1" t="n">
        <v>3</v>
      </c>
      <c r="D403" s="30" t="s">
        <v>21</v>
      </c>
      <c r="E403" s="10" t="n">
        <v>41</v>
      </c>
      <c r="F403" s="10" t="s">
        <v>23</v>
      </c>
      <c r="G403" s="11" t="n">
        <f aca="false">G410+G420</f>
        <v>11148.44</v>
      </c>
      <c r="H403" s="11" t="n">
        <f aca="false">H410+H420</f>
        <v>13384.27</v>
      </c>
      <c r="I403" s="11" t="n">
        <f aca="false">I410+I420</f>
        <v>14097</v>
      </c>
      <c r="J403" s="11" t="n">
        <f aca="false">J410+J420</f>
        <v>11446.02</v>
      </c>
      <c r="K403" s="11" t="n">
        <f aca="false">K410+K420</f>
        <v>10870</v>
      </c>
      <c r="L403" s="11" t="n">
        <f aca="false">L410+L420</f>
        <v>0</v>
      </c>
      <c r="M403" s="11" t="n">
        <f aca="false">M410+M420</f>
        <v>0</v>
      </c>
      <c r="N403" s="11" t="n">
        <f aca="false">N410+N420</f>
        <v>0</v>
      </c>
      <c r="O403" s="11" t="n">
        <f aca="false">O410+O420</f>
        <v>0</v>
      </c>
      <c r="P403" s="11" t="n">
        <f aca="false">P410+P420</f>
        <v>10870</v>
      </c>
      <c r="Q403" s="11" t="n">
        <f aca="false">Q410+Q420</f>
        <v>0</v>
      </c>
      <c r="R403" s="12" t="n">
        <f aca="false">Q403/$P403</f>
        <v>0</v>
      </c>
      <c r="S403" s="11" t="n">
        <f aca="false">S410+S420</f>
        <v>0</v>
      </c>
      <c r="T403" s="12" t="n">
        <f aca="false">S403/$P403</f>
        <v>0</v>
      </c>
      <c r="U403" s="11" t="n">
        <f aca="false">U410+U420</f>
        <v>0</v>
      </c>
      <c r="V403" s="12" t="n">
        <f aca="false">U403/$P403</f>
        <v>0</v>
      </c>
      <c r="W403" s="11" t="n">
        <f aca="false">W410+W420</f>
        <v>0</v>
      </c>
      <c r="X403" s="12" t="n">
        <f aca="false">W403/$P403</f>
        <v>0</v>
      </c>
      <c r="Y403" s="11" t="n">
        <f aca="false">Y410+Y420</f>
        <v>10870</v>
      </c>
      <c r="Z403" s="11" t="n">
        <f aca="false">Z410+Z420</f>
        <v>10870</v>
      </c>
    </row>
    <row r="404" customFormat="false" ht="13.9" hidden="false" customHeight="true" outlineLevel="0" collapsed="false">
      <c r="A404" s="1" t="n">
        <v>6</v>
      </c>
      <c r="B404" s="1" t="n">
        <v>3</v>
      </c>
      <c r="D404" s="17"/>
      <c r="E404" s="18"/>
      <c r="F404" s="13" t="s">
        <v>121</v>
      </c>
      <c r="G404" s="14" t="n">
        <f aca="false">SUM(G403:G403)</f>
        <v>11148.44</v>
      </c>
      <c r="H404" s="14" t="n">
        <f aca="false">SUM(H403:H403)</f>
        <v>13384.27</v>
      </c>
      <c r="I404" s="14" t="n">
        <f aca="false">SUM(I403:I403)</f>
        <v>14097</v>
      </c>
      <c r="J404" s="14" t="n">
        <f aca="false">SUM(J403:J403)</f>
        <v>11446.02</v>
      </c>
      <c r="K404" s="14" t="n">
        <f aca="false">SUM(K403:K403)</f>
        <v>10870</v>
      </c>
      <c r="L404" s="14" t="n">
        <f aca="false">SUM(L403:L403)</f>
        <v>0</v>
      </c>
      <c r="M404" s="14" t="n">
        <f aca="false">SUM(M403:M403)</f>
        <v>0</v>
      </c>
      <c r="N404" s="14" t="n">
        <f aca="false">SUM(N403:N403)</f>
        <v>0</v>
      </c>
      <c r="O404" s="14" t="n">
        <f aca="false">SUM(O403:O403)</f>
        <v>0</v>
      </c>
      <c r="P404" s="14" t="n">
        <f aca="false">SUM(P403:P403)</f>
        <v>10870</v>
      </c>
      <c r="Q404" s="14" t="n">
        <f aca="false">SUM(Q403:Q403)</f>
        <v>0</v>
      </c>
      <c r="R404" s="15" t="n">
        <f aca="false">Q404/$P404</f>
        <v>0</v>
      </c>
      <c r="S404" s="14" t="n">
        <f aca="false">SUM(S403:S403)</f>
        <v>0</v>
      </c>
      <c r="T404" s="15" t="n">
        <f aca="false">S404/$P404</f>
        <v>0</v>
      </c>
      <c r="U404" s="14" t="n">
        <f aca="false">SUM(U403:U403)</f>
        <v>0</v>
      </c>
      <c r="V404" s="15" t="n">
        <f aca="false">U404/$P404</f>
        <v>0</v>
      </c>
      <c r="W404" s="14" t="n">
        <f aca="false">SUM(W403:W403)</f>
        <v>0</v>
      </c>
      <c r="X404" s="15" t="n">
        <f aca="false">W404/$P404</f>
        <v>0</v>
      </c>
      <c r="Y404" s="14" t="n">
        <f aca="false">SUM(Y403:Y403)</f>
        <v>10870</v>
      </c>
      <c r="Z404" s="14" t="n">
        <f aca="false">SUM(Z403:Z403)</f>
        <v>10870</v>
      </c>
    </row>
    <row r="406" customFormat="false" ht="13.9" hidden="false" customHeight="true" outlineLevel="0" collapsed="false">
      <c r="D406" s="60" t="s">
        <v>245</v>
      </c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1"/>
      <c r="S406" s="60"/>
      <c r="T406" s="61"/>
      <c r="U406" s="60"/>
      <c r="V406" s="61"/>
      <c r="W406" s="60"/>
      <c r="X406" s="61"/>
      <c r="Y406" s="60"/>
      <c r="Z406" s="60"/>
    </row>
    <row r="407" customFormat="false" ht="13.9" hidden="false" customHeight="true" outlineLevel="0" collapsed="false">
      <c r="D407" s="7" t="s">
        <v>33</v>
      </c>
      <c r="E407" s="7" t="s">
        <v>34</v>
      </c>
      <c r="F407" s="7" t="s">
        <v>35</v>
      </c>
      <c r="G407" s="7" t="s">
        <v>1</v>
      </c>
      <c r="H407" s="7" t="s">
        <v>2</v>
      </c>
      <c r="I407" s="7" t="s">
        <v>3</v>
      </c>
      <c r="J407" s="7" t="s">
        <v>4</v>
      </c>
      <c r="K407" s="7" t="s">
        <v>5</v>
      </c>
      <c r="L407" s="7" t="s">
        <v>6</v>
      </c>
      <c r="M407" s="7" t="s">
        <v>7</v>
      </c>
      <c r="N407" s="7" t="s">
        <v>8</v>
      </c>
      <c r="O407" s="7" t="s">
        <v>9</v>
      </c>
      <c r="P407" s="7" t="s">
        <v>10</v>
      </c>
      <c r="Q407" s="7" t="s">
        <v>11</v>
      </c>
      <c r="R407" s="8" t="s">
        <v>12</v>
      </c>
      <c r="S407" s="7" t="s">
        <v>13</v>
      </c>
      <c r="T407" s="8" t="s">
        <v>14</v>
      </c>
      <c r="U407" s="7" t="s">
        <v>15</v>
      </c>
      <c r="V407" s="8" t="s">
        <v>16</v>
      </c>
      <c r="W407" s="7" t="s">
        <v>17</v>
      </c>
      <c r="X407" s="8" t="s">
        <v>18</v>
      </c>
      <c r="Y407" s="7" t="s">
        <v>19</v>
      </c>
      <c r="Z407" s="7" t="s">
        <v>20</v>
      </c>
    </row>
    <row r="408" customFormat="false" ht="13.9" hidden="false" customHeight="true" outlineLevel="0" collapsed="false">
      <c r="A408" s="1" t="n">
        <v>6</v>
      </c>
      <c r="B408" s="1" t="n">
        <v>3</v>
      </c>
      <c r="C408" s="1" t="n">
        <v>1</v>
      </c>
      <c r="D408" s="74" t="s">
        <v>246</v>
      </c>
      <c r="E408" s="10" t="n">
        <v>620</v>
      </c>
      <c r="F408" s="10" t="s">
        <v>127</v>
      </c>
      <c r="G408" s="11" t="n">
        <v>565.57</v>
      </c>
      <c r="H408" s="33" t="n">
        <v>0</v>
      </c>
      <c r="I408" s="33" t="n">
        <v>0</v>
      </c>
      <c r="J408" s="33" t="n">
        <v>0</v>
      </c>
      <c r="K408" s="33" t="n">
        <v>0</v>
      </c>
      <c r="L408" s="33"/>
      <c r="M408" s="33"/>
      <c r="N408" s="33"/>
      <c r="O408" s="33"/>
      <c r="P408" s="33" t="n">
        <f aca="false">K408+SUM(L408:O408)</f>
        <v>0</v>
      </c>
      <c r="Q408" s="33"/>
      <c r="R408" s="34" t="e">
        <f aca="false">Q408/$P408</f>
        <v>#DIV/0!</v>
      </c>
      <c r="S408" s="33"/>
      <c r="T408" s="34" t="e">
        <f aca="false">S408/$P408</f>
        <v>#DIV/0!</v>
      </c>
      <c r="U408" s="33"/>
      <c r="V408" s="34" t="e">
        <f aca="false">U408/$P408</f>
        <v>#DIV/0!</v>
      </c>
      <c r="W408" s="33"/>
      <c r="X408" s="34" t="e">
        <f aca="false">W408/$P408</f>
        <v>#DIV/0!</v>
      </c>
      <c r="Y408" s="11" t="n">
        <f aca="false">K408</f>
        <v>0</v>
      </c>
      <c r="Z408" s="11" t="n">
        <f aca="false">Y408</f>
        <v>0</v>
      </c>
    </row>
    <row r="409" customFormat="false" ht="13.9" hidden="false" customHeight="true" outlineLevel="0" collapsed="false">
      <c r="A409" s="1" t="n">
        <v>6</v>
      </c>
      <c r="B409" s="1" t="n">
        <v>3</v>
      </c>
      <c r="C409" s="1" t="n">
        <v>1</v>
      </c>
      <c r="D409" s="74" t="s">
        <v>246</v>
      </c>
      <c r="E409" s="10" t="n">
        <v>630</v>
      </c>
      <c r="F409" s="10" t="s">
        <v>128</v>
      </c>
      <c r="G409" s="11" t="n">
        <v>5770.54</v>
      </c>
      <c r="H409" s="11" t="n">
        <v>8984.27</v>
      </c>
      <c r="I409" s="11" t="n">
        <v>8597</v>
      </c>
      <c r="J409" s="11" t="n">
        <v>6446.02</v>
      </c>
      <c r="K409" s="11" t="n">
        <v>6670</v>
      </c>
      <c r="L409" s="11"/>
      <c r="M409" s="11"/>
      <c r="N409" s="11"/>
      <c r="O409" s="11"/>
      <c r="P409" s="11" t="n">
        <f aca="false">K409+SUM(L409:O409)</f>
        <v>6670</v>
      </c>
      <c r="Q409" s="11"/>
      <c r="R409" s="12" t="n">
        <f aca="false">Q409/$P409</f>
        <v>0</v>
      </c>
      <c r="S409" s="11"/>
      <c r="T409" s="12" t="n">
        <f aca="false">S409/$P409</f>
        <v>0</v>
      </c>
      <c r="U409" s="11"/>
      <c r="V409" s="12" t="n">
        <f aca="false">U409/$P409</f>
        <v>0</v>
      </c>
      <c r="W409" s="11"/>
      <c r="X409" s="12" t="n">
        <f aca="false">W409/$P409</f>
        <v>0</v>
      </c>
      <c r="Y409" s="11" t="n">
        <f aca="false">K409</f>
        <v>6670</v>
      </c>
      <c r="Z409" s="11" t="n">
        <f aca="false">Y409</f>
        <v>6670</v>
      </c>
    </row>
    <row r="410" customFormat="false" ht="13.9" hidden="false" customHeight="true" outlineLevel="0" collapsed="false">
      <c r="A410" s="1" t="n">
        <v>6</v>
      </c>
      <c r="B410" s="1" t="n">
        <v>3</v>
      </c>
      <c r="C410" s="1" t="n">
        <v>1</v>
      </c>
      <c r="D410" s="67" t="s">
        <v>21</v>
      </c>
      <c r="E410" s="13" t="n">
        <v>41</v>
      </c>
      <c r="F410" s="13" t="s">
        <v>23</v>
      </c>
      <c r="G410" s="14" t="n">
        <f aca="false">SUM(G408:G409)</f>
        <v>6336.11</v>
      </c>
      <c r="H410" s="14" t="n">
        <f aca="false">SUM(H408:H409)</f>
        <v>8984.27</v>
      </c>
      <c r="I410" s="14" t="n">
        <f aca="false">SUM(I408:I409)</f>
        <v>8597</v>
      </c>
      <c r="J410" s="14" t="n">
        <f aca="false">SUM(J408:J409)</f>
        <v>6446.02</v>
      </c>
      <c r="K410" s="14" t="n">
        <f aca="false">SUM(K408:K409)</f>
        <v>6670</v>
      </c>
      <c r="L410" s="14" t="n">
        <f aca="false">SUM(L408:L409)</f>
        <v>0</v>
      </c>
      <c r="M410" s="14" t="n">
        <f aca="false">SUM(M408:M409)</f>
        <v>0</v>
      </c>
      <c r="N410" s="14" t="n">
        <f aca="false">SUM(N408:N409)</f>
        <v>0</v>
      </c>
      <c r="O410" s="14" t="n">
        <f aca="false">SUM(O408:O409)</f>
        <v>0</v>
      </c>
      <c r="P410" s="14" t="n">
        <f aca="false">SUM(P408:P409)</f>
        <v>6670</v>
      </c>
      <c r="Q410" s="14" t="n">
        <f aca="false">SUM(Q408:Q409)</f>
        <v>0</v>
      </c>
      <c r="R410" s="15" t="n">
        <f aca="false">Q410/$P410</f>
        <v>0</v>
      </c>
      <c r="S410" s="14" t="n">
        <f aca="false">SUM(S408:S409)</f>
        <v>0</v>
      </c>
      <c r="T410" s="15" t="n">
        <f aca="false">S410/$P410</f>
        <v>0</v>
      </c>
      <c r="U410" s="14" t="n">
        <f aca="false">SUM(U408:U409)</f>
        <v>0</v>
      </c>
      <c r="V410" s="15" t="n">
        <f aca="false">U410/$P410</f>
        <v>0</v>
      </c>
      <c r="W410" s="14" t="n">
        <f aca="false">SUM(W408:W409)</f>
        <v>0</v>
      </c>
      <c r="X410" s="15" t="n">
        <f aca="false">W410/$P410</f>
        <v>0</v>
      </c>
      <c r="Y410" s="14" t="n">
        <f aca="false">SUM(Y408:Y409)</f>
        <v>6670</v>
      </c>
      <c r="Z410" s="14" t="n">
        <f aca="false">SUM(Z408:Z409)</f>
        <v>6670</v>
      </c>
    </row>
    <row r="412" customFormat="false" ht="13.9" hidden="false" customHeight="true" outlineLevel="0" collapsed="false">
      <c r="E412" s="39" t="s">
        <v>57</v>
      </c>
      <c r="F412" s="17" t="s">
        <v>146</v>
      </c>
      <c r="G412" s="40" t="n">
        <v>1000</v>
      </c>
      <c r="H412" s="40" t="n">
        <v>1298</v>
      </c>
      <c r="I412" s="40" t="n">
        <v>1232</v>
      </c>
      <c r="J412" s="40" t="n">
        <v>1232</v>
      </c>
      <c r="K412" s="40" t="n">
        <v>1666</v>
      </c>
      <c r="L412" s="40"/>
      <c r="M412" s="40"/>
      <c r="N412" s="40"/>
      <c r="O412" s="40"/>
      <c r="P412" s="40" t="n">
        <f aca="false">K412+SUM(L412:O412)</f>
        <v>1666</v>
      </c>
      <c r="Q412" s="40"/>
      <c r="R412" s="41" t="n">
        <f aca="false">Q412/$P412</f>
        <v>0</v>
      </c>
      <c r="S412" s="40"/>
      <c r="T412" s="41" t="n">
        <f aca="false">S412/$P412</f>
        <v>0</v>
      </c>
      <c r="U412" s="40"/>
      <c r="V412" s="41" t="n">
        <f aca="false">U412/$P412</f>
        <v>0</v>
      </c>
      <c r="W412" s="40"/>
      <c r="X412" s="42" t="n">
        <f aca="false">W412/$P412</f>
        <v>0</v>
      </c>
      <c r="Y412" s="40" t="n">
        <f aca="false">K412</f>
        <v>1666</v>
      </c>
      <c r="Z412" s="43" t="n">
        <f aca="false">Y412</f>
        <v>1666</v>
      </c>
    </row>
    <row r="413" customFormat="false" ht="13.9" hidden="false" customHeight="true" outlineLevel="0" collapsed="false">
      <c r="E413" s="44"/>
      <c r="F413" s="83" t="s">
        <v>247</v>
      </c>
      <c r="G413" s="70" t="n">
        <v>750</v>
      </c>
      <c r="H413" s="70" t="n">
        <v>3000</v>
      </c>
      <c r="I413" s="70" t="n">
        <v>3000</v>
      </c>
      <c r="J413" s="70" t="n">
        <v>3000</v>
      </c>
      <c r="K413" s="70" t="n">
        <v>3000</v>
      </c>
      <c r="L413" s="70"/>
      <c r="M413" s="70"/>
      <c r="N413" s="70"/>
      <c r="O413" s="70"/>
      <c r="P413" s="70" t="n">
        <f aca="false">K413+SUM(L413:O413)</f>
        <v>3000</v>
      </c>
      <c r="Q413" s="70"/>
      <c r="R413" s="71" t="n">
        <f aca="false">Q413/$P413</f>
        <v>0</v>
      </c>
      <c r="S413" s="70"/>
      <c r="T413" s="71" t="n">
        <f aca="false">S413/$P413</f>
        <v>0</v>
      </c>
      <c r="U413" s="70"/>
      <c r="V413" s="71" t="n">
        <f aca="false">U413/$P413</f>
        <v>0</v>
      </c>
      <c r="W413" s="70"/>
      <c r="X413" s="47" t="n">
        <f aca="false">W413/$P413</f>
        <v>0</v>
      </c>
      <c r="Y413" s="70" t="n">
        <f aca="false">K413</f>
        <v>3000</v>
      </c>
      <c r="Z413" s="48" t="n">
        <f aca="false">Y413</f>
        <v>3000</v>
      </c>
    </row>
    <row r="414" customFormat="false" ht="13.9" hidden="false" customHeight="true" outlineLevel="0" collapsed="false">
      <c r="E414" s="52"/>
      <c r="F414" s="86" t="s">
        <v>248</v>
      </c>
      <c r="G414" s="87" t="n">
        <v>120.68</v>
      </c>
      <c r="H414" s="54" t="n">
        <v>2949</v>
      </c>
      <c r="I414" s="54" t="n">
        <v>3000</v>
      </c>
      <c r="J414" s="54" t="n">
        <v>1643.26</v>
      </c>
      <c r="K414" s="54" t="n">
        <v>1600</v>
      </c>
      <c r="L414" s="54"/>
      <c r="M414" s="54"/>
      <c r="N414" s="54"/>
      <c r="O414" s="54"/>
      <c r="P414" s="54" t="n">
        <f aca="false">K414+SUM(L414:O414)</f>
        <v>1600</v>
      </c>
      <c r="Q414" s="54"/>
      <c r="R414" s="55" t="n">
        <f aca="false">Q414/$P414</f>
        <v>0</v>
      </c>
      <c r="S414" s="54"/>
      <c r="T414" s="55" t="n">
        <f aca="false">S414/$P414</f>
        <v>0</v>
      </c>
      <c r="U414" s="54"/>
      <c r="V414" s="55" t="n">
        <f aca="false">U414/$P414</f>
        <v>0</v>
      </c>
      <c r="W414" s="54"/>
      <c r="X414" s="56" t="n">
        <f aca="false">W414/$P414</f>
        <v>0</v>
      </c>
      <c r="Y414" s="54" t="n">
        <f aca="false">K414</f>
        <v>1600</v>
      </c>
      <c r="Z414" s="57" t="n">
        <f aca="false">Y414</f>
        <v>1600</v>
      </c>
    </row>
    <row r="415" customFormat="false" ht="13.9" hidden="true" customHeight="true" outlineLevel="0" collapsed="false">
      <c r="E415" s="52"/>
      <c r="F415" s="86" t="s">
        <v>249</v>
      </c>
      <c r="G415" s="54" t="n">
        <v>3459.07</v>
      </c>
      <c r="H415" s="54" t="n">
        <v>0</v>
      </c>
      <c r="I415" s="54" t="n">
        <v>0</v>
      </c>
      <c r="J415" s="54" t="n">
        <v>0</v>
      </c>
      <c r="K415" s="54" t="n">
        <v>0</v>
      </c>
      <c r="L415" s="54"/>
      <c r="M415" s="54"/>
      <c r="N415" s="54"/>
      <c r="O415" s="54"/>
      <c r="P415" s="54" t="n">
        <f aca="false">K415+SUM(L415:O415)</f>
        <v>0</v>
      </c>
      <c r="Q415" s="54"/>
      <c r="R415" s="55" t="e">
        <f aca="false">Q415/$P415</f>
        <v>#DIV/0!</v>
      </c>
      <c r="S415" s="54"/>
      <c r="T415" s="55" t="e">
        <f aca="false">S415/$P415</f>
        <v>#DIV/0!</v>
      </c>
      <c r="U415" s="54"/>
      <c r="V415" s="55" t="e">
        <f aca="false">U415/$P415</f>
        <v>#DIV/0!</v>
      </c>
      <c r="W415" s="54"/>
      <c r="X415" s="56" t="e">
        <f aca="false">W415/$P415</f>
        <v>#DIV/0!</v>
      </c>
      <c r="Y415" s="107" t="n">
        <f aca="false">K415</f>
        <v>0</v>
      </c>
      <c r="Z415" s="110" t="n">
        <f aca="false">Y415</f>
        <v>0</v>
      </c>
    </row>
    <row r="417" customFormat="false" ht="13.9" hidden="false" customHeight="true" outlineLevel="0" collapsed="false">
      <c r="D417" s="60" t="s">
        <v>250</v>
      </c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1"/>
      <c r="S417" s="60"/>
      <c r="T417" s="61"/>
      <c r="U417" s="60"/>
      <c r="V417" s="61"/>
      <c r="W417" s="60"/>
      <c r="X417" s="61"/>
      <c r="Y417" s="60"/>
      <c r="Z417" s="60"/>
    </row>
    <row r="418" customFormat="false" ht="13.9" hidden="false" customHeight="true" outlineLevel="0" collapsed="false">
      <c r="D418" s="7" t="s">
        <v>33</v>
      </c>
      <c r="E418" s="7" t="s">
        <v>34</v>
      </c>
      <c r="F418" s="7" t="s">
        <v>35</v>
      </c>
      <c r="G418" s="7" t="s">
        <v>1</v>
      </c>
      <c r="H418" s="7" t="s">
        <v>2</v>
      </c>
      <c r="I418" s="7" t="s">
        <v>3</v>
      </c>
      <c r="J418" s="7" t="s">
        <v>4</v>
      </c>
      <c r="K418" s="7" t="s">
        <v>5</v>
      </c>
      <c r="L418" s="7" t="s">
        <v>6</v>
      </c>
      <c r="M418" s="7" t="s">
        <v>7</v>
      </c>
      <c r="N418" s="7" t="s">
        <v>8</v>
      </c>
      <c r="O418" s="7" t="s">
        <v>9</v>
      </c>
      <c r="P418" s="7" t="s">
        <v>10</v>
      </c>
      <c r="Q418" s="7" t="s">
        <v>11</v>
      </c>
      <c r="R418" s="8" t="s">
        <v>12</v>
      </c>
      <c r="S418" s="7" t="s">
        <v>13</v>
      </c>
      <c r="T418" s="8" t="s">
        <v>14</v>
      </c>
      <c r="U418" s="7" t="s">
        <v>15</v>
      </c>
      <c r="V418" s="8" t="s">
        <v>16</v>
      </c>
      <c r="W418" s="7" t="s">
        <v>17</v>
      </c>
      <c r="X418" s="8" t="s">
        <v>18</v>
      </c>
      <c r="Y418" s="7" t="s">
        <v>19</v>
      </c>
      <c r="Z418" s="7" t="s">
        <v>20</v>
      </c>
    </row>
    <row r="419" customFormat="false" ht="13.9" hidden="false" customHeight="true" outlineLevel="0" collapsed="false">
      <c r="A419" s="1" t="n">
        <v>6</v>
      </c>
      <c r="B419" s="1" t="n">
        <v>3</v>
      </c>
      <c r="C419" s="1" t="n">
        <v>2</v>
      </c>
      <c r="D419" s="74" t="s">
        <v>246</v>
      </c>
      <c r="E419" s="10" t="n">
        <v>640</v>
      </c>
      <c r="F419" s="10" t="s">
        <v>129</v>
      </c>
      <c r="G419" s="11" t="n">
        <v>4812.33</v>
      </c>
      <c r="H419" s="11" t="n">
        <v>4400</v>
      </c>
      <c r="I419" s="11" t="n">
        <f aca="false">SUM(I422:I427)</f>
        <v>5500</v>
      </c>
      <c r="J419" s="11" t="n">
        <v>5000</v>
      </c>
      <c r="K419" s="11" t="n">
        <f aca="false">SUM(K422:K427)</f>
        <v>4200</v>
      </c>
      <c r="L419" s="11"/>
      <c r="M419" s="11"/>
      <c r="N419" s="11"/>
      <c r="O419" s="11"/>
      <c r="P419" s="11" t="n">
        <f aca="false">K419+SUM(L419:O419)</f>
        <v>4200</v>
      </c>
      <c r="Q419" s="11"/>
      <c r="R419" s="12" t="n">
        <f aca="false">Q419/$P419</f>
        <v>0</v>
      </c>
      <c r="S419" s="11"/>
      <c r="T419" s="12" t="n">
        <f aca="false">S419/$P419</f>
        <v>0</v>
      </c>
      <c r="U419" s="11"/>
      <c r="V419" s="12" t="n">
        <f aca="false">U419/$P419</f>
        <v>0</v>
      </c>
      <c r="W419" s="11"/>
      <c r="X419" s="12" t="n">
        <f aca="false">W419/$P419</f>
        <v>0</v>
      </c>
      <c r="Y419" s="11" t="n">
        <f aca="false">SUM(Y422:Y427)</f>
        <v>4200</v>
      </c>
      <c r="Z419" s="11" t="n">
        <f aca="false">SUM(Z422:Z427)</f>
        <v>4200</v>
      </c>
    </row>
    <row r="420" customFormat="false" ht="13.9" hidden="false" customHeight="true" outlineLevel="0" collapsed="false">
      <c r="A420" s="1" t="n">
        <v>6</v>
      </c>
      <c r="B420" s="1" t="n">
        <v>3</v>
      </c>
      <c r="C420" s="1" t="n">
        <v>2</v>
      </c>
      <c r="D420" s="67" t="s">
        <v>21</v>
      </c>
      <c r="E420" s="13" t="n">
        <v>41</v>
      </c>
      <c r="F420" s="13" t="s">
        <v>23</v>
      </c>
      <c r="G420" s="14" t="n">
        <f aca="false">SUM(G419:G419)</f>
        <v>4812.33</v>
      </c>
      <c r="H420" s="14" t="n">
        <f aca="false">SUM(H419:H419)</f>
        <v>4400</v>
      </c>
      <c r="I420" s="14" t="n">
        <f aca="false">SUM(I419:I419)</f>
        <v>5500</v>
      </c>
      <c r="J420" s="14" t="n">
        <f aca="false">SUM(J419:J419)</f>
        <v>5000</v>
      </c>
      <c r="K420" s="14" t="n">
        <f aca="false">SUM(K419:K419)</f>
        <v>4200</v>
      </c>
      <c r="L420" s="14" t="n">
        <f aca="false">SUM(L419:L419)</f>
        <v>0</v>
      </c>
      <c r="M420" s="14" t="n">
        <f aca="false">SUM(M419:M419)</f>
        <v>0</v>
      </c>
      <c r="N420" s="14" t="n">
        <f aca="false">SUM(N419:N419)</f>
        <v>0</v>
      </c>
      <c r="O420" s="14" t="n">
        <f aca="false">SUM(O419:O419)</f>
        <v>0</v>
      </c>
      <c r="P420" s="14" t="n">
        <f aca="false">SUM(P419:P419)</f>
        <v>4200</v>
      </c>
      <c r="Q420" s="14" t="n">
        <f aca="false">SUM(Q419:Q419)</f>
        <v>0</v>
      </c>
      <c r="R420" s="15" t="n">
        <f aca="false">Q420/$P420</f>
        <v>0</v>
      </c>
      <c r="S420" s="14" t="n">
        <f aca="false">SUM(S419:S419)</f>
        <v>0</v>
      </c>
      <c r="T420" s="15" t="n">
        <f aca="false">S420/$P420</f>
        <v>0</v>
      </c>
      <c r="U420" s="14" t="n">
        <f aca="false">SUM(U419:U419)</f>
        <v>0</v>
      </c>
      <c r="V420" s="15" t="n">
        <f aca="false">U420/$P420</f>
        <v>0</v>
      </c>
      <c r="W420" s="14" t="n">
        <f aca="false">SUM(W419:W419)</f>
        <v>0</v>
      </c>
      <c r="X420" s="15" t="n">
        <f aca="false">W420/$P420</f>
        <v>0</v>
      </c>
      <c r="Y420" s="14" t="n">
        <f aca="false">SUM(Y419:Y419)</f>
        <v>4200</v>
      </c>
      <c r="Z420" s="14" t="n">
        <f aca="false">SUM(Z419:Z419)</f>
        <v>4200</v>
      </c>
    </row>
    <row r="422" customFormat="false" ht="13.9" hidden="false" customHeight="true" outlineLevel="0" collapsed="false">
      <c r="E422" s="39" t="s">
        <v>57</v>
      </c>
      <c r="F422" s="17" t="s">
        <v>251</v>
      </c>
      <c r="G422" s="40" t="n">
        <v>1100</v>
      </c>
      <c r="H422" s="40" t="n">
        <v>1000</v>
      </c>
      <c r="I422" s="40" t="n">
        <v>1000</v>
      </c>
      <c r="J422" s="40" t="n">
        <v>1000</v>
      </c>
      <c r="K422" s="40" t="n">
        <v>1100</v>
      </c>
      <c r="L422" s="40"/>
      <c r="M422" s="40"/>
      <c r="N422" s="40"/>
      <c r="O422" s="40"/>
      <c r="P422" s="40" t="n">
        <f aca="false">K422+SUM(L422:O422)</f>
        <v>1100</v>
      </c>
      <c r="Q422" s="40"/>
      <c r="R422" s="41" t="n">
        <f aca="false">Q422/$P422</f>
        <v>0</v>
      </c>
      <c r="S422" s="40"/>
      <c r="T422" s="41" t="n">
        <f aca="false">S422/$P422</f>
        <v>0</v>
      </c>
      <c r="U422" s="40"/>
      <c r="V422" s="41" t="n">
        <f aca="false">U422/$P422</f>
        <v>0</v>
      </c>
      <c r="W422" s="40"/>
      <c r="X422" s="42" t="n">
        <f aca="false">W422/$P422</f>
        <v>0</v>
      </c>
      <c r="Y422" s="40" t="n">
        <f aca="false">K422</f>
        <v>1100</v>
      </c>
      <c r="Z422" s="43" t="n">
        <f aca="false">Y422</f>
        <v>1100</v>
      </c>
    </row>
    <row r="423" customFormat="false" ht="13.9" hidden="true" customHeight="true" outlineLevel="0" collapsed="false">
      <c r="E423" s="44"/>
      <c r="F423" s="1" t="s">
        <v>252</v>
      </c>
      <c r="G423" s="46" t="n">
        <v>1412.33</v>
      </c>
      <c r="H423" s="46" t="n">
        <v>600</v>
      </c>
      <c r="I423" s="49" t="n">
        <v>500</v>
      </c>
      <c r="J423" s="46" t="n">
        <v>0</v>
      </c>
      <c r="K423" s="49" t="n">
        <v>0</v>
      </c>
      <c r="L423" s="46"/>
      <c r="M423" s="46"/>
      <c r="N423" s="46"/>
      <c r="O423" s="46"/>
      <c r="P423" s="46" t="n">
        <f aca="false">K423+SUM(L423:O423)</f>
        <v>0</v>
      </c>
      <c r="Q423" s="46"/>
      <c r="R423" s="2" t="e">
        <f aca="false">Q423/$P423</f>
        <v>#DIV/0!</v>
      </c>
      <c r="S423" s="46"/>
      <c r="T423" s="2" t="e">
        <f aca="false">S423/$P423</f>
        <v>#DIV/0!</v>
      </c>
      <c r="U423" s="46"/>
      <c r="V423" s="2" t="e">
        <f aca="false">U423/$P423</f>
        <v>#DIV/0!</v>
      </c>
      <c r="W423" s="46"/>
      <c r="X423" s="47" t="e">
        <f aca="false">W423/$P423</f>
        <v>#DIV/0!</v>
      </c>
      <c r="Y423" s="46" t="n">
        <f aca="false">K423</f>
        <v>0</v>
      </c>
      <c r="Z423" s="48" t="n">
        <f aca="false">Y423</f>
        <v>0</v>
      </c>
    </row>
    <row r="424" customFormat="false" ht="13.9" hidden="false" customHeight="true" outlineLevel="0" collapsed="false">
      <c r="E424" s="44"/>
      <c r="F424" s="45" t="s">
        <v>253</v>
      </c>
      <c r="G424" s="46" t="n">
        <v>1300</v>
      </c>
      <c r="H424" s="46" t="n">
        <v>0</v>
      </c>
      <c r="I424" s="46" t="n">
        <v>1300</v>
      </c>
      <c r="J424" s="46" t="n">
        <v>1300</v>
      </c>
      <c r="K424" s="46" t="n">
        <v>2000</v>
      </c>
      <c r="L424" s="46"/>
      <c r="M424" s="46"/>
      <c r="N424" s="46"/>
      <c r="O424" s="46"/>
      <c r="P424" s="46" t="n">
        <f aca="false">K424+SUM(L424:O424)</f>
        <v>2000</v>
      </c>
      <c r="Q424" s="46"/>
      <c r="R424" s="2" t="n">
        <f aca="false">Q424/$P424</f>
        <v>0</v>
      </c>
      <c r="S424" s="46"/>
      <c r="T424" s="2" t="n">
        <f aca="false">S424/$P424</f>
        <v>0</v>
      </c>
      <c r="U424" s="46"/>
      <c r="V424" s="2" t="n">
        <f aca="false">U424/$P424</f>
        <v>0</v>
      </c>
      <c r="W424" s="46"/>
      <c r="X424" s="47" t="n">
        <f aca="false">W424/$P424</f>
        <v>0</v>
      </c>
      <c r="Y424" s="46" t="n">
        <f aca="false">K424</f>
        <v>2000</v>
      </c>
      <c r="Z424" s="48" t="n">
        <f aca="false">Y424</f>
        <v>2000</v>
      </c>
    </row>
    <row r="425" customFormat="false" ht="13.9" hidden="false" customHeight="true" outlineLevel="0" collapsed="false">
      <c r="E425" s="52"/>
      <c r="F425" s="53" t="s">
        <v>254</v>
      </c>
      <c r="G425" s="54" t="n">
        <v>1000</v>
      </c>
      <c r="H425" s="54" t="n">
        <v>1000</v>
      </c>
      <c r="I425" s="54" t="n">
        <v>1000</v>
      </c>
      <c r="J425" s="54" t="n">
        <v>1000</v>
      </c>
      <c r="K425" s="54" t="n">
        <v>1100</v>
      </c>
      <c r="L425" s="54"/>
      <c r="M425" s="54"/>
      <c r="N425" s="54"/>
      <c r="O425" s="54"/>
      <c r="P425" s="54" t="n">
        <f aca="false">K425+SUM(L425:O425)</f>
        <v>1100</v>
      </c>
      <c r="Q425" s="54"/>
      <c r="R425" s="55" t="n">
        <f aca="false">Q425/$P425</f>
        <v>0</v>
      </c>
      <c r="S425" s="54"/>
      <c r="T425" s="55" t="n">
        <f aca="false">S425/$P425</f>
        <v>0</v>
      </c>
      <c r="U425" s="54"/>
      <c r="V425" s="55" t="n">
        <f aca="false">U425/$P425</f>
        <v>0</v>
      </c>
      <c r="W425" s="54"/>
      <c r="X425" s="56" t="n">
        <f aca="false">W425/$P425</f>
        <v>0</v>
      </c>
      <c r="Y425" s="54" t="n">
        <f aca="false">K425</f>
        <v>1100</v>
      </c>
      <c r="Z425" s="57" t="n">
        <f aca="false">Y425</f>
        <v>1100</v>
      </c>
    </row>
    <row r="426" customFormat="false" ht="13.9" hidden="true" customHeight="true" outlineLevel="0" collapsed="false">
      <c r="E426" s="44"/>
      <c r="F426" s="69" t="s">
        <v>255</v>
      </c>
      <c r="G426" s="70"/>
      <c r="H426" s="70" t="n">
        <v>300</v>
      </c>
      <c r="I426" s="84" t="n">
        <v>200</v>
      </c>
      <c r="J426" s="70" t="n">
        <v>200</v>
      </c>
      <c r="K426" s="84" t="n">
        <v>0</v>
      </c>
      <c r="L426" s="70"/>
      <c r="M426" s="70"/>
      <c r="N426" s="70"/>
      <c r="O426" s="70"/>
      <c r="P426" s="70" t="n">
        <f aca="false">K426+SUM(L426:O426)</f>
        <v>0</v>
      </c>
      <c r="Q426" s="70"/>
      <c r="R426" s="71" t="e">
        <f aca="false">Q426/$P426</f>
        <v>#DIV/0!</v>
      </c>
      <c r="S426" s="70"/>
      <c r="T426" s="71" t="e">
        <f aca="false">S426/$P426</f>
        <v>#DIV/0!</v>
      </c>
      <c r="U426" s="70"/>
      <c r="V426" s="71" t="e">
        <f aca="false">U426/$P426</f>
        <v>#DIV/0!</v>
      </c>
      <c r="W426" s="70"/>
      <c r="X426" s="47" t="e">
        <f aca="false">W426/$P426</f>
        <v>#DIV/0!</v>
      </c>
      <c r="Y426" s="70" t="n">
        <f aca="false">K426</f>
        <v>0</v>
      </c>
      <c r="Z426" s="48" t="n">
        <f aca="false">Y426</f>
        <v>0</v>
      </c>
    </row>
    <row r="427" customFormat="false" ht="13.9" hidden="true" customHeight="true" outlineLevel="0" collapsed="false">
      <c r="E427" s="52"/>
      <c r="F427" s="53" t="s">
        <v>256</v>
      </c>
      <c r="G427" s="54"/>
      <c r="H427" s="54" t="n">
        <v>1500</v>
      </c>
      <c r="I427" s="87" t="n">
        <v>1500</v>
      </c>
      <c r="J427" s="54" t="n">
        <v>1500</v>
      </c>
      <c r="K427" s="87" t="n">
        <v>0</v>
      </c>
      <c r="L427" s="54"/>
      <c r="M427" s="54"/>
      <c r="N427" s="54"/>
      <c r="O427" s="54"/>
      <c r="P427" s="54" t="n">
        <f aca="false">K427+SUM(L427:O427)</f>
        <v>0</v>
      </c>
      <c r="Q427" s="54"/>
      <c r="R427" s="55" t="e">
        <f aca="false">Q427/$P427</f>
        <v>#DIV/0!</v>
      </c>
      <c r="S427" s="54"/>
      <c r="T427" s="55" t="e">
        <f aca="false">S427/$P427</f>
        <v>#DIV/0!</v>
      </c>
      <c r="U427" s="54"/>
      <c r="V427" s="55" t="e">
        <f aca="false">U427/$P427</f>
        <v>#DIV/0!</v>
      </c>
      <c r="W427" s="54"/>
      <c r="X427" s="56" t="e">
        <f aca="false">W427/$P427</f>
        <v>#DIV/0!</v>
      </c>
      <c r="Y427" s="54" t="n">
        <v>0</v>
      </c>
      <c r="Z427" s="57" t="n">
        <f aca="false">Y427</f>
        <v>0</v>
      </c>
    </row>
    <row r="429" customFormat="false" ht="13.9" hidden="false" customHeight="true" outlineLevel="0" collapsed="false">
      <c r="D429" s="19" t="s">
        <v>257</v>
      </c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20"/>
      <c r="S429" s="19"/>
      <c r="T429" s="20"/>
      <c r="U429" s="19"/>
      <c r="V429" s="20"/>
      <c r="W429" s="19"/>
      <c r="X429" s="20"/>
      <c r="Y429" s="19"/>
      <c r="Z429" s="19"/>
    </row>
    <row r="430" customFormat="false" ht="13.9" hidden="false" customHeight="true" outlineLevel="0" collapsed="false">
      <c r="D430" s="6"/>
      <c r="E430" s="6"/>
      <c r="F430" s="6"/>
      <c r="G430" s="7" t="s">
        <v>1</v>
      </c>
      <c r="H430" s="7" t="s">
        <v>2</v>
      </c>
      <c r="I430" s="7" t="s">
        <v>3</v>
      </c>
      <c r="J430" s="7" t="s">
        <v>4</v>
      </c>
      <c r="K430" s="7" t="s">
        <v>5</v>
      </c>
      <c r="L430" s="7" t="s">
        <v>6</v>
      </c>
      <c r="M430" s="7" t="s">
        <v>7</v>
      </c>
      <c r="N430" s="7" t="s">
        <v>8</v>
      </c>
      <c r="O430" s="7" t="s">
        <v>9</v>
      </c>
      <c r="P430" s="7" t="s">
        <v>10</v>
      </c>
      <c r="Q430" s="7" t="s">
        <v>11</v>
      </c>
      <c r="R430" s="8" t="s">
        <v>12</v>
      </c>
      <c r="S430" s="7" t="s">
        <v>13</v>
      </c>
      <c r="T430" s="8" t="s">
        <v>14</v>
      </c>
      <c r="U430" s="7" t="s">
        <v>15</v>
      </c>
      <c r="V430" s="8" t="s">
        <v>16</v>
      </c>
      <c r="W430" s="7" t="s">
        <v>17</v>
      </c>
      <c r="X430" s="8" t="s">
        <v>18</v>
      </c>
      <c r="Y430" s="7" t="s">
        <v>19</v>
      </c>
      <c r="Z430" s="7" t="s">
        <v>20</v>
      </c>
    </row>
    <row r="431" customFormat="false" ht="13.9" hidden="false" customHeight="true" outlineLevel="0" collapsed="false">
      <c r="A431" s="1" t="n">
        <v>7</v>
      </c>
      <c r="D431" s="21" t="s">
        <v>21</v>
      </c>
      <c r="E431" s="22" t="n">
        <v>111</v>
      </c>
      <c r="F431" s="22" t="s">
        <v>47</v>
      </c>
      <c r="G431" s="23" t="n">
        <f aca="false">G438+G476</f>
        <v>43015.88</v>
      </c>
      <c r="H431" s="23" t="n">
        <f aca="false">H438+H476</f>
        <v>62673.71</v>
      </c>
      <c r="I431" s="23" t="n">
        <f aca="false">I438+I476</f>
        <v>70665</v>
      </c>
      <c r="J431" s="23" t="n">
        <f aca="false">J438+J476</f>
        <v>73256.4</v>
      </c>
      <c r="K431" s="23" t="n">
        <f aca="false">K438+K476</f>
        <v>57284</v>
      </c>
      <c r="L431" s="23" t="n">
        <f aca="false">L438+L476</f>
        <v>0</v>
      </c>
      <c r="M431" s="23" t="n">
        <f aca="false">M438+M476</f>
        <v>0</v>
      </c>
      <c r="N431" s="23" t="n">
        <f aca="false">N438+N476</f>
        <v>0</v>
      </c>
      <c r="O431" s="23" t="n">
        <f aca="false">O438+O476</f>
        <v>0</v>
      </c>
      <c r="P431" s="23" t="n">
        <f aca="false">P438+P476</f>
        <v>57284</v>
      </c>
      <c r="Q431" s="23" t="n">
        <f aca="false">Q438+Q476</f>
        <v>0</v>
      </c>
      <c r="R431" s="24" t="n">
        <f aca="false">Q431/$P431</f>
        <v>0</v>
      </c>
      <c r="S431" s="23" t="n">
        <f aca="false">S438+S476</f>
        <v>0</v>
      </c>
      <c r="T431" s="24" t="n">
        <f aca="false">S431/$P431</f>
        <v>0</v>
      </c>
      <c r="U431" s="23" t="n">
        <f aca="false">U438+U476</f>
        <v>0</v>
      </c>
      <c r="V431" s="24" t="n">
        <f aca="false">U431/$P431</f>
        <v>0</v>
      </c>
      <c r="W431" s="23" t="n">
        <f aca="false">W438+W476</f>
        <v>0</v>
      </c>
      <c r="X431" s="24" t="n">
        <f aca="false">W431/$P431</f>
        <v>0</v>
      </c>
      <c r="Y431" s="23" t="n">
        <f aca="false">Y438+Y476</f>
        <v>58787</v>
      </c>
      <c r="Z431" s="23" t="n">
        <f aca="false">Z438+Z476</f>
        <v>60336</v>
      </c>
    </row>
    <row r="432" customFormat="false" ht="13.9" hidden="false" customHeight="true" outlineLevel="0" collapsed="false">
      <c r="A432" s="1" t="n">
        <v>7</v>
      </c>
      <c r="D432" s="21"/>
      <c r="E432" s="22" t="n">
        <v>41</v>
      </c>
      <c r="F432" s="22" t="s">
        <v>23</v>
      </c>
      <c r="G432" s="23" t="n">
        <f aca="false">G439+G480</f>
        <v>86076.21</v>
      </c>
      <c r="H432" s="23" t="n">
        <f aca="false">H439+H480</f>
        <v>92914.83</v>
      </c>
      <c r="I432" s="23" t="n">
        <f aca="false">I439+I480</f>
        <v>104447</v>
      </c>
      <c r="J432" s="23" t="n">
        <f aca="false">J439+J480</f>
        <v>110547.23</v>
      </c>
      <c r="K432" s="23" t="n">
        <f aca="false">K439+K480</f>
        <v>99477</v>
      </c>
      <c r="L432" s="23" t="n">
        <f aca="false">L439+L480</f>
        <v>0</v>
      </c>
      <c r="M432" s="23" t="n">
        <f aca="false">M439+M480</f>
        <v>0</v>
      </c>
      <c r="N432" s="23" t="n">
        <f aca="false">N439+N480</f>
        <v>0</v>
      </c>
      <c r="O432" s="23" t="n">
        <f aca="false">O439+O480</f>
        <v>0</v>
      </c>
      <c r="P432" s="23" t="n">
        <f aca="false">P439+P480</f>
        <v>99477</v>
      </c>
      <c r="Q432" s="23" t="n">
        <f aca="false">Q439+Q480</f>
        <v>0</v>
      </c>
      <c r="R432" s="24" t="n">
        <f aca="false">Q432/$P432</f>
        <v>0</v>
      </c>
      <c r="S432" s="23" t="n">
        <f aca="false">S439+S480</f>
        <v>0</v>
      </c>
      <c r="T432" s="24" t="n">
        <f aca="false">S432/$P432</f>
        <v>0</v>
      </c>
      <c r="U432" s="23" t="n">
        <f aca="false">U439+U480</f>
        <v>0</v>
      </c>
      <c r="V432" s="24" t="n">
        <f aca="false">U432/$P432</f>
        <v>0</v>
      </c>
      <c r="W432" s="23" t="n">
        <f aca="false">W439+W480</f>
        <v>0</v>
      </c>
      <c r="X432" s="24" t="n">
        <f aca="false">W432/$P432</f>
        <v>0</v>
      </c>
      <c r="Y432" s="23" t="n">
        <f aca="false">Y439+Y480</f>
        <v>98444</v>
      </c>
      <c r="Z432" s="23" t="n">
        <f aca="false">Z439+Z480</f>
        <v>99335</v>
      </c>
    </row>
    <row r="433" customFormat="false" ht="13.9" hidden="false" customHeight="true" outlineLevel="0" collapsed="false">
      <c r="A433" s="1" t="n">
        <v>7</v>
      </c>
      <c r="D433" s="21"/>
      <c r="E433" s="22" t="n">
        <v>72</v>
      </c>
      <c r="F433" s="22" t="s">
        <v>25</v>
      </c>
      <c r="G433" s="23" t="n">
        <f aca="false">G440</f>
        <v>1801.98</v>
      </c>
      <c r="H433" s="23" t="n">
        <f aca="false">H440</f>
        <v>958.75</v>
      </c>
      <c r="I433" s="23" t="n">
        <f aca="false">I440</f>
        <v>959</v>
      </c>
      <c r="J433" s="23" t="n">
        <f aca="false">J440</f>
        <v>1079.65</v>
      </c>
      <c r="K433" s="23" t="n">
        <f aca="false">K440</f>
        <v>1080</v>
      </c>
      <c r="L433" s="23" t="n">
        <f aca="false">L440</f>
        <v>0</v>
      </c>
      <c r="M433" s="23" t="n">
        <f aca="false">M440</f>
        <v>0</v>
      </c>
      <c r="N433" s="23" t="n">
        <f aca="false">N440</f>
        <v>0</v>
      </c>
      <c r="O433" s="23" t="n">
        <f aca="false">O440</f>
        <v>0</v>
      </c>
      <c r="P433" s="23" t="n">
        <f aca="false">P440</f>
        <v>1080</v>
      </c>
      <c r="Q433" s="23" t="n">
        <f aca="false">Q440</f>
        <v>0</v>
      </c>
      <c r="R433" s="24" t="n">
        <f aca="false">Q433/$P433</f>
        <v>0</v>
      </c>
      <c r="S433" s="23" t="n">
        <f aca="false">S440</f>
        <v>0</v>
      </c>
      <c r="T433" s="24" t="n">
        <f aca="false">S433/$P433</f>
        <v>0</v>
      </c>
      <c r="U433" s="23" t="n">
        <f aca="false">U440</f>
        <v>0</v>
      </c>
      <c r="V433" s="24" t="n">
        <f aca="false">U433/$P433</f>
        <v>0</v>
      </c>
      <c r="W433" s="23" t="n">
        <f aca="false">W440</f>
        <v>0</v>
      </c>
      <c r="X433" s="24" t="n">
        <f aca="false">W433/$P433</f>
        <v>0</v>
      </c>
      <c r="Y433" s="23" t="n">
        <f aca="false">Y440</f>
        <v>1080</v>
      </c>
      <c r="Z433" s="23" t="n">
        <f aca="false">Z440</f>
        <v>1080</v>
      </c>
    </row>
    <row r="434" customFormat="false" ht="13.9" hidden="false" customHeight="true" outlineLevel="0" collapsed="false">
      <c r="A434" s="1" t="n">
        <v>7</v>
      </c>
      <c r="D434" s="17"/>
      <c r="E434" s="18"/>
      <c r="F434" s="25" t="s">
        <v>121</v>
      </c>
      <c r="G434" s="26" t="n">
        <f aca="false">SUM(G431:G433)</f>
        <v>130894.07</v>
      </c>
      <c r="H434" s="26" t="n">
        <f aca="false">SUM(H431:H433)</f>
        <v>156547.29</v>
      </c>
      <c r="I434" s="26" t="n">
        <f aca="false">SUM(I431:I433)</f>
        <v>176071</v>
      </c>
      <c r="J434" s="26" t="n">
        <f aca="false">SUM(J431:J433)</f>
        <v>184883.28</v>
      </c>
      <c r="K434" s="26" t="n">
        <f aca="false">SUM(K431:K433)</f>
        <v>157841</v>
      </c>
      <c r="L434" s="26" t="n">
        <f aca="false">SUM(L431:L433)</f>
        <v>0</v>
      </c>
      <c r="M434" s="26" t="n">
        <f aca="false">SUM(M431:M433)</f>
        <v>0</v>
      </c>
      <c r="N434" s="26" t="n">
        <f aca="false">SUM(N431:N433)</f>
        <v>0</v>
      </c>
      <c r="O434" s="26" t="n">
        <f aca="false">SUM(O431:O433)</f>
        <v>0</v>
      </c>
      <c r="P434" s="26" t="n">
        <f aca="false">SUM(P431:P433)</f>
        <v>157841</v>
      </c>
      <c r="Q434" s="26" t="n">
        <f aca="false">SUM(Q431:Q433)</f>
        <v>0</v>
      </c>
      <c r="R434" s="27" t="n">
        <f aca="false">Q434/$P434</f>
        <v>0</v>
      </c>
      <c r="S434" s="26" t="n">
        <f aca="false">SUM(S431:S433)</f>
        <v>0</v>
      </c>
      <c r="T434" s="27" t="n">
        <f aca="false">S434/$P434</f>
        <v>0</v>
      </c>
      <c r="U434" s="26" t="n">
        <f aca="false">SUM(U431:U433)</f>
        <v>0</v>
      </c>
      <c r="V434" s="27" t="n">
        <f aca="false">U434/$P434</f>
        <v>0</v>
      </c>
      <c r="W434" s="26" t="n">
        <f aca="false">SUM(W431:W433)</f>
        <v>0</v>
      </c>
      <c r="X434" s="27" t="n">
        <f aca="false">W434/$P434</f>
        <v>0</v>
      </c>
      <c r="Y434" s="26" t="n">
        <f aca="false">SUM(Y431:Y433)</f>
        <v>158311</v>
      </c>
      <c r="Z434" s="26" t="n">
        <f aca="false">SUM(Z431:Z433)</f>
        <v>160751</v>
      </c>
    </row>
    <row r="436" customFormat="false" ht="13.9" hidden="false" customHeight="true" outlineLevel="0" collapsed="false">
      <c r="D436" s="28" t="s">
        <v>258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9"/>
      <c r="S436" s="28"/>
      <c r="T436" s="29"/>
      <c r="U436" s="28"/>
      <c r="V436" s="29"/>
      <c r="W436" s="28"/>
      <c r="X436" s="29"/>
      <c r="Y436" s="28"/>
      <c r="Z436" s="28"/>
    </row>
    <row r="437" customFormat="false" ht="13.9" hidden="false" customHeight="true" outlineLevel="0" collapsed="false">
      <c r="D437" s="104"/>
      <c r="E437" s="104"/>
      <c r="F437" s="104"/>
      <c r="G437" s="7" t="s">
        <v>1</v>
      </c>
      <c r="H437" s="7" t="s">
        <v>2</v>
      </c>
      <c r="I437" s="7" t="s">
        <v>3</v>
      </c>
      <c r="J437" s="7" t="s">
        <v>4</v>
      </c>
      <c r="K437" s="7" t="s">
        <v>5</v>
      </c>
      <c r="L437" s="7" t="s">
        <v>6</v>
      </c>
      <c r="M437" s="7" t="s">
        <v>7</v>
      </c>
      <c r="N437" s="7" t="s">
        <v>8</v>
      </c>
      <c r="O437" s="7" t="s">
        <v>9</v>
      </c>
      <c r="P437" s="7" t="s">
        <v>10</v>
      </c>
      <c r="Q437" s="7" t="s">
        <v>11</v>
      </c>
      <c r="R437" s="8" t="s">
        <v>12</v>
      </c>
      <c r="S437" s="7" t="s">
        <v>13</v>
      </c>
      <c r="T437" s="8" t="s">
        <v>14</v>
      </c>
      <c r="U437" s="7" t="s">
        <v>15</v>
      </c>
      <c r="V437" s="8" t="s">
        <v>16</v>
      </c>
      <c r="W437" s="7" t="s">
        <v>17</v>
      </c>
      <c r="X437" s="8" t="s">
        <v>18</v>
      </c>
      <c r="Y437" s="7" t="s">
        <v>19</v>
      </c>
      <c r="Z437" s="7" t="s">
        <v>20</v>
      </c>
    </row>
    <row r="438" customFormat="false" ht="13.9" hidden="false" customHeight="true" outlineLevel="0" collapsed="false">
      <c r="A438" s="1" t="n">
        <v>7</v>
      </c>
      <c r="B438" s="1" t="n">
        <v>1</v>
      </c>
      <c r="D438" s="30" t="s">
        <v>21</v>
      </c>
      <c r="E438" s="10" t="n">
        <v>111</v>
      </c>
      <c r="F438" s="10" t="s">
        <v>47</v>
      </c>
      <c r="G438" s="11" t="n">
        <f aca="false">G447</f>
        <v>35712</v>
      </c>
      <c r="H438" s="11" t="n">
        <f aca="false">H447</f>
        <v>44092</v>
      </c>
      <c r="I438" s="11" t="n">
        <f aca="false">I447</f>
        <v>43848</v>
      </c>
      <c r="J438" s="11" t="n">
        <f aca="false">J447</f>
        <v>43848</v>
      </c>
      <c r="K438" s="11" t="n">
        <f aca="false">K447</f>
        <v>50112</v>
      </c>
      <c r="L438" s="11" t="n">
        <f aca="false">L447</f>
        <v>0</v>
      </c>
      <c r="M438" s="11" t="n">
        <f aca="false">M447</f>
        <v>0</v>
      </c>
      <c r="N438" s="11" t="n">
        <f aca="false">N447</f>
        <v>0</v>
      </c>
      <c r="O438" s="11" t="n">
        <f aca="false">O447</f>
        <v>0</v>
      </c>
      <c r="P438" s="11" t="n">
        <f aca="false">P447</f>
        <v>50112</v>
      </c>
      <c r="Q438" s="11" t="n">
        <f aca="false">Q447</f>
        <v>0</v>
      </c>
      <c r="R438" s="12" t="n">
        <f aca="false">Q438/$P438</f>
        <v>0</v>
      </c>
      <c r="S438" s="11" t="n">
        <f aca="false">S447</f>
        <v>0</v>
      </c>
      <c r="T438" s="12" t="n">
        <f aca="false">S438/$P438</f>
        <v>0</v>
      </c>
      <c r="U438" s="11" t="n">
        <f aca="false">U447</f>
        <v>0</v>
      </c>
      <c r="V438" s="12" t="n">
        <f aca="false">U438/$P438</f>
        <v>0</v>
      </c>
      <c r="W438" s="11" t="n">
        <f aca="false">W447</f>
        <v>0</v>
      </c>
      <c r="X438" s="12" t="n">
        <f aca="false">W438/$P438</f>
        <v>0</v>
      </c>
      <c r="Y438" s="11" t="n">
        <f aca="false">Y447</f>
        <v>51615</v>
      </c>
      <c r="Z438" s="11" t="n">
        <f aca="false">Z447</f>
        <v>53164</v>
      </c>
    </row>
    <row r="439" customFormat="false" ht="13.9" hidden="false" customHeight="true" outlineLevel="0" collapsed="false">
      <c r="A439" s="1" t="n">
        <v>7</v>
      </c>
      <c r="B439" s="1" t="n">
        <v>1</v>
      </c>
      <c r="D439" s="30"/>
      <c r="E439" s="10" t="n">
        <v>41</v>
      </c>
      <c r="F439" s="10" t="s">
        <v>23</v>
      </c>
      <c r="G439" s="11" t="n">
        <f aca="false">G452+G467</f>
        <v>80817.33</v>
      </c>
      <c r="H439" s="11" t="n">
        <f aca="false">H452+H467</f>
        <v>91714.83</v>
      </c>
      <c r="I439" s="11" t="n">
        <f aca="false">I452+I467</f>
        <v>100647</v>
      </c>
      <c r="J439" s="11" t="n">
        <f aca="false">J452+J467</f>
        <v>106147.23</v>
      </c>
      <c r="K439" s="11" t="n">
        <f aca="false">K452+K467</f>
        <v>95077</v>
      </c>
      <c r="L439" s="11" t="n">
        <f aca="false">L452+L467</f>
        <v>0</v>
      </c>
      <c r="M439" s="11" t="n">
        <f aca="false">M452+M467</f>
        <v>0</v>
      </c>
      <c r="N439" s="11" t="n">
        <f aca="false">N452+N467</f>
        <v>0</v>
      </c>
      <c r="O439" s="11" t="n">
        <f aca="false">O452+O467</f>
        <v>0</v>
      </c>
      <c r="P439" s="11" t="n">
        <f aca="false">P452+P467</f>
        <v>95077</v>
      </c>
      <c r="Q439" s="11" t="n">
        <f aca="false">Q452+Q467</f>
        <v>0</v>
      </c>
      <c r="R439" s="12" t="n">
        <f aca="false">Q439/$P439</f>
        <v>0</v>
      </c>
      <c r="S439" s="11" t="n">
        <f aca="false">S452+S467</f>
        <v>0</v>
      </c>
      <c r="T439" s="12" t="n">
        <f aca="false">S439/$P439</f>
        <v>0</v>
      </c>
      <c r="U439" s="11" t="n">
        <f aca="false">U452+U467</f>
        <v>0</v>
      </c>
      <c r="V439" s="12" t="n">
        <f aca="false">U439/$P439</f>
        <v>0</v>
      </c>
      <c r="W439" s="11" t="n">
        <f aca="false">W452+W467</f>
        <v>0</v>
      </c>
      <c r="X439" s="12" t="n">
        <f aca="false">W439/$P439</f>
        <v>0</v>
      </c>
      <c r="Y439" s="11" t="n">
        <f aca="false">Y452+Y467</f>
        <v>94044</v>
      </c>
      <c r="Z439" s="11" t="n">
        <f aca="false">Z452+Z467</f>
        <v>94935</v>
      </c>
    </row>
    <row r="440" customFormat="false" ht="13.9" hidden="false" customHeight="true" outlineLevel="0" collapsed="false">
      <c r="A440" s="1" t="n">
        <v>7</v>
      </c>
      <c r="B440" s="1" t="n">
        <v>1</v>
      </c>
      <c r="D440" s="30"/>
      <c r="E440" s="10" t="n">
        <v>72</v>
      </c>
      <c r="F440" s="10" t="s">
        <v>25</v>
      </c>
      <c r="G440" s="11" t="n">
        <f aca="false">G455</f>
        <v>1801.98</v>
      </c>
      <c r="H440" s="11" t="n">
        <f aca="false">H455</f>
        <v>958.75</v>
      </c>
      <c r="I440" s="11" t="n">
        <f aca="false">I455</f>
        <v>959</v>
      </c>
      <c r="J440" s="11" t="n">
        <f aca="false">J455</f>
        <v>1079.65</v>
      </c>
      <c r="K440" s="11" t="n">
        <f aca="false">K455</f>
        <v>1080</v>
      </c>
      <c r="L440" s="11" t="n">
        <f aca="false">L455</f>
        <v>0</v>
      </c>
      <c r="M440" s="11" t="n">
        <f aca="false">M455</f>
        <v>0</v>
      </c>
      <c r="N440" s="11" t="n">
        <f aca="false">N455</f>
        <v>0</v>
      </c>
      <c r="O440" s="11" t="n">
        <f aca="false">O455</f>
        <v>0</v>
      </c>
      <c r="P440" s="11" t="n">
        <f aca="false">P455</f>
        <v>1080</v>
      </c>
      <c r="Q440" s="11" t="n">
        <f aca="false">Q455</f>
        <v>0</v>
      </c>
      <c r="R440" s="12" t="n">
        <f aca="false">Q440/$P440</f>
        <v>0</v>
      </c>
      <c r="S440" s="11" t="n">
        <f aca="false">S455</f>
        <v>0</v>
      </c>
      <c r="T440" s="12" t="n">
        <f aca="false">S440/$P440</f>
        <v>0</v>
      </c>
      <c r="U440" s="11" t="n">
        <f aca="false">U455</f>
        <v>0</v>
      </c>
      <c r="V440" s="12" t="n">
        <f aca="false">U440/$P440</f>
        <v>0</v>
      </c>
      <c r="W440" s="11" t="n">
        <f aca="false">W455</f>
        <v>0</v>
      </c>
      <c r="X440" s="12" t="n">
        <f aca="false">W440/$P440</f>
        <v>0</v>
      </c>
      <c r="Y440" s="11" t="n">
        <f aca="false">Y455</f>
        <v>1080</v>
      </c>
      <c r="Z440" s="11" t="n">
        <f aca="false">Z455</f>
        <v>1080</v>
      </c>
    </row>
    <row r="441" customFormat="false" ht="13.9" hidden="false" customHeight="true" outlineLevel="0" collapsed="false">
      <c r="A441" s="1" t="n">
        <v>7</v>
      </c>
      <c r="B441" s="1" t="n">
        <v>1</v>
      </c>
      <c r="D441" s="17"/>
      <c r="E441" s="18"/>
      <c r="F441" s="13" t="s">
        <v>121</v>
      </c>
      <c r="G441" s="14" t="n">
        <f aca="false">SUM(G438:G440)</f>
        <v>118331.31</v>
      </c>
      <c r="H441" s="14" t="n">
        <f aca="false">SUM(H438:H440)</f>
        <v>136765.58</v>
      </c>
      <c r="I441" s="14" t="n">
        <f aca="false">SUM(I438:I440)</f>
        <v>145454</v>
      </c>
      <c r="J441" s="14" t="n">
        <f aca="false">SUM(J438:J440)</f>
        <v>151074.88</v>
      </c>
      <c r="K441" s="14" t="n">
        <f aca="false">SUM(K438:K440)</f>
        <v>146269</v>
      </c>
      <c r="L441" s="14" t="n">
        <f aca="false">SUM(L438:L440)</f>
        <v>0</v>
      </c>
      <c r="M441" s="14" t="n">
        <f aca="false">SUM(M438:M440)</f>
        <v>0</v>
      </c>
      <c r="N441" s="14" t="n">
        <f aca="false">SUM(N438:N440)</f>
        <v>0</v>
      </c>
      <c r="O441" s="14" t="n">
        <f aca="false">SUM(O438:O440)</f>
        <v>0</v>
      </c>
      <c r="P441" s="14" t="n">
        <f aca="false">SUM(P438:P440)</f>
        <v>146269</v>
      </c>
      <c r="Q441" s="14" t="n">
        <f aca="false">SUM(Q438:Q440)</f>
        <v>0</v>
      </c>
      <c r="R441" s="15" t="n">
        <f aca="false">Q441/$P441</f>
        <v>0</v>
      </c>
      <c r="S441" s="14" t="n">
        <f aca="false">SUM(S438:S440)</f>
        <v>0</v>
      </c>
      <c r="T441" s="15" t="n">
        <f aca="false">S441/$P441</f>
        <v>0</v>
      </c>
      <c r="U441" s="14" t="n">
        <f aca="false">SUM(U438:U440)</f>
        <v>0</v>
      </c>
      <c r="V441" s="15" t="n">
        <f aca="false">U441/$P441</f>
        <v>0</v>
      </c>
      <c r="W441" s="14" t="n">
        <f aca="false">SUM(W438:W440)</f>
        <v>0</v>
      </c>
      <c r="X441" s="15" t="n">
        <f aca="false">W441/$P441</f>
        <v>0</v>
      </c>
      <c r="Y441" s="14" t="n">
        <f aca="false">SUM(Y438:Y440)</f>
        <v>146739</v>
      </c>
      <c r="Z441" s="14" t="n">
        <f aca="false">SUM(Z438:Z440)</f>
        <v>149179</v>
      </c>
    </row>
    <row r="443" customFormat="false" ht="13.9" hidden="false" customHeight="true" outlineLevel="0" collapsed="false">
      <c r="D443" s="60" t="s">
        <v>259</v>
      </c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1"/>
      <c r="S443" s="60"/>
      <c r="T443" s="61"/>
      <c r="U443" s="60"/>
      <c r="V443" s="61"/>
      <c r="W443" s="60"/>
      <c r="X443" s="61"/>
      <c r="Y443" s="60"/>
      <c r="Z443" s="60"/>
    </row>
    <row r="444" customFormat="false" ht="13.9" hidden="false" customHeight="true" outlineLevel="0" collapsed="false">
      <c r="D444" s="7" t="s">
        <v>33</v>
      </c>
      <c r="E444" s="7" t="s">
        <v>34</v>
      </c>
      <c r="F444" s="7" t="s">
        <v>35</v>
      </c>
      <c r="G444" s="7" t="s">
        <v>1</v>
      </c>
      <c r="H444" s="7" t="s">
        <v>2</v>
      </c>
      <c r="I444" s="7" t="s">
        <v>3</v>
      </c>
      <c r="J444" s="7" t="s">
        <v>4</v>
      </c>
      <c r="K444" s="7" t="s">
        <v>5</v>
      </c>
      <c r="L444" s="7" t="s">
        <v>6</v>
      </c>
      <c r="M444" s="7" t="s">
        <v>7</v>
      </c>
      <c r="N444" s="7" t="s">
        <v>8</v>
      </c>
      <c r="O444" s="7" t="s">
        <v>9</v>
      </c>
      <c r="P444" s="7" t="s">
        <v>10</v>
      </c>
      <c r="Q444" s="7" t="s">
        <v>11</v>
      </c>
      <c r="R444" s="8" t="s">
        <v>12</v>
      </c>
      <c r="S444" s="7" t="s">
        <v>13</v>
      </c>
      <c r="T444" s="8" t="s">
        <v>14</v>
      </c>
      <c r="U444" s="7" t="s">
        <v>15</v>
      </c>
      <c r="V444" s="8" t="s">
        <v>16</v>
      </c>
      <c r="W444" s="7" t="s">
        <v>17</v>
      </c>
      <c r="X444" s="8" t="s">
        <v>18</v>
      </c>
      <c r="Y444" s="7" t="s">
        <v>19</v>
      </c>
      <c r="Z444" s="7" t="s">
        <v>20</v>
      </c>
    </row>
    <row r="445" customFormat="false" ht="13.9" hidden="false" customHeight="true" outlineLevel="0" collapsed="false">
      <c r="A445" s="1" t="n">
        <v>7</v>
      </c>
      <c r="B445" s="1" t="n">
        <v>1</v>
      </c>
      <c r="C445" s="1" t="n">
        <v>1</v>
      </c>
      <c r="D445" s="74" t="s">
        <v>260</v>
      </c>
      <c r="E445" s="10" t="n">
        <v>610</v>
      </c>
      <c r="F445" s="10" t="s">
        <v>126</v>
      </c>
      <c r="G445" s="11" t="n">
        <v>26440.98</v>
      </c>
      <c r="H445" s="11" t="n">
        <v>32752.23</v>
      </c>
      <c r="I445" s="11" t="n">
        <v>31473</v>
      </c>
      <c r="J445" s="11" t="n">
        <v>31473</v>
      </c>
      <c r="K445" s="11" t="n">
        <v>35970</v>
      </c>
      <c r="L445" s="11"/>
      <c r="M445" s="11"/>
      <c r="N445" s="11"/>
      <c r="O445" s="11"/>
      <c r="P445" s="11" t="n">
        <f aca="false">K445+SUM(L445:O445)</f>
        <v>35970</v>
      </c>
      <c r="Q445" s="11"/>
      <c r="R445" s="12" t="n">
        <f aca="false">Q445/$P445</f>
        <v>0</v>
      </c>
      <c r="S445" s="11"/>
      <c r="T445" s="12" t="n">
        <f aca="false">S445/$P445</f>
        <v>0</v>
      </c>
      <c r="U445" s="11"/>
      <c r="V445" s="12" t="n">
        <f aca="false">U445/$P445</f>
        <v>0</v>
      </c>
      <c r="W445" s="11"/>
      <c r="X445" s="12" t="n">
        <f aca="false">W445/$P445</f>
        <v>0</v>
      </c>
      <c r="Y445" s="11" t="n">
        <v>37049</v>
      </c>
      <c r="Z445" s="11" t="n">
        <v>38161</v>
      </c>
    </row>
    <row r="446" customFormat="false" ht="13.9" hidden="false" customHeight="true" outlineLevel="0" collapsed="false">
      <c r="A446" s="1" t="n">
        <v>7</v>
      </c>
      <c r="B446" s="1" t="n">
        <v>1</v>
      </c>
      <c r="C446" s="1" t="n">
        <v>1</v>
      </c>
      <c r="D446" s="74"/>
      <c r="E446" s="10" t="n">
        <v>620</v>
      </c>
      <c r="F446" s="10" t="s">
        <v>127</v>
      </c>
      <c r="G446" s="11" t="n">
        <v>9271.02</v>
      </c>
      <c r="H446" s="11" t="n">
        <v>11339.77</v>
      </c>
      <c r="I446" s="11" t="n">
        <v>12375</v>
      </c>
      <c r="J446" s="11" t="n">
        <v>12375</v>
      </c>
      <c r="K446" s="11" t="n">
        <v>14142</v>
      </c>
      <c r="L446" s="11"/>
      <c r="M446" s="11"/>
      <c r="N446" s="11"/>
      <c r="O446" s="11"/>
      <c r="P446" s="11" t="n">
        <f aca="false">K446+SUM(L446:O446)</f>
        <v>14142</v>
      </c>
      <c r="Q446" s="11"/>
      <c r="R446" s="12" t="n">
        <f aca="false">Q446/$P446</f>
        <v>0</v>
      </c>
      <c r="S446" s="11"/>
      <c r="T446" s="12" t="n">
        <f aca="false">S446/$P446</f>
        <v>0</v>
      </c>
      <c r="U446" s="11"/>
      <c r="V446" s="12" t="n">
        <f aca="false">U446/$P446</f>
        <v>0</v>
      </c>
      <c r="W446" s="11"/>
      <c r="X446" s="12" t="n">
        <f aca="false">W446/$P446</f>
        <v>0</v>
      </c>
      <c r="Y446" s="11" t="n">
        <v>14566</v>
      </c>
      <c r="Z446" s="11" t="n">
        <v>15003</v>
      </c>
    </row>
    <row r="447" customFormat="false" ht="13.9" hidden="false" customHeight="true" outlineLevel="0" collapsed="false">
      <c r="A447" s="1" t="n">
        <v>7</v>
      </c>
      <c r="B447" s="1" t="n">
        <v>1</v>
      </c>
      <c r="C447" s="1" t="n">
        <v>1</v>
      </c>
      <c r="D447" s="75" t="s">
        <v>21</v>
      </c>
      <c r="E447" s="35" t="n">
        <v>111</v>
      </c>
      <c r="F447" s="35" t="s">
        <v>131</v>
      </c>
      <c r="G447" s="36" t="n">
        <f aca="false">SUM(G445:G446)</f>
        <v>35712</v>
      </c>
      <c r="H447" s="36" t="n">
        <f aca="false">SUM(H445:H446)</f>
        <v>44092</v>
      </c>
      <c r="I447" s="90" t="n">
        <f aca="false">SUM(I445:I446)</f>
        <v>43848</v>
      </c>
      <c r="J447" s="90" t="n">
        <f aca="false">SUM(J445:J446)</f>
        <v>43848</v>
      </c>
      <c r="K447" s="90" t="n">
        <f aca="false">SUM(K445:K446)</f>
        <v>50112</v>
      </c>
      <c r="L447" s="90" t="n">
        <f aca="false">SUM(L445:L446)</f>
        <v>0</v>
      </c>
      <c r="M447" s="90" t="n">
        <f aca="false">SUM(M445:M446)</f>
        <v>0</v>
      </c>
      <c r="N447" s="90" t="n">
        <f aca="false">SUM(N445:N446)</f>
        <v>0</v>
      </c>
      <c r="O447" s="90" t="n">
        <f aca="false">SUM(O445:O446)</f>
        <v>0</v>
      </c>
      <c r="P447" s="90" t="n">
        <f aca="false">SUM(P445:P446)</f>
        <v>50112</v>
      </c>
      <c r="Q447" s="90" t="n">
        <f aca="false">SUM(Q445:Q446)</f>
        <v>0</v>
      </c>
      <c r="R447" s="91" t="n">
        <f aca="false">Q447/$P447</f>
        <v>0</v>
      </c>
      <c r="S447" s="90" t="n">
        <f aca="false">SUM(S445:S446)</f>
        <v>0</v>
      </c>
      <c r="T447" s="91" t="n">
        <f aca="false">S447/$P447</f>
        <v>0</v>
      </c>
      <c r="U447" s="90" t="n">
        <f aca="false">SUM(U445:U446)</f>
        <v>0</v>
      </c>
      <c r="V447" s="91" t="n">
        <f aca="false">U447/$P447</f>
        <v>0</v>
      </c>
      <c r="W447" s="90" t="n">
        <f aca="false">SUM(W445:W446)</f>
        <v>0</v>
      </c>
      <c r="X447" s="91" t="n">
        <f aca="false">W447/$P447</f>
        <v>0</v>
      </c>
      <c r="Y447" s="36" t="n">
        <f aca="false">SUM(Y445:Y446)</f>
        <v>51615</v>
      </c>
      <c r="Z447" s="36" t="n">
        <f aca="false">SUM(Z445:Z446)</f>
        <v>53164</v>
      </c>
    </row>
    <row r="448" customFormat="false" ht="13.9" hidden="false" customHeight="true" outlineLevel="0" collapsed="false">
      <c r="A448" s="1" t="n">
        <v>7</v>
      </c>
      <c r="B448" s="1" t="n">
        <v>1</v>
      </c>
      <c r="C448" s="1" t="n">
        <v>1</v>
      </c>
      <c r="D448" s="74" t="s">
        <v>260</v>
      </c>
      <c r="E448" s="10" t="n">
        <v>610</v>
      </c>
      <c r="F448" s="10" t="s">
        <v>126</v>
      </c>
      <c r="G448" s="11" t="n">
        <v>32739.95</v>
      </c>
      <c r="H448" s="11" t="n">
        <v>44457.69</v>
      </c>
      <c r="I448" s="11" t="n">
        <f aca="false">45344-105</f>
        <v>45239</v>
      </c>
      <c r="J448" s="11" t="n">
        <v>49251.79</v>
      </c>
      <c r="K448" s="11" t="n">
        <v>40363</v>
      </c>
      <c r="L448" s="11"/>
      <c r="M448" s="11"/>
      <c r="N448" s="11"/>
      <c r="O448" s="11"/>
      <c r="P448" s="11" t="n">
        <f aca="false">K448+SUM(L448:O448)</f>
        <v>40363</v>
      </c>
      <c r="Q448" s="11"/>
      <c r="R448" s="12" t="n">
        <f aca="false">Q448/$P448</f>
        <v>0</v>
      </c>
      <c r="S448" s="11"/>
      <c r="T448" s="12" t="n">
        <f aca="false">S448/$P448</f>
        <v>0</v>
      </c>
      <c r="U448" s="11"/>
      <c r="V448" s="12" t="n">
        <f aca="false">U448/$P448</f>
        <v>0</v>
      </c>
      <c r="W448" s="11"/>
      <c r="X448" s="12" t="n">
        <f aca="false">W448/$P448</f>
        <v>0</v>
      </c>
      <c r="Y448" s="11" t="n">
        <v>40922</v>
      </c>
      <c r="Z448" s="11" t="n">
        <v>41449</v>
      </c>
    </row>
    <row r="449" customFormat="false" ht="13.9" hidden="false" customHeight="true" outlineLevel="0" collapsed="false">
      <c r="A449" s="1" t="n">
        <v>7</v>
      </c>
      <c r="B449" s="1" t="n">
        <v>1</v>
      </c>
      <c r="C449" s="1" t="n">
        <v>1</v>
      </c>
      <c r="D449" s="74"/>
      <c r="E449" s="10" t="n">
        <v>620</v>
      </c>
      <c r="F449" s="10" t="s">
        <v>127</v>
      </c>
      <c r="G449" s="11" t="n">
        <v>12271.98</v>
      </c>
      <c r="H449" s="11" t="n">
        <v>15094.65</v>
      </c>
      <c r="I449" s="11" t="n">
        <f aca="false">18848+197</f>
        <v>19045</v>
      </c>
      <c r="J449" s="11" t="n">
        <v>19682.73</v>
      </c>
      <c r="K449" s="11" t="n">
        <v>16105</v>
      </c>
      <c r="L449" s="11"/>
      <c r="M449" s="11"/>
      <c r="N449" s="11"/>
      <c r="O449" s="11"/>
      <c r="P449" s="11" t="n">
        <f aca="false">K449+SUM(L449:O449)</f>
        <v>16105</v>
      </c>
      <c r="Q449" s="11"/>
      <c r="R449" s="12" t="n">
        <f aca="false">Q449/$P449</f>
        <v>0</v>
      </c>
      <c r="S449" s="11"/>
      <c r="T449" s="12" t="n">
        <f aca="false">S449/$P449</f>
        <v>0</v>
      </c>
      <c r="U449" s="11"/>
      <c r="V449" s="12" t="n">
        <f aca="false">U449/$P449</f>
        <v>0</v>
      </c>
      <c r="W449" s="11"/>
      <c r="X449" s="12" t="n">
        <f aca="false">W449/$P449</f>
        <v>0</v>
      </c>
      <c r="Y449" s="11" t="n">
        <v>15861</v>
      </c>
      <c r="Z449" s="11" t="n">
        <v>16096</v>
      </c>
    </row>
    <row r="450" customFormat="false" ht="13.9" hidden="false" customHeight="true" outlineLevel="0" collapsed="false">
      <c r="A450" s="1" t="n">
        <v>7</v>
      </c>
      <c r="B450" s="1" t="n">
        <v>1</v>
      </c>
      <c r="C450" s="1" t="n">
        <v>1</v>
      </c>
      <c r="D450" s="74"/>
      <c r="E450" s="10" t="n">
        <v>630</v>
      </c>
      <c r="F450" s="10" t="s">
        <v>128</v>
      </c>
      <c r="G450" s="11" t="n">
        <v>31927.69</v>
      </c>
      <c r="H450" s="11" t="n">
        <v>30286.91</v>
      </c>
      <c r="I450" s="11" t="n">
        <f aca="false">6876+23716</f>
        <v>30592</v>
      </c>
      <c r="J450" s="11" t="n">
        <v>28888.67</v>
      </c>
      <c r="K450" s="11" t="n">
        <f aca="false">6711+28120</f>
        <v>34831</v>
      </c>
      <c r="L450" s="11"/>
      <c r="M450" s="11"/>
      <c r="N450" s="11"/>
      <c r="O450" s="11"/>
      <c r="P450" s="11" t="n">
        <f aca="false">K450+SUM(L450:O450)</f>
        <v>34831</v>
      </c>
      <c r="Q450" s="11"/>
      <c r="R450" s="12" t="n">
        <f aca="false">Q450/$P450</f>
        <v>0</v>
      </c>
      <c r="S450" s="11"/>
      <c r="T450" s="12" t="n">
        <f aca="false">S450/$P450</f>
        <v>0</v>
      </c>
      <c r="U450" s="11"/>
      <c r="V450" s="12" t="n">
        <f aca="false">U450/$P450</f>
        <v>0</v>
      </c>
      <c r="W450" s="11"/>
      <c r="X450" s="12" t="n">
        <f aca="false">W450/$P450</f>
        <v>0</v>
      </c>
      <c r="Y450" s="11" t="n">
        <f aca="false">6641+28120</f>
        <v>34761</v>
      </c>
      <c r="Z450" s="11" t="n">
        <f aca="false">6770+28120</f>
        <v>34890</v>
      </c>
    </row>
    <row r="451" customFormat="false" ht="13.9" hidden="false" customHeight="true" outlineLevel="0" collapsed="false">
      <c r="A451" s="1" t="n">
        <v>7</v>
      </c>
      <c r="B451" s="1" t="n">
        <v>1</v>
      </c>
      <c r="C451" s="1" t="n">
        <v>1</v>
      </c>
      <c r="D451" s="74"/>
      <c r="E451" s="10" t="n">
        <v>640</v>
      </c>
      <c r="F451" s="10" t="s">
        <v>129</v>
      </c>
      <c r="G451" s="11" t="n">
        <v>87.84</v>
      </c>
      <c r="H451" s="11" t="n">
        <v>172.18</v>
      </c>
      <c r="I451" s="11" t="n">
        <f aca="false">3966+105</f>
        <v>4071</v>
      </c>
      <c r="J451" s="11" t="n">
        <v>6387.09</v>
      </c>
      <c r="K451" s="11" t="n">
        <v>1278</v>
      </c>
      <c r="L451" s="11"/>
      <c r="M451" s="11"/>
      <c r="N451" s="11"/>
      <c r="O451" s="11"/>
      <c r="P451" s="11" t="n">
        <f aca="false">K451+SUM(L451:O451)</f>
        <v>1278</v>
      </c>
      <c r="Q451" s="11"/>
      <c r="R451" s="12" t="n">
        <f aca="false">Q451/$P451</f>
        <v>0</v>
      </c>
      <c r="S451" s="11"/>
      <c r="T451" s="12" t="n">
        <f aca="false">S451/$P451</f>
        <v>0</v>
      </c>
      <c r="U451" s="11"/>
      <c r="V451" s="12" t="n">
        <f aca="false">U451/$P451</f>
        <v>0</v>
      </c>
      <c r="W451" s="11"/>
      <c r="X451" s="12" t="n">
        <f aca="false">W451/$P451</f>
        <v>0</v>
      </c>
      <c r="Y451" s="11" t="n">
        <v>0</v>
      </c>
      <c r="Z451" s="11" t="n">
        <v>0</v>
      </c>
    </row>
    <row r="452" customFormat="false" ht="13.9" hidden="false" customHeight="true" outlineLevel="0" collapsed="false">
      <c r="A452" s="1" t="n">
        <v>7</v>
      </c>
      <c r="B452" s="1" t="n">
        <v>1</v>
      </c>
      <c r="C452" s="1" t="n">
        <v>1</v>
      </c>
      <c r="D452" s="75" t="s">
        <v>21</v>
      </c>
      <c r="E452" s="35" t="n">
        <v>41</v>
      </c>
      <c r="F452" s="35" t="s">
        <v>23</v>
      </c>
      <c r="G452" s="36" t="n">
        <f aca="false">SUM(G448:G451)</f>
        <v>77027.46</v>
      </c>
      <c r="H452" s="36" t="n">
        <f aca="false">SUM(H448:H451)</f>
        <v>90011.43</v>
      </c>
      <c r="I452" s="36" t="n">
        <f aca="false">SUM(I448:I451)</f>
        <v>98947</v>
      </c>
      <c r="J452" s="36" t="n">
        <f aca="false">SUM(J448:J451)</f>
        <v>104210.28</v>
      </c>
      <c r="K452" s="36" t="n">
        <f aca="false">SUM(K448:K451)</f>
        <v>92577</v>
      </c>
      <c r="L452" s="36" t="n">
        <f aca="false">SUM(L448:L451)</f>
        <v>0</v>
      </c>
      <c r="M452" s="36" t="n">
        <f aca="false">SUM(M448:M451)</f>
        <v>0</v>
      </c>
      <c r="N452" s="36" t="n">
        <f aca="false">SUM(N448:N451)</f>
        <v>0</v>
      </c>
      <c r="O452" s="36" t="n">
        <f aca="false">SUM(O448:O451)</f>
        <v>0</v>
      </c>
      <c r="P452" s="36" t="n">
        <f aca="false">SUM(P448:P451)</f>
        <v>92577</v>
      </c>
      <c r="Q452" s="36" t="n">
        <f aca="false">SUM(Q448:Q451)</f>
        <v>0</v>
      </c>
      <c r="R452" s="37" t="n">
        <f aca="false">Q452/$P452</f>
        <v>0</v>
      </c>
      <c r="S452" s="36" t="n">
        <f aca="false">SUM(S448:S451)</f>
        <v>0</v>
      </c>
      <c r="T452" s="37" t="n">
        <f aca="false">S452/$P452</f>
        <v>0</v>
      </c>
      <c r="U452" s="36" t="n">
        <f aca="false">SUM(U448:U451)</f>
        <v>0</v>
      </c>
      <c r="V452" s="37" t="n">
        <f aca="false">U452/$P452</f>
        <v>0</v>
      </c>
      <c r="W452" s="36" t="n">
        <f aca="false">SUM(W448:W451)</f>
        <v>0</v>
      </c>
      <c r="X452" s="37" t="n">
        <f aca="false">W452/$P452</f>
        <v>0</v>
      </c>
      <c r="Y452" s="36" t="n">
        <f aca="false">SUM(Y448:Y451)</f>
        <v>91544</v>
      </c>
      <c r="Z452" s="36" t="n">
        <f aca="false">SUM(Z448:Z451)</f>
        <v>92435</v>
      </c>
    </row>
    <row r="453" customFormat="false" ht="13.9" hidden="false" customHeight="true" outlineLevel="0" collapsed="false">
      <c r="A453" s="1" t="n">
        <v>7</v>
      </c>
      <c r="B453" s="1" t="n">
        <v>1</v>
      </c>
      <c r="C453" s="1" t="n">
        <v>1</v>
      </c>
      <c r="D453" s="38" t="s">
        <v>260</v>
      </c>
      <c r="E453" s="10" t="n">
        <v>630</v>
      </c>
      <c r="F453" s="10" t="s">
        <v>128</v>
      </c>
      <c r="G453" s="11" t="n">
        <v>1000</v>
      </c>
      <c r="H453" s="11" t="n">
        <v>0</v>
      </c>
      <c r="I453" s="11" t="n">
        <v>0</v>
      </c>
      <c r="J453" s="11" t="n">
        <v>0</v>
      </c>
      <c r="K453" s="11" t="n">
        <v>0</v>
      </c>
      <c r="L453" s="11"/>
      <c r="M453" s="11"/>
      <c r="N453" s="11"/>
      <c r="O453" s="11"/>
      <c r="P453" s="11" t="n">
        <f aca="false">K453+SUM(L453:O453)</f>
        <v>0</v>
      </c>
      <c r="Q453" s="11"/>
      <c r="R453" s="12" t="e">
        <f aca="false">Q453/$P453</f>
        <v>#DIV/0!</v>
      </c>
      <c r="S453" s="11"/>
      <c r="T453" s="12" t="e">
        <f aca="false">S453/$P453</f>
        <v>#DIV/0!</v>
      </c>
      <c r="U453" s="11"/>
      <c r="V453" s="12" t="e">
        <f aca="false">U453/$P453</f>
        <v>#DIV/0!</v>
      </c>
      <c r="W453" s="11"/>
      <c r="X453" s="12" t="e">
        <f aca="false">W453/$P453</f>
        <v>#DIV/0!</v>
      </c>
      <c r="Y453" s="11" t="n">
        <f aca="false">K453</f>
        <v>0</v>
      </c>
      <c r="Z453" s="11" t="n">
        <f aca="false">Y453</f>
        <v>0</v>
      </c>
    </row>
    <row r="454" customFormat="false" ht="13.9" hidden="false" customHeight="true" outlineLevel="0" collapsed="false">
      <c r="A454" s="1" t="n">
        <v>7</v>
      </c>
      <c r="B454" s="1" t="n">
        <v>1</v>
      </c>
      <c r="C454" s="1" t="n">
        <v>1</v>
      </c>
      <c r="D454" s="38" t="s">
        <v>260</v>
      </c>
      <c r="E454" s="10" t="n">
        <v>640</v>
      </c>
      <c r="F454" s="10" t="s">
        <v>129</v>
      </c>
      <c r="G454" s="11" t="n">
        <v>801.98</v>
      </c>
      <c r="H454" s="11" t="n">
        <v>958.75</v>
      </c>
      <c r="I454" s="11" t="n">
        <v>959</v>
      </c>
      <c r="J454" s="11" t="n">
        <v>1079.65</v>
      </c>
      <c r="K454" s="11" t="n">
        <v>1080</v>
      </c>
      <c r="L454" s="11"/>
      <c r="M454" s="11"/>
      <c r="N454" s="11"/>
      <c r="O454" s="11"/>
      <c r="P454" s="11" t="n">
        <f aca="false">K454+SUM(L454:O454)</f>
        <v>1080</v>
      </c>
      <c r="Q454" s="11"/>
      <c r="R454" s="12" t="n">
        <f aca="false">Q454/$P454</f>
        <v>0</v>
      </c>
      <c r="S454" s="11"/>
      <c r="T454" s="12" t="n">
        <f aca="false">S454/$P454</f>
        <v>0</v>
      </c>
      <c r="U454" s="11"/>
      <c r="V454" s="12" t="n">
        <f aca="false">U454/$P454</f>
        <v>0</v>
      </c>
      <c r="W454" s="11"/>
      <c r="X454" s="12" t="n">
        <f aca="false">W454/$P454</f>
        <v>0</v>
      </c>
      <c r="Y454" s="11" t="n">
        <f aca="false">K454</f>
        <v>1080</v>
      </c>
      <c r="Z454" s="11" t="n">
        <f aca="false">Y454</f>
        <v>1080</v>
      </c>
    </row>
    <row r="455" customFormat="false" ht="13.9" hidden="false" customHeight="true" outlineLevel="0" collapsed="false">
      <c r="A455" s="1" t="n">
        <v>7</v>
      </c>
      <c r="B455" s="1" t="n">
        <v>1</v>
      </c>
      <c r="C455" s="1" t="n">
        <v>1</v>
      </c>
      <c r="D455" s="75" t="s">
        <v>21</v>
      </c>
      <c r="E455" s="35" t="n">
        <v>72</v>
      </c>
      <c r="F455" s="35" t="s">
        <v>25</v>
      </c>
      <c r="G455" s="36" t="n">
        <f aca="false">SUM(G453:G454)</f>
        <v>1801.98</v>
      </c>
      <c r="H455" s="36" t="n">
        <f aca="false">SUM(H453:H454)</f>
        <v>958.75</v>
      </c>
      <c r="I455" s="36" t="n">
        <f aca="false">SUM(I453:I454)</f>
        <v>959</v>
      </c>
      <c r="J455" s="36" t="n">
        <f aca="false">SUM(J453:J454)</f>
        <v>1079.65</v>
      </c>
      <c r="K455" s="36" t="n">
        <f aca="false">SUM(K453:K454)</f>
        <v>1080</v>
      </c>
      <c r="L455" s="36" t="n">
        <f aca="false">SUM(L453:L454)</f>
        <v>0</v>
      </c>
      <c r="M455" s="36" t="n">
        <f aca="false">SUM(M453:M454)</f>
        <v>0</v>
      </c>
      <c r="N455" s="36" t="n">
        <f aca="false">SUM(N453:N454)</f>
        <v>0</v>
      </c>
      <c r="O455" s="36" t="n">
        <f aca="false">SUM(O453:O454)</f>
        <v>0</v>
      </c>
      <c r="P455" s="36" t="n">
        <f aca="false">SUM(P453:P454)</f>
        <v>1080</v>
      </c>
      <c r="Q455" s="36" t="n">
        <f aca="false">SUM(Q453:Q454)</f>
        <v>0</v>
      </c>
      <c r="R455" s="37" t="n">
        <f aca="false">Q455/$P455</f>
        <v>0</v>
      </c>
      <c r="S455" s="36" t="n">
        <f aca="false">SUM(S453:S454)</f>
        <v>0</v>
      </c>
      <c r="T455" s="37" t="n">
        <f aca="false">S455/$P455</f>
        <v>0</v>
      </c>
      <c r="U455" s="36" t="n">
        <f aca="false">SUM(U453:U454)</f>
        <v>0</v>
      </c>
      <c r="V455" s="37" t="n">
        <f aca="false">U455/$P455</f>
        <v>0</v>
      </c>
      <c r="W455" s="36" t="n">
        <f aca="false">SUM(W453:W454)</f>
        <v>0</v>
      </c>
      <c r="X455" s="37" t="n">
        <f aca="false">W455/$P455</f>
        <v>0</v>
      </c>
      <c r="Y455" s="36" t="n">
        <f aca="false">SUM(Y453:Y454)</f>
        <v>1080</v>
      </c>
      <c r="Z455" s="36" t="n">
        <f aca="false">SUM(Z453:Z454)</f>
        <v>1080</v>
      </c>
    </row>
    <row r="456" customFormat="false" ht="13.9" hidden="false" customHeight="true" outlineLevel="0" collapsed="false">
      <c r="A456" s="1" t="n">
        <v>7</v>
      </c>
      <c r="B456" s="1" t="n">
        <v>1</v>
      </c>
      <c r="C456" s="1" t="n">
        <v>1</v>
      </c>
      <c r="D456" s="17"/>
      <c r="E456" s="18"/>
      <c r="F456" s="13" t="s">
        <v>121</v>
      </c>
      <c r="G456" s="14" t="n">
        <f aca="false">G447+G452+G455</f>
        <v>114541.44</v>
      </c>
      <c r="H456" s="14" t="n">
        <f aca="false">H447+H452+H455</f>
        <v>135062.18</v>
      </c>
      <c r="I456" s="14" t="n">
        <f aca="false">I447+I452+I455</f>
        <v>143754</v>
      </c>
      <c r="J456" s="14" t="n">
        <f aca="false">J447+J452+J455</f>
        <v>149137.93</v>
      </c>
      <c r="K456" s="14" t="n">
        <f aca="false">K447+K452+K455</f>
        <v>143769</v>
      </c>
      <c r="L456" s="14" t="n">
        <f aca="false">L447+L452+L455</f>
        <v>0</v>
      </c>
      <c r="M456" s="14" t="n">
        <f aca="false">M447+M452+M455</f>
        <v>0</v>
      </c>
      <c r="N456" s="14" t="n">
        <f aca="false">N447+N452+N455</f>
        <v>0</v>
      </c>
      <c r="O456" s="14" t="n">
        <f aca="false">O447+O452+O455</f>
        <v>0</v>
      </c>
      <c r="P456" s="14" t="n">
        <f aca="false">P447+P452+P455</f>
        <v>143769</v>
      </c>
      <c r="Q456" s="14" t="n">
        <f aca="false">Q447+Q452+Q455</f>
        <v>0</v>
      </c>
      <c r="R456" s="15" t="n">
        <f aca="false">Q456/$P456</f>
        <v>0</v>
      </c>
      <c r="S456" s="14" t="n">
        <f aca="false">S447+S452+S455</f>
        <v>0</v>
      </c>
      <c r="T456" s="15" t="n">
        <f aca="false">S456/$P456</f>
        <v>0</v>
      </c>
      <c r="U456" s="14" t="n">
        <f aca="false">U447+U452+U455</f>
        <v>0</v>
      </c>
      <c r="V456" s="15" t="n">
        <f aca="false">U456/$P456</f>
        <v>0</v>
      </c>
      <c r="W456" s="14" t="n">
        <f aca="false">W447+W452+W455</f>
        <v>0</v>
      </c>
      <c r="X456" s="15" t="n">
        <f aca="false">W456/$P456</f>
        <v>0</v>
      </c>
      <c r="Y456" s="14" t="n">
        <f aca="false">Y447+Y452+Y455</f>
        <v>144239</v>
      </c>
      <c r="Z456" s="14" t="n">
        <f aca="false">Z447+Z452+Z455</f>
        <v>146679</v>
      </c>
    </row>
    <row r="458" customFormat="false" ht="13.9" hidden="false" customHeight="true" outlineLevel="0" collapsed="false">
      <c r="E458" s="39" t="s">
        <v>57</v>
      </c>
      <c r="F458" s="17" t="s">
        <v>146</v>
      </c>
      <c r="G458" s="40" t="n">
        <v>2926</v>
      </c>
      <c r="H458" s="40" t="n">
        <v>2453</v>
      </c>
      <c r="I458" s="40" t="n">
        <v>2585</v>
      </c>
      <c r="J458" s="40" t="n">
        <v>2585</v>
      </c>
      <c r="K458" s="40" t="n">
        <v>4333</v>
      </c>
      <c r="L458" s="40"/>
      <c r="M458" s="40"/>
      <c r="N458" s="40"/>
      <c r="O458" s="40"/>
      <c r="P458" s="40" t="n">
        <f aca="false">K458+SUM(L458:O458)</f>
        <v>4333</v>
      </c>
      <c r="Q458" s="40"/>
      <c r="R458" s="41" t="n">
        <f aca="false">Q458/$P458</f>
        <v>0</v>
      </c>
      <c r="S458" s="40"/>
      <c r="T458" s="41" t="n">
        <f aca="false">S458/$P458</f>
        <v>0</v>
      </c>
      <c r="U458" s="40"/>
      <c r="V458" s="41" t="n">
        <f aca="false">U458/$P458</f>
        <v>0</v>
      </c>
      <c r="W458" s="40"/>
      <c r="X458" s="42" t="n">
        <f aca="false">W458/$P458</f>
        <v>0</v>
      </c>
      <c r="Y458" s="40" t="n">
        <f aca="false">K458</f>
        <v>4333</v>
      </c>
      <c r="Z458" s="43" t="n">
        <f aca="false">Y458</f>
        <v>4333</v>
      </c>
    </row>
    <row r="459" customFormat="false" ht="13.9" hidden="false" customHeight="true" outlineLevel="0" collapsed="false">
      <c r="E459" s="44"/>
      <c r="F459" s="83" t="s">
        <v>147</v>
      </c>
      <c r="G459" s="70" t="n">
        <v>4785.06</v>
      </c>
      <c r="H459" s="70" t="n">
        <v>2148</v>
      </c>
      <c r="I459" s="70" t="n">
        <v>1752</v>
      </c>
      <c r="J459" s="70" t="n">
        <v>1752</v>
      </c>
      <c r="K459" s="70" t="n">
        <v>4861</v>
      </c>
      <c r="L459" s="70"/>
      <c r="M459" s="70"/>
      <c r="N459" s="70"/>
      <c r="O459" s="70"/>
      <c r="P459" s="70" t="n">
        <f aca="false">K459+SUM(L459:O459)</f>
        <v>4861</v>
      </c>
      <c r="Q459" s="70"/>
      <c r="R459" s="71" t="n">
        <f aca="false">Q459/$P459</f>
        <v>0</v>
      </c>
      <c r="S459" s="70"/>
      <c r="T459" s="71" t="n">
        <f aca="false">S459/$P459</f>
        <v>0</v>
      </c>
      <c r="U459" s="70"/>
      <c r="V459" s="71" t="n">
        <f aca="false">U459/$P459</f>
        <v>0</v>
      </c>
      <c r="W459" s="70"/>
      <c r="X459" s="47" t="n">
        <f aca="false">W459/$P459</f>
        <v>0</v>
      </c>
      <c r="Y459" s="70" t="n">
        <f aca="false">K459</f>
        <v>4861</v>
      </c>
      <c r="Z459" s="48" t="n">
        <f aca="false">Y459</f>
        <v>4861</v>
      </c>
    </row>
    <row r="460" customFormat="false" ht="13.9" hidden="false" customHeight="true" outlineLevel="0" collapsed="false">
      <c r="E460" s="44"/>
      <c r="F460" s="83" t="s">
        <v>261</v>
      </c>
      <c r="G460" s="70" t="n">
        <v>10244.33</v>
      </c>
      <c r="H460" s="70" t="n">
        <v>13404.89</v>
      </c>
      <c r="I460" s="70" t="n">
        <v>13405</v>
      </c>
      <c r="J460" s="70" t="n">
        <v>12133.27</v>
      </c>
      <c r="K460" s="70" t="n">
        <v>13212</v>
      </c>
      <c r="L460" s="70"/>
      <c r="M460" s="70"/>
      <c r="N460" s="70"/>
      <c r="O460" s="70"/>
      <c r="P460" s="70" t="n">
        <f aca="false">K460+SUM(L460:O460)</f>
        <v>13212</v>
      </c>
      <c r="Q460" s="70"/>
      <c r="R460" s="71" t="n">
        <f aca="false">Q460/$P460</f>
        <v>0</v>
      </c>
      <c r="S460" s="70"/>
      <c r="T460" s="71" t="n">
        <f aca="false">S460/$P460</f>
        <v>0</v>
      </c>
      <c r="U460" s="70"/>
      <c r="V460" s="71" t="n">
        <f aca="false">U460/$P460</f>
        <v>0</v>
      </c>
      <c r="W460" s="70"/>
      <c r="X460" s="47" t="n">
        <f aca="false">W460/$P460</f>
        <v>0</v>
      </c>
      <c r="Y460" s="70" t="n">
        <f aca="false">K460</f>
        <v>13212</v>
      </c>
      <c r="Z460" s="48" t="n">
        <f aca="false">Y460</f>
        <v>13212</v>
      </c>
    </row>
    <row r="461" customFormat="false" ht="13.9" hidden="false" customHeight="true" outlineLevel="0" collapsed="false">
      <c r="E461" s="52"/>
      <c r="F461" s="86" t="s">
        <v>262</v>
      </c>
      <c r="G461" s="54"/>
      <c r="H461" s="54" t="n">
        <v>0</v>
      </c>
      <c r="I461" s="54" t="n">
        <v>5074</v>
      </c>
      <c r="J461" s="54" t="n">
        <v>8101.26</v>
      </c>
      <c r="K461" s="54" t="n">
        <v>1725</v>
      </c>
      <c r="L461" s="54"/>
      <c r="M461" s="54"/>
      <c r="N461" s="54"/>
      <c r="O461" s="54"/>
      <c r="P461" s="54" t="n">
        <f aca="false">K461+SUM(L461:O461)</f>
        <v>1725</v>
      </c>
      <c r="Q461" s="54"/>
      <c r="R461" s="55" t="n">
        <f aca="false">Q461/$P461</f>
        <v>0</v>
      </c>
      <c r="S461" s="54"/>
      <c r="T461" s="55" t="n">
        <f aca="false">S461/$P461</f>
        <v>0</v>
      </c>
      <c r="U461" s="54"/>
      <c r="V461" s="55" t="n">
        <f aca="false">U461/$P461</f>
        <v>0</v>
      </c>
      <c r="W461" s="54"/>
      <c r="X461" s="56" t="n">
        <f aca="false">W461/$P461</f>
        <v>0</v>
      </c>
      <c r="Y461" s="54" t="n">
        <v>0</v>
      </c>
      <c r="Z461" s="57" t="n">
        <v>0</v>
      </c>
    </row>
    <row r="462" customFormat="false" ht="13.9" hidden="true" customHeight="true" outlineLevel="0" collapsed="false">
      <c r="E462" s="52"/>
      <c r="F462" s="86" t="s">
        <v>263</v>
      </c>
      <c r="G462" s="54" t="n">
        <v>1743.17</v>
      </c>
      <c r="H462" s="54" t="n">
        <v>0</v>
      </c>
      <c r="I462" s="54" t="n">
        <v>0</v>
      </c>
      <c r="J462" s="54" t="n">
        <v>0</v>
      </c>
      <c r="K462" s="54" t="n">
        <v>0</v>
      </c>
      <c r="L462" s="54"/>
      <c r="M462" s="54"/>
      <c r="N462" s="54"/>
      <c r="O462" s="54"/>
      <c r="P462" s="54" t="n">
        <f aca="false">K462+SUM(L462:O462)</f>
        <v>0</v>
      </c>
      <c r="Q462" s="54"/>
      <c r="R462" s="55" t="e">
        <f aca="false">Q462/$P462</f>
        <v>#DIV/0!</v>
      </c>
      <c r="S462" s="54"/>
      <c r="T462" s="55" t="e">
        <f aca="false">S462/$P462</f>
        <v>#DIV/0!</v>
      </c>
      <c r="U462" s="54"/>
      <c r="V462" s="55" t="e">
        <f aca="false">U462/$P462</f>
        <v>#DIV/0!</v>
      </c>
      <c r="W462" s="54"/>
      <c r="X462" s="56" t="e">
        <f aca="false">W462/$P462</f>
        <v>#DIV/0!</v>
      </c>
      <c r="Y462" s="107" t="n">
        <v>0</v>
      </c>
      <c r="Z462" s="110" t="n">
        <v>0</v>
      </c>
    </row>
    <row r="464" customFormat="false" ht="13.9" hidden="false" customHeight="true" outlineLevel="0" collapsed="false">
      <c r="D464" s="60" t="s">
        <v>264</v>
      </c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1"/>
      <c r="S464" s="60"/>
      <c r="T464" s="61"/>
      <c r="U464" s="60"/>
      <c r="V464" s="61"/>
      <c r="W464" s="60"/>
      <c r="X464" s="61"/>
      <c r="Y464" s="60"/>
      <c r="Z464" s="60"/>
    </row>
    <row r="465" customFormat="false" ht="13.9" hidden="false" customHeight="true" outlineLevel="0" collapsed="false">
      <c r="D465" s="7" t="s">
        <v>33</v>
      </c>
      <c r="E465" s="7" t="s">
        <v>34</v>
      </c>
      <c r="F465" s="7" t="s">
        <v>35</v>
      </c>
      <c r="G465" s="7" t="s">
        <v>1</v>
      </c>
      <c r="H465" s="7" t="s">
        <v>2</v>
      </c>
      <c r="I465" s="7" t="s">
        <v>3</v>
      </c>
      <c r="J465" s="7" t="s">
        <v>4</v>
      </c>
      <c r="K465" s="7" t="s">
        <v>5</v>
      </c>
      <c r="L465" s="7" t="s">
        <v>6</v>
      </c>
      <c r="M465" s="7" t="s">
        <v>7</v>
      </c>
      <c r="N465" s="7" t="s">
        <v>8</v>
      </c>
      <c r="O465" s="7" t="s">
        <v>9</v>
      </c>
      <c r="P465" s="7" t="s">
        <v>10</v>
      </c>
      <c r="Q465" s="7" t="s">
        <v>11</v>
      </c>
      <c r="R465" s="8" t="s">
        <v>12</v>
      </c>
      <c r="S465" s="7" t="s">
        <v>13</v>
      </c>
      <c r="T465" s="8" t="s">
        <v>14</v>
      </c>
      <c r="U465" s="7" t="s">
        <v>15</v>
      </c>
      <c r="V465" s="8" t="s">
        <v>16</v>
      </c>
      <c r="W465" s="7" t="s">
        <v>17</v>
      </c>
      <c r="X465" s="8" t="s">
        <v>18</v>
      </c>
      <c r="Y465" s="7" t="s">
        <v>19</v>
      </c>
      <c r="Z465" s="7" t="s">
        <v>20</v>
      </c>
    </row>
    <row r="466" customFormat="false" ht="13.9" hidden="false" customHeight="true" outlineLevel="0" collapsed="false">
      <c r="A466" s="1" t="n">
        <v>7</v>
      </c>
      <c r="B466" s="1" t="n">
        <v>1</v>
      </c>
      <c r="C466" s="1" t="n">
        <v>2</v>
      </c>
      <c r="D466" s="74" t="s">
        <v>260</v>
      </c>
      <c r="E466" s="10" t="n">
        <v>630</v>
      </c>
      <c r="F466" s="10" t="s">
        <v>128</v>
      </c>
      <c r="G466" s="11" t="n">
        <v>3789.87</v>
      </c>
      <c r="H466" s="11" t="n">
        <v>1703.4</v>
      </c>
      <c r="I466" s="11" t="n">
        <v>1700</v>
      </c>
      <c r="J466" s="11" t="n">
        <v>1936.95</v>
      </c>
      <c r="K466" s="11" t="n">
        <v>2500</v>
      </c>
      <c r="L466" s="11"/>
      <c r="M466" s="11"/>
      <c r="N466" s="11"/>
      <c r="O466" s="11"/>
      <c r="P466" s="11" t="n">
        <f aca="false">K466+SUM(L466:O466)</f>
        <v>2500</v>
      </c>
      <c r="Q466" s="11"/>
      <c r="R466" s="12" t="n">
        <f aca="false">Q466/$P466</f>
        <v>0</v>
      </c>
      <c r="S466" s="11"/>
      <c r="T466" s="12" t="n">
        <f aca="false">S466/$P466</f>
        <v>0</v>
      </c>
      <c r="U466" s="11"/>
      <c r="V466" s="12" t="n">
        <f aca="false">U466/$P466</f>
        <v>0</v>
      </c>
      <c r="W466" s="11"/>
      <c r="X466" s="12" t="n">
        <f aca="false">W466/$P466</f>
        <v>0</v>
      </c>
      <c r="Y466" s="11" t="n">
        <f aca="false">K466</f>
        <v>2500</v>
      </c>
      <c r="Z466" s="11" t="n">
        <f aca="false">Y466</f>
        <v>2500</v>
      </c>
    </row>
    <row r="467" customFormat="false" ht="13.9" hidden="false" customHeight="true" outlineLevel="0" collapsed="false">
      <c r="A467" s="1" t="n">
        <v>7</v>
      </c>
      <c r="B467" s="1" t="n">
        <v>1</v>
      </c>
      <c r="C467" s="1" t="n">
        <v>2</v>
      </c>
      <c r="D467" s="67" t="s">
        <v>21</v>
      </c>
      <c r="E467" s="13" t="n">
        <v>41</v>
      </c>
      <c r="F467" s="13" t="s">
        <v>23</v>
      </c>
      <c r="G467" s="14" t="n">
        <f aca="false">SUM(G466:G466)</f>
        <v>3789.87</v>
      </c>
      <c r="H467" s="14" t="n">
        <f aca="false">SUM(H466:H466)</f>
        <v>1703.4</v>
      </c>
      <c r="I467" s="14" t="n">
        <f aca="false">SUM(I466:I466)</f>
        <v>1700</v>
      </c>
      <c r="J467" s="14" t="n">
        <f aca="false">SUM(J466:J466)</f>
        <v>1936.95</v>
      </c>
      <c r="K467" s="14" t="n">
        <f aca="false">SUM(K466:K466)</f>
        <v>2500</v>
      </c>
      <c r="L467" s="14" t="n">
        <f aca="false">SUM(L466:L466)</f>
        <v>0</v>
      </c>
      <c r="M467" s="14" t="n">
        <f aca="false">SUM(M466:M466)</f>
        <v>0</v>
      </c>
      <c r="N467" s="14" t="n">
        <f aca="false">SUM(N466:N466)</f>
        <v>0</v>
      </c>
      <c r="O467" s="14" t="n">
        <f aca="false">SUM(O466:O466)</f>
        <v>0</v>
      </c>
      <c r="P467" s="14" t="n">
        <f aca="false">SUM(P466:P466)</f>
        <v>2500</v>
      </c>
      <c r="Q467" s="14" t="n">
        <f aca="false">SUM(Q466:Q466)</f>
        <v>0</v>
      </c>
      <c r="R467" s="15" t="n">
        <f aca="false">Q467/$P467</f>
        <v>0</v>
      </c>
      <c r="S467" s="14" t="n">
        <f aca="false">SUM(S466:S466)</f>
        <v>0</v>
      </c>
      <c r="T467" s="15" t="n">
        <f aca="false">S467/$P467</f>
        <v>0</v>
      </c>
      <c r="U467" s="14" t="n">
        <f aca="false">SUM(U466:U466)</f>
        <v>0</v>
      </c>
      <c r="V467" s="15" t="n">
        <f aca="false">U467/$P467</f>
        <v>0</v>
      </c>
      <c r="W467" s="14" t="n">
        <f aca="false">SUM(W466:W466)</f>
        <v>0</v>
      </c>
      <c r="X467" s="15" t="n">
        <f aca="false">W467/$P467</f>
        <v>0</v>
      </c>
      <c r="Y467" s="14" t="n">
        <f aca="false">SUM(Y466:Y466)</f>
        <v>2500</v>
      </c>
      <c r="Z467" s="14" t="n">
        <f aca="false">SUM(Z466:Z466)</f>
        <v>2500</v>
      </c>
    </row>
    <row r="469" customFormat="false" ht="13.9" hidden="true" customHeight="true" outlineLevel="0" collapsed="false">
      <c r="E469" s="39" t="s">
        <v>57</v>
      </c>
      <c r="F469" s="17" t="s">
        <v>265</v>
      </c>
      <c r="G469" s="40" t="n">
        <v>303.2</v>
      </c>
      <c r="H469" s="40" t="n">
        <v>14.4</v>
      </c>
      <c r="I469" s="40" t="n">
        <v>0</v>
      </c>
      <c r="J469" s="40" t="n">
        <v>0</v>
      </c>
      <c r="K469" s="40" t="n">
        <v>0</v>
      </c>
      <c r="L469" s="40"/>
      <c r="M469" s="40"/>
      <c r="N469" s="40"/>
      <c r="O469" s="40"/>
      <c r="P469" s="40" t="n">
        <f aca="false">K469+SUM(L469:O469)</f>
        <v>0</v>
      </c>
      <c r="Q469" s="40"/>
      <c r="R469" s="41" t="e">
        <f aca="false">Q469/$P469</f>
        <v>#DIV/0!</v>
      </c>
      <c r="S469" s="40"/>
      <c r="T469" s="41" t="e">
        <f aca="false">S469/$P469</f>
        <v>#DIV/0!</v>
      </c>
      <c r="U469" s="40"/>
      <c r="V469" s="41" t="e">
        <f aca="false">U469/$P469</f>
        <v>#DIV/0!</v>
      </c>
      <c r="W469" s="40"/>
      <c r="X469" s="42" t="e">
        <f aca="false">W469/$P469</f>
        <v>#DIV/0!</v>
      </c>
      <c r="Y469" s="107" t="n">
        <f aca="false">K469</f>
        <v>0</v>
      </c>
      <c r="Z469" s="110" t="n">
        <f aca="false">Y469</f>
        <v>0</v>
      </c>
    </row>
    <row r="470" customFormat="false" ht="13.9" hidden="false" customHeight="true" outlineLevel="0" collapsed="false">
      <c r="E470" s="99" t="s">
        <v>57</v>
      </c>
      <c r="F470" s="105" t="s">
        <v>266</v>
      </c>
      <c r="G470" s="107" t="n">
        <v>3593.07</v>
      </c>
      <c r="H470" s="107" t="n">
        <v>1689</v>
      </c>
      <c r="I470" s="107" t="n">
        <v>1700</v>
      </c>
      <c r="J470" s="107" t="n">
        <v>1936.95</v>
      </c>
      <c r="K470" s="107" t="n">
        <v>2500</v>
      </c>
      <c r="L470" s="107"/>
      <c r="M470" s="107"/>
      <c r="N470" s="107"/>
      <c r="O470" s="107"/>
      <c r="P470" s="107" t="n">
        <f aca="false">K470+SUM(L470:O470)</f>
        <v>2500</v>
      </c>
      <c r="Q470" s="107"/>
      <c r="R470" s="108" t="n">
        <f aca="false">Q470/$P470</f>
        <v>0</v>
      </c>
      <c r="S470" s="107"/>
      <c r="T470" s="108" t="n">
        <f aca="false">S470/$P470</f>
        <v>0</v>
      </c>
      <c r="U470" s="107"/>
      <c r="V470" s="108" t="n">
        <f aca="false">U470/$P470</f>
        <v>0</v>
      </c>
      <c r="W470" s="107"/>
      <c r="X470" s="109" t="n">
        <f aca="false">W470/$P470</f>
        <v>0</v>
      </c>
      <c r="Y470" s="107" t="n">
        <f aca="false">K470</f>
        <v>2500</v>
      </c>
      <c r="Z470" s="110" t="n">
        <f aca="false">Y470</f>
        <v>2500</v>
      </c>
    </row>
    <row r="472" customFormat="false" ht="13.9" hidden="false" customHeight="true" outlineLevel="0" collapsed="false">
      <c r="D472" s="28" t="s">
        <v>267</v>
      </c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9"/>
      <c r="S472" s="28"/>
      <c r="T472" s="29"/>
      <c r="U472" s="28"/>
      <c r="V472" s="29"/>
      <c r="W472" s="28"/>
      <c r="X472" s="29"/>
      <c r="Y472" s="28"/>
      <c r="Z472" s="28"/>
    </row>
    <row r="473" customFormat="false" ht="13.9" hidden="false" customHeight="true" outlineLevel="0" collapsed="false">
      <c r="D473" s="7" t="s">
        <v>33</v>
      </c>
      <c r="E473" s="7" t="s">
        <v>34</v>
      </c>
      <c r="F473" s="7" t="s">
        <v>35</v>
      </c>
      <c r="G473" s="7" t="s">
        <v>1</v>
      </c>
      <c r="H473" s="7" t="s">
        <v>2</v>
      </c>
      <c r="I473" s="7" t="s">
        <v>3</v>
      </c>
      <c r="J473" s="7" t="s">
        <v>4</v>
      </c>
      <c r="K473" s="7" t="s">
        <v>5</v>
      </c>
      <c r="L473" s="7" t="s">
        <v>6</v>
      </c>
      <c r="M473" s="7" t="s">
        <v>7</v>
      </c>
      <c r="N473" s="7" t="s">
        <v>8</v>
      </c>
      <c r="O473" s="7" t="s">
        <v>9</v>
      </c>
      <c r="P473" s="7" t="s">
        <v>10</v>
      </c>
      <c r="Q473" s="7" t="s">
        <v>11</v>
      </c>
      <c r="R473" s="8" t="s">
        <v>12</v>
      </c>
      <c r="S473" s="7" t="s">
        <v>13</v>
      </c>
      <c r="T473" s="8" t="s">
        <v>14</v>
      </c>
      <c r="U473" s="7" t="s">
        <v>15</v>
      </c>
      <c r="V473" s="8" t="s">
        <v>16</v>
      </c>
      <c r="W473" s="7" t="s">
        <v>17</v>
      </c>
      <c r="X473" s="8" t="s">
        <v>18</v>
      </c>
      <c r="Y473" s="7" t="s">
        <v>19</v>
      </c>
      <c r="Z473" s="7" t="s">
        <v>20</v>
      </c>
    </row>
    <row r="474" customFormat="false" ht="13.9" hidden="false" customHeight="true" outlineLevel="0" collapsed="false">
      <c r="A474" s="1" t="n">
        <v>7</v>
      </c>
      <c r="B474" s="1" t="n">
        <v>2</v>
      </c>
      <c r="D474" s="38" t="s">
        <v>268</v>
      </c>
      <c r="E474" s="10" t="n">
        <v>640</v>
      </c>
      <c r="F474" s="10" t="s">
        <v>129</v>
      </c>
      <c r="G474" s="11" t="n">
        <v>1248.68</v>
      </c>
      <c r="H474" s="33" t="n">
        <v>4587.31</v>
      </c>
      <c r="I474" s="33" t="n">
        <v>4588</v>
      </c>
      <c r="J474" s="33" t="n">
        <v>7179.6</v>
      </c>
      <c r="K474" s="33" t="n">
        <f aca="false">príjmy!H95</f>
        <v>7172</v>
      </c>
      <c r="L474" s="33"/>
      <c r="M474" s="33"/>
      <c r="N474" s="33"/>
      <c r="O474" s="33"/>
      <c r="P474" s="33" t="n">
        <f aca="false">K474+SUM(L474:O474)</f>
        <v>7172</v>
      </c>
      <c r="Q474" s="33"/>
      <c r="R474" s="34" t="n">
        <f aca="false">Q474/$P474</f>
        <v>0</v>
      </c>
      <c r="S474" s="33"/>
      <c r="T474" s="34" t="n">
        <f aca="false">S474/$P474</f>
        <v>0</v>
      </c>
      <c r="U474" s="33"/>
      <c r="V474" s="34" t="n">
        <f aca="false">U474/$P474</f>
        <v>0</v>
      </c>
      <c r="W474" s="33"/>
      <c r="X474" s="34" t="n">
        <f aca="false">W474/$P474</f>
        <v>0</v>
      </c>
      <c r="Y474" s="11" t="n">
        <f aca="false">K474</f>
        <v>7172</v>
      </c>
      <c r="Z474" s="11" t="n">
        <f aca="false">Y474</f>
        <v>7172</v>
      </c>
    </row>
    <row r="475" customFormat="false" ht="13.9" hidden="false" customHeight="true" outlineLevel="0" collapsed="false">
      <c r="A475" s="1" t="n">
        <v>7</v>
      </c>
      <c r="B475" s="1" t="n">
        <v>2</v>
      </c>
      <c r="D475" s="119" t="s">
        <v>269</v>
      </c>
      <c r="E475" s="10" t="n">
        <v>630</v>
      </c>
      <c r="F475" s="10" t="s">
        <v>128</v>
      </c>
      <c r="G475" s="11" t="n">
        <v>6055.2</v>
      </c>
      <c r="H475" s="33" t="n">
        <v>13994.4</v>
      </c>
      <c r="I475" s="33" t="n">
        <v>22229</v>
      </c>
      <c r="J475" s="33" t="n">
        <v>22228.8</v>
      </c>
      <c r="K475" s="33" t="n">
        <v>0</v>
      </c>
      <c r="L475" s="33"/>
      <c r="M475" s="33"/>
      <c r="N475" s="33"/>
      <c r="O475" s="33"/>
      <c r="P475" s="33" t="n">
        <f aca="false">K475+SUM(L475:O475)</f>
        <v>0</v>
      </c>
      <c r="Q475" s="33"/>
      <c r="R475" s="34" t="e">
        <f aca="false">Q475/$P475</f>
        <v>#DIV/0!</v>
      </c>
      <c r="S475" s="33"/>
      <c r="T475" s="34" t="e">
        <f aca="false">S475/$P475</f>
        <v>#DIV/0!</v>
      </c>
      <c r="U475" s="33"/>
      <c r="V475" s="34" t="e">
        <f aca="false">U475/$P475</f>
        <v>#DIV/0!</v>
      </c>
      <c r="W475" s="33"/>
      <c r="X475" s="34" t="e">
        <f aca="false">W475/$P475</f>
        <v>#DIV/0!</v>
      </c>
      <c r="Y475" s="11" t="n">
        <v>0</v>
      </c>
      <c r="Z475" s="11" t="n">
        <f aca="false">Y475</f>
        <v>0</v>
      </c>
    </row>
    <row r="476" customFormat="false" ht="13.9" hidden="false" customHeight="true" outlineLevel="0" collapsed="false">
      <c r="A476" s="1" t="n">
        <v>7</v>
      </c>
      <c r="B476" s="1" t="n">
        <v>2</v>
      </c>
      <c r="D476" s="75" t="s">
        <v>21</v>
      </c>
      <c r="E476" s="35" t="n">
        <v>111</v>
      </c>
      <c r="F476" s="35" t="s">
        <v>131</v>
      </c>
      <c r="G476" s="36" t="n">
        <f aca="false">SUM(G474:G475)</f>
        <v>7303.88</v>
      </c>
      <c r="H476" s="36" t="n">
        <f aca="false">SUM(H474:H475)</f>
        <v>18581.71</v>
      </c>
      <c r="I476" s="36" t="n">
        <f aca="false">SUM(I474:I475)</f>
        <v>26817</v>
      </c>
      <c r="J476" s="36" t="n">
        <f aca="false">SUM(J474:J475)</f>
        <v>29408.4</v>
      </c>
      <c r="K476" s="36" t="n">
        <f aca="false">SUM(K474:K475)</f>
        <v>7172</v>
      </c>
      <c r="L476" s="36" t="n">
        <f aca="false">SUM(L474:L475)</f>
        <v>0</v>
      </c>
      <c r="M476" s="36" t="n">
        <f aca="false">SUM(M474:M475)</f>
        <v>0</v>
      </c>
      <c r="N476" s="36" t="n">
        <f aca="false">SUM(N474:N475)</f>
        <v>0</v>
      </c>
      <c r="O476" s="36" t="n">
        <f aca="false">SUM(O474:O475)</f>
        <v>0</v>
      </c>
      <c r="P476" s="36" t="n">
        <f aca="false">SUM(P474:P475)</f>
        <v>7172</v>
      </c>
      <c r="Q476" s="36" t="n">
        <f aca="false">SUM(Q474:Q475)</f>
        <v>0</v>
      </c>
      <c r="R476" s="37" t="n">
        <f aca="false">Q476/$P476</f>
        <v>0</v>
      </c>
      <c r="S476" s="36" t="n">
        <f aca="false">SUM(S474:S475)</f>
        <v>0</v>
      </c>
      <c r="T476" s="37" t="n">
        <f aca="false">S476/$P476</f>
        <v>0</v>
      </c>
      <c r="U476" s="36" t="n">
        <f aca="false">SUM(U474:U475)</f>
        <v>0</v>
      </c>
      <c r="V476" s="37" t="n">
        <f aca="false">U476/$P476</f>
        <v>0</v>
      </c>
      <c r="W476" s="36" t="n">
        <f aca="false">SUM(W474:W475)</f>
        <v>0</v>
      </c>
      <c r="X476" s="37" t="n">
        <f aca="false">W476/$P476</f>
        <v>0</v>
      </c>
      <c r="Y476" s="36" t="n">
        <f aca="false">SUM(Y474:Y475)</f>
        <v>7172</v>
      </c>
      <c r="Z476" s="36" t="n">
        <f aca="false">SUM(Z474:Z475)</f>
        <v>7172</v>
      </c>
    </row>
    <row r="477" customFormat="false" ht="13.9" hidden="false" customHeight="true" outlineLevel="0" collapsed="false">
      <c r="A477" s="1" t="n">
        <v>7</v>
      </c>
      <c r="B477" s="1" t="n">
        <v>2</v>
      </c>
      <c r="D477" s="120" t="s">
        <v>268</v>
      </c>
      <c r="E477" s="10" t="n">
        <v>630</v>
      </c>
      <c r="F477" s="10" t="s">
        <v>128</v>
      </c>
      <c r="G477" s="11" t="n">
        <v>458.88</v>
      </c>
      <c r="H477" s="11" t="n">
        <v>0</v>
      </c>
      <c r="I477" s="11" t="n">
        <v>0</v>
      </c>
      <c r="J477" s="11" t="n">
        <v>0</v>
      </c>
      <c r="K477" s="11" t="n">
        <v>0</v>
      </c>
      <c r="L477" s="11"/>
      <c r="M477" s="11"/>
      <c r="N477" s="11"/>
      <c r="O477" s="11"/>
      <c r="P477" s="11" t="n">
        <f aca="false">K477+SUM(L477:O477)</f>
        <v>0</v>
      </c>
      <c r="Q477" s="11"/>
      <c r="R477" s="12" t="e">
        <f aca="false">Q477/$P477</f>
        <v>#DIV/0!</v>
      </c>
      <c r="S477" s="11"/>
      <c r="T477" s="12" t="e">
        <f aca="false">S477/$P477</f>
        <v>#DIV/0!</v>
      </c>
      <c r="U477" s="11"/>
      <c r="V477" s="12" t="e">
        <f aca="false">U477/$P477</f>
        <v>#DIV/0!</v>
      </c>
      <c r="W477" s="11"/>
      <c r="X477" s="12" t="e">
        <f aca="false">W477/$P477</f>
        <v>#DIV/0!</v>
      </c>
      <c r="Y477" s="11" t="n">
        <f aca="false">K477</f>
        <v>0</v>
      </c>
      <c r="Z477" s="11" t="n">
        <f aca="false">Y477</f>
        <v>0</v>
      </c>
    </row>
    <row r="478" customFormat="false" ht="13.9" hidden="false" customHeight="true" outlineLevel="0" collapsed="false">
      <c r="A478" s="1" t="n">
        <v>7</v>
      </c>
      <c r="B478" s="1" t="n">
        <v>2</v>
      </c>
      <c r="D478" s="120" t="s">
        <v>268</v>
      </c>
      <c r="E478" s="10" t="n">
        <v>640</v>
      </c>
      <c r="F478" s="10" t="s">
        <v>129</v>
      </c>
      <c r="G478" s="11" t="n">
        <v>3700</v>
      </c>
      <c r="H478" s="11" t="n">
        <v>1200</v>
      </c>
      <c r="I478" s="11" t="n">
        <v>3800</v>
      </c>
      <c r="J478" s="11" t="n">
        <v>4400</v>
      </c>
      <c r="K478" s="11" t="n">
        <v>4400</v>
      </c>
      <c r="L478" s="11"/>
      <c r="M478" s="11"/>
      <c r="N478" s="11"/>
      <c r="O478" s="11"/>
      <c r="P478" s="11" t="n">
        <f aca="false">K478+SUM(L478:O478)</f>
        <v>4400</v>
      </c>
      <c r="Q478" s="11"/>
      <c r="R478" s="12" t="n">
        <f aca="false">Q478/$P478</f>
        <v>0</v>
      </c>
      <c r="S478" s="11"/>
      <c r="T478" s="12" t="n">
        <f aca="false">S478/$P478</f>
        <v>0</v>
      </c>
      <c r="U478" s="11"/>
      <c r="V478" s="12" t="n">
        <f aca="false">U478/$P478</f>
        <v>0</v>
      </c>
      <c r="W478" s="11"/>
      <c r="X478" s="12" t="n">
        <f aca="false">W478/$P478</f>
        <v>0</v>
      </c>
      <c r="Y478" s="11" t="n">
        <f aca="false">K478</f>
        <v>4400</v>
      </c>
      <c r="Z478" s="11" t="n">
        <f aca="false">Y478</f>
        <v>4400</v>
      </c>
    </row>
    <row r="479" customFormat="false" ht="13.9" hidden="false" customHeight="true" outlineLevel="0" collapsed="false">
      <c r="A479" s="1" t="n">
        <v>7</v>
      </c>
      <c r="B479" s="1" t="n">
        <v>2</v>
      </c>
      <c r="D479" s="119" t="s">
        <v>269</v>
      </c>
      <c r="E479" s="10" t="n">
        <v>640</v>
      </c>
      <c r="F479" s="10" t="s">
        <v>129</v>
      </c>
      <c r="G479" s="11" t="n">
        <v>1100</v>
      </c>
      <c r="H479" s="11" t="n">
        <v>0</v>
      </c>
      <c r="I479" s="11" t="n">
        <v>0</v>
      </c>
      <c r="J479" s="11" t="n">
        <v>0</v>
      </c>
      <c r="K479" s="11" t="n">
        <v>0</v>
      </c>
      <c r="L479" s="11"/>
      <c r="M479" s="11"/>
      <c r="N479" s="11"/>
      <c r="O479" s="11"/>
      <c r="P479" s="11" t="n">
        <f aca="false">K479+SUM(L479:O479)</f>
        <v>0</v>
      </c>
      <c r="Q479" s="11"/>
      <c r="R479" s="12" t="e">
        <f aca="false">Q479/$P479</f>
        <v>#DIV/0!</v>
      </c>
      <c r="S479" s="11"/>
      <c r="T479" s="12" t="e">
        <f aca="false">S479/$P479</f>
        <v>#DIV/0!</v>
      </c>
      <c r="U479" s="11"/>
      <c r="V479" s="12" t="e">
        <f aca="false">U479/$P479</f>
        <v>#DIV/0!</v>
      </c>
      <c r="W479" s="11"/>
      <c r="X479" s="12" t="e">
        <f aca="false">W479/$P479</f>
        <v>#DIV/0!</v>
      </c>
      <c r="Y479" s="11" t="n">
        <v>0</v>
      </c>
      <c r="Z479" s="11" t="n">
        <f aca="false">Y479</f>
        <v>0</v>
      </c>
    </row>
    <row r="480" customFormat="false" ht="13.9" hidden="false" customHeight="true" outlineLevel="0" collapsed="false">
      <c r="A480" s="1" t="n">
        <v>7</v>
      </c>
      <c r="B480" s="1" t="n">
        <v>2</v>
      </c>
      <c r="D480" s="75" t="s">
        <v>21</v>
      </c>
      <c r="E480" s="35" t="n">
        <v>41</v>
      </c>
      <c r="F480" s="35" t="s">
        <v>23</v>
      </c>
      <c r="G480" s="36" t="n">
        <f aca="false">SUM(G477:G479)</f>
        <v>5258.88</v>
      </c>
      <c r="H480" s="36" t="n">
        <f aca="false">SUM(H477:H479)</f>
        <v>1200</v>
      </c>
      <c r="I480" s="36" t="n">
        <f aca="false">SUM(I477:I479)</f>
        <v>3800</v>
      </c>
      <c r="J480" s="36" t="n">
        <f aca="false">SUM(J477:J479)</f>
        <v>4400</v>
      </c>
      <c r="K480" s="36" t="n">
        <f aca="false">SUM(K477:K479)</f>
        <v>4400</v>
      </c>
      <c r="L480" s="36" t="n">
        <f aca="false">SUM(L477:L479)</f>
        <v>0</v>
      </c>
      <c r="M480" s="36" t="n">
        <f aca="false">SUM(M477:M479)</f>
        <v>0</v>
      </c>
      <c r="N480" s="36" t="n">
        <f aca="false">SUM(N477:N479)</f>
        <v>0</v>
      </c>
      <c r="O480" s="36" t="n">
        <f aca="false">SUM(O477:O479)</f>
        <v>0</v>
      </c>
      <c r="P480" s="36" t="n">
        <f aca="false">SUM(P477:P479)</f>
        <v>4400</v>
      </c>
      <c r="Q480" s="36" t="n">
        <f aca="false">SUM(Q477:Q479)</f>
        <v>0</v>
      </c>
      <c r="R480" s="37" t="n">
        <f aca="false">Q480/$P480</f>
        <v>0</v>
      </c>
      <c r="S480" s="36" t="n">
        <f aca="false">SUM(S477:S479)</f>
        <v>0</v>
      </c>
      <c r="T480" s="37" t="n">
        <f aca="false">S480/$P480</f>
        <v>0</v>
      </c>
      <c r="U480" s="36" t="n">
        <f aca="false">SUM(U477:U479)</f>
        <v>0</v>
      </c>
      <c r="V480" s="37" t="n">
        <f aca="false">U480/$P480</f>
        <v>0</v>
      </c>
      <c r="W480" s="36" t="n">
        <f aca="false">SUM(W477:W479)</f>
        <v>0</v>
      </c>
      <c r="X480" s="37" t="n">
        <f aca="false">W480/$P480</f>
        <v>0</v>
      </c>
      <c r="Y480" s="36" t="n">
        <f aca="false">SUM(Y477:Y479)</f>
        <v>4400</v>
      </c>
      <c r="Z480" s="36" t="n">
        <f aca="false">SUM(Z477:Z479)</f>
        <v>4400</v>
      </c>
    </row>
    <row r="481" customFormat="false" ht="13.9" hidden="false" customHeight="true" outlineLevel="0" collapsed="false">
      <c r="A481" s="1" t="n">
        <v>7</v>
      </c>
      <c r="B481" s="1" t="n">
        <v>2</v>
      </c>
      <c r="D481" s="17"/>
      <c r="E481" s="18"/>
      <c r="F481" s="13" t="s">
        <v>121</v>
      </c>
      <c r="G481" s="14" t="n">
        <f aca="false">G476+G480</f>
        <v>12562.76</v>
      </c>
      <c r="H481" s="14" t="n">
        <f aca="false">H476+H480</f>
        <v>19781.71</v>
      </c>
      <c r="I481" s="14" t="n">
        <f aca="false">I476+I480</f>
        <v>30617</v>
      </c>
      <c r="J481" s="14" t="n">
        <f aca="false">J476+J480</f>
        <v>33808.4</v>
      </c>
      <c r="K481" s="14" t="n">
        <f aca="false">K476+K480</f>
        <v>11572</v>
      </c>
      <c r="L481" s="14" t="n">
        <f aca="false">L476+L480</f>
        <v>0</v>
      </c>
      <c r="M481" s="14" t="n">
        <f aca="false">M476+M480</f>
        <v>0</v>
      </c>
      <c r="N481" s="14" t="n">
        <f aca="false">N476+N480</f>
        <v>0</v>
      </c>
      <c r="O481" s="14" t="n">
        <f aca="false">O476+O480</f>
        <v>0</v>
      </c>
      <c r="P481" s="14" t="n">
        <f aca="false">P476+P480</f>
        <v>11572</v>
      </c>
      <c r="Q481" s="14" t="n">
        <f aca="false">Q476+Q480</f>
        <v>0</v>
      </c>
      <c r="R481" s="15" t="n">
        <f aca="false">Q481/$P481</f>
        <v>0</v>
      </c>
      <c r="S481" s="14" t="n">
        <f aca="false">S476+S480</f>
        <v>0</v>
      </c>
      <c r="T481" s="15" t="n">
        <f aca="false">S481/$P481</f>
        <v>0</v>
      </c>
      <c r="U481" s="14" t="n">
        <f aca="false">U476+U480</f>
        <v>0</v>
      </c>
      <c r="V481" s="15" t="n">
        <f aca="false">U481/$P481</f>
        <v>0</v>
      </c>
      <c r="W481" s="14" t="n">
        <f aca="false">W476+W480</f>
        <v>0</v>
      </c>
      <c r="X481" s="15" t="n">
        <f aca="false">W481/$P481</f>
        <v>0</v>
      </c>
      <c r="Y481" s="14" t="n">
        <f aca="false">Y476+Y480</f>
        <v>11572</v>
      </c>
      <c r="Z481" s="14" t="n">
        <f aca="false">Z476+Z480</f>
        <v>11572</v>
      </c>
    </row>
    <row r="483" customFormat="false" ht="13.9" hidden="false" customHeight="true" outlineLevel="0" collapsed="false">
      <c r="E483" s="99" t="s">
        <v>57</v>
      </c>
      <c r="F483" s="105" t="s">
        <v>270</v>
      </c>
      <c r="G483" s="106" t="n">
        <v>3700</v>
      </c>
      <c r="H483" s="107" t="n">
        <v>1200</v>
      </c>
      <c r="I483" s="107" t="n">
        <v>3800</v>
      </c>
      <c r="J483" s="107" t="n">
        <v>4400</v>
      </c>
      <c r="K483" s="107" t="n">
        <v>4400</v>
      </c>
      <c r="L483" s="107"/>
      <c r="M483" s="107"/>
      <c r="N483" s="107"/>
      <c r="O483" s="107"/>
      <c r="P483" s="107" t="n">
        <f aca="false">K483+SUM(L483:O483)</f>
        <v>4400</v>
      </c>
      <c r="Q483" s="107"/>
      <c r="R483" s="108" t="n">
        <f aca="false">Q483/$P483</f>
        <v>0</v>
      </c>
      <c r="S483" s="107"/>
      <c r="T483" s="108" t="n">
        <f aca="false">S483/$P483</f>
        <v>0</v>
      </c>
      <c r="U483" s="107"/>
      <c r="V483" s="108" t="n">
        <f aca="false">U483/$P483</f>
        <v>0</v>
      </c>
      <c r="W483" s="107"/>
      <c r="X483" s="109" t="n">
        <f aca="false">W483/$P483</f>
        <v>0</v>
      </c>
      <c r="Y483" s="107" t="n">
        <f aca="false">K483</f>
        <v>4400</v>
      </c>
      <c r="Z483" s="110" t="n">
        <f aca="false">Y483</f>
        <v>4400</v>
      </c>
    </row>
    <row r="485" customFormat="false" ht="13.9" hidden="false" customHeight="true" outlineLevel="0" collapsed="false">
      <c r="D485" s="19" t="s">
        <v>271</v>
      </c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20"/>
      <c r="S485" s="19"/>
      <c r="T485" s="20"/>
      <c r="U485" s="19"/>
      <c r="V485" s="20"/>
      <c r="W485" s="19"/>
      <c r="X485" s="20"/>
      <c r="Y485" s="19"/>
      <c r="Z485" s="19"/>
    </row>
    <row r="486" customFormat="false" ht="13.9" hidden="false" customHeight="true" outlineLevel="0" collapsed="false">
      <c r="D486" s="6"/>
      <c r="E486" s="6"/>
      <c r="F486" s="6"/>
      <c r="G486" s="7" t="s">
        <v>1</v>
      </c>
      <c r="H486" s="7" t="s">
        <v>2</v>
      </c>
      <c r="I486" s="7" t="s">
        <v>3</v>
      </c>
      <c r="J486" s="7" t="s">
        <v>4</v>
      </c>
      <c r="K486" s="7" t="s">
        <v>5</v>
      </c>
      <c r="L486" s="7" t="s">
        <v>6</v>
      </c>
      <c r="M486" s="7" t="s">
        <v>7</v>
      </c>
      <c r="N486" s="7" t="s">
        <v>8</v>
      </c>
      <c r="O486" s="7" t="s">
        <v>9</v>
      </c>
      <c r="P486" s="7" t="s">
        <v>10</v>
      </c>
      <c r="Q486" s="7" t="s">
        <v>11</v>
      </c>
      <c r="R486" s="8" t="s">
        <v>12</v>
      </c>
      <c r="S486" s="7" t="s">
        <v>13</v>
      </c>
      <c r="T486" s="8" t="s">
        <v>14</v>
      </c>
      <c r="U486" s="7" t="s">
        <v>15</v>
      </c>
      <c r="V486" s="8" t="s">
        <v>16</v>
      </c>
      <c r="W486" s="7" t="s">
        <v>17</v>
      </c>
      <c r="X486" s="8" t="s">
        <v>18</v>
      </c>
      <c r="Y486" s="7" t="s">
        <v>19</v>
      </c>
      <c r="Z486" s="7" t="s">
        <v>20</v>
      </c>
    </row>
    <row r="487" customFormat="false" ht="13.9" hidden="false" customHeight="true" outlineLevel="0" collapsed="false">
      <c r="A487" s="1" t="n">
        <v>8</v>
      </c>
      <c r="D487" s="21" t="s">
        <v>21</v>
      </c>
      <c r="E487" s="22" t="n">
        <v>111</v>
      </c>
      <c r="F487" s="22" t="s">
        <v>47</v>
      </c>
      <c r="G487" s="23" t="n">
        <f aca="false">G509+G534+G546+G561+G574</f>
        <v>999117.22</v>
      </c>
      <c r="H487" s="23" t="n">
        <f aca="false">H509+H534+H546+H561+H574</f>
        <v>0</v>
      </c>
      <c r="I487" s="23" t="n">
        <f aca="false">I509+I534+I546+I561+I574</f>
        <v>500000</v>
      </c>
      <c r="J487" s="23" t="n">
        <f aca="false">J509+J534+J546+J561+J574</f>
        <v>89115.6</v>
      </c>
      <c r="K487" s="23" t="n">
        <f aca="false">K509+K534+K546+K561+K574</f>
        <v>366765</v>
      </c>
      <c r="L487" s="23" t="n">
        <f aca="false">L509+L534+L546+L561+L574</f>
        <v>0</v>
      </c>
      <c r="M487" s="23" t="n">
        <f aca="false">M509+M534+M546+M561+M574</f>
        <v>0</v>
      </c>
      <c r="N487" s="23" t="n">
        <f aca="false">N509+N534+N546+N561+N574</f>
        <v>0</v>
      </c>
      <c r="O487" s="23" t="n">
        <f aca="false">O509+O534+O546+O561+O574</f>
        <v>0</v>
      </c>
      <c r="P487" s="23" t="n">
        <f aca="false">P509+P534+P546+P561+P574</f>
        <v>200067</v>
      </c>
      <c r="Q487" s="23" t="n">
        <f aca="false">Q509+Q534+Q546+Q561+Q574</f>
        <v>0</v>
      </c>
      <c r="R487" s="24" t="n">
        <f aca="false">Q487/$P487</f>
        <v>0</v>
      </c>
      <c r="S487" s="23" t="n">
        <f aca="false">S509+S534+S546+S561+S574</f>
        <v>0</v>
      </c>
      <c r="T487" s="24" t="n">
        <f aca="false">S487/$P487</f>
        <v>0</v>
      </c>
      <c r="U487" s="23" t="n">
        <f aca="false">U509+U534+U546+U561+U574</f>
        <v>0</v>
      </c>
      <c r="V487" s="24" t="n">
        <f aca="false">U487/$P487</f>
        <v>0</v>
      </c>
      <c r="W487" s="23" t="n">
        <f aca="false">W509+W534+W546+W561+W574</f>
        <v>0</v>
      </c>
      <c r="X487" s="24" t="n">
        <f aca="false">W487/$P487</f>
        <v>0</v>
      </c>
      <c r="Y487" s="23" t="n">
        <f aca="false">Y509+Y534+Y546+Y561+Y574</f>
        <v>0</v>
      </c>
      <c r="Z487" s="23" t="n">
        <f aca="false">Z509+Z534+Z546+Z561+Z574</f>
        <v>0</v>
      </c>
    </row>
    <row r="488" customFormat="false" ht="13.9" hidden="false" customHeight="true" outlineLevel="0" collapsed="false">
      <c r="A488" s="1" t="n">
        <v>8</v>
      </c>
      <c r="D488" s="21"/>
      <c r="E488" s="22" t="n">
        <v>41</v>
      </c>
      <c r="F488" s="22" t="s">
        <v>23</v>
      </c>
      <c r="G488" s="23" t="n">
        <f aca="false">G494+G510+G523+G535+G547+G562+G575+G585</f>
        <v>237113.46</v>
      </c>
      <c r="H488" s="23" t="n">
        <f aca="false">H494+H510+H523+H535+H547+H562+H575+H585</f>
        <v>137834.32</v>
      </c>
      <c r="I488" s="23" t="n">
        <f aca="false">I494+I510+I523+I535+I547+I562+I575+I585</f>
        <v>1129978</v>
      </c>
      <c r="J488" s="23" t="n">
        <f aca="false">J494+J510+J523+J535+J547+J562+J575+J585</f>
        <v>908945.93</v>
      </c>
      <c r="K488" s="23" t="n">
        <f aca="false">K494+K510+K523+K535+K547+K562+K575+K585</f>
        <v>932682</v>
      </c>
      <c r="L488" s="23" t="n">
        <f aca="false">L494+L510+L523+L535+L547+L562+L575+L585</f>
        <v>0</v>
      </c>
      <c r="M488" s="23" t="n">
        <f aca="false">M494+M510+M523+M535+M547+M562+M575+M585</f>
        <v>0</v>
      </c>
      <c r="N488" s="23" t="n">
        <f aca="false">N494+N510+N523+N535+N547+N562+N575+N585</f>
        <v>0</v>
      </c>
      <c r="O488" s="23" t="n">
        <f aca="false">O494+O510+O523+O535+O547+O562+O575+O585</f>
        <v>0</v>
      </c>
      <c r="P488" s="23" t="n">
        <f aca="false">P494+P510+P523+P535+P547+P562+P575+P585</f>
        <v>1079460</v>
      </c>
      <c r="Q488" s="23" t="n">
        <f aca="false">Q494+Q510+Q523+Q535+Q547+Q562+Q575+Q585</f>
        <v>0</v>
      </c>
      <c r="R488" s="24" t="n">
        <f aca="false">Q488/$P488</f>
        <v>0</v>
      </c>
      <c r="S488" s="23" t="n">
        <f aca="false">S494+S510+S523+S535+S547+S562+S575+S585</f>
        <v>0</v>
      </c>
      <c r="T488" s="24" t="n">
        <f aca="false">S488/$P488</f>
        <v>0</v>
      </c>
      <c r="U488" s="23" t="n">
        <f aca="false">U494+U510+U523+U535+U547+U562+U575+U585</f>
        <v>0</v>
      </c>
      <c r="V488" s="24" t="n">
        <f aca="false">U488/$P488</f>
        <v>0</v>
      </c>
      <c r="W488" s="23" t="n">
        <f aca="false">W494+W510+W523+W535+W547+W562+W575+W585</f>
        <v>0</v>
      </c>
      <c r="X488" s="24" t="n">
        <f aca="false">W488/$P488</f>
        <v>0</v>
      </c>
      <c r="Y488" s="23" t="n">
        <f aca="false">Y494+Y510+Y523+Y535+Y547+Y562+Y575+Y585</f>
        <v>600593</v>
      </c>
      <c r="Z488" s="23" t="n">
        <f aca="false">Z494+Z510+Z523+Z535+Z547+Z562+Z575+Z585</f>
        <v>683907</v>
      </c>
    </row>
    <row r="489" customFormat="false" ht="13.9" hidden="false" customHeight="true" outlineLevel="0" collapsed="false">
      <c r="A489" s="1" t="n">
        <v>8</v>
      </c>
      <c r="D489" s="21"/>
      <c r="E489" s="22" t="n">
        <v>52</v>
      </c>
      <c r="F489" s="22" t="s">
        <v>28</v>
      </c>
      <c r="G489" s="23" t="n">
        <f aca="false">G495</f>
        <v>0</v>
      </c>
      <c r="H489" s="23" t="n">
        <f aca="false">H495</f>
        <v>0</v>
      </c>
      <c r="I489" s="23" t="n">
        <f aca="false">I495</f>
        <v>0</v>
      </c>
      <c r="J489" s="23" t="n">
        <f aca="false">J495</f>
        <v>0</v>
      </c>
      <c r="K489" s="23" t="n">
        <f aca="false">K495</f>
        <v>0</v>
      </c>
      <c r="L489" s="23" t="n">
        <f aca="false">L495</f>
        <v>0</v>
      </c>
      <c r="M489" s="23" t="n">
        <f aca="false">M495</f>
        <v>0</v>
      </c>
      <c r="N489" s="23" t="n">
        <f aca="false">N495</f>
        <v>0</v>
      </c>
      <c r="O489" s="23" t="n">
        <f aca="false">O495</f>
        <v>0</v>
      </c>
      <c r="P489" s="23" t="n">
        <f aca="false">P495</f>
        <v>0</v>
      </c>
      <c r="Q489" s="23" t="n">
        <f aca="false">Q495</f>
        <v>0</v>
      </c>
      <c r="R489" s="24" t="e">
        <f aca="false">Q489/$P489</f>
        <v>#DIV/0!</v>
      </c>
      <c r="S489" s="23" t="n">
        <f aca="false">S495</f>
        <v>0</v>
      </c>
      <c r="T489" s="24" t="e">
        <f aca="false">S489/$P489</f>
        <v>#DIV/0!</v>
      </c>
      <c r="U489" s="23" t="n">
        <f aca="false">U495</f>
        <v>0</v>
      </c>
      <c r="V489" s="24" t="e">
        <f aca="false">U489/$P489</f>
        <v>#DIV/0!</v>
      </c>
      <c r="W489" s="23" t="n">
        <f aca="false">W495</f>
        <v>0</v>
      </c>
      <c r="X489" s="24" t="e">
        <f aca="false">W489/$P489</f>
        <v>#DIV/0!</v>
      </c>
      <c r="Y489" s="23" t="n">
        <f aca="false">Y495</f>
        <v>0</v>
      </c>
      <c r="Z489" s="23" t="n">
        <f aca="false">Z495</f>
        <v>0</v>
      </c>
    </row>
    <row r="490" customFormat="false" ht="13.9" hidden="false" customHeight="true" outlineLevel="0" collapsed="false">
      <c r="A490" s="1" t="n">
        <v>8</v>
      </c>
      <c r="D490" s="17"/>
      <c r="E490" s="18"/>
      <c r="F490" s="25" t="s">
        <v>121</v>
      </c>
      <c r="G490" s="26" t="n">
        <f aca="false">SUM(G487:G489)</f>
        <v>1236230.68</v>
      </c>
      <c r="H490" s="26" t="n">
        <f aca="false">SUM(H487:H489)</f>
        <v>137834.32</v>
      </c>
      <c r="I490" s="26" t="n">
        <f aca="false">SUM(I487:I489)</f>
        <v>1629978</v>
      </c>
      <c r="J490" s="26" t="n">
        <f aca="false">SUM(J487:J489)</f>
        <v>998061.53</v>
      </c>
      <c r="K490" s="26" t="n">
        <f aca="false">SUM(K487:K489)</f>
        <v>1299447</v>
      </c>
      <c r="L490" s="26" t="n">
        <f aca="false">SUM(L487:L489)</f>
        <v>0</v>
      </c>
      <c r="M490" s="26" t="n">
        <f aca="false">SUM(M487:M489)</f>
        <v>0</v>
      </c>
      <c r="N490" s="26" t="n">
        <f aca="false">SUM(N487:N489)</f>
        <v>0</v>
      </c>
      <c r="O490" s="26" t="n">
        <f aca="false">SUM(O487:O489)</f>
        <v>0</v>
      </c>
      <c r="P490" s="26" t="n">
        <f aca="false">SUM(P487:P489)</f>
        <v>1279527</v>
      </c>
      <c r="Q490" s="26" t="n">
        <f aca="false">SUM(Q487:Q489)</f>
        <v>0</v>
      </c>
      <c r="R490" s="27" t="n">
        <f aca="false">Q490/$P490</f>
        <v>0</v>
      </c>
      <c r="S490" s="26" t="n">
        <f aca="false">SUM(S487:S489)</f>
        <v>0</v>
      </c>
      <c r="T490" s="27" t="n">
        <f aca="false">S490/$P490</f>
        <v>0</v>
      </c>
      <c r="U490" s="26" t="n">
        <f aca="false">SUM(U487:U489)</f>
        <v>0</v>
      </c>
      <c r="V490" s="27" t="n">
        <f aca="false">U490/$P490</f>
        <v>0</v>
      </c>
      <c r="W490" s="26" t="n">
        <f aca="false">SUM(W487:W489)</f>
        <v>0</v>
      </c>
      <c r="X490" s="27" t="n">
        <f aca="false">W490/$P490</f>
        <v>0</v>
      </c>
      <c r="Y490" s="26" t="n">
        <f aca="false">SUM(Y487:Y489)</f>
        <v>600593</v>
      </c>
      <c r="Z490" s="26" t="n">
        <f aca="false">SUM(Z487:Z489)</f>
        <v>683907</v>
      </c>
    </row>
    <row r="492" customFormat="false" ht="13.9" hidden="false" customHeight="true" outlineLevel="0" collapsed="false">
      <c r="D492" s="28" t="s">
        <v>272</v>
      </c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9"/>
      <c r="S492" s="28"/>
      <c r="T492" s="29"/>
      <c r="U492" s="28"/>
      <c r="V492" s="29"/>
      <c r="W492" s="28"/>
      <c r="X492" s="29"/>
      <c r="Y492" s="28"/>
      <c r="Z492" s="28"/>
    </row>
    <row r="493" customFormat="false" ht="13.9" hidden="false" customHeight="true" outlineLevel="0" collapsed="false">
      <c r="D493" s="121"/>
      <c r="E493" s="7"/>
      <c r="F493" s="7"/>
      <c r="G493" s="7" t="s">
        <v>1</v>
      </c>
      <c r="H493" s="7" t="s">
        <v>2</v>
      </c>
      <c r="I493" s="7" t="s">
        <v>3</v>
      </c>
      <c r="J493" s="7" t="s">
        <v>4</v>
      </c>
      <c r="K493" s="7" t="s">
        <v>5</v>
      </c>
      <c r="L493" s="7" t="s">
        <v>6</v>
      </c>
      <c r="M493" s="7" t="s">
        <v>7</v>
      </c>
      <c r="N493" s="7" t="s">
        <v>8</v>
      </c>
      <c r="O493" s="7" t="s">
        <v>9</v>
      </c>
      <c r="P493" s="7" t="s">
        <v>10</v>
      </c>
      <c r="Q493" s="7" t="s">
        <v>11</v>
      </c>
      <c r="R493" s="8" t="s">
        <v>12</v>
      </c>
      <c r="S493" s="7" t="s">
        <v>13</v>
      </c>
      <c r="T493" s="8" t="s">
        <v>14</v>
      </c>
      <c r="U493" s="7" t="s">
        <v>15</v>
      </c>
      <c r="V493" s="8" t="s">
        <v>16</v>
      </c>
      <c r="W493" s="7" t="s">
        <v>17</v>
      </c>
      <c r="X493" s="8" t="s">
        <v>18</v>
      </c>
      <c r="Y493" s="7" t="s">
        <v>19</v>
      </c>
      <c r="Z493" s="7" t="s">
        <v>20</v>
      </c>
    </row>
    <row r="494" customFormat="false" ht="13.9" hidden="false" customHeight="true" outlineLevel="0" collapsed="false">
      <c r="A494" s="1" t="n">
        <v>8</v>
      </c>
      <c r="B494" s="1" t="n">
        <v>1</v>
      </c>
      <c r="D494" s="30" t="s">
        <v>21</v>
      </c>
      <c r="E494" s="10" t="n">
        <v>41</v>
      </c>
      <c r="F494" s="10" t="s">
        <v>23</v>
      </c>
      <c r="G494" s="11" t="n">
        <f aca="false">G499+G503+G504</f>
        <v>14711.87</v>
      </c>
      <c r="H494" s="11" t="n">
        <f aca="false">H499+H503+H504</f>
        <v>2670</v>
      </c>
      <c r="I494" s="11" t="n">
        <f aca="false">I499+I503+I504+I505</f>
        <v>67374</v>
      </c>
      <c r="J494" s="11" t="n">
        <f aca="false">J499+J503+J504+J505</f>
        <v>57743.57</v>
      </c>
      <c r="K494" s="11" t="n">
        <f aca="false">K499+K503+K504+K505</f>
        <v>5000</v>
      </c>
      <c r="L494" s="11" t="n">
        <f aca="false">L499+L503</f>
        <v>0</v>
      </c>
      <c r="M494" s="11" t="n">
        <f aca="false">M499+M503</f>
        <v>0</v>
      </c>
      <c r="N494" s="11" t="n">
        <f aca="false">N499+N503</f>
        <v>0</v>
      </c>
      <c r="O494" s="11" t="n">
        <f aca="false">O499+O503</f>
        <v>0</v>
      </c>
      <c r="P494" s="11" t="n">
        <f aca="false">P499+P503+P504+P505</f>
        <v>5000</v>
      </c>
      <c r="Q494" s="11" t="n">
        <f aca="false">Q499+Q503+Q504+Q505</f>
        <v>0</v>
      </c>
      <c r="R494" s="12" t="n">
        <f aca="false">Q494/$P494</f>
        <v>0</v>
      </c>
      <c r="S494" s="11" t="n">
        <f aca="false">S499+S503+S504+S505</f>
        <v>0</v>
      </c>
      <c r="T494" s="12" t="n">
        <f aca="false">S494/$P494</f>
        <v>0</v>
      </c>
      <c r="U494" s="11" t="n">
        <f aca="false">U499+U503+U504+U505</f>
        <v>0</v>
      </c>
      <c r="V494" s="12" t="n">
        <f aca="false">U494/$P494</f>
        <v>0</v>
      </c>
      <c r="W494" s="11" t="n">
        <f aca="false">W499+W503+W504+W505</f>
        <v>0</v>
      </c>
      <c r="X494" s="12" t="n">
        <f aca="false">W494/$P494</f>
        <v>0</v>
      </c>
      <c r="Y494" s="11" t="n">
        <v>0</v>
      </c>
      <c r="Z494" s="11" t="n">
        <f aca="false">Y494</f>
        <v>0</v>
      </c>
    </row>
    <row r="495" customFormat="false" ht="13.9" hidden="false" customHeight="true" outlineLevel="0" collapsed="false">
      <c r="A495" s="1" t="n">
        <v>8</v>
      </c>
      <c r="B495" s="1" t="n">
        <v>1</v>
      </c>
      <c r="D495" s="30"/>
      <c r="E495" s="10" t="n">
        <v>52</v>
      </c>
      <c r="F495" s="10" t="s">
        <v>28</v>
      </c>
      <c r="G495" s="11" t="n">
        <v>0</v>
      </c>
      <c r="H495" s="11" t="n">
        <v>0</v>
      </c>
      <c r="I495" s="11" t="n">
        <v>0</v>
      </c>
      <c r="J495" s="11" t="n">
        <v>0</v>
      </c>
      <c r="K495" s="11" t="n">
        <v>0</v>
      </c>
      <c r="L495" s="11" t="n">
        <v>0</v>
      </c>
      <c r="M495" s="11" t="n">
        <v>0</v>
      </c>
      <c r="N495" s="11" t="n">
        <v>0</v>
      </c>
      <c r="O495" s="11" t="n">
        <v>0</v>
      </c>
      <c r="P495" s="11" t="n">
        <v>0</v>
      </c>
      <c r="Q495" s="11" t="n">
        <v>0</v>
      </c>
      <c r="R495" s="12" t="e">
        <f aca="false">Q495/$P495</f>
        <v>#DIV/0!</v>
      </c>
      <c r="S495" s="11" t="n">
        <v>0</v>
      </c>
      <c r="T495" s="12" t="e">
        <f aca="false">S495/$P495</f>
        <v>#DIV/0!</v>
      </c>
      <c r="U495" s="11" t="n">
        <v>0</v>
      </c>
      <c r="V495" s="12" t="e">
        <f aca="false">U495/$P495</f>
        <v>#DIV/0!</v>
      </c>
      <c r="W495" s="11" t="n">
        <v>0</v>
      </c>
      <c r="X495" s="12" t="e">
        <f aca="false">W495/$P495</f>
        <v>#DIV/0!</v>
      </c>
      <c r="Y495" s="11" t="n">
        <v>0</v>
      </c>
      <c r="Z495" s="11" t="n">
        <f aca="false">Y495</f>
        <v>0</v>
      </c>
    </row>
    <row r="496" customFormat="false" ht="13.9" hidden="false" customHeight="true" outlineLevel="0" collapsed="false">
      <c r="A496" s="1" t="n">
        <v>8</v>
      </c>
      <c r="B496" s="1" t="n">
        <v>1</v>
      </c>
      <c r="D496" s="17"/>
      <c r="E496" s="18"/>
      <c r="F496" s="13" t="s">
        <v>121</v>
      </c>
      <c r="G496" s="14" t="n">
        <f aca="false">SUM(G494:G495)</f>
        <v>14711.87</v>
      </c>
      <c r="H496" s="14" t="n">
        <f aca="false">SUM(H494:H495)</f>
        <v>2670</v>
      </c>
      <c r="I496" s="14" t="n">
        <f aca="false">SUM(I494:I495)</f>
        <v>67374</v>
      </c>
      <c r="J496" s="14" t="n">
        <f aca="false">SUM(J494:J495)</f>
        <v>57743.57</v>
      </c>
      <c r="K496" s="14" t="n">
        <f aca="false">SUM(K494:K495)</f>
        <v>5000</v>
      </c>
      <c r="L496" s="14" t="n">
        <f aca="false">SUM(L494:L495)</f>
        <v>0</v>
      </c>
      <c r="M496" s="14" t="n">
        <f aca="false">SUM(M494:M495)</f>
        <v>0</v>
      </c>
      <c r="N496" s="14" t="n">
        <f aca="false">SUM(N494:N495)</f>
        <v>0</v>
      </c>
      <c r="O496" s="14" t="n">
        <f aca="false">SUM(O494:O495)</f>
        <v>0</v>
      </c>
      <c r="P496" s="14" t="n">
        <f aca="false">SUM(P494:P495)</f>
        <v>5000</v>
      </c>
      <c r="Q496" s="14" t="n">
        <f aca="false">SUM(Q494:Q495)</f>
        <v>0</v>
      </c>
      <c r="R496" s="15" t="n">
        <f aca="false">Q496/$P496</f>
        <v>0</v>
      </c>
      <c r="S496" s="14" t="n">
        <f aca="false">SUM(S494:S495)</f>
        <v>0</v>
      </c>
      <c r="T496" s="15" t="n">
        <f aca="false">S496/$P496</f>
        <v>0</v>
      </c>
      <c r="U496" s="14" t="n">
        <f aca="false">SUM(U494:U495)</f>
        <v>0</v>
      </c>
      <c r="V496" s="15" t="n">
        <f aca="false">U496/$P496</f>
        <v>0</v>
      </c>
      <c r="W496" s="14" t="n">
        <f aca="false">SUM(W494:W495)</f>
        <v>0</v>
      </c>
      <c r="X496" s="15" t="n">
        <f aca="false">W496/$P496</f>
        <v>0</v>
      </c>
      <c r="Y496" s="14" t="n">
        <f aca="false">SUM(Y494:Y495)</f>
        <v>0</v>
      </c>
      <c r="Z496" s="14" t="n">
        <f aca="false">SUM(Z494:Z495)</f>
        <v>0</v>
      </c>
    </row>
    <row r="498" customFormat="false" ht="13.9" hidden="false" customHeight="true" outlineLevel="0" collapsed="false">
      <c r="D498" s="1" t="s">
        <v>57</v>
      </c>
    </row>
    <row r="499" customFormat="false" ht="13.9" hidden="true" customHeight="true" outlineLevel="0" collapsed="false">
      <c r="D499" s="30" t="s">
        <v>273</v>
      </c>
      <c r="E499" s="39" t="s">
        <v>274</v>
      </c>
      <c r="F499" s="17"/>
      <c r="G499" s="40" t="n">
        <f aca="false">SUM(G500:G502)</f>
        <v>11729.64</v>
      </c>
      <c r="H499" s="40"/>
      <c r="I499" s="40"/>
      <c r="J499" s="40"/>
      <c r="K499" s="40"/>
      <c r="L499" s="40"/>
      <c r="M499" s="40"/>
      <c r="N499" s="40"/>
      <c r="O499" s="40"/>
      <c r="P499" s="40" t="n">
        <f aca="false">K499+SUM(L499:O499)</f>
        <v>0</v>
      </c>
      <c r="Q499" s="40"/>
      <c r="R499" s="41" t="e">
        <f aca="false">Q499/$P499</f>
        <v>#DIV/0!</v>
      </c>
      <c r="S499" s="40"/>
      <c r="T499" s="41" t="e">
        <f aca="false">S499/$P499</f>
        <v>#DIV/0!</v>
      </c>
      <c r="U499" s="40"/>
      <c r="V499" s="41" t="e">
        <f aca="false">U499/$P499</f>
        <v>#DIV/0!</v>
      </c>
      <c r="W499" s="40"/>
      <c r="X499" s="42" t="e">
        <f aca="false">W499/$P499</f>
        <v>#DIV/0!</v>
      </c>
      <c r="Y499" s="40"/>
      <c r="Z499" s="43"/>
    </row>
    <row r="500" customFormat="false" ht="13.9" hidden="true" customHeight="true" outlineLevel="0" collapsed="false">
      <c r="D500" s="30"/>
      <c r="E500" s="44" t="s">
        <v>275</v>
      </c>
      <c r="F500" s="83"/>
      <c r="G500" s="70" t="n">
        <v>2918.6</v>
      </c>
      <c r="H500" s="70"/>
      <c r="I500" s="70"/>
      <c r="J500" s="70"/>
      <c r="K500" s="70"/>
      <c r="L500" s="70"/>
      <c r="M500" s="70"/>
      <c r="N500" s="70"/>
      <c r="O500" s="70"/>
      <c r="P500" s="70" t="n">
        <f aca="false">K500+SUM(L500:O500)</f>
        <v>0</v>
      </c>
      <c r="Q500" s="70"/>
      <c r="R500" s="71" t="e">
        <f aca="false">Q500/$P500</f>
        <v>#DIV/0!</v>
      </c>
      <c r="S500" s="70"/>
      <c r="T500" s="71" t="e">
        <f aca="false">S500/$P500</f>
        <v>#DIV/0!</v>
      </c>
      <c r="U500" s="70"/>
      <c r="V500" s="71" t="e">
        <f aca="false">U500/$P500</f>
        <v>#DIV/0!</v>
      </c>
      <c r="W500" s="70"/>
      <c r="X500" s="47" t="e">
        <f aca="false">W500/$P500</f>
        <v>#DIV/0!</v>
      </c>
      <c r="Y500" s="70"/>
      <c r="Z500" s="48"/>
    </row>
    <row r="501" customFormat="false" ht="13.9" hidden="true" customHeight="true" outlineLevel="0" collapsed="false">
      <c r="D501" s="30"/>
      <c r="E501" s="44" t="s">
        <v>276</v>
      </c>
      <c r="F501" s="83"/>
      <c r="G501" s="70" t="n">
        <v>2921.08</v>
      </c>
      <c r="H501" s="70"/>
      <c r="I501" s="70"/>
      <c r="J501" s="70"/>
      <c r="K501" s="70"/>
      <c r="L501" s="70"/>
      <c r="M501" s="70"/>
      <c r="N501" s="70"/>
      <c r="O501" s="70"/>
      <c r="P501" s="70" t="n">
        <f aca="false">K501+SUM(L501:O501)</f>
        <v>0</v>
      </c>
      <c r="Q501" s="70"/>
      <c r="R501" s="71" t="e">
        <f aca="false">Q501/$P501</f>
        <v>#DIV/0!</v>
      </c>
      <c r="S501" s="70"/>
      <c r="T501" s="71" t="e">
        <f aca="false">S501/$P501</f>
        <v>#DIV/0!</v>
      </c>
      <c r="U501" s="70"/>
      <c r="V501" s="71" t="e">
        <f aca="false">U501/$P501</f>
        <v>#DIV/0!</v>
      </c>
      <c r="W501" s="70"/>
      <c r="X501" s="47" t="e">
        <f aca="false">W501/$P501</f>
        <v>#DIV/0!</v>
      </c>
      <c r="Y501" s="70"/>
      <c r="Z501" s="48"/>
    </row>
    <row r="502" customFormat="false" ht="13.9" hidden="true" customHeight="true" outlineLevel="0" collapsed="false">
      <c r="D502" s="30"/>
      <c r="E502" s="52" t="s">
        <v>277</v>
      </c>
      <c r="F502" s="86"/>
      <c r="G502" s="54" t="n">
        <v>5889.96</v>
      </c>
      <c r="H502" s="54"/>
      <c r="I502" s="54"/>
      <c r="J502" s="54"/>
      <c r="K502" s="54"/>
      <c r="L502" s="54"/>
      <c r="M502" s="54"/>
      <c r="N502" s="54"/>
      <c r="O502" s="54"/>
      <c r="P502" s="54" t="n">
        <f aca="false">K502+SUM(L502:O502)</f>
        <v>0</v>
      </c>
      <c r="Q502" s="54"/>
      <c r="R502" s="55" t="e">
        <f aca="false">Q502/$P502</f>
        <v>#DIV/0!</v>
      </c>
      <c r="S502" s="54"/>
      <c r="T502" s="55" t="e">
        <f aca="false">S502/$P502</f>
        <v>#DIV/0!</v>
      </c>
      <c r="U502" s="54"/>
      <c r="V502" s="55" t="e">
        <f aca="false">U502/$P502</f>
        <v>#DIV/0!</v>
      </c>
      <c r="W502" s="54"/>
      <c r="X502" s="56" t="e">
        <f aca="false">W502/$P502</f>
        <v>#DIV/0!</v>
      </c>
      <c r="Y502" s="54"/>
      <c r="Z502" s="57"/>
    </row>
    <row r="503" customFormat="false" ht="13.9" hidden="true" customHeight="true" outlineLevel="0" collapsed="false">
      <c r="D503" s="30"/>
      <c r="E503" s="99" t="s">
        <v>278</v>
      </c>
      <c r="F503" s="105"/>
      <c r="G503" s="107" t="n">
        <v>2980.23</v>
      </c>
      <c r="H503" s="107"/>
      <c r="I503" s="107"/>
      <c r="J503" s="107"/>
      <c r="K503" s="107"/>
      <c r="L503" s="107"/>
      <c r="M503" s="107"/>
      <c r="N503" s="107"/>
      <c r="O503" s="107"/>
      <c r="P503" s="107" t="n">
        <f aca="false">K503+SUM(L503:O503)</f>
        <v>0</v>
      </c>
      <c r="Q503" s="107"/>
      <c r="R503" s="108" t="e">
        <f aca="false">Q503/$P503</f>
        <v>#DIV/0!</v>
      </c>
      <c r="S503" s="107"/>
      <c r="T503" s="108" t="e">
        <f aca="false">S503/$P503</f>
        <v>#DIV/0!</v>
      </c>
      <c r="U503" s="107"/>
      <c r="V503" s="108" t="e">
        <f aca="false">U503/$P503</f>
        <v>#DIV/0!</v>
      </c>
      <c r="W503" s="107"/>
      <c r="X503" s="109" t="e">
        <f aca="false">W503/$P503</f>
        <v>#DIV/0!</v>
      </c>
      <c r="Y503" s="107"/>
      <c r="Z503" s="110"/>
    </row>
    <row r="504" customFormat="false" ht="13.9" hidden="false" customHeight="true" outlineLevel="0" collapsed="false">
      <c r="D504" s="30" t="s">
        <v>273</v>
      </c>
      <c r="E504" s="99" t="s">
        <v>279</v>
      </c>
      <c r="F504" s="105"/>
      <c r="G504" s="107" t="n">
        <v>2</v>
      </c>
      <c r="H504" s="107" t="n">
        <v>2670</v>
      </c>
      <c r="I504" s="107" t="n">
        <v>10000</v>
      </c>
      <c r="J504" s="107" t="n">
        <v>370</v>
      </c>
      <c r="K504" s="107" t="n">
        <v>5000</v>
      </c>
      <c r="L504" s="107"/>
      <c r="M504" s="107"/>
      <c r="N504" s="107"/>
      <c r="O504" s="107"/>
      <c r="P504" s="107" t="n">
        <f aca="false">K504+SUM(L504:O504)</f>
        <v>5000</v>
      </c>
      <c r="Q504" s="107"/>
      <c r="R504" s="108" t="n">
        <f aca="false">Q504/$P504</f>
        <v>0</v>
      </c>
      <c r="S504" s="107"/>
      <c r="T504" s="108" t="n">
        <f aca="false">S504/$P504</f>
        <v>0</v>
      </c>
      <c r="U504" s="107"/>
      <c r="V504" s="108" t="n">
        <f aca="false">U504/$P504</f>
        <v>0</v>
      </c>
      <c r="W504" s="107"/>
      <c r="X504" s="109" t="n">
        <f aca="false">W504/$P504</f>
        <v>0</v>
      </c>
      <c r="Y504" s="107"/>
      <c r="Z504" s="110"/>
    </row>
    <row r="505" customFormat="false" ht="13.9" hidden="true" customHeight="true" outlineLevel="0" collapsed="false">
      <c r="D505" s="122" t="s">
        <v>280</v>
      </c>
      <c r="E505" s="99" t="s">
        <v>281</v>
      </c>
      <c r="F505" s="105"/>
      <c r="G505" s="107"/>
      <c r="H505" s="107"/>
      <c r="I505" s="107" t="n">
        <v>57374</v>
      </c>
      <c r="J505" s="107" t="n">
        <v>57373.57</v>
      </c>
      <c r="K505" s="107"/>
      <c r="L505" s="107"/>
      <c r="M505" s="107"/>
      <c r="N505" s="107"/>
      <c r="O505" s="107"/>
      <c r="P505" s="107" t="n">
        <f aca="false">K505+SUM(L505:O505)</f>
        <v>0</v>
      </c>
      <c r="Q505" s="107"/>
      <c r="R505" s="108" t="e">
        <f aca="false">Q505/$P505</f>
        <v>#DIV/0!</v>
      </c>
      <c r="S505" s="107"/>
      <c r="T505" s="108" t="e">
        <f aca="false">S505/$P505</f>
        <v>#DIV/0!</v>
      </c>
      <c r="U505" s="107"/>
      <c r="V505" s="108" t="e">
        <f aca="false">U505/$P505</f>
        <v>#DIV/0!</v>
      </c>
      <c r="W505" s="107"/>
      <c r="X505" s="109" t="e">
        <f aca="false">W505/$P505</f>
        <v>#DIV/0!</v>
      </c>
      <c r="Y505" s="107"/>
      <c r="Z505" s="110"/>
    </row>
    <row r="507" customFormat="false" ht="13.9" hidden="false" customHeight="true" outlineLevel="0" collapsed="false">
      <c r="D507" s="28" t="s">
        <v>282</v>
      </c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9"/>
      <c r="S507" s="28"/>
      <c r="T507" s="29"/>
      <c r="U507" s="28"/>
      <c r="V507" s="29"/>
      <c r="W507" s="28"/>
      <c r="X507" s="29"/>
      <c r="Y507" s="28"/>
      <c r="Z507" s="28"/>
    </row>
    <row r="508" customFormat="false" ht="13.9" hidden="false" customHeight="true" outlineLevel="0" collapsed="false">
      <c r="D508" s="121"/>
      <c r="E508" s="7"/>
      <c r="F508" s="7"/>
      <c r="G508" s="7" t="s">
        <v>1</v>
      </c>
      <c r="H508" s="7" t="s">
        <v>2</v>
      </c>
      <c r="I508" s="7" t="s">
        <v>3</v>
      </c>
      <c r="J508" s="7" t="s">
        <v>4</v>
      </c>
      <c r="K508" s="7" t="s">
        <v>5</v>
      </c>
      <c r="L508" s="7" t="s">
        <v>6</v>
      </c>
      <c r="M508" s="7" t="s">
        <v>7</v>
      </c>
      <c r="N508" s="7" t="s">
        <v>8</v>
      </c>
      <c r="O508" s="7" t="s">
        <v>9</v>
      </c>
      <c r="P508" s="7" t="s">
        <v>10</v>
      </c>
      <c r="Q508" s="7" t="s">
        <v>11</v>
      </c>
      <c r="R508" s="8" t="s">
        <v>12</v>
      </c>
      <c r="S508" s="7" t="s">
        <v>13</v>
      </c>
      <c r="T508" s="8" t="s">
        <v>14</v>
      </c>
      <c r="U508" s="7" t="s">
        <v>15</v>
      </c>
      <c r="V508" s="8" t="s">
        <v>16</v>
      </c>
      <c r="W508" s="7" t="s">
        <v>17</v>
      </c>
      <c r="X508" s="8" t="s">
        <v>18</v>
      </c>
      <c r="Y508" s="7" t="s">
        <v>19</v>
      </c>
      <c r="Z508" s="7" t="s">
        <v>20</v>
      </c>
    </row>
    <row r="509" customFormat="false" ht="13.9" hidden="false" customHeight="true" outlineLevel="0" collapsed="false">
      <c r="A509" s="1" t="n">
        <v>8</v>
      </c>
      <c r="B509" s="1" t="n">
        <v>2</v>
      </c>
      <c r="D509" s="123" t="s">
        <v>21</v>
      </c>
      <c r="E509" s="10" t="n">
        <v>111</v>
      </c>
      <c r="F509" s="10" t="s">
        <v>131</v>
      </c>
      <c r="G509" s="11" t="n">
        <f aca="false">249670.98+113000</f>
        <v>362670.98</v>
      </c>
      <c r="H509" s="11" t="n">
        <v>0</v>
      </c>
      <c r="I509" s="11" t="n">
        <f aca="false">200000+130000</f>
        <v>330000</v>
      </c>
      <c r="J509" s="11" t="n">
        <f aca="false">J516</f>
        <v>89115.6</v>
      </c>
      <c r="K509" s="11" t="n">
        <f aca="false">189183+10884</f>
        <v>200067</v>
      </c>
      <c r="L509" s="11"/>
      <c r="M509" s="11"/>
      <c r="N509" s="11"/>
      <c r="O509" s="11"/>
      <c r="P509" s="11" t="n">
        <f aca="false">K509+SUM(L509:O509)</f>
        <v>200067</v>
      </c>
      <c r="Q509" s="11" t="n">
        <v>0</v>
      </c>
      <c r="R509" s="12" t="n">
        <f aca="false">Q509/$P509</f>
        <v>0</v>
      </c>
      <c r="S509" s="11" t="n">
        <v>0</v>
      </c>
      <c r="T509" s="12" t="n">
        <f aca="false">S509/$P509</f>
        <v>0</v>
      </c>
      <c r="U509" s="11" t="n">
        <v>0</v>
      </c>
      <c r="V509" s="12" t="n">
        <f aca="false">U509/$P509</f>
        <v>0</v>
      </c>
      <c r="W509" s="11" t="n">
        <v>0</v>
      </c>
      <c r="X509" s="12" t="n">
        <f aca="false">W509/$P509</f>
        <v>0</v>
      </c>
      <c r="Y509" s="11" t="n">
        <v>0</v>
      </c>
      <c r="Z509" s="11" t="n">
        <v>0</v>
      </c>
    </row>
    <row r="510" customFormat="false" ht="13.9" hidden="false" customHeight="true" outlineLevel="0" collapsed="false">
      <c r="A510" s="1" t="n">
        <v>8</v>
      </c>
      <c r="B510" s="1" t="n">
        <v>2</v>
      </c>
      <c r="D510" s="123" t="s">
        <v>21</v>
      </c>
      <c r="E510" s="10" t="n">
        <v>41</v>
      </c>
      <c r="F510" s="10" t="s">
        <v>23</v>
      </c>
      <c r="G510" s="11" t="n">
        <f aca="false">SUM(G514:G519)-G509</f>
        <v>53990.1900000001</v>
      </c>
      <c r="H510" s="11" t="n">
        <f aca="false">SUM(H514:H519)-H509</f>
        <v>140</v>
      </c>
      <c r="I510" s="11" t="n">
        <f aca="false">SUM(I514:I519)-I509</f>
        <v>311000</v>
      </c>
      <c r="J510" s="11" t="n">
        <f aca="false">SUM(J514:J519)-J509</f>
        <v>222669.1</v>
      </c>
      <c r="K510" s="11" t="n">
        <f aca="false">SUM(K514:K519)-K509</f>
        <v>120957</v>
      </c>
      <c r="L510" s="11" t="n">
        <f aca="false">SUM(L514:L519)-L509</f>
        <v>0</v>
      </c>
      <c r="M510" s="11" t="n">
        <f aca="false">SUM(M514:M519)-M509</f>
        <v>0</v>
      </c>
      <c r="N510" s="11" t="n">
        <f aca="false">SUM(N514:N519)-N509</f>
        <v>0</v>
      </c>
      <c r="O510" s="11" t="n">
        <f aca="false">SUM(O514:O519)-O509</f>
        <v>0</v>
      </c>
      <c r="P510" s="11" t="n">
        <f aca="false">SUM(P514:P519)-P509</f>
        <v>120957</v>
      </c>
      <c r="Q510" s="11" t="n">
        <f aca="false">SUM(Q514:Q519)-Q509</f>
        <v>0</v>
      </c>
      <c r="R510" s="12" t="n">
        <f aca="false">Q510/$P510</f>
        <v>0</v>
      </c>
      <c r="S510" s="11" t="n">
        <f aca="false">SUM(S514:S519)-S509</f>
        <v>0</v>
      </c>
      <c r="T510" s="12" t="n">
        <f aca="false">S510/$P510</f>
        <v>0</v>
      </c>
      <c r="U510" s="11" t="n">
        <f aca="false">SUM(U514:U519)-U509</f>
        <v>0</v>
      </c>
      <c r="V510" s="12" t="n">
        <f aca="false">U510/$P510</f>
        <v>0</v>
      </c>
      <c r="W510" s="11" t="n">
        <f aca="false">SUM(W514:W519)-W509</f>
        <v>0</v>
      </c>
      <c r="X510" s="12" t="n">
        <f aca="false">W510/$P510</f>
        <v>0</v>
      </c>
      <c r="Y510" s="11" t="n">
        <v>0</v>
      </c>
      <c r="Z510" s="11" t="n">
        <f aca="false">SUM(Z514:Z519)</f>
        <v>0</v>
      </c>
    </row>
    <row r="511" customFormat="false" ht="13.9" hidden="false" customHeight="true" outlineLevel="0" collapsed="false">
      <c r="A511" s="1" t="n">
        <v>8</v>
      </c>
      <c r="B511" s="1" t="n">
        <v>2</v>
      </c>
      <c r="D511" s="17"/>
      <c r="E511" s="18"/>
      <c r="F511" s="13" t="s">
        <v>121</v>
      </c>
      <c r="G511" s="14" t="n">
        <f aca="false">SUM(G509:G510)</f>
        <v>416661.17</v>
      </c>
      <c r="H511" s="14" t="n">
        <f aca="false">SUM(H509:H510)</f>
        <v>140</v>
      </c>
      <c r="I511" s="14" t="n">
        <f aca="false">SUM(I509:I510)</f>
        <v>641000</v>
      </c>
      <c r="J511" s="14" t="n">
        <f aca="false">SUM(J509:J510)</f>
        <v>311784.7</v>
      </c>
      <c r="K511" s="14" t="n">
        <f aca="false">SUM(K509:K510)</f>
        <v>321024</v>
      </c>
      <c r="L511" s="14" t="n">
        <f aca="false">SUM(L509:L510)</f>
        <v>0</v>
      </c>
      <c r="M511" s="14" t="n">
        <f aca="false">SUM(M509:M510)</f>
        <v>0</v>
      </c>
      <c r="N511" s="14" t="n">
        <f aca="false">SUM(N509:N510)</f>
        <v>0</v>
      </c>
      <c r="O511" s="14" t="n">
        <f aca="false">SUM(O509:O510)</f>
        <v>0</v>
      </c>
      <c r="P511" s="14" t="n">
        <f aca="false">SUM(P509:P510)</f>
        <v>321024</v>
      </c>
      <c r="Q511" s="14" t="n">
        <f aca="false">SUM(Q509:Q510)</f>
        <v>0</v>
      </c>
      <c r="R511" s="15" t="n">
        <f aca="false">Q511/$P511</f>
        <v>0</v>
      </c>
      <c r="S511" s="14" t="n">
        <f aca="false">SUM(S509:S510)</f>
        <v>0</v>
      </c>
      <c r="T511" s="15" t="n">
        <f aca="false">S511/$P511</f>
        <v>0</v>
      </c>
      <c r="U511" s="14" t="n">
        <f aca="false">SUM(U509:U510)</f>
        <v>0</v>
      </c>
      <c r="V511" s="15" t="n">
        <f aca="false">U511/$P511</f>
        <v>0</v>
      </c>
      <c r="W511" s="14" t="n">
        <f aca="false">SUM(W509:W510)</f>
        <v>0</v>
      </c>
      <c r="X511" s="15" t="n">
        <f aca="false">W511/$P511</f>
        <v>0</v>
      </c>
      <c r="Y511" s="14" t="n">
        <f aca="false">SUM(Y509:Y510)</f>
        <v>0</v>
      </c>
      <c r="Z511" s="14" t="n">
        <f aca="false">SUM(Z509:Z510)</f>
        <v>0</v>
      </c>
    </row>
    <row r="513" customFormat="false" ht="13.9" hidden="false" customHeight="true" outlineLevel="0" collapsed="false">
      <c r="D513" s="1" t="s">
        <v>57</v>
      </c>
    </row>
    <row r="514" customFormat="false" ht="13.9" hidden="true" customHeight="true" outlineLevel="0" collapsed="false">
      <c r="D514" s="122" t="s">
        <v>283</v>
      </c>
      <c r="E514" s="99" t="s">
        <v>284</v>
      </c>
      <c r="F514" s="105"/>
      <c r="G514" s="107" t="n">
        <v>367528.2</v>
      </c>
      <c r="H514" s="106"/>
      <c r="I514" s="106"/>
      <c r="J514" s="106"/>
      <c r="K514" s="106"/>
      <c r="L514" s="106"/>
      <c r="M514" s="106"/>
      <c r="N514" s="106"/>
      <c r="O514" s="106"/>
      <c r="P514" s="106" t="n">
        <f aca="false">K514+SUM(L514:O514)</f>
        <v>0</v>
      </c>
      <c r="Q514" s="106"/>
      <c r="R514" s="115" t="e">
        <f aca="false">Q514/$P514</f>
        <v>#DIV/0!</v>
      </c>
      <c r="S514" s="106"/>
      <c r="T514" s="115" t="e">
        <f aca="false">S514/$P514</f>
        <v>#DIV/0!</v>
      </c>
      <c r="U514" s="106"/>
      <c r="V514" s="115" t="e">
        <f aca="false">U514/$P514</f>
        <v>#DIV/0!</v>
      </c>
      <c r="W514" s="106"/>
      <c r="X514" s="116" t="e">
        <f aca="false">W514/$P514</f>
        <v>#DIV/0!</v>
      </c>
      <c r="Y514" s="107"/>
      <c r="Z514" s="110"/>
    </row>
    <row r="515" customFormat="false" ht="13.9" hidden="false" customHeight="true" outlineLevel="0" collapsed="false">
      <c r="D515" s="122" t="s">
        <v>285</v>
      </c>
      <c r="E515" s="39" t="s">
        <v>286</v>
      </c>
      <c r="F515" s="17"/>
      <c r="G515" s="40"/>
      <c r="H515" s="40"/>
      <c r="I515" s="40" t="n">
        <f aca="false">200000+10000</f>
        <v>210000</v>
      </c>
      <c r="J515" s="40" t="n">
        <v>0</v>
      </c>
      <c r="K515" s="40" t="n">
        <f aca="false">189183+9957</f>
        <v>199140</v>
      </c>
      <c r="L515" s="40"/>
      <c r="M515" s="40"/>
      <c r="N515" s="40"/>
      <c r="O515" s="40"/>
      <c r="P515" s="40" t="n">
        <f aca="false">K515+SUM(L515:O515)</f>
        <v>199140</v>
      </c>
      <c r="Q515" s="40"/>
      <c r="R515" s="41" t="n">
        <f aca="false">Q515/$P515</f>
        <v>0</v>
      </c>
      <c r="S515" s="40"/>
      <c r="T515" s="41" t="n">
        <f aca="false">S515/$P515</f>
        <v>0</v>
      </c>
      <c r="U515" s="40"/>
      <c r="V515" s="41" t="n">
        <f aca="false">U515/$P515</f>
        <v>0</v>
      </c>
      <c r="W515" s="40"/>
      <c r="X515" s="42" t="n">
        <f aca="false">W515/$P515</f>
        <v>0</v>
      </c>
      <c r="Y515" s="40"/>
      <c r="Z515" s="43"/>
    </row>
    <row r="516" customFormat="false" ht="13.9" hidden="false" customHeight="true" outlineLevel="0" collapsed="false">
      <c r="D516" s="122" t="s">
        <v>285</v>
      </c>
      <c r="E516" s="124" t="s">
        <v>287</v>
      </c>
      <c r="F516" s="83"/>
      <c r="G516" s="70"/>
      <c r="H516" s="70"/>
      <c r="I516" s="70" t="n">
        <f aca="false">131000+50000</f>
        <v>181000</v>
      </c>
      <c r="J516" s="70" t="n">
        <v>89115.6</v>
      </c>
      <c r="K516" s="70" t="n">
        <v>91884</v>
      </c>
      <c r="L516" s="70"/>
      <c r="M516" s="70"/>
      <c r="N516" s="70"/>
      <c r="O516" s="70"/>
      <c r="P516" s="70" t="n">
        <f aca="false">K516+SUM(L516:O516)</f>
        <v>91884</v>
      </c>
      <c r="Q516" s="70"/>
      <c r="R516" s="71" t="n">
        <f aca="false">Q516/$P516</f>
        <v>0</v>
      </c>
      <c r="S516" s="70"/>
      <c r="T516" s="71" t="n">
        <f aca="false">S516/$P516</f>
        <v>0</v>
      </c>
      <c r="U516" s="70"/>
      <c r="V516" s="71" t="n">
        <f aca="false">U516/$P516</f>
        <v>0</v>
      </c>
      <c r="W516" s="70"/>
      <c r="X516" s="47" t="n">
        <f aca="false">W516/$P516</f>
        <v>0</v>
      </c>
      <c r="Y516" s="70"/>
      <c r="Z516" s="48"/>
    </row>
    <row r="517" customFormat="false" ht="13.9" hidden="false" customHeight="true" outlineLevel="0" collapsed="false">
      <c r="D517" s="122"/>
      <c r="E517" s="125" t="s">
        <v>288</v>
      </c>
      <c r="F517" s="86"/>
      <c r="G517" s="54"/>
      <c r="H517" s="54"/>
      <c r="I517" s="54"/>
      <c r="J517" s="54"/>
      <c r="K517" s="54" t="n">
        <v>30000</v>
      </c>
      <c r="L517" s="54"/>
      <c r="M517" s="54"/>
      <c r="N517" s="54"/>
      <c r="O517" s="54"/>
      <c r="P517" s="54" t="n">
        <f aca="false">K517+SUM(L517:O517)</f>
        <v>30000</v>
      </c>
      <c r="Q517" s="54"/>
      <c r="R517" s="55" t="n">
        <f aca="false">Q517/$P517</f>
        <v>0</v>
      </c>
      <c r="S517" s="54"/>
      <c r="T517" s="55" t="n">
        <f aca="false">S517/$P517</f>
        <v>0</v>
      </c>
      <c r="U517" s="54"/>
      <c r="V517" s="55" t="n">
        <f aca="false">U517/$P517</f>
        <v>0</v>
      </c>
      <c r="W517" s="54"/>
      <c r="X517" s="56" t="n">
        <f aca="false">W517/$P517</f>
        <v>0</v>
      </c>
      <c r="Y517" s="54"/>
      <c r="Z517" s="57"/>
    </row>
    <row r="518" customFormat="false" ht="13.9" hidden="true" customHeight="true" outlineLevel="0" collapsed="false">
      <c r="D518" s="122" t="s">
        <v>285</v>
      </c>
      <c r="E518" s="124" t="s">
        <v>289</v>
      </c>
      <c r="F518" s="83"/>
      <c r="G518" s="70"/>
      <c r="H518" s="70" t="n">
        <v>140</v>
      </c>
      <c r="I518" s="70" t="n">
        <v>250000</v>
      </c>
      <c r="J518" s="70" t="n">
        <v>222669.1</v>
      </c>
      <c r="K518" s="70"/>
      <c r="L518" s="70"/>
      <c r="M518" s="70"/>
      <c r="N518" s="70"/>
      <c r="O518" s="70"/>
      <c r="P518" s="70" t="n">
        <f aca="false">K518+SUM(L518:O518)</f>
        <v>0</v>
      </c>
      <c r="Q518" s="70"/>
      <c r="R518" s="71" t="e">
        <f aca="false">Q518/$P518</f>
        <v>#DIV/0!</v>
      </c>
      <c r="S518" s="70"/>
      <c r="T518" s="71" t="e">
        <f aca="false">S518/$P518</f>
        <v>#DIV/0!</v>
      </c>
      <c r="U518" s="70"/>
      <c r="V518" s="71" t="e">
        <f aca="false">U518/$P518</f>
        <v>#DIV/0!</v>
      </c>
      <c r="W518" s="70"/>
      <c r="X518" s="47" t="e">
        <f aca="false">W518/$P518</f>
        <v>#DIV/0!</v>
      </c>
      <c r="Y518" s="70"/>
      <c r="Z518" s="48"/>
    </row>
    <row r="519" customFormat="false" ht="13.9" hidden="true" customHeight="true" outlineLevel="0" collapsed="false">
      <c r="D519" s="122"/>
      <c r="E519" s="125" t="s">
        <v>290</v>
      </c>
      <c r="F519" s="86"/>
      <c r="G519" s="54" t="n">
        <v>49132.97</v>
      </c>
      <c r="H519" s="54"/>
      <c r="I519" s="54"/>
      <c r="J519" s="54"/>
      <c r="K519" s="54"/>
      <c r="L519" s="54"/>
      <c r="M519" s="54"/>
      <c r="N519" s="54"/>
      <c r="O519" s="54"/>
      <c r="P519" s="54" t="n">
        <f aca="false">K519+SUM(L519:O519)</f>
        <v>0</v>
      </c>
      <c r="Q519" s="54"/>
      <c r="R519" s="55" t="e">
        <f aca="false">Q519/$P519</f>
        <v>#DIV/0!</v>
      </c>
      <c r="S519" s="54"/>
      <c r="T519" s="55" t="e">
        <f aca="false">S519/$P519</f>
        <v>#DIV/0!</v>
      </c>
      <c r="U519" s="54"/>
      <c r="V519" s="55" t="e">
        <f aca="false">U519/$P519</f>
        <v>#DIV/0!</v>
      </c>
      <c r="W519" s="54"/>
      <c r="X519" s="56" t="e">
        <f aca="false">W519/$P519</f>
        <v>#DIV/0!</v>
      </c>
      <c r="Y519" s="54"/>
      <c r="Z519" s="57"/>
    </row>
    <row r="521" customFormat="false" ht="13.9" hidden="false" customHeight="true" outlineLevel="0" collapsed="false">
      <c r="D521" s="28" t="s">
        <v>291</v>
      </c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9"/>
      <c r="S521" s="28"/>
      <c r="T521" s="29"/>
      <c r="U521" s="28"/>
      <c r="V521" s="29"/>
      <c r="W521" s="28"/>
      <c r="X521" s="29"/>
      <c r="Y521" s="28"/>
      <c r="Z521" s="28"/>
    </row>
    <row r="522" customFormat="false" ht="13.9" hidden="false" customHeight="true" outlineLevel="0" collapsed="false">
      <c r="D522" s="121"/>
      <c r="E522" s="7"/>
      <c r="F522" s="7"/>
      <c r="G522" s="7" t="s">
        <v>1</v>
      </c>
      <c r="H522" s="7" t="s">
        <v>2</v>
      </c>
      <c r="I522" s="7" t="s">
        <v>3</v>
      </c>
      <c r="J522" s="7" t="s">
        <v>4</v>
      </c>
      <c r="K522" s="7" t="s">
        <v>5</v>
      </c>
      <c r="L522" s="7" t="s">
        <v>6</v>
      </c>
      <c r="M522" s="7" t="s">
        <v>7</v>
      </c>
      <c r="N522" s="7" t="s">
        <v>8</v>
      </c>
      <c r="O522" s="7" t="s">
        <v>9</v>
      </c>
      <c r="P522" s="7" t="s">
        <v>10</v>
      </c>
      <c r="Q522" s="7" t="s">
        <v>11</v>
      </c>
      <c r="R522" s="8" t="s">
        <v>12</v>
      </c>
      <c r="S522" s="7" t="s">
        <v>13</v>
      </c>
      <c r="T522" s="8" t="s">
        <v>14</v>
      </c>
      <c r="U522" s="7" t="s">
        <v>15</v>
      </c>
      <c r="V522" s="8" t="s">
        <v>16</v>
      </c>
      <c r="W522" s="7" t="s">
        <v>17</v>
      </c>
      <c r="X522" s="8" t="s">
        <v>18</v>
      </c>
      <c r="Y522" s="7" t="s">
        <v>19</v>
      </c>
      <c r="Z522" s="7" t="s">
        <v>20</v>
      </c>
    </row>
    <row r="523" customFormat="false" ht="13.9" hidden="false" customHeight="true" outlineLevel="0" collapsed="false">
      <c r="A523" s="1" t="n">
        <v>8</v>
      </c>
      <c r="B523" s="1" t="n">
        <v>3</v>
      </c>
      <c r="D523" s="123" t="s">
        <v>21</v>
      </c>
      <c r="E523" s="10" t="n">
        <v>41</v>
      </c>
      <c r="F523" s="10" t="s">
        <v>23</v>
      </c>
      <c r="G523" s="11" t="n">
        <f aca="false">SUM(G527:G530)</f>
        <v>0</v>
      </c>
      <c r="H523" s="11" t="n">
        <f aca="false">SUM(H527:H530)</f>
        <v>1010</v>
      </c>
      <c r="I523" s="11" t="n">
        <f aca="false">SUM(I527:I530)</f>
        <v>271990</v>
      </c>
      <c r="J523" s="11" t="n">
        <f aca="false">SUM(J527:J530)</f>
        <v>291008.93</v>
      </c>
      <c r="K523" s="11" t="n">
        <f aca="false">SUM(K527:K530)</f>
        <v>450000</v>
      </c>
      <c r="L523" s="11" t="n">
        <f aca="false">SUM(L527:L530)</f>
        <v>0</v>
      </c>
      <c r="M523" s="11" t="n">
        <f aca="false">SUM(M527:M530)</f>
        <v>0</v>
      </c>
      <c r="N523" s="11" t="n">
        <f aca="false">SUM(N527:N530)</f>
        <v>0</v>
      </c>
      <c r="O523" s="11" t="n">
        <f aca="false">SUM(O527:O530)</f>
        <v>0</v>
      </c>
      <c r="P523" s="11" t="n">
        <f aca="false">SUM(P527:P530)</f>
        <v>450000</v>
      </c>
      <c r="Q523" s="11" t="n">
        <f aca="false">SUM(Q527:Q530)</f>
        <v>0</v>
      </c>
      <c r="R523" s="12" t="n">
        <f aca="false">Q523/$P523</f>
        <v>0</v>
      </c>
      <c r="S523" s="11" t="n">
        <f aca="false">SUM(S527:S530)</f>
        <v>0</v>
      </c>
      <c r="T523" s="12" t="n">
        <f aca="false">S523/$P523</f>
        <v>0</v>
      </c>
      <c r="U523" s="11" t="n">
        <f aca="false">SUM(U527:U530)</f>
        <v>0</v>
      </c>
      <c r="V523" s="12" t="n">
        <f aca="false">U523/$P523</f>
        <v>0</v>
      </c>
      <c r="W523" s="11" t="n">
        <f aca="false">SUM(W527:W530)</f>
        <v>0</v>
      </c>
      <c r="X523" s="12" t="n">
        <f aca="false">W523/$P523</f>
        <v>0</v>
      </c>
      <c r="Y523" s="11" t="n">
        <f aca="false">SUM(Y527:Y530)</f>
        <v>600593</v>
      </c>
      <c r="Z523" s="11" t="n">
        <f aca="false">SUM(Z527:Z530)</f>
        <v>0</v>
      </c>
    </row>
    <row r="524" customFormat="false" ht="13.9" hidden="false" customHeight="true" outlineLevel="0" collapsed="false">
      <c r="A524" s="1" t="n">
        <v>8</v>
      </c>
      <c r="B524" s="1" t="n">
        <v>3</v>
      </c>
      <c r="D524" s="17"/>
      <c r="E524" s="18"/>
      <c r="F524" s="13" t="s">
        <v>121</v>
      </c>
      <c r="G524" s="14" t="n">
        <f aca="false">SUM(G523:G523)</f>
        <v>0</v>
      </c>
      <c r="H524" s="14" t="n">
        <f aca="false">SUM(H523:H523)</f>
        <v>1010</v>
      </c>
      <c r="I524" s="14" t="n">
        <f aca="false">SUM(I523:I523)</f>
        <v>271990</v>
      </c>
      <c r="J524" s="14" t="n">
        <f aca="false">SUM(J523:J523)</f>
        <v>291008.93</v>
      </c>
      <c r="K524" s="14" t="n">
        <f aca="false">SUM(K523:K523)</f>
        <v>450000</v>
      </c>
      <c r="L524" s="14" t="n">
        <f aca="false">SUM(L523:L523)</f>
        <v>0</v>
      </c>
      <c r="M524" s="14" t="n">
        <f aca="false">SUM(M523:M523)</f>
        <v>0</v>
      </c>
      <c r="N524" s="14" t="n">
        <f aca="false">SUM(N523:N523)</f>
        <v>0</v>
      </c>
      <c r="O524" s="14" t="n">
        <f aca="false">SUM(O523:O523)</f>
        <v>0</v>
      </c>
      <c r="P524" s="14" t="n">
        <f aca="false">SUM(P523:P523)</f>
        <v>450000</v>
      </c>
      <c r="Q524" s="14" t="n">
        <f aca="false">SUM(Q523:Q523)</f>
        <v>0</v>
      </c>
      <c r="R524" s="15" t="n">
        <f aca="false">Q524/$P524</f>
        <v>0</v>
      </c>
      <c r="S524" s="14" t="n">
        <f aca="false">SUM(S523:S523)</f>
        <v>0</v>
      </c>
      <c r="T524" s="15" t="n">
        <f aca="false">S524/$P524</f>
        <v>0</v>
      </c>
      <c r="U524" s="14" t="n">
        <f aca="false">SUM(U523:U523)</f>
        <v>0</v>
      </c>
      <c r="V524" s="15" t="n">
        <f aca="false">U524/$P524</f>
        <v>0</v>
      </c>
      <c r="W524" s="14" t="n">
        <f aca="false">SUM(W523:W523)</f>
        <v>0</v>
      </c>
      <c r="X524" s="15" t="n">
        <f aca="false">W524/$P524</f>
        <v>0</v>
      </c>
      <c r="Y524" s="14" t="n">
        <f aca="false">SUM(Y523:Y523)</f>
        <v>600593</v>
      </c>
      <c r="Z524" s="14" t="n">
        <f aca="false">SUM(Z523:Z523)</f>
        <v>0</v>
      </c>
    </row>
    <row r="526" customFormat="false" ht="13.9" hidden="false" customHeight="true" outlineLevel="0" collapsed="false">
      <c r="D526" s="1" t="s">
        <v>57</v>
      </c>
    </row>
    <row r="527" customFormat="false" ht="13.9" hidden="true" customHeight="true" outlineLevel="0" collapsed="false">
      <c r="D527" s="30" t="s">
        <v>292</v>
      </c>
      <c r="E527" s="99" t="s">
        <v>293</v>
      </c>
      <c r="F527" s="105"/>
      <c r="G527" s="107"/>
      <c r="H527" s="107" t="n">
        <v>870</v>
      </c>
      <c r="I527" s="107" t="n">
        <v>2670</v>
      </c>
      <c r="J527" s="107" t="n">
        <v>4074</v>
      </c>
      <c r="K527" s="107"/>
      <c r="L527" s="107"/>
      <c r="M527" s="107"/>
      <c r="N527" s="107"/>
      <c r="O527" s="107"/>
      <c r="P527" s="107" t="n">
        <f aca="false">K527+SUM(L527:O527)</f>
        <v>0</v>
      </c>
      <c r="Q527" s="107"/>
      <c r="R527" s="108" t="e">
        <f aca="false">Q527/$P527</f>
        <v>#DIV/0!</v>
      </c>
      <c r="S527" s="107"/>
      <c r="T527" s="108" t="e">
        <f aca="false">S527/$P527</f>
        <v>#DIV/0!</v>
      </c>
      <c r="U527" s="107"/>
      <c r="V527" s="108" t="e">
        <f aca="false">U527/$P527</f>
        <v>#DIV/0!</v>
      </c>
      <c r="W527" s="107"/>
      <c r="X527" s="109" t="e">
        <f aca="false">W527/$P527</f>
        <v>#DIV/0!</v>
      </c>
      <c r="Y527" s="107"/>
      <c r="Z527" s="110"/>
    </row>
    <row r="528" customFormat="false" ht="13.9" hidden="true" customHeight="true" outlineLevel="0" collapsed="false">
      <c r="D528" s="30"/>
      <c r="E528" s="99" t="s">
        <v>294</v>
      </c>
      <c r="F528" s="105"/>
      <c r="G528" s="107"/>
      <c r="H528" s="107" t="n">
        <v>140</v>
      </c>
      <c r="I528" s="107" t="n">
        <f aca="false">19320</f>
        <v>19320</v>
      </c>
      <c r="J528" s="107" t="n">
        <v>19393.9</v>
      </c>
      <c r="K528" s="107"/>
      <c r="L528" s="107"/>
      <c r="M528" s="107"/>
      <c r="N528" s="107"/>
      <c r="O528" s="107"/>
      <c r="P528" s="107" t="n">
        <f aca="false">K528+SUM(L528:O528)</f>
        <v>0</v>
      </c>
      <c r="Q528" s="107"/>
      <c r="R528" s="108" t="e">
        <f aca="false">Q528/$P528</f>
        <v>#DIV/0!</v>
      </c>
      <c r="S528" s="107"/>
      <c r="T528" s="108" t="e">
        <f aca="false">S528/$P528</f>
        <v>#DIV/0!</v>
      </c>
      <c r="U528" s="107"/>
      <c r="V528" s="108" t="e">
        <f aca="false">U528/$P528</f>
        <v>#DIV/0!</v>
      </c>
      <c r="W528" s="107"/>
      <c r="X528" s="109" t="e">
        <f aca="false">W528/$P528</f>
        <v>#DIV/0!</v>
      </c>
      <c r="Y528" s="107"/>
      <c r="Z528" s="110"/>
    </row>
    <row r="529" customFormat="false" ht="13.9" hidden="false" customHeight="true" outlineLevel="0" collapsed="false">
      <c r="D529" s="30"/>
      <c r="E529" s="99" t="s">
        <v>295</v>
      </c>
      <c r="F529" s="105"/>
      <c r="G529" s="107"/>
      <c r="H529" s="107"/>
      <c r="I529" s="107" t="n">
        <v>250000</v>
      </c>
      <c r="J529" s="107" t="n">
        <v>267541.03</v>
      </c>
      <c r="K529" s="107" t="n">
        <v>450000</v>
      </c>
      <c r="L529" s="107"/>
      <c r="M529" s="107"/>
      <c r="N529" s="107"/>
      <c r="O529" s="107"/>
      <c r="P529" s="107" t="n">
        <f aca="false">K529+SUM(L529:O529)</f>
        <v>450000</v>
      </c>
      <c r="Q529" s="107"/>
      <c r="R529" s="108" t="n">
        <f aca="false">Q529/$P529</f>
        <v>0</v>
      </c>
      <c r="S529" s="107"/>
      <c r="T529" s="108" t="n">
        <f aca="false">S529/$P529</f>
        <v>0</v>
      </c>
      <c r="U529" s="107"/>
      <c r="V529" s="108" t="n">
        <f aca="false">U529/$P529</f>
        <v>0</v>
      </c>
      <c r="W529" s="107"/>
      <c r="X529" s="109" t="n">
        <f aca="false">W529/$P529</f>
        <v>0</v>
      </c>
      <c r="Y529" s="107"/>
      <c r="Z529" s="110"/>
    </row>
    <row r="530" customFormat="false" ht="13.9" hidden="false" customHeight="true" outlineLevel="0" collapsed="false">
      <c r="D530" s="30"/>
      <c r="E530" s="99" t="s">
        <v>296</v>
      </c>
      <c r="F530" s="105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 t="n">
        <f aca="false">K530+SUM(L530:O530)</f>
        <v>0</v>
      </c>
      <c r="Q530" s="107"/>
      <c r="R530" s="108" t="e">
        <f aca="false">Q530/$P530</f>
        <v>#DIV/0!</v>
      </c>
      <c r="S530" s="107"/>
      <c r="T530" s="108" t="e">
        <f aca="false">S530/$P530</f>
        <v>#DIV/0!</v>
      </c>
      <c r="U530" s="107"/>
      <c r="V530" s="108" t="e">
        <f aca="false">U530/$P530</f>
        <v>#DIV/0!</v>
      </c>
      <c r="W530" s="107"/>
      <c r="X530" s="109" t="e">
        <f aca="false">W530/$P530</f>
        <v>#DIV/0!</v>
      </c>
      <c r="Y530" s="106" t="n">
        <v>600593</v>
      </c>
      <c r="Z530" s="110"/>
    </row>
    <row r="532" customFormat="false" ht="13.9" hidden="false" customHeight="true" outlineLevel="0" collapsed="false">
      <c r="D532" s="28" t="s">
        <v>297</v>
      </c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9"/>
      <c r="S532" s="28"/>
      <c r="T532" s="29"/>
      <c r="U532" s="28"/>
      <c r="V532" s="29"/>
      <c r="W532" s="28"/>
      <c r="X532" s="29"/>
      <c r="Y532" s="28"/>
      <c r="Z532" s="28"/>
    </row>
    <row r="533" customFormat="false" ht="13.9" hidden="false" customHeight="true" outlineLevel="0" collapsed="false">
      <c r="D533" s="121"/>
      <c r="E533" s="7"/>
      <c r="F533" s="7"/>
      <c r="G533" s="7" t="s">
        <v>1</v>
      </c>
      <c r="H533" s="7" t="s">
        <v>2</v>
      </c>
      <c r="I533" s="7" t="s">
        <v>3</v>
      </c>
      <c r="J533" s="7" t="s">
        <v>4</v>
      </c>
      <c r="K533" s="7" t="s">
        <v>5</v>
      </c>
      <c r="L533" s="7" t="s">
        <v>6</v>
      </c>
      <c r="M533" s="7" t="s">
        <v>7</v>
      </c>
      <c r="N533" s="7" t="s">
        <v>8</v>
      </c>
      <c r="O533" s="7" t="s">
        <v>9</v>
      </c>
      <c r="P533" s="7" t="s">
        <v>10</v>
      </c>
      <c r="Q533" s="7" t="s">
        <v>11</v>
      </c>
      <c r="R533" s="8" t="s">
        <v>12</v>
      </c>
      <c r="S533" s="7" t="s">
        <v>13</v>
      </c>
      <c r="T533" s="8" t="s">
        <v>14</v>
      </c>
      <c r="U533" s="7" t="s">
        <v>15</v>
      </c>
      <c r="V533" s="8" t="s">
        <v>16</v>
      </c>
      <c r="W533" s="7" t="s">
        <v>17</v>
      </c>
      <c r="X533" s="8" t="s">
        <v>18</v>
      </c>
      <c r="Y533" s="7" t="s">
        <v>19</v>
      </c>
      <c r="Z533" s="7" t="s">
        <v>20</v>
      </c>
    </row>
    <row r="534" customFormat="false" ht="13.9" hidden="false" customHeight="true" outlineLevel="0" collapsed="false">
      <c r="A534" s="1" t="n">
        <v>8</v>
      </c>
      <c r="B534" s="1" t="n">
        <v>4</v>
      </c>
      <c r="D534" s="123" t="s">
        <v>21</v>
      </c>
      <c r="E534" s="10" t="n">
        <v>111</v>
      </c>
      <c r="F534" s="10" t="s">
        <v>47</v>
      </c>
      <c r="G534" s="11" t="n">
        <v>636446.24</v>
      </c>
      <c r="H534" s="11" t="n">
        <v>0</v>
      </c>
      <c r="I534" s="11" t="n">
        <v>0</v>
      </c>
      <c r="J534" s="11" t="n">
        <v>0</v>
      </c>
      <c r="K534" s="11" t="n">
        <v>0</v>
      </c>
      <c r="L534" s="11" t="n">
        <v>0</v>
      </c>
      <c r="M534" s="11" t="n">
        <v>0</v>
      </c>
      <c r="N534" s="11" t="n">
        <v>0</v>
      </c>
      <c r="O534" s="11" t="n">
        <v>0</v>
      </c>
      <c r="P534" s="11" t="n">
        <v>0</v>
      </c>
      <c r="Q534" s="11" t="n">
        <v>0</v>
      </c>
      <c r="R534" s="12" t="e">
        <f aca="false">Q534/$P534</f>
        <v>#DIV/0!</v>
      </c>
      <c r="S534" s="11" t="n">
        <v>0</v>
      </c>
      <c r="T534" s="12" t="e">
        <f aca="false">S534/$P534</f>
        <v>#DIV/0!</v>
      </c>
      <c r="U534" s="11" t="n">
        <v>0</v>
      </c>
      <c r="V534" s="12" t="e">
        <f aca="false">U534/$P534</f>
        <v>#DIV/0!</v>
      </c>
      <c r="W534" s="11" t="n">
        <v>0</v>
      </c>
      <c r="X534" s="12" t="e">
        <f aca="false">W534/$P534</f>
        <v>#DIV/0!</v>
      </c>
      <c r="Y534" s="11" t="n">
        <f aca="false">SUM(Y538:Y538)</f>
        <v>0</v>
      </c>
      <c r="Z534" s="11" t="n">
        <f aca="false">SUM(Z538:Z538)</f>
        <v>0</v>
      </c>
    </row>
    <row r="535" customFormat="false" ht="13.9" hidden="false" customHeight="true" outlineLevel="0" collapsed="false">
      <c r="A535" s="1" t="n">
        <v>8</v>
      </c>
      <c r="B535" s="1" t="n">
        <v>4</v>
      </c>
      <c r="D535" s="123" t="s">
        <v>21</v>
      </c>
      <c r="E535" s="10" t="n">
        <v>41</v>
      </c>
      <c r="F535" s="10" t="s">
        <v>23</v>
      </c>
      <c r="G535" s="11" t="n">
        <f aca="false">SUM(G539:G542)-G534</f>
        <v>42486.76</v>
      </c>
      <c r="H535" s="11" t="n">
        <f aca="false">SUM(H539:H542)-H534</f>
        <v>0</v>
      </c>
      <c r="I535" s="11" t="n">
        <f aca="false">SUM(I539:I542)-I534</f>
        <v>0</v>
      </c>
      <c r="J535" s="11" t="n">
        <f aca="false">SUM(J539:J542)-J534</f>
        <v>0</v>
      </c>
      <c r="K535" s="11" t="n">
        <f aca="false">SUM(K539:K542)-K534</f>
        <v>0</v>
      </c>
      <c r="L535" s="11" t="n">
        <f aca="false">SUM(L539:L542)-L534</f>
        <v>0</v>
      </c>
      <c r="M535" s="11" t="n">
        <f aca="false">SUM(M539:M542)-M534</f>
        <v>0</v>
      </c>
      <c r="N535" s="11" t="n">
        <f aca="false">SUM(N539:N542)-N534</f>
        <v>0</v>
      </c>
      <c r="O535" s="11" t="n">
        <f aca="false">SUM(O539:O542)-O534</f>
        <v>0</v>
      </c>
      <c r="P535" s="11" t="n">
        <f aca="false">SUM(P539:P542)-P534</f>
        <v>0</v>
      </c>
      <c r="Q535" s="11" t="n">
        <f aca="false">SUM(Q539:Q542)-Q534</f>
        <v>0</v>
      </c>
      <c r="R535" s="12" t="e">
        <f aca="false">Q535/$P535</f>
        <v>#DIV/0!</v>
      </c>
      <c r="S535" s="11" t="n">
        <f aca="false">SUM(S539:S542)-S534</f>
        <v>0</v>
      </c>
      <c r="T535" s="12" t="e">
        <f aca="false">S535/$P535</f>
        <v>#DIV/0!</v>
      </c>
      <c r="U535" s="11" t="n">
        <f aca="false">SUM(U539:U542)-U534</f>
        <v>0</v>
      </c>
      <c r="V535" s="12" t="e">
        <f aca="false">U535/$P535</f>
        <v>#DIV/0!</v>
      </c>
      <c r="W535" s="11" t="n">
        <f aca="false">SUM(W539:W542)-W534</f>
        <v>0</v>
      </c>
      <c r="X535" s="12" t="e">
        <f aca="false">W535/$P535</f>
        <v>#DIV/0!</v>
      </c>
      <c r="Y535" s="11" t="n">
        <f aca="false">SUM(Y539:Y542)-Y534</f>
        <v>0</v>
      </c>
      <c r="Z535" s="11" t="n">
        <f aca="false">SUM(Z539:Z542)-Z534</f>
        <v>0</v>
      </c>
    </row>
    <row r="536" customFormat="false" ht="13.9" hidden="false" customHeight="true" outlineLevel="0" collapsed="false">
      <c r="A536" s="1" t="n">
        <v>8</v>
      </c>
      <c r="B536" s="1" t="n">
        <v>4</v>
      </c>
      <c r="D536" s="17"/>
      <c r="E536" s="18"/>
      <c r="F536" s="13" t="s">
        <v>121</v>
      </c>
      <c r="G536" s="14" t="n">
        <f aca="false">SUM(G534:G535)</f>
        <v>678933</v>
      </c>
      <c r="H536" s="14" t="n">
        <f aca="false">SUM(H534:H535)</f>
        <v>0</v>
      </c>
      <c r="I536" s="14" t="n">
        <f aca="false">SUM(I534:I535)</f>
        <v>0</v>
      </c>
      <c r="J536" s="14" t="n">
        <f aca="false">SUM(J534:J535)</f>
        <v>0</v>
      </c>
      <c r="K536" s="14" t="n">
        <f aca="false">SUM(K534:K535)</f>
        <v>0</v>
      </c>
      <c r="L536" s="14" t="n">
        <f aca="false">SUM(L534:L535)</f>
        <v>0</v>
      </c>
      <c r="M536" s="14" t="n">
        <f aca="false">SUM(M534:M535)</f>
        <v>0</v>
      </c>
      <c r="N536" s="14" t="n">
        <f aca="false">SUM(N534:N535)</f>
        <v>0</v>
      </c>
      <c r="O536" s="14" t="n">
        <f aca="false">SUM(O534:O535)</f>
        <v>0</v>
      </c>
      <c r="P536" s="14" t="n">
        <f aca="false">SUM(P534:P535)</f>
        <v>0</v>
      </c>
      <c r="Q536" s="14" t="n">
        <f aca="false">SUM(Q534:Q535)</f>
        <v>0</v>
      </c>
      <c r="R536" s="15" t="e">
        <f aca="false">Q536/$P536</f>
        <v>#DIV/0!</v>
      </c>
      <c r="S536" s="14" t="n">
        <f aca="false">SUM(S534:S535)</f>
        <v>0</v>
      </c>
      <c r="T536" s="15" t="e">
        <f aca="false">S536/$P536</f>
        <v>#DIV/0!</v>
      </c>
      <c r="U536" s="14" t="n">
        <f aca="false">SUM(U534:U535)</f>
        <v>0</v>
      </c>
      <c r="V536" s="15" t="e">
        <f aca="false">U536/$P536</f>
        <v>#DIV/0!</v>
      </c>
      <c r="W536" s="14" t="n">
        <f aca="false">SUM(W534:W535)</f>
        <v>0</v>
      </c>
      <c r="X536" s="15" t="e">
        <f aca="false">W536/$P536</f>
        <v>#DIV/0!</v>
      </c>
      <c r="Y536" s="14" t="n">
        <f aca="false">SUM(Y535:Y535)</f>
        <v>0</v>
      </c>
      <c r="Z536" s="14" t="n">
        <f aca="false">SUM(Z535:Z535)</f>
        <v>0</v>
      </c>
    </row>
    <row r="538" customFormat="false" ht="13.9" hidden="true" customHeight="true" outlineLevel="0" collapsed="false">
      <c r="D538" s="1" t="s">
        <v>57</v>
      </c>
    </row>
    <row r="539" customFormat="false" ht="13.9" hidden="true" customHeight="true" outlineLevel="0" collapsed="false">
      <c r="D539" s="30" t="s">
        <v>298</v>
      </c>
      <c r="E539" s="39" t="s">
        <v>96</v>
      </c>
      <c r="F539" s="17"/>
      <c r="G539" s="40" t="n">
        <v>525970.88</v>
      </c>
      <c r="H539" s="40"/>
      <c r="I539" s="40" t="n">
        <v>0</v>
      </c>
      <c r="J539" s="40" t="n">
        <v>0</v>
      </c>
      <c r="K539" s="40"/>
      <c r="L539" s="40"/>
      <c r="M539" s="40"/>
      <c r="N539" s="40"/>
      <c r="O539" s="40"/>
      <c r="P539" s="40" t="n">
        <f aca="false">K539+SUM(L539:O539)</f>
        <v>0</v>
      </c>
      <c r="Q539" s="40"/>
      <c r="R539" s="41" t="e">
        <f aca="false">Q539/$P539</f>
        <v>#DIV/0!</v>
      </c>
      <c r="S539" s="40"/>
      <c r="T539" s="41" t="e">
        <f aca="false">S539/$P539</f>
        <v>#DIV/0!</v>
      </c>
      <c r="U539" s="40"/>
      <c r="V539" s="41" t="e">
        <f aca="false">U539/$P539</f>
        <v>#DIV/0!</v>
      </c>
      <c r="W539" s="40"/>
      <c r="X539" s="42" t="e">
        <f aca="false">W539/$P539</f>
        <v>#DIV/0!</v>
      </c>
      <c r="Y539" s="40"/>
      <c r="Z539" s="43"/>
    </row>
    <row r="540" customFormat="false" ht="13.9" hidden="true" customHeight="true" outlineLevel="0" collapsed="false">
      <c r="D540" s="30"/>
      <c r="E540" s="44" t="s">
        <v>299</v>
      </c>
      <c r="F540" s="83"/>
      <c r="G540" s="70" t="n">
        <v>5276.23</v>
      </c>
      <c r="H540" s="70"/>
      <c r="I540" s="70" t="n">
        <v>0</v>
      </c>
      <c r="J540" s="70" t="n">
        <v>0</v>
      </c>
      <c r="K540" s="70"/>
      <c r="L540" s="70"/>
      <c r="M540" s="70"/>
      <c r="N540" s="70"/>
      <c r="O540" s="70"/>
      <c r="P540" s="70" t="n">
        <f aca="false">K540+SUM(L540:O540)</f>
        <v>0</v>
      </c>
      <c r="Q540" s="70"/>
      <c r="R540" s="71" t="e">
        <f aca="false">Q540/$P540</f>
        <v>#DIV/0!</v>
      </c>
      <c r="S540" s="70"/>
      <c r="T540" s="71" t="e">
        <f aca="false">S540/$P540</f>
        <v>#DIV/0!</v>
      </c>
      <c r="U540" s="70"/>
      <c r="V540" s="71" t="e">
        <f aca="false">U540/$P540</f>
        <v>#DIV/0!</v>
      </c>
      <c r="W540" s="70"/>
      <c r="X540" s="47" t="e">
        <f aca="false">W540/$P540</f>
        <v>#DIV/0!</v>
      </c>
      <c r="Y540" s="70"/>
      <c r="Z540" s="48"/>
    </row>
    <row r="541" customFormat="false" ht="13.9" hidden="true" customHeight="true" outlineLevel="0" collapsed="false">
      <c r="D541" s="30"/>
      <c r="E541" s="52" t="s">
        <v>300</v>
      </c>
      <c r="F541" s="86"/>
      <c r="G541" s="54" t="n">
        <v>2783.37</v>
      </c>
      <c r="H541" s="54"/>
      <c r="I541" s="54" t="n">
        <v>0</v>
      </c>
      <c r="J541" s="54" t="n">
        <v>0</v>
      </c>
      <c r="K541" s="54"/>
      <c r="L541" s="54"/>
      <c r="M541" s="54"/>
      <c r="N541" s="54"/>
      <c r="O541" s="54"/>
      <c r="P541" s="54" t="n">
        <f aca="false">K541+SUM(L541:O541)</f>
        <v>0</v>
      </c>
      <c r="Q541" s="54"/>
      <c r="R541" s="55" t="e">
        <f aca="false">Q541/$P541</f>
        <v>#DIV/0!</v>
      </c>
      <c r="S541" s="54"/>
      <c r="T541" s="55" t="e">
        <f aca="false">S541/$P541</f>
        <v>#DIV/0!</v>
      </c>
      <c r="U541" s="54"/>
      <c r="V541" s="55" t="e">
        <f aca="false">U541/$P541</f>
        <v>#DIV/0!</v>
      </c>
      <c r="W541" s="54"/>
      <c r="X541" s="56" t="e">
        <f aca="false">W541/$P541</f>
        <v>#DIV/0!</v>
      </c>
      <c r="Y541" s="54"/>
      <c r="Z541" s="57"/>
    </row>
    <row r="542" customFormat="false" ht="13.9" hidden="true" customHeight="true" outlineLevel="0" collapsed="false">
      <c r="D542" s="10" t="s">
        <v>298</v>
      </c>
      <c r="E542" s="52" t="s">
        <v>301</v>
      </c>
      <c r="F542" s="86"/>
      <c r="G542" s="54" t="n">
        <v>144902.52</v>
      </c>
      <c r="H542" s="54"/>
      <c r="I542" s="54" t="n">
        <v>0</v>
      </c>
      <c r="J542" s="54" t="n">
        <v>0</v>
      </c>
      <c r="K542" s="54"/>
      <c r="L542" s="54"/>
      <c r="M542" s="54"/>
      <c r="N542" s="54"/>
      <c r="O542" s="54"/>
      <c r="P542" s="54" t="n">
        <f aca="false">K542+SUM(L542:O542)</f>
        <v>0</v>
      </c>
      <c r="Q542" s="54"/>
      <c r="R542" s="55" t="e">
        <f aca="false">Q542/$P542</f>
        <v>#DIV/0!</v>
      </c>
      <c r="S542" s="54"/>
      <c r="T542" s="55" t="e">
        <f aca="false">S542/$P542</f>
        <v>#DIV/0!</v>
      </c>
      <c r="U542" s="54"/>
      <c r="V542" s="55" t="e">
        <f aca="false">U542/$P542</f>
        <v>#DIV/0!</v>
      </c>
      <c r="W542" s="54"/>
      <c r="X542" s="56" t="e">
        <f aca="false">W542/$P542</f>
        <v>#DIV/0!</v>
      </c>
      <c r="Y542" s="54"/>
      <c r="Z542" s="57"/>
    </row>
    <row r="543" customFormat="false" ht="13.9" hidden="true" customHeight="true" outlineLevel="0" collapsed="false"/>
    <row r="544" customFormat="false" ht="13.9" hidden="false" customHeight="true" outlineLevel="0" collapsed="false">
      <c r="D544" s="28" t="s">
        <v>302</v>
      </c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9"/>
      <c r="S544" s="28"/>
      <c r="T544" s="29"/>
      <c r="U544" s="28"/>
      <c r="V544" s="29"/>
      <c r="W544" s="28"/>
      <c r="X544" s="29"/>
      <c r="Y544" s="28"/>
      <c r="Z544" s="28"/>
    </row>
    <row r="545" customFormat="false" ht="13.9" hidden="false" customHeight="true" outlineLevel="0" collapsed="false">
      <c r="D545" s="121"/>
      <c r="E545" s="7"/>
      <c r="F545" s="7"/>
      <c r="G545" s="7" t="s">
        <v>1</v>
      </c>
      <c r="H545" s="7" t="s">
        <v>2</v>
      </c>
      <c r="I545" s="7" t="s">
        <v>3</v>
      </c>
      <c r="J545" s="7" t="s">
        <v>4</v>
      </c>
      <c r="K545" s="7" t="s">
        <v>5</v>
      </c>
      <c r="L545" s="7" t="s">
        <v>6</v>
      </c>
      <c r="M545" s="7" t="s">
        <v>7</v>
      </c>
      <c r="N545" s="7" t="s">
        <v>8</v>
      </c>
      <c r="O545" s="7" t="s">
        <v>9</v>
      </c>
      <c r="P545" s="7" t="s">
        <v>10</v>
      </c>
      <c r="Q545" s="7" t="s">
        <v>11</v>
      </c>
      <c r="R545" s="8" t="s">
        <v>12</v>
      </c>
      <c r="S545" s="7" t="s">
        <v>13</v>
      </c>
      <c r="T545" s="8" t="s">
        <v>14</v>
      </c>
      <c r="U545" s="7" t="s">
        <v>15</v>
      </c>
      <c r="V545" s="8" t="s">
        <v>16</v>
      </c>
      <c r="W545" s="7" t="s">
        <v>17</v>
      </c>
      <c r="X545" s="8" t="s">
        <v>18</v>
      </c>
      <c r="Y545" s="7" t="s">
        <v>19</v>
      </c>
      <c r="Z545" s="7" t="s">
        <v>20</v>
      </c>
    </row>
    <row r="546" customFormat="false" ht="13.9" hidden="false" customHeight="true" outlineLevel="0" collapsed="false">
      <c r="A546" s="1" t="n">
        <v>8</v>
      </c>
      <c r="B546" s="1" t="n">
        <v>5</v>
      </c>
      <c r="D546" s="30" t="s">
        <v>21</v>
      </c>
      <c r="E546" s="10" t="n">
        <v>111</v>
      </c>
      <c r="F546" s="10" t="s">
        <v>47</v>
      </c>
      <c r="G546" s="11" t="n">
        <v>0</v>
      </c>
      <c r="H546" s="11" t="n">
        <v>0</v>
      </c>
      <c r="I546" s="11" t="n">
        <v>170000</v>
      </c>
      <c r="J546" s="11" t="n">
        <v>0</v>
      </c>
      <c r="K546" s="11" t="n">
        <v>166698</v>
      </c>
      <c r="L546" s="11" t="n">
        <v>0</v>
      </c>
      <c r="M546" s="11" t="n">
        <v>0</v>
      </c>
      <c r="N546" s="11" t="n">
        <v>0</v>
      </c>
      <c r="O546" s="11" t="n">
        <v>0</v>
      </c>
      <c r="P546" s="11" t="n">
        <v>0</v>
      </c>
      <c r="Q546" s="11" t="n">
        <v>0</v>
      </c>
      <c r="R546" s="12" t="e">
        <f aca="false">Q546/$P546</f>
        <v>#DIV/0!</v>
      </c>
      <c r="S546" s="11" t="n">
        <v>0</v>
      </c>
      <c r="T546" s="12" t="e">
        <f aca="false">S546/$P546</f>
        <v>#DIV/0!</v>
      </c>
      <c r="U546" s="11" t="n">
        <v>0</v>
      </c>
      <c r="V546" s="12" t="e">
        <f aca="false">U546/$P546</f>
        <v>#DIV/0!</v>
      </c>
      <c r="W546" s="11" t="n">
        <v>0</v>
      </c>
      <c r="X546" s="12" t="e">
        <f aca="false">W546/$P546</f>
        <v>#DIV/0!</v>
      </c>
      <c r="Y546" s="11" t="n">
        <v>0</v>
      </c>
      <c r="Z546" s="11" t="n">
        <v>0</v>
      </c>
    </row>
    <row r="547" customFormat="false" ht="13.9" hidden="false" customHeight="true" outlineLevel="0" collapsed="false">
      <c r="A547" s="1" t="n">
        <v>8</v>
      </c>
      <c r="B547" s="1" t="n">
        <v>5</v>
      </c>
      <c r="D547" s="30"/>
      <c r="E547" s="10" t="n">
        <v>41</v>
      </c>
      <c r="F547" s="10" t="s">
        <v>23</v>
      </c>
      <c r="G547" s="11" t="n">
        <f aca="false">SUM(G551:G557)-G546</f>
        <v>39300</v>
      </c>
      <c r="H547" s="11" t="n">
        <f aca="false">SUM(H551:H557)-H546</f>
        <v>74155.57</v>
      </c>
      <c r="I547" s="11" t="n">
        <f aca="false">SUM(I551:I557)-I546</f>
        <v>334814</v>
      </c>
      <c r="J547" s="11" t="n">
        <f aca="false">SUM(J551:J557)-J546</f>
        <v>228510.6</v>
      </c>
      <c r="K547" s="11" t="n">
        <f aca="false">SUM(K551:K557)-K546</f>
        <v>245805</v>
      </c>
      <c r="L547" s="11" t="n">
        <f aca="false">SUM(L551:L557)-L546</f>
        <v>0</v>
      </c>
      <c r="M547" s="11" t="n">
        <f aca="false">SUM(M551:M557)-M546</f>
        <v>0</v>
      </c>
      <c r="N547" s="11" t="n">
        <f aca="false">SUM(N551:N557)-N546</f>
        <v>0</v>
      </c>
      <c r="O547" s="11" t="n">
        <f aca="false">SUM(O551:O557)-O546</f>
        <v>0</v>
      </c>
      <c r="P547" s="11" t="n">
        <f aca="false">SUM(P551:P557)-P546</f>
        <v>412503</v>
      </c>
      <c r="Q547" s="11" t="n">
        <f aca="false">SUM(Q551:Q557)-Q546</f>
        <v>0</v>
      </c>
      <c r="R547" s="12" t="n">
        <f aca="false">Q547/$P547</f>
        <v>0</v>
      </c>
      <c r="S547" s="11" t="n">
        <f aca="false">SUM(S551:S557)-S546</f>
        <v>0</v>
      </c>
      <c r="T547" s="12" t="n">
        <f aca="false">S547/$P547</f>
        <v>0</v>
      </c>
      <c r="U547" s="11" t="n">
        <f aca="false">SUM(U551:U557)-U546</f>
        <v>0</v>
      </c>
      <c r="V547" s="12" t="n">
        <f aca="false">U547/$P547</f>
        <v>0</v>
      </c>
      <c r="W547" s="11" t="n">
        <f aca="false">SUM(W551:W557)-W546</f>
        <v>0</v>
      </c>
      <c r="X547" s="12" t="n">
        <f aca="false">W547/$P547</f>
        <v>0</v>
      </c>
      <c r="Y547" s="11" t="n">
        <f aca="false">SUM(Y551:Y557)</f>
        <v>0</v>
      </c>
      <c r="Z547" s="11" t="n">
        <f aca="false">SUM(Z551:Z557)</f>
        <v>683907</v>
      </c>
    </row>
    <row r="548" customFormat="false" ht="13.9" hidden="false" customHeight="true" outlineLevel="0" collapsed="false">
      <c r="A548" s="1" t="n">
        <v>8</v>
      </c>
      <c r="B548" s="1" t="n">
        <v>5</v>
      </c>
      <c r="D548" s="17"/>
      <c r="E548" s="18"/>
      <c r="F548" s="13" t="s">
        <v>121</v>
      </c>
      <c r="G548" s="14" t="n">
        <f aca="false">SUM(G546:G547)</f>
        <v>39300</v>
      </c>
      <c r="H548" s="14" t="n">
        <f aca="false">SUM(H546:H547)</f>
        <v>74155.57</v>
      </c>
      <c r="I548" s="14" t="n">
        <f aca="false">SUM(I546:I547)</f>
        <v>504814</v>
      </c>
      <c r="J548" s="14" t="n">
        <f aca="false">SUM(J546:J547)</f>
        <v>228510.6</v>
      </c>
      <c r="K548" s="14" t="n">
        <f aca="false">SUM(K546:K547)</f>
        <v>412503</v>
      </c>
      <c r="L548" s="14" t="n">
        <f aca="false">SUM(L546:L547)</f>
        <v>0</v>
      </c>
      <c r="M548" s="14" t="n">
        <f aca="false">SUM(M546:M547)</f>
        <v>0</v>
      </c>
      <c r="N548" s="14" t="n">
        <f aca="false">SUM(N546:N547)</f>
        <v>0</v>
      </c>
      <c r="O548" s="14" t="n">
        <f aca="false">SUM(O546:O547)</f>
        <v>0</v>
      </c>
      <c r="P548" s="14" t="n">
        <f aca="false">SUM(P546:P547)</f>
        <v>412503</v>
      </c>
      <c r="Q548" s="14" t="n">
        <f aca="false">SUM(Q546:Q547)</f>
        <v>0</v>
      </c>
      <c r="R548" s="15" t="n">
        <f aca="false">Q548/$P548</f>
        <v>0</v>
      </c>
      <c r="S548" s="14" t="n">
        <f aca="false">SUM(S546:S547)</f>
        <v>0</v>
      </c>
      <c r="T548" s="15" t="n">
        <f aca="false">S548/$P548</f>
        <v>0</v>
      </c>
      <c r="U548" s="14" t="n">
        <f aca="false">SUM(U546:U547)</f>
        <v>0</v>
      </c>
      <c r="V548" s="15" t="n">
        <f aca="false">U548/$P548</f>
        <v>0</v>
      </c>
      <c r="W548" s="14" t="n">
        <f aca="false">SUM(W546:W547)</f>
        <v>0</v>
      </c>
      <c r="X548" s="15" t="n">
        <f aca="false">W548/$P548</f>
        <v>0</v>
      </c>
      <c r="Y548" s="14" t="n">
        <f aca="false">SUM(Y546:Y547)</f>
        <v>0</v>
      </c>
      <c r="Z548" s="14" t="n">
        <f aca="false">SUM(Z546:Z547)</f>
        <v>683907</v>
      </c>
    </row>
    <row r="550" customFormat="false" ht="13.9" hidden="false" customHeight="true" outlineLevel="0" collapsed="false">
      <c r="D550" s="1" t="s">
        <v>57</v>
      </c>
    </row>
    <row r="551" customFormat="false" ht="13.9" hidden="false" customHeight="true" outlineLevel="0" collapsed="false">
      <c r="D551" s="30" t="s">
        <v>303</v>
      </c>
      <c r="E551" s="99" t="s">
        <v>304</v>
      </c>
      <c r="F551" s="105"/>
      <c r="G551" s="107"/>
      <c r="H551" s="106" t="n">
        <v>20209.86</v>
      </c>
      <c r="I551" s="106"/>
      <c r="J551" s="106"/>
      <c r="K551" s="106" t="n">
        <v>124430</v>
      </c>
      <c r="L551" s="106"/>
      <c r="M551" s="106"/>
      <c r="N551" s="106"/>
      <c r="O551" s="106"/>
      <c r="P551" s="106" t="n">
        <f aca="false">K551+SUM(L551:O551)</f>
        <v>124430</v>
      </c>
      <c r="Q551" s="106"/>
      <c r="R551" s="115" t="n">
        <f aca="false">Q551/$P551</f>
        <v>0</v>
      </c>
      <c r="S551" s="106"/>
      <c r="T551" s="115" t="n">
        <f aca="false">S551/$P551</f>
        <v>0</v>
      </c>
      <c r="U551" s="106"/>
      <c r="V551" s="115" t="n">
        <f aca="false">U551/$P551</f>
        <v>0</v>
      </c>
      <c r="W551" s="106"/>
      <c r="X551" s="116" t="n">
        <f aca="false">W551/$P551</f>
        <v>0</v>
      </c>
      <c r="Y551" s="107"/>
      <c r="Z551" s="110"/>
    </row>
    <row r="552" customFormat="false" ht="13.9" hidden="true" customHeight="true" outlineLevel="0" collapsed="false">
      <c r="D552" s="30" t="s">
        <v>305</v>
      </c>
      <c r="E552" s="99" t="s">
        <v>306</v>
      </c>
      <c r="F552" s="105"/>
      <c r="G552" s="107"/>
      <c r="H552" s="107" t="n">
        <v>50367.76</v>
      </c>
      <c r="I552" s="107"/>
      <c r="J552" s="107"/>
      <c r="K552" s="107"/>
      <c r="L552" s="107"/>
      <c r="M552" s="107"/>
      <c r="N552" s="107"/>
      <c r="O552" s="107"/>
      <c r="P552" s="107" t="n">
        <f aca="false">K552+SUM(L552:O552)</f>
        <v>0</v>
      </c>
      <c r="Q552" s="107"/>
      <c r="R552" s="108" t="e">
        <f aca="false">Q552/$P552</f>
        <v>#DIV/0!</v>
      </c>
      <c r="S552" s="107"/>
      <c r="T552" s="108" t="e">
        <f aca="false">S552/$P552</f>
        <v>#DIV/0!</v>
      </c>
      <c r="U552" s="107"/>
      <c r="V552" s="108" t="e">
        <f aca="false">U552/$P552</f>
        <v>#DIV/0!</v>
      </c>
      <c r="W552" s="107"/>
      <c r="X552" s="109" t="e">
        <f aca="false">W552/$P552</f>
        <v>#DIV/0!</v>
      </c>
      <c r="Y552" s="107"/>
      <c r="Z552" s="110"/>
    </row>
    <row r="553" customFormat="false" ht="13.9" hidden="true" customHeight="true" outlineLevel="0" collapsed="false">
      <c r="D553" s="122" t="s">
        <v>305</v>
      </c>
      <c r="E553" s="39" t="s">
        <v>307</v>
      </c>
      <c r="F553" s="17"/>
      <c r="G553" s="40" t="n">
        <v>37800</v>
      </c>
      <c r="H553" s="40" t="n">
        <v>223.9</v>
      </c>
      <c r="I553" s="40" t="n">
        <v>3840</v>
      </c>
      <c r="J553" s="40" t="n">
        <v>5028</v>
      </c>
      <c r="K553" s="40"/>
      <c r="L553" s="40"/>
      <c r="M553" s="40"/>
      <c r="N553" s="40"/>
      <c r="O553" s="40"/>
      <c r="P553" s="40" t="n">
        <f aca="false">K553+SUM(L553:O553)</f>
        <v>0</v>
      </c>
      <c r="Q553" s="40"/>
      <c r="R553" s="41" t="e">
        <f aca="false">Q553/$P553</f>
        <v>#DIV/0!</v>
      </c>
      <c r="S553" s="40"/>
      <c r="T553" s="41" t="e">
        <f aca="false">S553/$P553</f>
        <v>#DIV/0!</v>
      </c>
      <c r="U553" s="40"/>
      <c r="V553" s="41" t="e">
        <f aca="false">U553/$P553</f>
        <v>#DIV/0!</v>
      </c>
      <c r="W553" s="40"/>
      <c r="X553" s="42" t="e">
        <f aca="false">W553/$P553</f>
        <v>#DIV/0!</v>
      </c>
      <c r="Y553" s="40"/>
      <c r="Z553" s="43"/>
    </row>
    <row r="554" customFormat="false" ht="13.9" hidden="false" customHeight="true" outlineLevel="0" collapsed="false">
      <c r="D554" s="122" t="s">
        <v>305</v>
      </c>
      <c r="E554" s="52" t="s">
        <v>308</v>
      </c>
      <c r="F554" s="86"/>
      <c r="G554" s="54"/>
      <c r="H554" s="54"/>
      <c r="I554" s="54"/>
      <c r="J554" s="54"/>
      <c r="K554" s="54"/>
      <c r="L554" s="54"/>
      <c r="M554" s="54"/>
      <c r="N554" s="54"/>
      <c r="O554" s="54"/>
      <c r="P554" s="54" t="n">
        <f aca="false">K554+SUM(L554:O554)</f>
        <v>0</v>
      </c>
      <c r="Q554" s="54"/>
      <c r="R554" s="55" t="e">
        <f aca="false">Q554/$P554</f>
        <v>#DIV/0!</v>
      </c>
      <c r="S554" s="54"/>
      <c r="T554" s="55" t="e">
        <f aca="false">S554/$P554</f>
        <v>#DIV/0!</v>
      </c>
      <c r="U554" s="54"/>
      <c r="V554" s="55" t="e">
        <f aca="false">U554/$P554</f>
        <v>#DIV/0!</v>
      </c>
      <c r="W554" s="54"/>
      <c r="X554" s="56" t="e">
        <f aca="false">W554/$P554</f>
        <v>#DIV/0!</v>
      </c>
      <c r="Y554" s="54"/>
      <c r="Z554" s="126" t="n">
        <v>683907</v>
      </c>
    </row>
    <row r="555" customFormat="false" ht="13.9" hidden="false" customHeight="true" outlineLevel="0" collapsed="false">
      <c r="D555" s="122" t="s">
        <v>305</v>
      </c>
      <c r="E555" s="52" t="s">
        <v>309</v>
      </c>
      <c r="F555" s="86"/>
      <c r="G555" s="54"/>
      <c r="H555" s="54" t="n">
        <v>1200</v>
      </c>
      <c r="I555" s="54" t="n">
        <f aca="false">170000+10000</f>
        <v>180000</v>
      </c>
      <c r="J555" s="54" t="n">
        <v>0</v>
      </c>
      <c r="K555" s="87" t="n">
        <f aca="false">166698+8774</f>
        <v>175472</v>
      </c>
      <c r="L555" s="54"/>
      <c r="M555" s="54"/>
      <c r="N555" s="54"/>
      <c r="O555" s="54"/>
      <c r="P555" s="54" t="n">
        <f aca="false">K555+SUM(L555:O555)</f>
        <v>175472</v>
      </c>
      <c r="Q555" s="54"/>
      <c r="R555" s="55" t="n">
        <f aca="false">Q555/$P555</f>
        <v>0</v>
      </c>
      <c r="S555" s="54"/>
      <c r="T555" s="55" t="n">
        <f aca="false">S555/$P555</f>
        <v>0</v>
      </c>
      <c r="U555" s="54"/>
      <c r="V555" s="55" t="n">
        <f aca="false">U555/$P555</f>
        <v>0</v>
      </c>
      <c r="W555" s="54"/>
      <c r="X555" s="56" t="n">
        <f aca="false">W555/$P555</f>
        <v>0</v>
      </c>
      <c r="Y555" s="106"/>
      <c r="Z555" s="127"/>
    </row>
    <row r="556" customFormat="false" ht="13.9" hidden="false" customHeight="true" outlineLevel="0" collapsed="false">
      <c r="D556" s="1" t="s">
        <v>310</v>
      </c>
      <c r="E556" s="99" t="s">
        <v>311</v>
      </c>
      <c r="F556" s="105"/>
      <c r="G556" s="107"/>
      <c r="H556" s="107" t="n">
        <v>2154.05</v>
      </c>
      <c r="I556" s="106" t="n">
        <f aca="false">25994+214980</f>
        <v>240974</v>
      </c>
      <c r="J556" s="107" t="n">
        <v>218186.4</v>
      </c>
      <c r="K556" s="107" t="n">
        <v>12601</v>
      </c>
      <c r="L556" s="107"/>
      <c r="M556" s="107"/>
      <c r="N556" s="107"/>
      <c r="O556" s="107"/>
      <c r="P556" s="107" t="n">
        <f aca="false">K556+SUM(L556:O556)</f>
        <v>12601</v>
      </c>
      <c r="Q556" s="107"/>
      <c r="R556" s="108" t="n">
        <f aca="false">Q556/$P556</f>
        <v>0</v>
      </c>
      <c r="S556" s="107"/>
      <c r="T556" s="108" t="n">
        <f aca="false">S556/$P556</f>
        <v>0</v>
      </c>
      <c r="U556" s="107"/>
      <c r="V556" s="108" t="n">
        <f aca="false">U556/$P556</f>
        <v>0</v>
      </c>
      <c r="W556" s="107"/>
      <c r="X556" s="109" t="n">
        <f aca="false">W556/$P556</f>
        <v>0</v>
      </c>
      <c r="Y556" s="107"/>
      <c r="Z556" s="110"/>
    </row>
    <row r="557" customFormat="false" ht="13.9" hidden="false" customHeight="true" outlineLevel="0" collapsed="false">
      <c r="D557" s="30" t="s">
        <v>312</v>
      </c>
      <c r="E557" s="128" t="s">
        <v>313</v>
      </c>
      <c r="F557" s="105"/>
      <c r="G557" s="107" t="n">
        <v>1500</v>
      </c>
      <c r="H557" s="107"/>
      <c r="I557" s="107" t="n">
        <v>80000</v>
      </c>
      <c r="J557" s="107" t="n">
        <v>5296.2</v>
      </c>
      <c r="K557" s="107" t="n">
        <v>100000</v>
      </c>
      <c r="L557" s="107"/>
      <c r="M557" s="107"/>
      <c r="N557" s="107"/>
      <c r="O557" s="107"/>
      <c r="P557" s="107" t="n">
        <f aca="false">K557+SUM(L557:O557)</f>
        <v>100000</v>
      </c>
      <c r="Q557" s="107"/>
      <c r="R557" s="108" t="n">
        <f aca="false">Q557/$P557</f>
        <v>0</v>
      </c>
      <c r="S557" s="107"/>
      <c r="T557" s="108" t="n">
        <f aca="false">S557/$P557</f>
        <v>0</v>
      </c>
      <c r="U557" s="107"/>
      <c r="V557" s="108" t="n">
        <f aca="false">U557/$P557</f>
        <v>0</v>
      </c>
      <c r="W557" s="107"/>
      <c r="X557" s="109" t="n">
        <f aca="false">W557/$P557</f>
        <v>0</v>
      </c>
      <c r="Y557" s="105"/>
      <c r="Z557" s="129"/>
    </row>
    <row r="559" customFormat="false" ht="13.9" hidden="false" customHeight="true" outlineLevel="0" collapsed="false">
      <c r="D559" s="28" t="s">
        <v>314</v>
      </c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9"/>
      <c r="S559" s="28"/>
      <c r="T559" s="29"/>
      <c r="U559" s="28"/>
      <c r="V559" s="29"/>
      <c r="W559" s="28"/>
      <c r="X559" s="29"/>
      <c r="Y559" s="28"/>
      <c r="Z559" s="28"/>
    </row>
    <row r="560" customFormat="false" ht="13.9" hidden="false" customHeight="true" outlineLevel="0" collapsed="false">
      <c r="D560" s="121"/>
      <c r="E560" s="7"/>
      <c r="F560" s="7"/>
      <c r="G560" s="7" t="s">
        <v>1</v>
      </c>
      <c r="H560" s="7" t="s">
        <v>2</v>
      </c>
      <c r="I560" s="7" t="s">
        <v>3</v>
      </c>
      <c r="J560" s="7" t="s">
        <v>4</v>
      </c>
      <c r="K560" s="7" t="s">
        <v>5</v>
      </c>
      <c r="L560" s="7" t="s">
        <v>6</v>
      </c>
      <c r="M560" s="7" t="s">
        <v>7</v>
      </c>
      <c r="N560" s="7" t="s">
        <v>8</v>
      </c>
      <c r="O560" s="7" t="s">
        <v>9</v>
      </c>
      <c r="P560" s="7" t="s">
        <v>10</v>
      </c>
      <c r="Q560" s="7" t="s">
        <v>11</v>
      </c>
      <c r="R560" s="8" t="s">
        <v>12</v>
      </c>
      <c r="S560" s="7" t="s">
        <v>13</v>
      </c>
      <c r="T560" s="8" t="s">
        <v>14</v>
      </c>
      <c r="U560" s="7" t="s">
        <v>15</v>
      </c>
      <c r="V560" s="8" t="s">
        <v>16</v>
      </c>
      <c r="W560" s="7" t="s">
        <v>17</v>
      </c>
      <c r="X560" s="8" t="s">
        <v>18</v>
      </c>
      <c r="Y560" s="7" t="s">
        <v>19</v>
      </c>
      <c r="Z560" s="7" t="s">
        <v>20</v>
      </c>
    </row>
    <row r="561" customFormat="false" ht="13.9" hidden="false" customHeight="true" outlineLevel="0" collapsed="false">
      <c r="A561" s="1" t="n">
        <v>8</v>
      </c>
      <c r="B561" s="1" t="n">
        <v>6</v>
      </c>
      <c r="D561" s="123" t="s">
        <v>21</v>
      </c>
      <c r="E561" s="10" t="n">
        <v>111</v>
      </c>
      <c r="F561" s="10" t="s">
        <v>131</v>
      </c>
      <c r="G561" s="11" t="n">
        <v>0</v>
      </c>
      <c r="H561" s="11" t="n">
        <v>0</v>
      </c>
      <c r="I561" s="11" t="n">
        <v>0</v>
      </c>
      <c r="J561" s="11" t="n">
        <v>0</v>
      </c>
      <c r="K561" s="11" t="n">
        <v>0</v>
      </c>
      <c r="L561" s="11" t="n">
        <v>0</v>
      </c>
      <c r="M561" s="11" t="n">
        <v>0</v>
      </c>
      <c r="N561" s="11" t="n">
        <v>0</v>
      </c>
      <c r="O561" s="11" t="n">
        <v>0</v>
      </c>
      <c r="P561" s="11" t="n">
        <v>0</v>
      </c>
      <c r="Q561" s="11" t="n">
        <v>0</v>
      </c>
      <c r="R561" s="12" t="e">
        <f aca="false">Q561/$P561</f>
        <v>#DIV/0!</v>
      </c>
      <c r="S561" s="11" t="n">
        <v>0</v>
      </c>
      <c r="T561" s="12" t="e">
        <f aca="false">S561/$P561</f>
        <v>#DIV/0!</v>
      </c>
      <c r="U561" s="11" t="n">
        <v>0</v>
      </c>
      <c r="V561" s="12" t="e">
        <f aca="false">U561/$P561</f>
        <v>#DIV/0!</v>
      </c>
      <c r="W561" s="11" t="n">
        <v>0</v>
      </c>
      <c r="X561" s="12" t="e">
        <f aca="false">W561/$P561</f>
        <v>#DIV/0!</v>
      </c>
      <c r="Y561" s="11" t="n">
        <f aca="false">SUM(Y565:Y565)</f>
        <v>0</v>
      </c>
      <c r="Z561" s="11" t="n">
        <f aca="false">SUM(Z565:Z565)</f>
        <v>0</v>
      </c>
    </row>
    <row r="562" customFormat="false" ht="13.9" hidden="false" customHeight="true" outlineLevel="0" collapsed="false">
      <c r="A562" s="1" t="n">
        <v>8</v>
      </c>
      <c r="B562" s="1" t="n">
        <v>6</v>
      </c>
      <c r="D562" s="123" t="s">
        <v>21</v>
      </c>
      <c r="E562" s="10" t="n">
        <v>41</v>
      </c>
      <c r="F562" s="10" t="s">
        <v>23</v>
      </c>
      <c r="G562" s="11" t="n">
        <f aca="false">SUM(G566:G570)</f>
        <v>86624.64</v>
      </c>
      <c r="H562" s="11" t="n">
        <f aca="false">SUM(H566:H570)</f>
        <v>13652.03</v>
      </c>
      <c r="I562" s="11" t="n">
        <f aca="false">SUM(I566:I570)-I561</f>
        <v>120000</v>
      </c>
      <c r="J562" s="11" t="n">
        <f aca="false">SUM(J566:J570)-J561</f>
        <v>98871.97</v>
      </c>
      <c r="K562" s="11" t="n">
        <f aca="false">SUM(K566:K570)-K561</f>
        <v>99920</v>
      </c>
      <c r="L562" s="11" t="n">
        <f aca="false">SUM(L566:L570)-L561</f>
        <v>0</v>
      </c>
      <c r="M562" s="11" t="n">
        <f aca="false">SUM(M566:M570)-M561</f>
        <v>0</v>
      </c>
      <c r="N562" s="11" t="n">
        <f aca="false">SUM(N566:N570)-N561</f>
        <v>0</v>
      </c>
      <c r="O562" s="11" t="n">
        <f aca="false">SUM(O566:O570)-O561</f>
        <v>0</v>
      </c>
      <c r="P562" s="11" t="n">
        <f aca="false">SUM(P566:P570)-P561</f>
        <v>80000</v>
      </c>
      <c r="Q562" s="11" t="n">
        <f aca="false">SUM(Q566:Q570)-Q561</f>
        <v>0</v>
      </c>
      <c r="R562" s="12" t="n">
        <f aca="false">Q562/$P562</f>
        <v>0</v>
      </c>
      <c r="S562" s="11" t="n">
        <f aca="false">SUM(S566:S570)-S561</f>
        <v>0</v>
      </c>
      <c r="T562" s="12" t="n">
        <f aca="false">S562/$P562</f>
        <v>0</v>
      </c>
      <c r="U562" s="11" t="n">
        <f aca="false">SUM(U566:U570)-U561</f>
        <v>0</v>
      </c>
      <c r="V562" s="12" t="n">
        <f aca="false">U562/$P562</f>
        <v>0</v>
      </c>
      <c r="W562" s="11" t="n">
        <f aca="false">SUM(W566:W570)-W561</f>
        <v>0</v>
      </c>
      <c r="X562" s="12" t="n">
        <f aca="false">W562/$P562</f>
        <v>0</v>
      </c>
      <c r="Y562" s="11" t="n">
        <f aca="false">SUM(Y566:Y570)-Y561</f>
        <v>0</v>
      </c>
      <c r="Z562" s="11" t="n">
        <f aca="false">SUM(Z566:Z570)-Z561</f>
        <v>0</v>
      </c>
    </row>
    <row r="563" customFormat="false" ht="13.9" hidden="false" customHeight="true" outlineLevel="0" collapsed="false">
      <c r="A563" s="1" t="n">
        <v>8</v>
      </c>
      <c r="B563" s="1" t="n">
        <v>6</v>
      </c>
      <c r="D563" s="17"/>
      <c r="E563" s="18"/>
      <c r="F563" s="13" t="s">
        <v>121</v>
      </c>
      <c r="G563" s="14" t="n">
        <f aca="false">SUM(G561:G562)</f>
        <v>86624.64</v>
      </c>
      <c r="H563" s="14" t="n">
        <f aca="false">SUM(H561:H562)</f>
        <v>13652.03</v>
      </c>
      <c r="I563" s="14" t="n">
        <f aca="false">SUM(I561:I562)</f>
        <v>120000</v>
      </c>
      <c r="J563" s="14" t="n">
        <f aca="false">SUM(J561:J562)</f>
        <v>98871.97</v>
      </c>
      <c r="K563" s="14" t="n">
        <f aca="false">SUM(K561:K562)</f>
        <v>99920</v>
      </c>
      <c r="L563" s="14" t="n">
        <f aca="false">SUM(L561:L562)</f>
        <v>0</v>
      </c>
      <c r="M563" s="14" t="n">
        <f aca="false">SUM(M561:M562)</f>
        <v>0</v>
      </c>
      <c r="N563" s="14" t="n">
        <f aca="false">SUM(N561:N562)</f>
        <v>0</v>
      </c>
      <c r="O563" s="14" t="n">
        <f aca="false">SUM(O561:O562)</f>
        <v>0</v>
      </c>
      <c r="P563" s="14" t="n">
        <f aca="false">SUM(P561:P562)</f>
        <v>80000</v>
      </c>
      <c r="Q563" s="14" t="n">
        <f aca="false">SUM(Q561:Q562)</f>
        <v>0</v>
      </c>
      <c r="R563" s="15" t="n">
        <f aca="false">Q563/$P563</f>
        <v>0</v>
      </c>
      <c r="S563" s="14" t="n">
        <f aca="false">SUM(S561:S562)</f>
        <v>0</v>
      </c>
      <c r="T563" s="15" t="n">
        <f aca="false">S563/$P563</f>
        <v>0</v>
      </c>
      <c r="U563" s="14" t="n">
        <f aca="false">SUM(U561:U562)</f>
        <v>0</v>
      </c>
      <c r="V563" s="15" t="n">
        <f aca="false">U563/$P563</f>
        <v>0</v>
      </c>
      <c r="W563" s="14" t="n">
        <f aca="false">SUM(W561:W562)</f>
        <v>0</v>
      </c>
      <c r="X563" s="15" t="n">
        <f aca="false">W563/$P563</f>
        <v>0</v>
      </c>
      <c r="Y563" s="14" t="n">
        <f aca="false">SUM(Y561:Y562)</f>
        <v>0</v>
      </c>
      <c r="Z563" s="14" t="n">
        <f aca="false">SUM(Z561:Z562)</f>
        <v>0</v>
      </c>
    </row>
    <row r="565" customFormat="false" ht="13.9" hidden="false" customHeight="true" outlineLevel="0" collapsed="false">
      <c r="D565" s="1" t="s">
        <v>57</v>
      </c>
    </row>
    <row r="566" customFormat="false" ht="13.9" hidden="false" customHeight="true" outlineLevel="0" collapsed="false">
      <c r="D566" s="30" t="s">
        <v>315</v>
      </c>
      <c r="E566" s="39" t="s">
        <v>316</v>
      </c>
      <c r="F566" s="17"/>
      <c r="G566" s="40" t="n">
        <v>66156.45</v>
      </c>
      <c r="H566" s="40" t="n">
        <f aca="false">4320.43+110</f>
        <v>4430.43</v>
      </c>
      <c r="I566" s="40" t="n">
        <f aca="false">80000+40000</f>
        <v>120000</v>
      </c>
      <c r="J566" s="40" t="n">
        <v>98871.97</v>
      </c>
      <c r="K566" s="40" t="n">
        <v>20000</v>
      </c>
      <c r="L566" s="40"/>
      <c r="M566" s="40"/>
      <c r="N566" s="40"/>
      <c r="O566" s="40"/>
      <c r="P566" s="40" t="n">
        <f aca="false">K566+SUM(L566:O566)</f>
        <v>20000</v>
      </c>
      <c r="Q566" s="40"/>
      <c r="R566" s="41" t="n">
        <f aca="false">Q566/$P566</f>
        <v>0</v>
      </c>
      <c r="S566" s="40"/>
      <c r="T566" s="41" t="n">
        <f aca="false">S566/$P566</f>
        <v>0</v>
      </c>
      <c r="U566" s="40"/>
      <c r="V566" s="41" t="n">
        <f aca="false">U566/$P566</f>
        <v>0</v>
      </c>
      <c r="W566" s="40"/>
      <c r="X566" s="42" t="n">
        <f aca="false">W566/$P566</f>
        <v>0</v>
      </c>
      <c r="Y566" s="40"/>
      <c r="Z566" s="43"/>
    </row>
    <row r="567" customFormat="false" ht="13.9" hidden="false" customHeight="true" outlineLevel="0" collapsed="false">
      <c r="D567" s="30"/>
      <c r="E567" s="52" t="s">
        <v>317</v>
      </c>
      <c r="F567" s="86"/>
      <c r="G567" s="54"/>
      <c r="H567" s="54"/>
      <c r="I567" s="54"/>
      <c r="J567" s="54"/>
      <c r="K567" s="54" t="n">
        <v>19920</v>
      </c>
      <c r="L567" s="54"/>
      <c r="M567" s="54"/>
      <c r="N567" s="54"/>
      <c r="O567" s="54"/>
      <c r="P567" s="54"/>
      <c r="Q567" s="54"/>
      <c r="R567" s="55"/>
      <c r="S567" s="54"/>
      <c r="T567" s="55"/>
      <c r="U567" s="54"/>
      <c r="V567" s="55"/>
      <c r="W567" s="54"/>
      <c r="X567" s="56"/>
      <c r="Y567" s="54"/>
      <c r="Z567" s="57"/>
    </row>
    <row r="568" customFormat="false" ht="13.9" hidden="false" customHeight="true" outlineLevel="0" collapsed="false">
      <c r="D568" s="130" t="s">
        <v>318</v>
      </c>
      <c r="E568" s="44" t="s">
        <v>319</v>
      </c>
      <c r="F568" s="83"/>
      <c r="G568" s="70"/>
      <c r="H568" s="70" t="n">
        <v>3012</v>
      </c>
      <c r="I568" s="70"/>
      <c r="J568" s="70"/>
      <c r="K568" s="70" t="n">
        <v>30000</v>
      </c>
      <c r="L568" s="70"/>
      <c r="M568" s="70"/>
      <c r="N568" s="70"/>
      <c r="O568" s="70"/>
      <c r="P568" s="40" t="n">
        <f aca="false">K568+SUM(L568:O568)</f>
        <v>30000</v>
      </c>
      <c r="Q568" s="70"/>
      <c r="R568" s="41" t="n">
        <f aca="false">Q568/$P568</f>
        <v>0</v>
      </c>
      <c r="S568" s="70"/>
      <c r="T568" s="41" t="n">
        <f aca="false">S568/$P568</f>
        <v>0</v>
      </c>
      <c r="U568" s="70"/>
      <c r="V568" s="41" t="n">
        <f aca="false">U568/$P568</f>
        <v>0</v>
      </c>
      <c r="W568" s="70"/>
      <c r="X568" s="42" t="n">
        <f aca="false">W568/$P568</f>
        <v>0</v>
      </c>
      <c r="Y568" s="70"/>
      <c r="Z568" s="48"/>
    </row>
    <row r="569" customFormat="false" ht="13.9" hidden="false" customHeight="true" outlineLevel="0" collapsed="false">
      <c r="D569" s="130"/>
      <c r="E569" s="52" t="s">
        <v>320</v>
      </c>
      <c r="F569" s="86"/>
      <c r="G569" s="54" t="n">
        <v>20468.19</v>
      </c>
      <c r="H569" s="54" t="n">
        <v>2129.6</v>
      </c>
      <c r="I569" s="54"/>
      <c r="J569" s="54"/>
      <c r="K569" s="54" t="n">
        <v>30000</v>
      </c>
      <c r="L569" s="54"/>
      <c r="M569" s="54"/>
      <c r="N569" s="54"/>
      <c r="O569" s="54"/>
      <c r="P569" s="54" t="n">
        <f aca="false">K569+SUM(L569:O569)</f>
        <v>30000</v>
      </c>
      <c r="Q569" s="54"/>
      <c r="R569" s="55" t="n">
        <f aca="false">Q569/$P569</f>
        <v>0</v>
      </c>
      <c r="S569" s="54"/>
      <c r="T569" s="55" t="n">
        <f aca="false">S569/$P569</f>
        <v>0</v>
      </c>
      <c r="U569" s="54"/>
      <c r="V569" s="55" t="n">
        <f aca="false">U569/$P569</f>
        <v>0</v>
      </c>
      <c r="W569" s="54"/>
      <c r="X569" s="56" t="n">
        <f aca="false">W569/$P569</f>
        <v>0</v>
      </c>
      <c r="Y569" s="54"/>
      <c r="Z569" s="57"/>
    </row>
    <row r="570" customFormat="false" ht="13.9" hidden="true" customHeight="true" outlineLevel="0" collapsed="false">
      <c r="D570" s="130"/>
      <c r="E570" s="52" t="s">
        <v>321</v>
      </c>
      <c r="F570" s="86"/>
      <c r="G570" s="54"/>
      <c r="H570" s="54" t="n">
        <v>4080</v>
      </c>
      <c r="I570" s="54"/>
      <c r="J570" s="54"/>
      <c r="K570" s="54"/>
      <c r="L570" s="54"/>
      <c r="M570" s="54"/>
      <c r="N570" s="54"/>
      <c r="O570" s="54"/>
      <c r="P570" s="54" t="n">
        <f aca="false">K570+SUM(L570:O570)</f>
        <v>0</v>
      </c>
      <c r="Q570" s="54"/>
      <c r="R570" s="55" t="e">
        <f aca="false">Q570/$P570</f>
        <v>#DIV/0!</v>
      </c>
      <c r="S570" s="54"/>
      <c r="T570" s="55" t="e">
        <f aca="false">S570/$P570</f>
        <v>#DIV/0!</v>
      </c>
      <c r="U570" s="54"/>
      <c r="V570" s="55" t="e">
        <f aca="false">U570/$P570</f>
        <v>#DIV/0!</v>
      </c>
      <c r="W570" s="54"/>
      <c r="X570" s="56" t="e">
        <f aca="false">W570/$P570</f>
        <v>#DIV/0!</v>
      </c>
      <c r="Y570" s="54"/>
      <c r="Z570" s="57"/>
    </row>
    <row r="572" customFormat="false" ht="13.9" hidden="false" customHeight="true" outlineLevel="0" collapsed="false">
      <c r="D572" s="28" t="s">
        <v>322</v>
      </c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9"/>
      <c r="S572" s="28"/>
      <c r="T572" s="29"/>
      <c r="U572" s="28"/>
      <c r="V572" s="29"/>
      <c r="W572" s="28"/>
      <c r="X572" s="29"/>
      <c r="Y572" s="28"/>
      <c r="Z572" s="28"/>
    </row>
    <row r="573" customFormat="false" ht="13.9" hidden="false" customHeight="true" outlineLevel="0" collapsed="false">
      <c r="D573" s="121"/>
      <c r="E573" s="7"/>
      <c r="F573" s="7"/>
      <c r="G573" s="7" t="s">
        <v>1</v>
      </c>
      <c r="H573" s="7" t="s">
        <v>2</v>
      </c>
      <c r="I573" s="7" t="s">
        <v>3</v>
      </c>
      <c r="J573" s="7" t="s">
        <v>4</v>
      </c>
      <c r="K573" s="7" t="s">
        <v>5</v>
      </c>
      <c r="L573" s="7" t="s">
        <v>6</v>
      </c>
      <c r="M573" s="7" t="s">
        <v>7</v>
      </c>
      <c r="N573" s="7" t="s">
        <v>8</v>
      </c>
      <c r="O573" s="7" t="s">
        <v>9</v>
      </c>
      <c r="P573" s="7" t="s">
        <v>10</v>
      </c>
      <c r="Q573" s="7" t="s">
        <v>11</v>
      </c>
      <c r="R573" s="8" t="s">
        <v>12</v>
      </c>
      <c r="S573" s="7" t="s">
        <v>13</v>
      </c>
      <c r="T573" s="8" t="s">
        <v>14</v>
      </c>
      <c r="U573" s="7" t="s">
        <v>15</v>
      </c>
      <c r="V573" s="8" t="s">
        <v>16</v>
      </c>
      <c r="W573" s="7" t="s">
        <v>17</v>
      </c>
      <c r="X573" s="8" t="s">
        <v>18</v>
      </c>
      <c r="Y573" s="7" t="s">
        <v>19</v>
      </c>
      <c r="Z573" s="7" t="s">
        <v>20</v>
      </c>
    </row>
    <row r="574" customFormat="false" ht="13.9" hidden="false" customHeight="true" outlineLevel="0" collapsed="false">
      <c r="A574" s="1" t="n">
        <v>8</v>
      </c>
      <c r="B574" s="1" t="n">
        <v>7</v>
      </c>
      <c r="D574" s="30" t="s">
        <v>21</v>
      </c>
      <c r="E574" s="10" t="n">
        <v>111</v>
      </c>
      <c r="F574" s="10" t="s">
        <v>47</v>
      </c>
      <c r="G574" s="11" t="n">
        <v>0</v>
      </c>
      <c r="H574" s="11" t="n">
        <v>0</v>
      </c>
      <c r="I574" s="11" t="n">
        <v>0</v>
      </c>
      <c r="J574" s="11" t="n">
        <v>0</v>
      </c>
      <c r="K574" s="11" t="n">
        <v>0</v>
      </c>
      <c r="L574" s="11" t="n">
        <v>0</v>
      </c>
      <c r="M574" s="11" t="n">
        <v>0</v>
      </c>
      <c r="N574" s="11" t="n">
        <v>0</v>
      </c>
      <c r="O574" s="11" t="n">
        <v>0</v>
      </c>
      <c r="P574" s="11" t="n">
        <v>0</v>
      </c>
      <c r="Q574" s="11" t="n">
        <v>0</v>
      </c>
      <c r="R574" s="12" t="e">
        <f aca="false">Q574/$P574</f>
        <v>#DIV/0!</v>
      </c>
      <c r="S574" s="11" t="n">
        <v>0</v>
      </c>
      <c r="T574" s="12" t="e">
        <f aca="false">S574/$P574</f>
        <v>#DIV/0!</v>
      </c>
      <c r="U574" s="11" t="n">
        <v>0</v>
      </c>
      <c r="V574" s="12" t="e">
        <f aca="false">U574/$P574</f>
        <v>#DIV/0!</v>
      </c>
      <c r="W574" s="11" t="n">
        <v>0</v>
      </c>
      <c r="X574" s="12" t="e">
        <f aca="false">W574/$P574</f>
        <v>#DIV/0!</v>
      </c>
      <c r="Y574" s="11" t="n">
        <v>0</v>
      </c>
      <c r="Z574" s="11" t="n">
        <v>0</v>
      </c>
    </row>
    <row r="575" customFormat="false" ht="13.9" hidden="false" customHeight="true" outlineLevel="0" collapsed="false">
      <c r="A575" s="1" t="n">
        <v>8</v>
      </c>
      <c r="B575" s="1" t="n">
        <v>7</v>
      </c>
      <c r="D575" s="30"/>
      <c r="E575" s="10" t="n">
        <v>41</v>
      </c>
      <c r="F575" s="10" t="s">
        <v>23</v>
      </c>
      <c r="G575" s="11" t="n">
        <f aca="false">SUM(G579:G579)</f>
        <v>0</v>
      </c>
      <c r="H575" s="11" t="n">
        <f aca="false">SUM(H579:H579)</f>
        <v>41814.72</v>
      </c>
      <c r="I575" s="11" t="n">
        <f aca="false">SUM(I579:I581)-I574</f>
        <v>20000</v>
      </c>
      <c r="J575" s="11" t="n">
        <f aca="false">SUM(J579:J581)-J574</f>
        <v>5341.76</v>
      </c>
      <c r="K575" s="11" t="n">
        <f aca="false">SUM(K579:K581)-K574</f>
        <v>11000</v>
      </c>
      <c r="L575" s="11" t="n">
        <f aca="false">SUM(L579:L579)-L574</f>
        <v>0</v>
      </c>
      <c r="M575" s="11" t="n">
        <f aca="false">SUM(M579:M579)-M574</f>
        <v>0</v>
      </c>
      <c r="N575" s="11" t="n">
        <f aca="false">SUM(N579:N579)-N574</f>
        <v>0</v>
      </c>
      <c r="O575" s="11" t="n">
        <f aca="false">SUM(O579:O579)-O574</f>
        <v>0</v>
      </c>
      <c r="P575" s="11" t="n">
        <f aca="false">SUM(P579:P581)-P574</f>
        <v>11000</v>
      </c>
      <c r="Q575" s="11" t="n">
        <f aca="false">SUM(Q579:Q581)-Q574</f>
        <v>0</v>
      </c>
      <c r="R575" s="12" t="n">
        <f aca="false">Q575/$P575</f>
        <v>0</v>
      </c>
      <c r="S575" s="11" t="n">
        <f aca="false">SUM(S579:S581)-S574</f>
        <v>0</v>
      </c>
      <c r="T575" s="12" t="n">
        <f aca="false">S575/$P575</f>
        <v>0</v>
      </c>
      <c r="U575" s="11" t="n">
        <f aca="false">SUM(U579:U581)-U574</f>
        <v>0</v>
      </c>
      <c r="V575" s="12" t="n">
        <f aca="false">U575/$P575</f>
        <v>0</v>
      </c>
      <c r="W575" s="11" t="n">
        <f aca="false">SUM(W579:W581)-W574</f>
        <v>0</v>
      </c>
      <c r="X575" s="12" t="n">
        <f aca="false">W575/$P575</f>
        <v>0</v>
      </c>
      <c r="Y575" s="11" t="n">
        <f aca="false">SUM(Y579:Y579)</f>
        <v>0</v>
      </c>
      <c r="Z575" s="11" t="n">
        <f aca="false">SUM(Z579:Z579)</f>
        <v>0</v>
      </c>
    </row>
    <row r="576" customFormat="false" ht="13.9" hidden="false" customHeight="true" outlineLevel="0" collapsed="false">
      <c r="A576" s="1" t="n">
        <v>8</v>
      </c>
      <c r="B576" s="1" t="n">
        <v>7</v>
      </c>
      <c r="D576" s="17"/>
      <c r="E576" s="18"/>
      <c r="F576" s="13" t="s">
        <v>121</v>
      </c>
      <c r="G576" s="14" t="n">
        <f aca="false">SUM(G574:G575)</f>
        <v>0</v>
      </c>
      <c r="H576" s="14" t="n">
        <f aca="false">SUM(H574:H575)</f>
        <v>41814.72</v>
      </c>
      <c r="I576" s="14" t="n">
        <f aca="false">SUM(I574:I575)</f>
        <v>20000</v>
      </c>
      <c r="J576" s="14" t="n">
        <f aca="false">SUM(J574:J575)</f>
        <v>5341.76</v>
      </c>
      <c r="K576" s="14" t="n">
        <f aca="false">SUM(K574:K575)</f>
        <v>11000</v>
      </c>
      <c r="L576" s="14" t="n">
        <f aca="false">SUM(L574:L575)</f>
        <v>0</v>
      </c>
      <c r="M576" s="14" t="n">
        <f aca="false">SUM(M574:M575)</f>
        <v>0</v>
      </c>
      <c r="N576" s="14" t="n">
        <f aca="false">SUM(N574:N575)</f>
        <v>0</v>
      </c>
      <c r="O576" s="14" t="n">
        <f aca="false">SUM(O574:O575)</f>
        <v>0</v>
      </c>
      <c r="P576" s="14" t="n">
        <f aca="false">SUM(P574:P575)</f>
        <v>11000</v>
      </c>
      <c r="Q576" s="14" t="n">
        <f aca="false">SUM(Q574:Q575)</f>
        <v>0</v>
      </c>
      <c r="R576" s="15" t="n">
        <f aca="false">Q576/$P576</f>
        <v>0</v>
      </c>
      <c r="S576" s="14" t="n">
        <f aca="false">SUM(S574:S575)</f>
        <v>0</v>
      </c>
      <c r="T576" s="15" t="n">
        <f aca="false">S576/$P576</f>
        <v>0</v>
      </c>
      <c r="U576" s="14" t="n">
        <f aca="false">SUM(U574:U575)</f>
        <v>0</v>
      </c>
      <c r="V576" s="15" t="n">
        <f aca="false">U576/$P576</f>
        <v>0</v>
      </c>
      <c r="W576" s="14" t="n">
        <f aca="false">SUM(W574:W575)</f>
        <v>0</v>
      </c>
      <c r="X576" s="15" t="n">
        <f aca="false">W576/$P576</f>
        <v>0</v>
      </c>
      <c r="Y576" s="14" t="n">
        <f aca="false">SUM(Y574:Y575)</f>
        <v>0</v>
      </c>
      <c r="Z576" s="14" t="n">
        <f aca="false">SUM(Z574:Z575)</f>
        <v>0</v>
      </c>
    </row>
    <row r="578" customFormat="false" ht="13.9" hidden="false" customHeight="true" outlineLevel="0" collapsed="false">
      <c r="D578" s="1" t="s">
        <v>57</v>
      </c>
    </row>
    <row r="579" customFormat="false" ht="13.9" hidden="true" customHeight="true" outlineLevel="0" collapsed="false">
      <c r="D579" s="30" t="s">
        <v>323</v>
      </c>
      <c r="E579" s="39" t="s">
        <v>324</v>
      </c>
      <c r="F579" s="17"/>
      <c r="G579" s="40"/>
      <c r="H579" s="82" t="n">
        <v>41814.72</v>
      </c>
      <c r="I579" s="82"/>
      <c r="J579" s="82"/>
      <c r="K579" s="82"/>
      <c r="L579" s="82"/>
      <c r="M579" s="82"/>
      <c r="N579" s="82"/>
      <c r="O579" s="82"/>
      <c r="P579" s="82" t="n">
        <f aca="false">K579+SUM(L579:O579)</f>
        <v>0</v>
      </c>
      <c r="Q579" s="82"/>
      <c r="R579" s="102" t="e">
        <f aca="false">Q579/$P579</f>
        <v>#DIV/0!</v>
      </c>
      <c r="S579" s="82"/>
      <c r="T579" s="102" t="e">
        <f aca="false">S579/$P579</f>
        <v>#DIV/0!</v>
      </c>
      <c r="U579" s="82"/>
      <c r="V579" s="102" t="e">
        <f aca="false">U579/$P579</f>
        <v>#DIV/0!</v>
      </c>
      <c r="W579" s="82"/>
      <c r="X579" s="103" t="e">
        <f aca="false">W579/$P579</f>
        <v>#DIV/0!</v>
      </c>
      <c r="Y579" s="40"/>
      <c r="Z579" s="43"/>
      <c r="AB579" s="131"/>
    </row>
    <row r="580" customFormat="false" ht="13.9" hidden="false" customHeight="true" outlineLevel="0" collapsed="false">
      <c r="D580" s="30" t="s">
        <v>323</v>
      </c>
      <c r="E580" s="39" t="s">
        <v>325</v>
      </c>
      <c r="F580" s="17"/>
      <c r="G580" s="40"/>
      <c r="H580" s="40"/>
      <c r="I580" s="82" t="n">
        <v>20000</v>
      </c>
      <c r="J580" s="82" t="n">
        <v>5341.76</v>
      </c>
      <c r="K580" s="82" t="n">
        <v>3000</v>
      </c>
      <c r="L580" s="82"/>
      <c r="M580" s="82"/>
      <c r="N580" s="82"/>
      <c r="O580" s="82"/>
      <c r="P580" s="82" t="n">
        <f aca="false">K580+SUM(L580:O580)</f>
        <v>3000</v>
      </c>
      <c r="Q580" s="82"/>
      <c r="R580" s="102" t="n">
        <f aca="false">Q580/$P580</f>
        <v>0</v>
      </c>
      <c r="S580" s="82"/>
      <c r="T580" s="102" t="n">
        <f aca="false">S580/$P580</f>
        <v>0</v>
      </c>
      <c r="U580" s="82"/>
      <c r="V580" s="102" t="n">
        <f aca="false">U580/$P580</f>
        <v>0</v>
      </c>
      <c r="W580" s="82"/>
      <c r="X580" s="103" t="n">
        <f aca="false">W580/$P580</f>
        <v>0</v>
      </c>
      <c r="Y580" s="40"/>
      <c r="Z580" s="43"/>
      <c r="AB580" s="131"/>
    </row>
    <row r="581" customFormat="false" ht="13.9" hidden="false" customHeight="true" outlineLevel="0" collapsed="false">
      <c r="D581" s="30" t="s">
        <v>323</v>
      </c>
      <c r="E581" s="52" t="s">
        <v>326</v>
      </c>
      <c r="F581" s="86"/>
      <c r="G581" s="54"/>
      <c r="H581" s="54"/>
      <c r="I581" s="87"/>
      <c r="J581" s="87"/>
      <c r="K581" s="87" t="n">
        <v>8000</v>
      </c>
      <c r="L581" s="87"/>
      <c r="M581" s="87"/>
      <c r="N581" s="87"/>
      <c r="O581" s="87"/>
      <c r="P581" s="87" t="n">
        <f aca="false">K581+SUM(L581:O581)</f>
        <v>8000</v>
      </c>
      <c r="Q581" s="87"/>
      <c r="R581" s="88" t="n">
        <f aca="false">Q581/$P581</f>
        <v>0</v>
      </c>
      <c r="S581" s="87"/>
      <c r="T581" s="88" t="n">
        <f aca="false">S581/$P581</f>
        <v>0</v>
      </c>
      <c r="U581" s="87"/>
      <c r="V581" s="88" t="n">
        <f aca="false">U581/$P581</f>
        <v>0</v>
      </c>
      <c r="W581" s="87"/>
      <c r="X581" s="89" t="n">
        <f aca="false">W581/$P581</f>
        <v>0</v>
      </c>
      <c r="Y581" s="54"/>
      <c r="Z581" s="57"/>
      <c r="AB581" s="131"/>
    </row>
    <row r="583" customFormat="false" ht="13.9" hidden="false" customHeight="true" outlineLevel="0" collapsed="false">
      <c r="D583" s="28" t="s">
        <v>327</v>
      </c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9"/>
      <c r="S583" s="28"/>
      <c r="T583" s="29"/>
      <c r="U583" s="28"/>
      <c r="V583" s="29"/>
      <c r="W583" s="28"/>
      <c r="X583" s="29"/>
      <c r="Y583" s="28"/>
      <c r="Z583" s="28"/>
    </row>
    <row r="584" customFormat="false" ht="13.9" hidden="false" customHeight="true" outlineLevel="0" collapsed="false">
      <c r="D584" s="121"/>
      <c r="E584" s="7"/>
      <c r="F584" s="7"/>
      <c r="G584" s="7" t="s">
        <v>1</v>
      </c>
      <c r="H584" s="7" t="s">
        <v>2</v>
      </c>
      <c r="I584" s="7" t="s">
        <v>3</v>
      </c>
      <c r="J584" s="7" t="s">
        <v>4</v>
      </c>
      <c r="K584" s="7" t="s">
        <v>5</v>
      </c>
      <c r="L584" s="7" t="s">
        <v>6</v>
      </c>
      <c r="M584" s="7" t="s">
        <v>7</v>
      </c>
      <c r="N584" s="7" t="s">
        <v>8</v>
      </c>
      <c r="O584" s="7" t="s">
        <v>9</v>
      </c>
      <c r="P584" s="7" t="s">
        <v>10</v>
      </c>
      <c r="Q584" s="7" t="s">
        <v>11</v>
      </c>
      <c r="R584" s="8" t="s">
        <v>12</v>
      </c>
      <c r="S584" s="7" t="s">
        <v>13</v>
      </c>
      <c r="T584" s="8" t="s">
        <v>14</v>
      </c>
      <c r="U584" s="7" t="s">
        <v>15</v>
      </c>
      <c r="V584" s="8" t="s">
        <v>16</v>
      </c>
      <c r="W584" s="7" t="s">
        <v>17</v>
      </c>
      <c r="X584" s="8" t="s">
        <v>18</v>
      </c>
      <c r="Y584" s="7" t="s">
        <v>19</v>
      </c>
      <c r="Z584" s="7" t="s">
        <v>20</v>
      </c>
    </row>
    <row r="585" customFormat="false" ht="13.9" hidden="false" customHeight="true" outlineLevel="0" collapsed="false">
      <c r="A585" s="1" t="n">
        <v>8</v>
      </c>
      <c r="B585" s="1" t="n">
        <v>8</v>
      </c>
      <c r="D585" s="117" t="s">
        <v>21</v>
      </c>
      <c r="E585" s="10" t="n">
        <v>41</v>
      </c>
      <c r="F585" s="10" t="s">
        <v>23</v>
      </c>
      <c r="G585" s="11" t="n">
        <f aca="false">SUM(G589:G589)</f>
        <v>0</v>
      </c>
      <c r="H585" s="11" t="n">
        <f aca="false">SUM(H589:H589)</f>
        <v>4392</v>
      </c>
      <c r="I585" s="11" t="n">
        <f aca="false">SUM(I589:I589)</f>
        <v>4800</v>
      </c>
      <c r="J585" s="11" t="n">
        <f aca="false">SUM(J589:J589)</f>
        <v>4800</v>
      </c>
      <c r="K585" s="11" t="n">
        <f aca="false">SUM(K589:K589)</f>
        <v>0</v>
      </c>
      <c r="L585" s="11" t="n">
        <f aca="false">SUM(L589:L589)</f>
        <v>0</v>
      </c>
      <c r="M585" s="11" t="n">
        <f aca="false">SUM(M589:M589)</f>
        <v>0</v>
      </c>
      <c r="N585" s="11" t="n">
        <f aca="false">SUM(N589:N589)</f>
        <v>0</v>
      </c>
      <c r="O585" s="11" t="n">
        <f aca="false">SUM(O589:O589)</f>
        <v>0</v>
      </c>
      <c r="P585" s="11" t="n">
        <f aca="false">SUM(P589:P589)</f>
        <v>0</v>
      </c>
      <c r="Q585" s="11" t="n">
        <f aca="false">SUM(Q589:Q589)</f>
        <v>0</v>
      </c>
      <c r="R585" s="12" t="e">
        <f aca="false">Q585/$P585</f>
        <v>#DIV/0!</v>
      </c>
      <c r="S585" s="11" t="n">
        <f aca="false">SUM(S589:S589)</f>
        <v>0</v>
      </c>
      <c r="T585" s="12" t="e">
        <f aca="false">S585/$P585</f>
        <v>#DIV/0!</v>
      </c>
      <c r="U585" s="11" t="n">
        <f aca="false">SUM(U589:U589)</f>
        <v>0</v>
      </c>
      <c r="V585" s="12" t="e">
        <f aca="false">U585/$P585</f>
        <v>#DIV/0!</v>
      </c>
      <c r="W585" s="11" t="n">
        <f aca="false">SUM(W589:W589)</f>
        <v>0</v>
      </c>
      <c r="X585" s="12" t="e">
        <f aca="false">W585/$P585</f>
        <v>#DIV/0!</v>
      </c>
      <c r="Y585" s="11" t="n">
        <f aca="false">SUM(Y589:Y589)</f>
        <v>0</v>
      </c>
      <c r="Z585" s="11" t="n">
        <f aca="false">SUM(Z589:Z589)</f>
        <v>0</v>
      </c>
    </row>
    <row r="586" customFormat="false" ht="13.9" hidden="false" customHeight="true" outlineLevel="0" collapsed="false">
      <c r="A586" s="1" t="n">
        <v>8</v>
      </c>
      <c r="B586" s="1" t="n">
        <v>8</v>
      </c>
      <c r="D586" s="17"/>
      <c r="E586" s="18"/>
      <c r="F586" s="13" t="s">
        <v>121</v>
      </c>
      <c r="G586" s="14" t="n">
        <f aca="false">SUM(G585)</f>
        <v>0</v>
      </c>
      <c r="H586" s="14" t="n">
        <f aca="false">SUM(H585)</f>
        <v>4392</v>
      </c>
      <c r="I586" s="14" t="n">
        <f aca="false">SUM(I585)</f>
        <v>4800</v>
      </c>
      <c r="J586" s="14" t="n">
        <f aca="false">SUM(J585)</f>
        <v>4800</v>
      </c>
      <c r="K586" s="14" t="n">
        <f aca="false">SUM(K585)</f>
        <v>0</v>
      </c>
      <c r="L586" s="14" t="n">
        <f aca="false">SUM(L585)</f>
        <v>0</v>
      </c>
      <c r="M586" s="14" t="n">
        <f aca="false">SUM(M585)</f>
        <v>0</v>
      </c>
      <c r="N586" s="14" t="n">
        <f aca="false">SUM(N585)</f>
        <v>0</v>
      </c>
      <c r="O586" s="14" t="n">
        <f aca="false">SUM(O585)</f>
        <v>0</v>
      </c>
      <c r="P586" s="14" t="n">
        <f aca="false">SUM(P585)</f>
        <v>0</v>
      </c>
      <c r="Q586" s="14" t="n">
        <f aca="false">SUM(Q585)</f>
        <v>0</v>
      </c>
      <c r="R586" s="15" t="e">
        <f aca="false">Q586/$P586</f>
        <v>#DIV/0!</v>
      </c>
      <c r="S586" s="14" t="n">
        <f aca="false">SUM(S585)</f>
        <v>0</v>
      </c>
      <c r="T586" s="15" t="e">
        <f aca="false">S586/$P586</f>
        <v>#DIV/0!</v>
      </c>
      <c r="U586" s="14" t="n">
        <f aca="false">SUM(U585)</f>
        <v>0</v>
      </c>
      <c r="V586" s="15" t="e">
        <f aca="false">U586/$P586</f>
        <v>#DIV/0!</v>
      </c>
      <c r="W586" s="14" t="n">
        <f aca="false">SUM(W585)</f>
        <v>0</v>
      </c>
      <c r="X586" s="15" t="e">
        <f aca="false">W586/$P586</f>
        <v>#DIV/0!</v>
      </c>
      <c r="Y586" s="14" t="n">
        <f aca="false">SUM(Y585)</f>
        <v>0</v>
      </c>
      <c r="Z586" s="14" t="n">
        <f aca="false">SUM(Z585)</f>
        <v>0</v>
      </c>
    </row>
    <row r="587" customFormat="false" ht="13.9" hidden="true" customHeight="true" outlineLevel="0" collapsed="false"/>
    <row r="588" customFormat="false" ht="13.9" hidden="true" customHeight="true" outlineLevel="0" collapsed="false">
      <c r="D588" s="1" t="s">
        <v>57</v>
      </c>
    </row>
    <row r="589" customFormat="false" ht="13.9" hidden="true" customHeight="true" outlineLevel="0" collapsed="false">
      <c r="D589" s="38" t="s">
        <v>328</v>
      </c>
      <c r="E589" s="99" t="s">
        <v>329</v>
      </c>
      <c r="F589" s="105"/>
      <c r="G589" s="107"/>
      <c r="H589" s="107" t="n">
        <v>4392</v>
      </c>
      <c r="I589" s="106" t="n">
        <v>4800</v>
      </c>
      <c r="J589" s="107" t="n">
        <v>4800</v>
      </c>
      <c r="K589" s="106"/>
      <c r="L589" s="107"/>
      <c r="M589" s="107"/>
      <c r="N589" s="107"/>
      <c r="O589" s="107"/>
      <c r="P589" s="107" t="n">
        <f aca="false">K589+SUM(L589:O589)</f>
        <v>0</v>
      </c>
      <c r="Q589" s="107"/>
      <c r="R589" s="108" t="e">
        <f aca="false">Q589/$P589</f>
        <v>#DIV/0!</v>
      </c>
      <c r="S589" s="107"/>
      <c r="T589" s="108" t="e">
        <f aca="false">S589/$P589</f>
        <v>#DIV/0!</v>
      </c>
      <c r="U589" s="107"/>
      <c r="V589" s="108" t="e">
        <f aca="false">U589/$P589</f>
        <v>#DIV/0!</v>
      </c>
      <c r="W589" s="107"/>
      <c r="X589" s="109" t="e">
        <f aca="false">W589/$P589</f>
        <v>#DIV/0!</v>
      </c>
      <c r="Y589" s="107"/>
      <c r="Z589" s="110"/>
    </row>
    <row r="591" customFormat="false" ht="13.9" hidden="false" customHeight="true" outlineLevel="0" collapsed="false">
      <c r="D591" s="19" t="s">
        <v>330</v>
      </c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20"/>
      <c r="S591" s="19"/>
      <c r="T591" s="20"/>
      <c r="U591" s="19"/>
      <c r="V591" s="20"/>
      <c r="W591" s="19"/>
      <c r="X591" s="20"/>
      <c r="Y591" s="19"/>
      <c r="Z591" s="19"/>
    </row>
    <row r="592" customFormat="false" ht="13.9" hidden="false" customHeight="true" outlineLevel="0" collapsed="false">
      <c r="D592" s="6"/>
      <c r="E592" s="6"/>
      <c r="F592" s="6"/>
      <c r="G592" s="7" t="s">
        <v>1</v>
      </c>
      <c r="H592" s="7" t="s">
        <v>2</v>
      </c>
      <c r="I592" s="7" t="s">
        <v>3</v>
      </c>
      <c r="J592" s="7" t="s">
        <v>4</v>
      </c>
      <c r="K592" s="7" t="s">
        <v>5</v>
      </c>
      <c r="L592" s="7" t="s">
        <v>6</v>
      </c>
      <c r="M592" s="7" t="s">
        <v>7</v>
      </c>
      <c r="N592" s="7" t="s">
        <v>8</v>
      </c>
      <c r="O592" s="7" t="s">
        <v>9</v>
      </c>
      <c r="P592" s="7" t="s">
        <v>10</v>
      </c>
      <c r="Q592" s="7" t="s">
        <v>11</v>
      </c>
      <c r="R592" s="8" t="s">
        <v>12</v>
      </c>
      <c r="S592" s="7" t="s">
        <v>13</v>
      </c>
      <c r="T592" s="8" t="s">
        <v>14</v>
      </c>
      <c r="U592" s="7" t="s">
        <v>15</v>
      </c>
      <c r="V592" s="8" t="s">
        <v>16</v>
      </c>
      <c r="W592" s="7" t="s">
        <v>17</v>
      </c>
      <c r="X592" s="8" t="s">
        <v>18</v>
      </c>
      <c r="Y592" s="7" t="s">
        <v>19</v>
      </c>
      <c r="Z592" s="7" t="s">
        <v>20</v>
      </c>
    </row>
    <row r="593" customFormat="false" ht="13.9" hidden="false" customHeight="true" outlineLevel="0" collapsed="false">
      <c r="A593" s="1" t="n">
        <v>9</v>
      </c>
      <c r="D593" s="73" t="s">
        <v>21</v>
      </c>
      <c r="E593" s="22" t="n">
        <v>41</v>
      </c>
      <c r="F593" s="22" t="s">
        <v>23</v>
      </c>
      <c r="G593" s="23" t="n">
        <f aca="false">G601</f>
        <v>0</v>
      </c>
      <c r="H593" s="23" t="n">
        <f aca="false">H601</f>
        <v>0</v>
      </c>
      <c r="I593" s="23" t="n">
        <f aca="false">I601</f>
        <v>0</v>
      </c>
      <c r="J593" s="23" t="n">
        <f aca="false">J601</f>
        <v>0</v>
      </c>
      <c r="K593" s="23" t="n">
        <f aca="false">K601</f>
        <v>0</v>
      </c>
      <c r="L593" s="23" t="n">
        <f aca="false">L601</f>
        <v>0</v>
      </c>
      <c r="M593" s="23" t="n">
        <f aca="false">M601</f>
        <v>0</v>
      </c>
      <c r="N593" s="23" t="n">
        <f aca="false">N601</f>
        <v>0</v>
      </c>
      <c r="O593" s="23" t="n">
        <f aca="false">O601</f>
        <v>0</v>
      </c>
      <c r="P593" s="23" t="n">
        <f aca="false">P601</f>
        <v>0</v>
      </c>
      <c r="Q593" s="23" t="n">
        <f aca="false">Q601</f>
        <v>0</v>
      </c>
      <c r="R593" s="24" t="e">
        <f aca="false">Q593/$P593</f>
        <v>#DIV/0!</v>
      </c>
      <c r="S593" s="23" t="n">
        <f aca="false">S601</f>
        <v>0</v>
      </c>
      <c r="T593" s="24" t="e">
        <f aca="false">S593/$P593</f>
        <v>#DIV/0!</v>
      </c>
      <c r="U593" s="23" t="n">
        <f aca="false">U601</f>
        <v>0</v>
      </c>
      <c r="V593" s="24" t="e">
        <f aca="false">U593/$P593</f>
        <v>#DIV/0!</v>
      </c>
      <c r="W593" s="23" t="n">
        <f aca="false">W601</f>
        <v>0</v>
      </c>
      <c r="X593" s="24" t="e">
        <f aca="false">W593/$P593</f>
        <v>#DIV/0!</v>
      </c>
      <c r="Y593" s="23" t="n">
        <f aca="false">Y601</f>
        <v>0</v>
      </c>
      <c r="Z593" s="23" t="n">
        <f aca="false">Z601</f>
        <v>0</v>
      </c>
    </row>
    <row r="594" customFormat="false" ht="13.9" hidden="false" customHeight="true" outlineLevel="0" collapsed="false">
      <c r="A594" s="1" t="n">
        <v>9</v>
      </c>
      <c r="D594" s="73"/>
      <c r="E594" s="22" t="n">
        <v>71</v>
      </c>
      <c r="F594" s="22" t="s">
        <v>24</v>
      </c>
      <c r="G594" s="23" t="n">
        <f aca="false">G603</f>
        <v>1617.83</v>
      </c>
      <c r="H594" s="23" t="n">
        <f aca="false">H603</f>
        <v>0</v>
      </c>
      <c r="I594" s="23" t="n">
        <f aca="false">I603</f>
        <v>0</v>
      </c>
      <c r="J594" s="23" t="n">
        <f aca="false">J603</f>
        <v>0</v>
      </c>
      <c r="K594" s="23" t="n">
        <f aca="false">K603</f>
        <v>0</v>
      </c>
      <c r="L594" s="23" t="n">
        <f aca="false">L603</f>
        <v>0</v>
      </c>
      <c r="M594" s="23" t="n">
        <f aca="false">M603</f>
        <v>0</v>
      </c>
      <c r="N594" s="23" t="n">
        <f aca="false">N603</f>
        <v>0</v>
      </c>
      <c r="O594" s="23" t="n">
        <f aca="false">O603</f>
        <v>0</v>
      </c>
      <c r="P594" s="23" t="n">
        <f aca="false">P603</f>
        <v>0</v>
      </c>
      <c r="Q594" s="23" t="n">
        <f aca="false">Q603</f>
        <v>0</v>
      </c>
      <c r="R594" s="24" t="e">
        <f aca="false">Q594/$P594</f>
        <v>#DIV/0!</v>
      </c>
      <c r="S594" s="23" t="n">
        <f aca="false">S603</f>
        <v>0</v>
      </c>
      <c r="T594" s="24" t="e">
        <f aca="false">S594/$P594</f>
        <v>#DIV/0!</v>
      </c>
      <c r="U594" s="23" t="n">
        <f aca="false">U603</f>
        <v>0</v>
      </c>
      <c r="V594" s="24" t="e">
        <f aca="false">U594/$P594</f>
        <v>#DIV/0!</v>
      </c>
      <c r="W594" s="23" t="n">
        <f aca="false">W603</f>
        <v>0</v>
      </c>
      <c r="X594" s="24" t="e">
        <f aca="false">W594/$P594</f>
        <v>#DIV/0!</v>
      </c>
      <c r="Y594" s="23" t="n">
        <f aca="false">Y603</f>
        <v>3000</v>
      </c>
      <c r="Z594" s="23" t="n">
        <f aca="false">Z603</f>
        <v>0</v>
      </c>
    </row>
    <row r="595" customFormat="false" ht="13.9" hidden="false" customHeight="true" outlineLevel="0" collapsed="false">
      <c r="A595" s="1" t="n">
        <v>9</v>
      </c>
      <c r="D595" s="17"/>
      <c r="E595" s="18"/>
      <c r="F595" s="25" t="s">
        <v>121</v>
      </c>
      <c r="G595" s="26" t="n">
        <f aca="false">SUM(G593:G594)</f>
        <v>1617.83</v>
      </c>
      <c r="H595" s="26" t="n">
        <f aca="false">SUM(H593:H594)</f>
        <v>0</v>
      </c>
      <c r="I595" s="26" t="n">
        <f aca="false">SUM(I593:I594)</f>
        <v>0</v>
      </c>
      <c r="J595" s="26" t="n">
        <f aca="false">SUM(J593:J594)</f>
        <v>0</v>
      </c>
      <c r="K595" s="26" t="n">
        <f aca="false">SUM(K593:K594)</f>
        <v>0</v>
      </c>
      <c r="L595" s="26" t="n">
        <f aca="false">SUM(L593:L594)</f>
        <v>0</v>
      </c>
      <c r="M595" s="26" t="n">
        <f aca="false">SUM(M593:M594)</f>
        <v>0</v>
      </c>
      <c r="N595" s="26" t="n">
        <f aca="false">SUM(N593:N594)</f>
        <v>0</v>
      </c>
      <c r="O595" s="26" t="n">
        <f aca="false">SUM(O593:O594)</f>
        <v>0</v>
      </c>
      <c r="P595" s="26" t="n">
        <f aca="false">SUM(P593:P594)</f>
        <v>0</v>
      </c>
      <c r="Q595" s="26" t="n">
        <f aca="false">SUM(Q593:Q594)</f>
        <v>0</v>
      </c>
      <c r="R595" s="27" t="e">
        <f aca="false">Q595/$P595</f>
        <v>#DIV/0!</v>
      </c>
      <c r="S595" s="26" t="n">
        <f aca="false">SUM(S593:S594)</f>
        <v>0</v>
      </c>
      <c r="T595" s="27" t="e">
        <f aca="false">S595/$P595</f>
        <v>#DIV/0!</v>
      </c>
      <c r="U595" s="26" t="n">
        <f aca="false">SUM(U593:U594)</f>
        <v>0</v>
      </c>
      <c r="V595" s="27" t="e">
        <f aca="false">U595/$P595</f>
        <v>#DIV/0!</v>
      </c>
      <c r="W595" s="26" t="n">
        <f aca="false">SUM(W593:W594)</f>
        <v>0</v>
      </c>
      <c r="X595" s="27" t="e">
        <f aca="false">W595/$P595</f>
        <v>#DIV/0!</v>
      </c>
      <c r="Y595" s="26" t="n">
        <f aca="false">SUM(Y593:Y594)</f>
        <v>3000</v>
      </c>
      <c r="Z595" s="26" t="n">
        <f aca="false">SUM(Z593:Z594)</f>
        <v>0</v>
      </c>
    </row>
    <row r="597" customFormat="false" ht="13.9" hidden="false" customHeight="true" outlineLevel="0" collapsed="false">
      <c r="D597" s="60" t="s">
        <v>331</v>
      </c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1"/>
      <c r="S597" s="60"/>
      <c r="T597" s="61"/>
      <c r="U597" s="60"/>
      <c r="V597" s="61"/>
      <c r="W597" s="60"/>
      <c r="X597" s="61"/>
      <c r="Y597" s="60"/>
      <c r="Z597" s="60"/>
    </row>
    <row r="598" customFormat="false" ht="13.9" hidden="false" customHeight="true" outlineLevel="0" collapsed="false">
      <c r="D598" s="7" t="s">
        <v>33</v>
      </c>
      <c r="E598" s="7" t="s">
        <v>34</v>
      </c>
      <c r="F598" s="7" t="s">
        <v>35</v>
      </c>
      <c r="G598" s="7" t="s">
        <v>1</v>
      </c>
      <c r="H598" s="7" t="s">
        <v>2</v>
      </c>
      <c r="I598" s="7" t="s">
        <v>3</v>
      </c>
      <c r="J598" s="7" t="s">
        <v>4</v>
      </c>
      <c r="K598" s="7" t="s">
        <v>5</v>
      </c>
      <c r="L598" s="7" t="s">
        <v>6</v>
      </c>
      <c r="M598" s="7" t="s">
        <v>7</v>
      </c>
      <c r="N598" s="7" t="s">
        <v>8</v>
      </c>
      <c r="O598" s="7" t="s">
        <v>9</v>
      </c>
      <c r="P598" s="7" t="s">
        <v>10</v>
      </c>
      <c r="Q598" s="7" t="s">
        <v>11</v>
      </c>
      <c r="R598" s="8" t="s">
        <v>12</v>
      </c>
      <c r="S598" s="7" t="s">
        <v>13</v>
      </c>
      <c r="T598" s="8" t="s">
        <v>14</v>
      </c>
      <c r="U598" s="7" t="s">
        <v>15</v>
      </c>
      <c r="V598" s="8" t="s">
        <v>16</v>
      </c>
      <c r="W598" s="7" t="s">
        <v>17</v>
      </c>
      <c r="X598" s="8" t="s">
        <v>18</v>
      </c>
      <c r="Y598" s="7" t="s">
        <v>19</v>
      </c>
      <c r="Z598" s="7" t="s">
        <v>20</v>
      </c>
    </row>
    <row r="599" customFormat="false" ht="13.9" hidden="false" customHeight="true" outlineLevel="0" collapsed="false">
      <c r="A599" s="1" t="n">
        <v>9</v>
      </c>
      <c r="B599" s="1" t="n">
        <v>1</v>
      </c>
      <c r="D599" s="74" t="s">
        <v>125</v>
      </c>
      <c r="E599" s="10" t="n">
        <v>650</v>
      </c>
      <c r="F599" s="10" t="s">
        <v>332</v>
      </c>
      <c r="G599" s="11" t="n">
        <v>0</v>
      </c>
      <c r="H599" s="11" t="n">
        <v>0</v>
      </c>
      <c r="I599" s="11" t="n">
        <v>0</v>
      </c>
      <c r="J599" s="11" t="n">
        <v>0</v>
      </c>
      <c r="K599" s="11" t="n">
        <v>0</v>
      </c>
      <c r="L599" s="11"/>
      <c r="M599" s="11"/>
      <c r="N599" s="11"/>
      <c r="O599" s="11"/>
      <c r="P599" s="11" t="n">
        <f aca="false">K599+SUM(L599:O599)</f>
        <v>0</v>
      </c>
      <c r="Q599" s="11" t="n">
        <v>0</v>
      </c>
      <c r="R599" s="12" t="e">
        <f aca="false">Q599/$P599</f>
        <v>#DIV/0!</v>
      </c>
      <c r="S599" s="11" t="n">
        <v>0</v>
      </c>
      <c r="T599" s="12" t="e">
        <f aca="false">S599/$P599</f>
        <v>#DIV/0!</v>
      </c>
      <c r="U599" s="11" t="n">
        <v>0</v>
      </c>
      <c r="V599" s="12" t="e">
        <f aca="false">U599/$P599</f>
        <v>#DIV/0!</v>
      </c>
      <c r="W599" s="11"/>
      <c r="X599" s="12" t="e">
        <f aca="false">W599/$P599</f>
        <v>#DIV/0!</v>
      </c>
      <c r="Y599" s="11" t="n">
        <v>0</v>
      </c>
      <c r="Z599" s="11" t="n">
        <v>0</v>
      </c>
    </row>
    <row r="600" customFormat="false" ht="13.9" hidden="false" customHeight="true" outlineLevel="0" collapsed="false">
      <c r="A600" s="1" t="n">
        <v>9</v>
      </c>
      <c r="B600" s="1" t="n">
        <v>1</v>
      </c>
      <c r="D600" s="74"/>
      <c r="E600" s="10" t="n">
        <v>820</v>
      </c>
      <c r="F600" s="10" t="s">
        <v>333</v>
      </c>
      <c r="G600" s="11" t="n">
        <v>0</v>
      </c>
      <c r="H600" s="11" t="n">
        <v>0</v>
      </c>
      <c r="I600" s="11" t="n">
        <v>0</v>
      </c>
      <c r="J600" s="11" t="n">
        <v>0</v>
      </c>
      <c r="K600" s="11" t="n">
        <v>0</v>
      </c>
      <c r="L600" s="11"/>
      <c r="M600" s="11"/>
      <c r="N600" s="11"/>
      <c r="O600" s="11"/>
      <c r="P600" s="11" t="n">
        <f aca="false">K600+SUM(L600:O600)</f>
        <v>0</v>
      </c>
      <c r="Q600" s="11" t="n">
        <v>0</v>
      </c>
      <c r="R600" s="12" t="e">
        <f aca="false">Q600/$P600</f>
        <v>#DIV/0!</v>
      </c>
      <c r="S600" s="11" t="n">
        <v>0</v>
      </c>
      <c r="T600" s="12" t="e">
        <f aca="false">S600/$P600</f>
        <v>#DIV/0!</v>
      </c>
      <c r="U600" s="11" t="n">
        <v>0</v>
      </c>
      <c r="V600" s="12" t="e">
        <f aca="false">U600/$P600</f>
        <v>#DIV/0!</v>
      </c>
      <c r="W600" s="11"/>
      <c r="X600" s="12" t="e">
        <f aca="false">W600/$P600</f>
        <v>#DIV/0!</v>
      </c>
      <c r="Y600" s="11" t="n">
        <f aca="false">K600</f>
        <v>0</v>
      </c>
      <c r="Z600" s="11" t="n">
        <f aca="false">Y600</f>
        <v>0</v>
      </c>
    </row>
    <row r="601" customFormat="false" ht="13.9" hidden="false" customHeight="true" outlineLevel="0" collapsed="false">
      <c r="A601" s="1" t="n">
        <v>9</v>
      </c>
      <c r="B601" s="1" t="n">
        <v>1</v>
      </c>
      <c r="D601" s="75" t="s">
        <v>21</v>
      </c>
      <c r="E601" s="35" t="n">
        <v>41</v>
      </c>
      <c r="F601" s="35" t="s">
        <v>23</v>
      </c>
      <c r="G601" s="36" t="n">
        <f aca="false">SUM(G599:G600)</f>
        <v>0</v>
      </c>
      <c r="H601" s="36" t="n">
        <f aca="false">SUM(H599:H600)</f>
        <v>0</v>
      </c>
      <c r="I601" s="36" t="n">
        <f aca="false">SUM(I599:I600)</f>
        <v>0</v>
      </c>
      <c r="J601" s="36" t="n">
        <f aca="false">SUM(J599:J600)</f>
        <v>0</v>
      </c>
      <c r="K601" s="36" t="n">
        <f aca="false">SUM(K599:K600)</f>
        <v>0</v>
      </c>
      <c r="L601" s="36" t="n">
        <f aca="false">SUM(L599:L600)</f>
        <v>0</v>
      </c>
      <c r="M601" s="36" t="n">
        <f aca="false">SUM(M599:M600)</f>
        <v>0</v>
      </c>
      <c r="N601" s="36" t="n">
        <f aca="false">SUM(N599:N600)</f>
        <v>0</v>
      </c>
      <c r="O601" s="36" t="n">
        <f aca="false">SUM(O599:O600)</f>
        <v>0</v>
      </c>
      <c r="P601" s="36" t="n">
        <f aca="false">SUM(P599:P600)</f>
        <v>0</v>
      </c>
      <c r="Q601" s="36" t="n">
        <f aca="false">SUM(Q599:Q600)</f>
        <v>0</v>
      </c>
      <c r="R601" s="37" t="e">
        <f aca="false">Q601/$P601</f>
        <v>#DIV/0!</v>
      </c>
      <c r="S601" s="36" t="n">
        <f aca="false">SUM(S599:S600)</f>
        <v>0</v>
      </c>
      <c r="T601" s="37" t="e">
        <f aca="false">S601/$P601</f>
        <v>#DIV/0!</v>
      </c>
      <c r="U601" s="36" t="n">
        <f aca="false">SUM(U599:U600)</f>
        <v>0</v>
      </c>
      <c r="V601" s="37" t="e">
        <f aca="false">U601/$P601</f>
        <v>#DIV/0!</v>
      </c>
      <c r="W601" s="36" t="n">
        <f aca="false">SUM(W599:W600)</f>
        <v>0</v>
      </c>
      <c r="X601" s="37" t="e">
        <f aca="false">W601/$P601</f>
        <v>#DIV/0!</v>
      </c>
      <c r="Y601" s="36" t="n">
        <f aca="false">SUM(Y599:Y600)</f>
        <v>0</v>
      </c>
      <c r="Z601" s="36" t="n">
        <f aca="false">SUM(Z599:Z600)</f>
        <v>0</v>
      </c>
    </row>
    <row r="602" customFormat="false" ht="13.9" hidden="false" customHeight="true" outlineLevel="0" collapsed="false">
      <c r="A602" s="1" t="n">
        <v>9</v>
      </c>
      <c r="B602" s="1" t="n">
        <v>1</v>
      </c>
      <c r="D602" s="74" t="s">
        <v>125</v>
      </c>
      <c r="E602" s="10" t="n">
        <v>810</v>
      </c>
      <c r="F602" s="10" t="s">
        <v>334</v>
      </c>
      <c r="G602" s="11" t="n">
        <v>1617.83</v>
      </c>
      <c r="H602" s="11" t="n">
        <v>0</v>
      </c>
      <c r="I602" s="11" t="n">
        <v>0</v>
      </c>
      <c r="J602" s="11" t="n">
        <v>0</v>
      </c>
      <c r="K602" s="11" t="n">
        <v>0</v>
      </c>
      <c r="L602" s="11"/>
      <c r="M602" s="11"/>
      <c r="N602" s="11"/>
      <c r="O602" s="11"/>
      <c r="P602" s="11" t="n">
        <f aca="false">K602+SUM(L602:O602)</f>
        <v>0</v>
      </c>
      <c r="Q602" s="11" t="n">
        <v>0</v>
      </c>
      <c r="R602" s="12" t="e">
        <f aca="false">Q602/$P602</f>
        <v>#DIV/0!</v>
      </c>
      <c r="S602" s="11" t="n">
        <v>0</v>
      </c>
      <c r="T602" s="12" t="e">
        <f aca="false">S602/$P602</f>
        <v>#DIV/0!</v>
      </c>
      <c r="U602" s="11" t="n">
        <v>0</v>
      </c>
      <c r="V602" s="12" t="e">
        <f aca="false">U602/$P602</f>
        <v>#DIV/0!</v>
      </c>
      <c r="W602" s="11"/>
      <c r="X602" s="12" t="e">
        <f aca="false">W602/$P602</f>
        <v>#DIV/0!</v>
      </c>
      <c r="Y602" s="11" t="n">
        <v>3000</v>
      </c>
      <c r="Z602" s="11" t="n">
        <v>0</v>
      </c>
    </row>
    <row r="603" customFormat="false" ht="13.9" hidden="false" customHeight="true" outlineLevel="0" collapsed="false">
      <c r="A603" s="1" t="n">
        <v>9</v>
      </c>
      <c r="B603" s="1" t="n">
        <v>1</v>
      </c>
      <c r="D603" s="75" t="s">
        <v>21</v>
      </c>
      <c r="E603" s="35" t="n">
        <v>71</v>
      </c>
      <c r="F603" s="35" t="s">
        <v>24</v>
      </c>
      <c r="G603" s="36" t="n">
        <f aca="false">SUM(G602:G602)</f>
        <v>1617.83</v>
      </c>
      <c r="H603" s="36" t="n">
        <f aca="false">SUM(H602:H602)</f>
        <v>0</v>
      </c>
      <c r="I603" s="36" t="n">
        <f aca="false">SUM(I602:I602)</f>
        <v>0</v>
      </c>
      <c r="J603" s="36" t="n">
        <f aca="false">SUM(J602:J602)</f>
        <v>0</v>
      </c>
      <c r="K603" s="36" t="n">
        <f aca="false">SUM(K602:K602)</f>
        <v>0</v>
      </c>
      <c r="L603" s="36" t="n">
        <f aca="false">SUM(L602:L602)</f>
        <v>0</v>
      </c>
      <c r="M603" s="36" t="n">
        <f aca="false">SUM(M602:M602)</f>
        <v>0</v>
      </c>
      <c r="N603" s="36" t="n">
        <f aca="false">SUM(N602:N602)</f>
        <v>0</v>
      </c>
      <c r="O603" s="36" t="n">
        <f aca="false">SUM(O602:O602)</f>
        <v>0</v>
      </c>
      <c r="P603" s="36" t="n">
        <f aca="false">SUM(P602:P602)</f>
        <v>0</v>
      </c>
      <c r="Q603" s="36" t="n">
        <f aca="false">SUM(Q602:Q602)</f>
        <v>0</v>
      </c>
      <c r="R603" s="37" t="e">
        <f aca="false">Q603/$P603</f>
        <v>#DIV/0!</v>
      </c>
      <c r="S603" s="36" t="n">
        <f aca="false">SUM(S602:S602)</f>
        <v>0</v>
      </c>
      <c r="T603" s="37" t="e">
        <f aca="false">S603/$P603</f>
        <v>#DIV/0!</v>
      </c>
      <c r="U603" s="36" t="n">
        <f aca="false">SUM(U602:U602)</f>
        <v>0</v>
      </c>
      <c r="V603" s="37" t="e">
        <f aca="false">U603/$P603</f>
        <v>#DIV/0!</v>
      </c>
      <c r="W603" s="36" t="n">
        <f aca="false">SUM(W602:W602)</f>
        <v>0</v>
      </c>
      <c r="X603" s="37" t="e">
        <f aca="false">W603/$P603</f>
        <v>#DIV/0!</v>
      </c>
      <c r="Y603" s="36" t="n">
        <f aca="false">SUM(Y602:Y602)</f>
        <v>3000</v>
      </c>
      <c r="Z603" s="36" t="n">
        <f aca="false">SUM(Z602:Z602)</f>
        <v>0</v>
      </c>
    </row>
    <row r="604" customFormat="false" ht="13.9" hidden="false" customHeight="true" outlineLevel="0" collapsed="false">
      <c r="A604" s="1" t="n">
        <v>9</v>
      </c>
      <c r="B604" s="1" t="n">
        <v>1</v>
      </c>
      <c r="D604" s="77"/>
      <c r="E604" s="78"/>
      <c r="F604" s="13" t="s">
        <v>23</v>
      </c>
      <c r="G604" s="14" t="n">
        <f aca="false">SUM(G603:G603)</f>
        <v>1617.83</v>
      </c>
      <c r="H604" s="14" t="n">
        <f aca="false">SUM(H603:H603)</f>
        <v>0</v>
      </c>
      <c r="I604" s="14" t="n">
        <f aca="false">SUM(I603:I603)</f>
        <v>0</v>
      </c>
      <c r="J604" s="14" t="n">
        <f aca="false">SUM(J603:J603)</f>
        <v>0</v>
      </c>
      <c r="K604" s="14" t="n">
        <f aca="false">SUM(K603:K603)</f>
        <v>0</v>
      </c>
      <c r="L604" s="14" t="n">
        <f aca="false">SUM(L603:L603)</f>
        <v>0</v>
      </c>
      <c r="M604" s="14" t="n">
        <f aca="false">SUM(M603:M603)</f>
        <v>0</v>
      </c>
      <c r="N604" s="14" t="n">
        <f aca="false">SUM(N603:N603)</f>
        <v>0</v>
      </c>
      <c r="O604" s="14" t="n">
        <f aca="false">SUM(O603:O603)</f>
        <v>0</v>
      </c>
      <c r="P604" s="14" t="n">
        <f aca="false">SUM(P603:P603)</f>
        <v>0</v>
      </c>
      <c r="Q604" s="14" t="n">
        <f aca="false">SUM(Q603:Q603)</f>
        <v>0</v>
      </c>
      <c r="R604" s="15" t="e">
        <f aca="false">Q604/$P604</f>
        <v>#DIV/0!</v>
      </c>
      <c r="S604" s="14" t="n">
        <f aca="false">SUM(S603:S603)</f>
        <v>0</v>
      </c>
      <c r="T604" s="15" t="e">
        <f aca="false">S604/$P604</f>
        <v>#DIV/0!</v>
      </c>
      <c r="U604" s="14" t="n">
        <f aca="false">SUM(U603:U603)</f>
        <v>0</v>
      </c>
      <c r="V604" s="15" t="e">
        <f aca="false">U604/$P604</f>
        <v>#DIV/0!</v>
      </c>
      <c r="W604" s="14" t="n">
        <f aca="false">SUM(W603:W603)</f>
        <v>0</v>
      </c>
      <c r="X604" s="15" t="e">
        <f aca="false">W604/$P604</f>
        <v>#DIV/0!</v>
      </c>
      <c r="Y604" s="14" t="n">
        <f aca="false">SUM(Y603:Y603)</f>
        <v>3000</v>
      </c>
      <c r="Z604" s="14" t="n">
        <f aca="false">SUM(Z603:Z603)</f>
        <v>0</v>
      </c>
    </row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62">
    <mergeCell ref="D3:D19"/>
    <mergeCell ref="D22:Z22"/>
    <mergeCell ref="D24:D26"/>
    <mergeCell ref="D29:Z29"/>
    <mergeCell ref="D31:D33"/>
    <mergeCell ref="D36:Z36"/>
    <mergeCell ref="D38:D40"/>
    <mergeCell ref="D46:Z46"/>
    <mergeCell ref="D50:D53"/>
    <mergeCell ref="D59:Z59"/>
    <mergeCell ref="D61:D63"/>
    <mergeCell ref="D69:Z69"/>
    <mergeCell ref="D84:Z84"/>
    <mergeCell ref="D86:D89"/>
    <mergeCell ref="D101:Z101"/>
    <mergeCell ref="D106:Z106"/>
    <mergeCell ref="D108:D110"/>
    <mergeCell ref="D112:D115"/>
    <mergeCell ref="D121:Z121"/>
    <mergeCell ref="D130:Z130"/>
    <mergeCell ref="D143:Z143"/>
    <mergeCell ref="D145:D147"/>
    <mergeCell ref="D150:Z150"/>
    <mergeCell ref="D152:D154"/>
    <mergeCell ref="D163:D164"/>
    <mergeCell ref="D180:D181"/>
    <mergeCell ref="D186:D189"/>
    <mergeCell ref="D205:D207"/>
    <mergeCell ref="D226:D229"/>
    <mergeCell ref="D244:D247"/>
    <mergeCell ref="D252:D254"/>
    <mergeCell ref="D259:D260"/>
    <mergeCell ref="D270:D272"/>
    <mergeCell ref="D282:D283"/>
    <mergeCell ref="D296:D298"/>
    <mergeCell ref="D320:D321"/>
    <mergeCell ref="D323:D326"/>
    <mergeCell ref="D334:D335"/>
    <mergeCell ref="D340:D341"/>
    <mergeCell ref="D349:D350"/>
    <mergeCell ref="D386:D387"/>
    <mergeCell ref="D397:D398"/>
    <mergeCell ref="D431:D433"/>
    <mergeCell ref="D438:D440"/>
    <mergeCell ref="D445:D446"/>
    <mergeCell ref="D448:D451"/>
    <mergeCell ref="D487:D489"/>
    <mergeCell ref="D494:D495"/>
    <mergeCell ref="D499:D504"/>
    <mergeCell ref="D509:D510"/>
    <mergeCell ref="D514:D519"/>
    <mergeCell ref="D527:D530"/>
    <mergeCell ref="D534:D535"/>
    <mergeCell ref="D539:D541"/>
    <mergeCell ref="D546:D547"/>
    <mergeCell ref="D553:D555"/>
    <mergeCell ref="D566:D567"/>
    <mergeCell ref="D568:D570"/>
    <mergeCell ref="D574:D575"/>
    <mergeCell ref="D579:D581"/>
    <mergeCell ref="D593:D594"/>
    <mergeCell ref="D599:D600"/>
  </mergeCells>
  <printOptions headings="false" gridLines="false" gridLinesSet="true" horizontalCentered="true" verticalCentered="false"/>
  <pageMargins left="0.236111111111111" right="0.236111111111111" top="0.3" bottom="0.3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3" manualBreakCount="13">
    <brk id="21" man="true" max="16383" min="0"/>
    <brk id="83" man="true" max="16383" min="0"/>
    <brk id="149" man="true" max="16383" min="0"/>
    <brk id="177" man="true" max="16383" min="0"/>
    <brk id="202" man="true" max="16383" min="0"/>
    <brk id="241" man="true" max="16383" min="0"/>
    <brk id="310" man="true" max="16383" min="0"/>
    <brk id="331" man="true" max="16383" min="0"/>
    <brk id="405" man="true" max="16383" min="0"/>
    <brk id="428" man="true" max="16383" min="0"/>
    <brk id="484" man="true" max="16383" min="0"/>
    <brk id="571" man="true" max="16383" min="0"/>
    <brk id="590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31"/>
  <sheetViews>
    <sheetView showFormulas="false" showGridLines="true" showRowColHeaders="true" showZeros="true" rightToLeft="false" tabSelected="false" showOutlineSymbols="true" defaultGridColor="false" view="normal" topLeftCell="A1" colorId="22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32" width="16.34"/>
    <col collapsed="false" customWidth="true" hidden="false" outlineLevel="0" max="2" min="2" style="132" width="17.55"/>
    <col collapsed="false" customWidth="true" hidden="false" outlineLevel="0" max="64" min="3" style="132" width="8.64"/>
  </cols>
  <sheetData>
    <row r="1" customFormat="false" ht="12.8" hidden="false" customHeight="false" outlineLevel="0" collapsed="false">
      <c r="A1" s="132" t="s">
        <v>335</v>
      </c>
      <c r="B1" s="132" t="s">
        <v>336</v>
      </c>
    </row>
    <row r="2" customFormat="false" ht="12.8" hidden="false" customHeight="false" outlineLevel="0" collapsed="false">
      <c r="A2" s="132" t="s">
        <v>1</v>
      </c>
      <c r="B2" s="132" t="s">
        <v>337</v>
      </c>
    </row>
    <row r="3" customFormat="false" ht="12.8" hidden="false" customHeight="false" outlineLevel="0" collapsed="false">
      <c r="A3" s="132" t="s">
        <v>2</v>
      </c>
      <c r="B3" s="132" t="s">
        <v>338</v>
      </c>
    </row>
    <row r="4" customFormat="false" ht="12.8" hidden="false" customHeight="false" outlineLevel="0" collapsed="false">
      <c r="A4" s="132" t="s">
        <v>3</v>
      </c>
      <c r="B4" s="132" t="s">
        <v>339</v>
      </c>
    </row>
    <row r="5" customFormat="false" ht="12.8" hidden="false" customHeight="false" outlineLevel="0" collapsed="false">
      <c r="A5" s="132" t="s">
        <v>4</v>
      </c>
      <c r="B5" s="132" t="s">
        <v>340</v>
      </c>
    </row>
    <row r="6" customFormat="false" ht="12.8" hidden="false" customHeight="false" outlineLevel="0" collapsed="false">
      <c r="A6" s="132" t="s">
        <v>5</v>
      </c>
      <c r="B6" s="132" t="s">
        <v>341</v>
      </c>
    </row>
    <row r="7" customFormat="false" ht="12.8" hidden="false" customHeight="false" outlineLevel="0" collapsed="false">
      <c r="A7" s="132" t="s">
        <v>19</v>
      </c>
      <c r="B7" s="132" t="s">
        <v>342</v>
      </c>
    </row>
    <row r="8" customFormat="false" ht="12.8" hidden="false" customHeight="false" outlineLevel="0" collapsed="false">
      <c r="A8" s="132" t="s">
        <v>20</v>
      </c>
      <c r="B8" s="132" t="s">
        <v>343</v>
      </c>
    </row>
    <row r="9" customFormat="false" ht="12.8" hidden="false" customHeight="false" outlineLevel="0" collapsed="false">
      <c r="A9" s="132" t="s">
        <v>344</v>
      </c>
      <c r="B9" s="132" t="s">
        <v>345</v>
      </c>
    </row>
    <row r="10" customFormat="false" ht="12.8" hidden="false" customHeight="false" outlineLevel="0" collapsed="false">
      <c r="A10" s="132" t="s">
        <v>346</v>
      </c>
      <c r="B10" s="132" t="s">
        <v>347</v>
      </c>
    </row>
    <row r="11" customFormat="false" ht="12.8" hidden="false" customHeight="false" outlineLevel="0" collapsed="false">
      <c r="A11" s="132" t="s">
        <v>348</v>
      </c>
      <c r="B11" s="132" t="s">
        <v>349</v>
      </c>
    </row>
    <row r="12" customFormat="false" ht="12.8" hidden="false" customHeight="false" outlineLevel="0" collapsed="false">
      <c r="A12" s="132" t="s">
        <v>84</v>
      </c>
      <c r="B12" s="132" t="s">
        <v>350</v>
      </c>
    </row>
    <row r="13" customFormat="false" ht="12.8" hidden="false" customHeight="false" outlineLevel="0" collapsed="false">
      <c r="A13" s="132" t="s">
        <v>34</v>
      </c>
      <c r="B13" s="132" t="s">
        <v>351</v>
      </c>
    </row>
    <row r="14" customFormat="false" ht="12.8" hidden="false" customHeight="false" outlineLevel="0" collapsed="false">
      <c r="A14" s="132" t="s">
        <v>352</v>
      </c>
      <c r="B14" s="132" t="s">
        <v>221</v>
      </c>
    </row>
    <row r="15" customFormat="false" ht="12.8" hidden="false" customHeight="false" outlineLevel="0" collapsed="false">
      <c r="A15" s="132" t="s">
        <v>33</v>
      </c>
      <c r="B15" s="132" t="s">
        <v>353</v>
      </c>
    </row>
    <row r="16" customFormat="false" ht="12.8" hidden="false" customHeight="false" outlineLevel="0" collapsed="false">
      <c r="A16" s="132" t="s">
        <v>354</v>
      </c>
      <c r="B16" s="132" t="s">
        <v>355</v>
      </c>
    </row>
    <row r="17" customFormat="false" ht="12.8" hidden="false" customHeight="false" outlineLevel="0" collapsed="false">
      <c r="A17" s="132" t="s">
        <v>356</v>
      </c>
      <c r="B17" s="132" t="s">
        <v>357</v>
      </c>
    </row>
    <row r="18" customFormat="false" ht="12.8" hidden="false" customHeight="false" outlineLevel="0" collapsed="false">
      <c r="A18" s="132" t="s">
        <v>358</v>
      </c>
      <c r="B18" s="132" t="s">
        <v>359</v>
      </c>
    </row>
    <row r="19" customFormat="false" ht="12.8" hidden="false" customHeight="false" outlineLevel="0" collapsed="false">
      <c r="A19" s="132" t="s">
        <v>360</v>
      </c>
      <c r="B19" s="132" t="s">
        <v>361</v>
      </c>
    </row>
    <row r="20" customFormat="false" ht="12.8" hidden="false" customHeight="false" outlineLevel="0" collapsed="false">
      <c r="A20" s="132" t="s">
        <v>115</v>
      </c>
      <c r="B20" s="132" t="s">
        <v>362</v>
      </c>
    </row>
    <row r="21" customFormat="false" ht="12.8" hidden="false" customHeight="false" outlineLevel="0" collapsed="false">
      <c r="A21" s="132" t="s">
        <v>116</v>
      </c>
      <c r="B21" s="132" t="s">
        <v>363</v>
      </c>
    </row>
    <row r="22" customFormat="false" ht="12.8" hidden="false" customHeight="false" outlineLevel="0" collapsed="false">
      <c r="A22" s="132" t="s">
        <v>117</v>
      </c>
      <c r="B22" s="132" t="s">
        <v>364</v>
      </c>
    </row>
    <row r="23" customFormat="false" ht="12.8" hidden="false" customHeight="false" outlineLevel="0" collapsed="false">
      <c r="A23" s="132" t="s">
        <v>50</v>
      </c>
      <c r="B23" s="132" t="s">
        <v>365</v>
      </c>
    </row>
    <row r="24" customFormat="false" ht="12.8" hidden="false" customHeight="false" outlineLevel="0" collapsed="false">
      <c r="A24" s="132" t="s">
        <v>251</v>
      </c>
      <c r="B24" s="132" t="s">
        <v>366</v>
      </c>
    </row>
    <row r="25" customFormat="false" ht="12.8" hidden="false" customHeight="false" outlineLevel="0" collapsed="false">
      <c r="A25" s="132" t="s">
        <v>367</v>
      </c>
      <c r="B25" s="132" t="s">
        <v>368</v>
      </c>
    </row>
    <row r="26" customFormat="false" ht="12.8" hidden="false" customHeight="false" outlineLevel="0" collapsed="false">
      <c r="A26" s="132" t="s">
        <v>369</v>
      </c>
      <c r="B26" s="132" t="s">
        <v>370</v>
      </c>
    </row>
    <row r="27" customFormat="false" ht="12.8" hidden="false" customHeight="false" outlineLevel="0" collapsed="false">
      <c r="A27" s="132" t="s">
        <v>371</v>
      </c>
      <c r="B27" s="132" t="s">
        <v>372</v>
      </c>
    </row>
    <row r="28" customFormat="false" ht="12.8" hidden="false" customHeight="false" outlineLevel="0" collapsed="false">
      <c r="A28" s="132" t="s">
        <v>373</v>
      </c>
      <c r="B28" s="132" t="s">
        <v>374</v>
      </c>
    </row>
    <row r="29" customFormat="false" ht="12.8" hidden="false" customHeight="false" outlineLevel="0" collapsed="false">
      <c r="A29" s="132" t="s">
        <v>375</v>
      </c>
      <c r="B29" s="132" t="s">
        <v>376</v>
      </c>
    </row>
    <row r="30" customFormat="false" ht="12.8" hidden="false" customHeight="false" outlineLevel="0" collapsed="false">
      <c r="A30" s="132" t="s">
        <v>377</v>
      </c>
      <c r="B30" s="132" t="s">
        <v>378</v>
      </c>
    </row>
    <row r="31" customFormat="false" ht="12.8" hidden="false" customHeight="false" outlineLevel="0" collapsed="false">
      <c r="A31" s="132" t="s">
        <v>379</v>
      </c>
      <c r="B31" s="132" t="s">
        <v>380</v>
      </c>
    </row>
  </sheetData>
  <printOptions headings="false" gridLines="false" gridLinesSet="true" horizontalCentered="false" verticalCentered="false"/>
  <pageMargins left="0.196527777777778" right="0" top="0" bottom="0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3268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2016-11-16T13:19:48Z</dcterms:created>
  <dc:creator>Matej Tabaček</dc:creator>
  <dc:description>Schválený 30. 12. 2021 uznesením č. VII-5/2021
Podľa návrhu č. 1 zo 14. 12. 2021.</dc:description>
  <cp:keywords>rozpočet rozpočet 2022 2023 2024 obec Nesluša schválený</cp:keywords>
  <dc:language>sk-SK</dc:language>
  <cp:lastModifiedBy>Matej Tabaček</cp:lastModifiedBy>
  <dcterms:modified xsi:type="dcterms:W3CDTF">2022-04-25T14:46:03Z</dcterms:modified>
  <cp:revision>314</cp:revision>
  <dc:subject>Schválený rozpočet na rok 2022</dc:subject>
  <dc:title>Rozpočet 2022 - 2024 Obec Nesluša</dc:title>
</cp:coreProperties>
</file>