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príjmy" sheetId="1" state="visible" r:id="rId2"/>
    <sheet name="výdaje" sheetId="2" state="visible" r:id="rId3"/>
    <sheet name="skratky" sheetId="3" state="visible" r:id="rId4"/>
  </sheets>
  <calcPr iterateCount="100" refMode="A1" iterate="false" iterateDelta="0.001"/>
  <extLst>
    <ext xmlns:loext="http://schemas.libreoffice.org/" uri="{7626C862-2A13-11E5-B345-FEFF819CDC9F}">
      <loext:extCalcPr stringRefSyntax="CalcA1"/>
    </ext>
  </extLst>
</workbook>
</file>

<file path=xl/sharedStrings.xml><?xml version="1.0" encoding="utf-8"?>
<sst xmlns="http://schemas.openxmlformats.org/spreadsheetml/2006/main" count="2442" uniqueCount="400">
  <si>
    <t xml:space="preserve">SUMÁR PRÍJMOV</t>
  </si>
  <si>
    <t xml:space="preserve">2018 S</t>
  </si>
  <si>
    <t xml:space="preserve">2019 S</t>
  </si>
  <si>
    <t xml:space="preserve">2020 R</t>
  </si>
  <si>
    <t xml:space="preserve">2020 S</t>
  </si>
  <si>
    <t xml:space="preserve">2021 R</t>
  </si>
  <si>
    <t xml:space="preserve">U1</t>
  </si>
  <si>
    <t xml:space="preserve">U2</t>
  </si>
  <si>
    <t xml:space="preserve">U3</t>
  </si>
  <si>
    <t xml:space="preserve">U4</t>
  </si>
  <si>
    <t xml:space="preserve">2021 U</t>
  </si>
  <si>
    <t xml:space="preserve">Č1</t>
  </si>
  <si>
    <t xml:space="preserve">P1</t>
  </si>
  <si>
    <t xml:space="preserve">Č2</t>
  </si>
  <si>
    <t xml:space="preserve">P2</t>
  </si>
  <si>
    <t xml:space="preserve">Č3</t>
  </si>
  <si>
    <t xml:space="preserve">P3</t>
  </si>
  <si>
    <t xml:space="preserve">Č4</t>
  </si>
  <si>
    <t xml:space="preserve">P4</t>
  </si>
  <si>
    <t xml:space="preserve">2022 R</t>
  </si>
  <si>
    <t xml:space="preserve">2023 R</t>
  </si>
  <si>
    <t xml:space="preserve">Zdroj krytia</t>
  </si>
  <si>
    <t xml:space="preserve">Dotácie</t>
  </si>
  <si>
    <t xml:space="preserve">Vlastné zdroje</t>
  </si>
  <si>
    <t xml:space="preserve">Iné zdroje</t>
  </si>
  <si>
    <t xml:space="preserve">Ostatné príjmy</t>
  </si>
  <si>
    <t xml:space="preserve">Bežné príjmy</t>
  </si>
  <si>
    <t xml:space="preserve">Kapitálové príjmy</t>
  </si>
  <si>
    <t xml:space="preserve">Úvery</t>
  </si>
  <si>
    <t xml:space="preserve">Finančné operácie</t>
  </si>
  <si>
    <t xml:space="preserve">Celkové príjmy</t>
  </si>
  <si>
    <t xml:space="preserve">DAŇOVÉ PRÍJMY</t>
  </si>
  <si>
    <t xml:space="preserve">Daňové príjmy - rozpis</t>
  </si>
  <si>
    <t xml:space="preserve">FK</t>
  </si>
  <si>
    <t xml:space="preserve">EK</t>
  </si>
  <si>
    <t xml:space="preserve">Názov</t>
  </si>
  <si>
    <t xml:space="preserve">PrD</t>
  </si>
  <si>
    <t xml:space="preserve">Výnos dane z príjmov</t>
  </si>
  <si>
    <t xml:space="preserve">Daň z pozemkov</t>
  </si>
  <si>
    <t xml:space="preserve">Daň zo stavieb</t>
  </si>
  <si>
    <t xml:space="preserve">Daň z bytov</t>
  </si>
  <si>
    <t xml:space="preserve">Daň za psa</t>
  </si>
  <si>
    <t xml:space="preserve">Daň za nevýherné hracie prístroje</t>
  </si>
  <si>
    <t xml:space="preserve">Daň za ubytovanie</t>
  </si>
  <si>
    <t xml:space="preserve">Daň za užívanie verejného priestranstva</t>
  </si>
  <si>
    <t xml:space="preserve">Daň za komunálne odpady a drobné stavebné odpady</t>
  </si>
  <si>
    <t xml:space="preserve">NEDAŇOVÉ PRÍJMY</t>
  </si>
  <si>
    <t xml:space="preserve">Štátne dotácie</t>
  </si>
  <si>
    <t xml:space="preserve">Nedaňové príjmy - rozpis</t>
  </si>
  <si>
    <t xml:space="preserve">PrN</t>
  </si>
  <si>
    <t xml:space="preserve">Iné nedaňové príjmy</t>
  </si>
  <si>
    <t xml:space="preserve">RO</t>
  </si>
  <si>
    <t xml:space="preserve">Príjmy ZŠ</t>
  </si>
  <si>
    <t xml:space="preserve">Príjmy z majetku</t>
  </si>
  <si>
    <t xml:space="preserve">Administratívne poplatky a iné platby</t>
  </si>
  <si>
    <t xml:space="preserve">Predaj majetku</t>
  </si>
  <si>
    <t xml:space="preserve">Úroky z vkladov</t>
  </si>
  <si>
    <t xml:space="preserve">V tom:</t>
  </si>
  <si>
    <t xml:space="preserve">Prenájom majetku</t>
  </si>
  <si>
    <t xml:space="preserve">Správne poplatky</t>
  </si>
  <si>
    <t xml:space="preserve">Úrok z omeškania kompostéry</t>
  </si>
  <si>
    <t xml:space="preserve">Vodné</t>
  </si>
  <si>
    <t xml:space="preserve">Poplatky DOS</t>
  </si>
  <si>
    <t xml:space="preserve">Predaj dreva</t>
  </si>
  <si>
    <t xml:space="preserve">Prenájom hrobových miest</t>
  </si>
  <si>
    <t xml:space="preserve">Príspevok rodičov MŠ</t>
  </si>
  <si>
    <t xml:space="preserve">Príspevok CVČ</t>
  </si>
  <si>
    <t xml:space="preserve">Refundácia výdavkov na doplnok územného plánu</t>
  </si>
  <si>
    <t xml:space="preserve">Dobropisy</t>
  </si>
  <si>
    <t xml:space="preserve">Stravné zamestnanci</t>
  </si>
  <si>
    <t xml:space="preserve">GRANTY A TRANSFERY</t>
  </si>
  <si>
    <t xml:space="preserve">Granty a transfery - rozpis</t>
  </si>
  <si>
    <t xml:space="preserve">ZŠ normatívne</t>
  </si>
  <si>
    <t xml:space="preserve">ZŠ žiaci zo SZP</t>
  </si>
  <si>
    <t xml:space="preserve">ZŠ asistent učiteľa</t>
  </si>
  <si>
    <t xml:space="preserve">ZŠ vzdelávacie poukazy</t>
  </si>
  <si>
    <t xml:space="preserve">ZŠ stravné ŠJ</t>
  </si>
  <si>
    <t xml:space="preserve">ZŠ školské potreby</t>
  </si>
  <si>
    <t xml:space="preserve">Iné ZŠ</t>
  </si>
  <si>
    <t xml:space="preserve">MŠ predškoláci</t>
  </si>
  <si>
    <t xml:space="preserve">CVČ vzdelávacie</t>
  </si>
  <si>
    <t xml:space="preserve">Prídavky na deti</t>
  </si>
  <si>
    <t xml:space="preserve">Sčítanie 2021</t>
  </si>
  <si>
    <t xml:space="preserve">Voľby</t>
  </si>
  <si>
    <t xml:space="preserve">DOS</t>
  </si>
  <si>
    <t xml:space="preserve">Rozvoj športu</t>
  </si>
  <si>
    <t xml:space="preserve">Regionálny rozvoj ESF</t>
  </si>
  <si>
    <t xml:space="preserve">Podpora zamestnanosti MŠ ESF</t>
  </si>
  <si>
    <t xml:space="preserve">Zberný dvor – externý manažment</t>
  </si>
  <si>
    <t xml:space="preserve">Zateplenie škôlky – externý manažment</t>
  </si>
  <si>
    <t xml:space="preserve">Kompostéry – externý manažment</t>
  </si>
  <si>
    <t xml:space="preserve">Stavebný úrad</t>
  </si>
  <si>
    <t xml:space="preserve">Cestná doprava</t>
  </si>
  <si>
    <t xml:space="preserve">Životné prostredie</t>
  </si>
  <si>
    <t xml:space="preserve">Matrika</t>
  </si>
  <si>
    <t xml:space="preserve">Register obyvateľstva</t>
  </si>
  <si>
    <t xml:space="preserve">Civilná obrana</t>
  </si>
  <si>
    <t xml:space="preserve">Zberný dvor</t>
  </si>
  <si>
    <t xml:space="preserve">Zateplenie škôlky</t>
  </si>
  <si>
    <t xml:space="preserve">Rozšírenie škôlky</t>
  </si>
  <si>
    <t xml:space="preserve">Kompostéry</t>
  </si>
  <si>
    <t xml:space="preserve">Požiarna zbrojnica</t>
  </si>
  <si>
    <t xml:space="preserve">ZŠ vodozádržné opatrenia</t>
  </si>
  <si>
    <t xml:space="preserve">ZŠ strecha/kotolňa</t>
  </si>
  <si>
    <t xml:space="preserve">Vodozádržné obecný úrad</t>
  </si>
  <si>
    <t xml:space="preserve">Erasmus (RO)</t>
  </si>
  <si>
    <t xml:space="preserve">Zdroj kytia</t>
  </si>
  <si>
    <t xml:space="preserve">Granty</t>
  </si>
  <si>
    <t xml:space="preserve">Granty (RO)</t>
  </si>
  <si>
    <t xml:space="preserve">PRÍJMOVÉ FINANČNÉ OPERÁCIE</t>
  </si>
  <si>
    <t xml:space="preserve">Nevyčerpané dotácie</t>
  </si>
  <si>
    <t xml:space="preserve">Zostatky</t>
  </si>
  <si>
    <t xml:space="preserve">Rezervný fond</t>
  </si>
  <si>
    <t xml:space="preserve">Prijaté zábezpeky</t>
  </si>
  <si>
    <t xml:space="preserve">Dotácie (RO)</t>
  </si>
  <si>
    <t xml:space="preserve">Iné zdroje (RO)</t>
  </si>
  <si>
    <t xml:space="preserve">Stravné (RO)</t>
  </si>
  <si>
    <t xml:space="preserve">ROZDIEL PRÍJMOV A VÝDAJOV</t>
  </si>
  <si>
    <t xml:space="preserve">Pr</t>
  </si>
  <si>
    <t xml:space="preserve">Po</t>
  </si>
  <si>
    <t xml:space="preserve">Pv</t>
  </si>
  <si>
    <t xml:space="preserve">SUMÁR VÝDAVKOV</t>
  </si>
  <si>
    <t xml:space="preserve">Bežné výdavky</t>
  </si>
  <si>
    <t xml:space="preserve">Kapitálové výdavky</t>
  </si>
  <si>
    <t xml:space="preserve">Celkové výdavky</t>
  </si>
  <si>
    <t xml:space="preserve">PROGRAM 1 - SAMOSPRÁVA</t>
  </si>
  <si>
    <t xml:space="preserve">Podprogram 1.1 Obecný úrad</t>
  </si>
  <si>
    <t xml:space="preserve">Prvok 1.1.1 Vedenie obce</t>
  </si>
  <si>
    <t xml:space="preserve">01.1.1</t>
  </si>
  <si>
    <t xml:space="preserve">Mzdy</t>
  </si>
  <si>
    <t xml:space="preserve">Odvody</t>
  </si>
  <si>
    <t xml:space="preserve">Tovary a služby</t>
  </si>
  <si>
    <t xml:space="preserve">Transfery</t>
  </si>
  <si>
    <t xml:space="preserve">Prvok 1.1.2 Personál</t>
  </si>
  <si>
    <t xml:space="preserve">Štátna dotácia</t>
  </si>
  <si>
    <t xml:space="preserve">Prvok 1.1.3 Vnútorná kontrola</t>
  </si>
  <si>
    <t xml:space="preserve">01.1.2</t>
  </si>
  <si>
    <t xml:space="preserve">Prvok 1.1.4 Služby a kancelárske vybavenie</t>
  </si>
  <si>
    <t xml:space="preserve">1AC</t>
  </si>
  <si>
    <t xml:space="preserve">Bankové poplatky</t>
  </si>
  <si>
    <t xml:space="preserve">Poštovné</t>
  </si>
  <si>
    <t xml:space="preserve">Právne služby</t>
  </si>
  <si>
    <t xml:space="preserve">Softvér (URBIS)</t>
  </si>
  <si>
    <t xml:space="preserve">Služby ESMAO</t>
  </si>
  <si>
    <t xml:space="preserve">Nábytok OcÚ</t>
  </si>
  <si>
    <t xml:space="preserve">Prvok 1.1.5 Prevádzka</t>
  </si>
  <si>
    <t xml:space="preserve">01.1.3</t>
  </si>
  <si>
    <t xml:space="preserve">01.1.4</t>
  </si>
  <si>
    <t xml:space="preserve">01.1.5</t>
  </si>
  <si>
    <t xml:space="preserve">Elektrina</t>
  </si>
  <si>
    <t xml:space="preserve">Plyn</t>
  </si>
  <si>
    <t xml:space="preserve">Poistenie automobilov</t>
  </si>
  <si>
    <t xml:space="preserve">Servis automobilov a strojov</t>
  </si>
  <si>
    <t xml:space="preserve">Pohonné hmoty</t>
  </si>
  <si>
    <t xml:space="preserve">Prvok 1.1.6 Informačný systém (web a rozhlas)</t>
  </si>
  <si>
    <t xml:space="preserve">08.3.0</t>
  </si>
  <si>
    <t xml:space="preserve">Prvok 1.1.7 Matrika a evidencia obyvateľstva</t>
  </si>
  <si>
    <t xml:space="preserve">01.3.3</t>
  </si>
  <si>
    <t xml:space="preserve">Podprogram 1.2 Spoločný obecný úrad</t>
  </si>
  <si>
    <t xml:space="preserve">09.1.1.1</t>
  </si>
  <si>
    <t xml:space="preserve">Školský metodik</t>
  </si>
  <si>
    <t xml:space="preserve">Podprogram 1.3 Správa a údržba majetku</t>
  </si>
  <si>
    <t xml:space="preserve">04.2.2</t>
  </si>
  <si>
    <t xml:space="preserve">Lesy</t>
  </si>
  <si>
    <t xml:space="preserve">06.1.0</t>
  </si>
  <si>
    <t xml:space="preserve">Byty</t>
  </si>
  <si>
    <t xml:space="preserve">Ťažba, výsadba</t>
  </si>
  <si>
    <t xml:space="preserve">Geomterické plány</t>
  </si>
  <si>
    <t xml:space="preserve">Revízie zariadení</t>
  </si>
  <si>
    <t xml:space="preserve">Podprogram 1.4 Voľby/SODB 2021</t>
  </si>
  <si>
    <t xml:space="preserve">01.6.0</t>
  </si>
  <si>
    <t xml:space="preserve">PROGRAM 2 - ŠKOLSTVO</t>
  </si>
  <si>
    <t xml:space="preserve">Podprogram 2.1 Materská škola</t>
  </si>
  <si>
    <t xml:space="preserve">111/1AC</t>
  </si>
  <si>
    <t xml:space="preserve">Štátna dotácia/ESF</t>
  </si>
  <si>
    <t xml:space="preserve">Zateplenie – externý manažment</t>
  </si>
  <si>
    <t xml:space="preserve">Podprogram 2.2 Základná škola</t>
  </si>
  <si>
    <t xml:space="preserve">09.2.1.1</t>
  </si>
  <si>
    <t xml:space="preserve">Originálne kompetencie</t>
  </si>
  <si>
    <t xml:space="preserve">09.6.0.1</t>
  </si>
  <si>
    <t xml:space="preserve">Elektrina ŠJ</t>
  </si>
  <si>
    <t xml:space="preserve">Plyn ŠJ</t>
  </si>
  <si>
    <t xml:space="preserve">Podprogram 2.3 Centrum voľného času</t>
  </si>
  <si>
    <t xml:space="preserve">09.5.0</t>
  </si>
  <si>
    <t xml:space="preserve">Dohody externí zamestnanci</t>
  </si>
  <si>
    <t xml:space="preserve">Dotácia cirkevné CVČ</t>
  </si>
  <si>
    <t xml:space="preserve">PROGRAM 3 - VODA</t>
  </si>
  <si>
    <t xml:space="preserve">Podprogram 3.1 Verejný vodovod</t>
  </si>
  <si>
    <t xml:space="preserve">06.3.0</t>
  </si>
  <si>
    <t xml:space="preserve">Údržba vodovodu</t>
  </si>
  <si>
    <t xml:space="preserve">Rozbor vody</t>
  </si>
  <si>
    <t xml:space="preserve">Prevádzkovanie vodovodu</t>
  </si>
  <si>
    <t xml:space="preserve">Odber podzemnej vody</t>
  </si>
  <si>
    <t xml:space="preserve">Monitoring potrubia</t>
  </si>
  <si>
    <t xml:space="preserve">PROGRAM 4 - ODPADOVÉ HOSPODÁRSTVO A ŽIVOTNÉ PROSTREDIE</t>
  </si>
  <si>
    <t xml:space="preserve">Podprogram 4.1 Komunálny odpad</t>
  </si>
  <si>
    <t xml:space="preserve">05.1.0</t>
  </si>
  <si>
    <t xml:space="preserve">Podprogram 4.2 Separovaný zber</t>
  </si>
  <si>
    <t xml:space="preserve">Podprogram 4.3 Zberný dvor</t>
  </si>
  <si>
    <t xml:space="preserve">Poistenie budovy a techniky</t>
  </si>
  <si>
    <t xml:space="preserve">Údržba dopravných prostriedkov a strojov</t>
  </si>
  <si>
    <t xml:space="preserve">Vrátenie dotácie – porušenie zmluvy</t>
  </si>
  <si>
    <t xml:space="preserve">Externý manažment výstavby</t>
  </si>
  <si>
    <t xml:space="preserve">PROGRAM 5 - PROSTREDIE PRE ŽIVOT</t>
  </si>
  <si>
    <t xml:space="preserve">Podprogram 5.1 Bezpečnosť</t>
  </si>
  <si>
    <t xml:space="preserve">Prvok 5.1.1 Protipožiarna ochrana</t>
  </si>
  <si>
    <t xml:space="preserve">03.2.0</t>
  </si>
  <si>
    <t xml:space="preserve">Prvok 5.1.2 Civilná obrana</t>
  </si>
  <si>
    <t xml:space="preserve">02.2.0</t>
  </si>
  <si>
    <t xml:space="preserve">Snehová kalamita/COVID-19</t>
  </si>
  <si>
    <t xml:space="preserve">Prvok 5.1.3 Verejné osvetlenie</t>
  </si>
  <si>
    <t xml:space="preserve">06.4.0</t>
  </si>
  <si>
    <t xml:space="preserve">Dohoda údržbár</t>
  </si>
  <si>
    <t xml:space="preserve">Prvok 5.1.4 Kamerový systém</t>
  </si>
  <si>
    <t xml:space="preserve">03.6.0</t>
  </si>
  <si>
    <t xml:space="preserve">Podprogram 5.2 Komunikácie a verejné priestranstvá</t>
  </si>
  <si>
    <t xml:space="preserve">Prvok 5.2.1 Miestne komunikácie</t>
  </si>
  <si>
    <t xml:space="preserve">04.5.1</t>
  </si>
  <si>
    <t xml:space="preserve">Zimná údržba</t>
  </si>
  <si>
    <t xml:space="preserve">Cesty a chodníky</t>
  </si>
  <si>
    <t xml:space="preserve">Dopravné značenie</t>
  </si>
  <si>
    <t xml:space="preserve">Kanály</t>
  </si>
  <si>
    <t xml:space="preserve">Prvok 5.2.2 Verejné priestranstvá</t>
  </si>
  <si>
    <t xml:space="preserve">06.2.0</t>
  </si>
  <si>
    <t xml:space="preserve">Elektrina centrum</t>
  </si>
  <si>
    <t xml:space="preserve">Prvok 5.2.3 Regionálny rozvoj</t>
  </si>
  <si>
    <t xml:space="preserve">Európsky sociálny fond</t>
  </si>
  <si>
    <t xml:space="preserve">PROGRAM 6 - ŠPORT, KULTÚRA A INÉ SPOLOČENSKÉ SLUŽBY</t>
  </si>
  <si>
    <t xml:space="preserve">Podprogram 6.1 Šport</t>
  </si>
  <si>
    <t xml:space="preserve">Prvok 6.1.1 Futbalový klub</t>
  </si>
  <si>
    <t xml:space="preserve">08.1.0</t>
  </si>
  <si>
    <t xml:space="preserve">131I</t>
  </si>
  <si>
    <t xml:space="preserve">Prvok 6.1.2 Ostatné športové kluby</t>
  </si>
  <si>
    <t xml:space="preserve">Šachový klub</t>
  </si>
  <si>
    <t xml:space="preserve">Stolný tenis</t>
  </si>
  <si>
    <t xml:space="preserve">OZ Bajk Relax Kysuce</t>
  </si>
  <si>
    <t xml:space="preserve">Škola vzpierania</t>
  </si>
  <si>
    <t xml:space="preserve">Podprogram 6.2 Kultúra</t>
  </si>
  <si>
    <t xml:space="preserve">Prvok 6.2.1 Kultúrny dom</t>
  </si>
  <si>
    <t xml:space="preserve">08.2.0</t>
  </si>
  <si>
    <t xml:space="preserve">Obnova stolov</t>
  </si>
  <si>
    <t xml:space="preserve">Stoličky</t>
  </si>
  <si>
    <t xml:space="preserve">Dohoda správca</t>
  </si>
  <si>
    <t xml:space="preserve">Prvok 6.2.2 Kultúrne akcie</t>
  </si>
  <si>
    <t xml:space="preserve">Rocknes</t>
  </si>
  <si>
    <t xml:space="preserve">Letné kino, vianočné trhy</t>
  </si>
  <si>
    <t xml:space="preserve">Deň obce</t>
  </si>
  <si>
    <t xml:space="preserve">Hody a iné podujatia</t>
  </si>
  <si>
    <t xml:space="preserve">Prvok 6.2.3 Knižnica</t>
  </si>
  <si>
    <t xml:space="preserve">Podprogram 6.3 Iné služby</t>
  </si>
  <si>
    <t xml:space="preserve">Prvok 6.3.1 Pohrebná služby</t>
  </si>
  <si>
    <t xml:space="preserve">08.4.0</t>
  </si>
  <si>
    <t xml:space="preserve">Pohrebná služba</t>
  </si>
  <si>
    <t xml:space="preserve">Údržba domu smútku a okolia</t>
  </si>
  <si>
    <t xml:space="preserve">Dohoda správca cintorína</t>
  </si>
  <si>
    <t xml:space="preserve">Prvok 6.3.2 Náboženské a spoločenské spolky a združenia</t>
  </si>
  <si>
    <t xml:space="preserve">SO SZTP a ZPCCH</t>
  </si>
  <si>
    <t xml:space="preserve">Červený kríž</t>
  </si>
  <si>
    <t xml:space="preserve">Priatelia Kysúc</t>
  </si>
  <si>
    <t xml:space="preserve">Jednota dôchodcov</t>
  </si>
  <si>
    <t xml:space="preserve">Zväz včelárov KNM</t>
  </si>
  <si>
    <t xml:space="preserve">Cyklotrasa KNM-Žilina</t>
  </si>
  <si>
    <t xml:space="preserve">PROGRAM 7 - SOLIDARITA</t>
  </si>
  <si>
    <t xml:space="preserve">Podprogram 7.1 Staroba</t>
  </si>
  <si>
    <t xml:space="preserve">Prvok 7.1.1 Dom opatrovateľskej služby</t>
  </si>
  <si>
    <t xml:space="preserve">10.2.0</t>
  </si>
  <si>
    <t xml:space="preserve">Stravné obyvatelia</t>
  </si>
  <si>
    <t xml:space="preserve">Odstupné, náhrada mzdy</t>
  </si>
  <si>
    <t xml:space="preserve">Vratka dotácie – neobsadené miesta</t>
  </si>
  <si>
    <t xml:space="preserve">Prvok 7.1.2 Starostlivosť o starých občanov</t>
  </si>
  <si>
    <t xml:space="preserve">Stravovanie</t>
  </si>
  <si>
    <t xml:space="preserve">Jubilanti, úcta k starším</t>
  </si>
  <si>
    <t xml:space="preserve">Denný stacionár</t>
  </si>
  <si>
    <t xml:space="preserve">Podprogram 7.2 Rodina a hmotná núdza</t>
  </si>
  <si>
    <t xml:space="preserve">10.4.0</t>
  </si>
  <si>
    <t xml:space="preserve">10.7.0</t>
  </si>
  <si>
    <t xml:space="preserve">Príspevok pri narodení dieťaťa</t>
  </si>
  <si>
    <t xml:space="preserve">PROGRAM 8 - INVESTÍCIE</t>
  </si>
  <si>
    <t xml:space="preserve">Podprogram 8.1 Samospráva</t>
  </si>
  <si>
    <t xml:space="preserve">01.1.1-710</t>
  </si>
  <si>
    <t xml:space="preserve">Rekonštrukcia obecného úradu</t>
  </si>
  <si>
    <t xml:space="preserve">- schodisko a vonkajší sokel</t>
  </si>
  <si>
    <t xml:space="preserve">- výmena plynového kotla</t>
  </si>
  <si>
    <t xml:space="preserve">- 2. nadzemné podlažie</t>
  </si>
  <si>
    <r>
      <rPr>
        <sz val="10"/>
        <color rgb="FF000000"/>
        <rFont val="Arial"/>
        <family val="2"/>
      </rPr>
      <t xml:space="preserve">- 1. nadzemné podlažie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kancelárie</t>
    </r>
    <r>
      <rPr>
        <b val="true"/>
        <sz val="10"/>
        <color rgb="FF000000"/>
        <rFont val="Arial"/>
        <family val="2"/>
      </rPr>
      <t xml:space="preserve">)</t>
    </r>
  </si>
  <si>
    <r>
      <rPr>
        <sz val="10"/>
        <color rgb="FF000000"/>
        <rFont val="Arial"/>
        <family val="2"/>
      </rPr>
      <t xml:space="preserve">- suterén </t>
    </r>
    <r>
      <rPr>
        <b val="true"/>
        <sz val="10"/>
        <color rgb="FF000000"/>
        <rFont val="Arial"/>
        <family val="2"/>
      </rPr>
      <t xml:space="preserve">(</t>
    </r>
    <r>
      <rPr>
        <sz val="10"/>
        <color rgb="FF000000"/>
        <rFont val="Arial"/>
        <family val="2"/>
      </rPr>
      <t xml:space="preserve">garáž/pivnica</t>
    </r>
    <r>
      <rPr>
        <b val="true"/>
        <sz val="10"/>
        <color rgb="FF000000"/>
        <rFont val="Arial"/>
        <family val="2"/>
      </rPr>
      <t xml:space="preserve">)</t>
    </r>
  </si>
  <si>
    <t xml:space="preserve">- garáž (budova)</t>
  </si>
  <si>
    <t xml:space="preserve">Nákup strojov – radlica</t>
  </si>
  <si>
    <t xml:space="preserve">Kúpa pozemku</t>
  </si>
  <si>
    <t xml:space="preserve">08.3.0-710</t>
  </si>
  <si>
    <t xml:space="preserve">Vyrozumievacie zariadenie do rozhlasu</t>
  </si>
  <si>
    <t xml:space="preserve">Rekonštrukcia miestneho rozhlasu</t>
  </si>
  <si>
    <t xml:space="preserve">Podprogram 8.2 Školstvo</t>
  </si>
  <si>
    <t xml:space="preserve">09.1.1.1-710</t>
  </si>
  <si>
    <t xml:space="preserve">MŠ - zateplenie</t>
  </si>
  <si>
    <t xml:space="preserve">MŠ - rozšírenie kapacity</t>
  </si>
  <si>
    <t xml:space="preserve">ZŠ – vodozádržné opatrenia</t>
  </si>
  <si>
    <t xml:space="preserve">ZŠ – rekonštrukcia kotolne</t>
  </si>
  <si>
    <t xml:space="preserve">ZŠ – strecha školy a telocvične</t>
  </si>
  <si>
    <t xml:space="preserve">ZŠ – elektroinštalácia telocvičňa</t>
  </si>
  <si>
    <t xml:space="preserve">ZŠ – rekonštrukcia strechy a zateplenie obvodového plášťa</t>
  </si>
  <si>
    <t xml:space="preserve">ZŠ – vybavenie školskej jedálne</t>
  </si>
  <si>
    <t xml:space="preserve">Podprogram 8.3 Voda</t>
  </si>
  <si>
    <t xml:space="preserve">06.3.0-710</t>
  </si>
  <si>
    <t xml:space="preserve">Projekty úpravovní vody</t>
  </si>
  <si>
    <t xml:space="preserve">Projekt rekonštrukcie starej vodovodnej siete</t>
  </si>
  <si>
    <t xml:space="preserve">Rekonštrukcia vodovodu</t>
  </si>
  <si>
    <t xml:space="preserve">Rekonštrukcia vodojemov</t>
  </si>
  <si>
    <t xml:space="preserve">Podprogram 8.4 Odpadové hospodárstvo a životné prostredie</t>
  </si>
  <si>
    <t xml:space="preserve">05.1.0-710</t>
  </si>
  <si>
    <t xml:space="preserve">Zberný dvor – kamery, alarm</t>
  </si>
  <si>
    <t xml:space="preserve">Zberný dvor – zametacie zariadenie</t>
  </si>
  <si>
    <t xml:space="preserve">Náradie</t>
  </si>
  <si>
    <t xml:space="preserve">Kompostéry do domácností</t>
  </si>
  <si>
    <t xml:space="preserve">Podprogram 8.5 Prostredie pre život</t>
  </si>
  <si>
    <t xml:space="preserve">04.5.1-710</t>
  </si>
  <si>
    <t xml:space="preserve">Asfaltovanie miestnych komunikácií</t>
  </si>
  <si>
    <t xml:space="preserve">Výstavba parkovacích miest</t>
  </si>
  <si>
    <t xml:space="preserve">04.6.0-710</t>
  </si>
  <si>
    <t xml:space="preserve">Optická sieť</t>
  </si>
  <si>
    <t xml:space="preserve">06.2.0-710</t>
  </si>
  <si>
    <t xml:space="preserve">Centrum obce</t>
  </si>
  <si>
    <t xml:space="preserve">Regulácia potoka – projekt, obstarávanie</t>
  </si>
  <si>
    <t xml:space="preserve">Regulácia potoka – realizácia</t>
  </si>
  <si>
    <t xml:space="preserve">Vodozádržné opatrenia pri obecnom úrade</t>
  </si>
  <si>
    <t xml:space="preserve">06.4.0-710</t>
  </si>
  <si>
    <t xml:space="preserve">Verejné osvetlenie – projekt/realizácia</t>
  </si>
  <si>
    <t xml:space="preserve">03.2.0-710</t>
  </si>
  <si>
    <t xml:space="preserve">Rekonštrukcia požiarnej zbrojnice</t>
  </si>
  <si>
    <t xml:space="preserve">03.6.0-710</t>
  </si>
  <si>
    <t xml:space="preserve">Kamerový systém</t>
  </si>
  <si>
    <t xml:space="preserve">Podprogram 8.6 Šport, kultúra a iné spoločenské služby</t>
  </si>
  <si>
    <t xml:space="preserve">08.1.0-710</t>
  </si>
  <si>
    <t xml:space="preserve">Projektová dokumentácia</t>
  </si>
  <si>
    <t xml:space="preserve">Rekonštrukcia tribúny</t>
  </si>
  <si>
    <t xml:space="preserve">08.4.0-710</t>
  </si>
  <si>
    <t xml:space="preserve">Projekty – elektroinštalácia, urnový háj</t>
  </si>
  <si>
    <t xml:space="preserve">Oplotenie areálu cintorína</t>
  </si>
  <si>
    <t xml:space="preserve">Chladiarensky katafalk</t>
  </si>
  <si>
    <t xml:space="preserve">Podprogram 8.7 Solidarita</t>
  </si>
  <si>
    <t xml:space="preserve">10.2.0-710</t>
  </si>
  <si>
    <t xml:space="preserve">DOS – zateplenie</t>
  </si>
  <si>
    <t xml:space="preserve">Odvodnenie pozemku</t>
  </si>
  <si>
    <t xml:space="preserve">Oplotenie</t>
  </si>
  <si>
    <t xml:space="preserve">Podprogram 8.8 Plánovanie</t>
  </si>
  <si>
    <t xml:space="preserve">04.4.3-710</t>
  </si>
  <si>
    <t xml:space="preserve">Dodatok k územnému plánu</t>
  </si>
  <si>
    <t xml:space="preserve">Pasport miestnych komunikácií</t>
  </si>
  <si>
    <t xml:space="preserve">Minikomasácia Dúbravy</t>
  </si>
  <si>
    <t xml:space="preserve">PROGRAM 9 - VYROVNANIE DLHU</t>
  </si>
  <si>
    <t xml:space="preserve">Podprogram 9.1 Splácanie úverov a prijatých zábezpek</t>
  </si>
  <si>
    <t xml:space="preserve">Splácanie úrokov</t>
  </si>
  <si>
    <t xml:space="preserve">Splácanie istiny</t>
  </si>
  <si>
    <t xml:space="preserve">Iné výdavkové operácie</t>
  </si>
  <si>
    <t xml:space="preserve">#</t>
  </si>
  <si>
    <t xml:space="preserve">číslo štvrťroku</t>
  </si>
  <si>
    <t xml:space="preserve">Skutočnosť v roku 2018</t>
  </si>
  <si>
    <t xml:space="preserve">Skutočnosť v roku 2019</t>
  </si>
  <si>
    <t xml:space="preserve">Schválený rozpočet na rok 2020</t>
  </si>
  <si>
    <t xml:space="preserve">Skutočnosť v roku 2020</t>
  </si>
  <si>
    <t xml:space="preserve">Rozpočet na rok 2021</t>
  </si>
  <si>
    <t xml:space="preserve">Rozpočet na rok 2022</t>
  </si>
  <si>
    <t xml:space="preserve">Rozpočet na rok 2023</t>
  </si>
  <si>
    <t xml:space="preserve">CVČ</t>
  </si>
  <si>
    <t xml:space="preserve">centrum voľného času</t>
  </si>
  <si>
    <t xml:space="preserve">Č#</t>
  </si>
  <si>
    <t xml:space="preserve">čerpanie v kvartáli # v eurách</t>
  </si>
  <si>
    <t xml:space="preserve">DCOM</t>
  </si>
  <si>
    <t xml:space="preserve">Dátové centrum obcí a miest (e-gov)</t>
  </si>
  <si>
    <t xml:space="preserve">Dom opatrovateľskej služby</t>
  </si>
  <si>
    <t xml:space="preserve">ekonomická klasifikácia</t>
  </si>
  <si>
    <t xml:space="preserve">ESF</t>
  </si>
  <si>
    <t xml:space="preserve">funkčná klasifikácia</t>
  </si>
  <si>
    <t xml:space="preserve">HŠ</t>
  </si>
  <si>
    <t xml:space="preserve">bývalá horná škola</t>
  </si>
  <si>
    <t xml:space="preserve">KV</t>
  </si>
  <si>
    <t xml:space="preserve">kapitálové výdavky</t>
  </si>
  <si>
    <t xml:space="preserve">MŠ</t>
  </si>
  <si>
    <t xml:space="preserve">Materská škola Nesluša</t>
  </si>
  <si>
    <t xml:space="preserve">P#</t>
  </si>
  <si>
    <t xml:space="preserve">plnenie v kvartáli # v percentách</t>
  </si>
  <si>
    <t xml:space="preserve">program</t>
  </si>
  <si>
    <t xml:space="preserve">podprogram</t>
  </si>
  <si>
    <t xml:space="preserve">prvok</t>
  </si>
  <si>
    <t xml:space="preserve">účtované v účtovníctve rozpočtovej organizácie Základná škola Nesluša</t>
  </si>
  <si>
    <t xml:space="preserve">Spojená organizácia Slovenského zväzu telesne postihnutých a Zväzu postihnutých civilizačnými chorobami</t>
  </si>
  <si>
    <t xml:space="preserve">SODB</t>
  </si>
  <si>
    <t xml:space="preserve">sčítanie obyvateľov, domov a bytov</t>
  </si>
  <si>
    <t xml:space="preserve">SZP</t>
  </si>
  <si>
    <t xml:space="preserve">sociálne znevýhodnené prostredie</t>
  </si>
  <si>
    <t xml:space="preserve">ŠJ</t>
  </si>
  <si>
    <t xml:space="preserve">školská jedáleň</t>
  </si>
  <si>
    <t xml:space="preserve">U#</t>
  </si>
  <si>
    <t xml:space="preserve">úpravy v kvartáli #</t>
  </si>
  <si>
    <t xml:space="preserve">ÚPSVaR</t>
  </si>
  <si>
    <t xml:space="preserve">Úrad práce, sociálnych vecí a rodiny Žilina</t>
  </si>
  <si>
    <t xml:space="preserve">URBIS</t>
  </si>
  <si>
    <t xml:space="preserve">informačný systém (účtovníctvo, administratíva, evidencie, dane...)</t>
  </si>
  <si>
    <t xml:space="preserve">ZŠ</t>
  </si>
  <si>
    <t xml:space="preserve">Základná škola Nesluša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</si>
</sst>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#,##0.00\ [$€-41B];[RED]\-#,##0.00\ [$€-41B]"/>
    <numFmt numFmtId="166" formatCode="0\ %"/>
    <numFmt numFmtId="167" formatCode="#,##0.00"/>
    <numFmt numFmtId="168" formatCode="d/m/yyyy"/>
    <numFmt numFmtId="169" formatCode="0.00\ %"/>
  </numFmts>
  <fonts count="10">
    <font>
      <sz val="11"/>
      <color rgb="FF000000"/>
      <name val="Calibri"/>
      <family val="0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color rgb="FF000000"/>
      <name val="Calibri"/>
      <family val="0"/>
    </font>
    <font>
      <b val="true"/>
      <i val="true"/>
      <u val="single"/>
      <sz val="11"/>
      <color rgb="FF000000"/>
      <name val="Calibri"/>
      <family val="0"/>
    </font>
    <font>
      <sz val="11"/>
      <color rgb="FF000000"/>
      <name val="Arial"/>
      <family val="0"/>
    </font>
    <font>
      <sz val="10"/>
      <color rgb="FF000000"/>
      <name val="Arial"/>
      <family val="2"/>
    </font>
    <font>
      <b val="true"/>
      <sz val="10"/>
      <color rgb="FF000000"/>
      <name val="Arial"/>
      <family val="2"/>
    </font>
    <font>
      <i val="true"/>
      <sz val="10"/>
      <color rgb="FF00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70AD47"/>
        <bgColor rgb="FF339966"/>
      </patternFill>
    </fill>
    <fill>
      <patternFill patternType="solid">
        <fgColor rgb="FFFFF2CC"/>
        <bgColor rgb="FFE2EFDA"/>
      </patternFill>
    </fill>
    <fill>
      <patternFill patternType="solid">
        <fgColor rgb="FFA9D08E"/>
        <bgColor rgb="FFC6E0B4"/>
      </patternFill>
    </fill>
    <fill>
      <patternFill patternType="solid">
        <fgColor rgb="FFFFFF00"/>
        <bgColor rgb="FFFFFF00"/>
      </patternFill>
    </fill>
    <fill>
      <patternFill patternType="solid">
        <fgColor rgb="FFC6E0B4"/>
        <bgColor rgb="FFCCCCCC"/>
      </patternFill>
    </fill>
    <fill>
      <patternFill patternType="solid">
        <fgColor rgb="FFE2EFDA"/>
        <bgColor rgb="FFFFF2CC"/>
      </patternFill>
    </fill>
  </fills>
  <borders count="18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 style="hair"/>
      <bottom/>
      <diagonal/>
    </border>
    <border diagonalUp="false" diagonalDown="false">
      <left style="thin"/>
      <right/>
      <top style="thin"/>
      <bottom/>
      <diagonal/>
    </border>
    <border diagonalUp="false" diagonalDown="false">
      <left style="hair"/>
      <right/>
      <top style="hair"/>
      <bottom/>
      <diagonal/>
    </border>
    <border diagonalUp="false" diagonalDown="false">
      <left style="hair"/>
      <right/>
      <top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/>
      <right style="hair"/>
      <top/>
      <bottom style="hair"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 style="hair"/>
      <diagonal/>
    </border>
    <border diagonalUp="false" diagonalDown="false">
      <left/>
      <right style="hair"/>
      <top style="hair"/>
      <bottom style="hair"/>
      <diagonal/>
    </border>
    <border diagonalUp="false" diagonalDown="false">
      <left style="hair"/>
      <right style="hair"/>
      <top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 style="hair"/>
      <right style="hair"/>
      <top/>
      <bottom/>
      <diagonal/>
    </border>
    <border diagonalUp="false" diagonalDown="false">
      <left style="thin"/>
      <right/>
      <top/>
      <bottom style="thin"/>
      <diagonal/>
    </border>
  </borders>
  <cellStyleXfs count="2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5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6" fillId="0" borderId="0" applyFont="true" applyBorder="false" applyAlignment="true" applyProtection="false">
      <alignment horizontal="general" vertical="bottom" textRotation="0" wrapText="false" indent="0" shrinkToFit="false"/>
    </xf>
  </cellStyleXfs>
  <cellXfs count="13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2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6" fontId="7" fillId="3" borderId="0" xfId="0" applyFont="true" applyBorder="fals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tru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4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5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5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6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4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7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7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5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6" fontId="8" fillId="7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7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6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8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9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8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8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9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7" fillId="0" borderId="15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8" fontId="7" fillId="0" borderId="14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3" borderId="9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7" fillId="0" borderId="16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false" indent="0" shrinkToFit="false"/>
      <protection locked="true" hidden="false"/>
    </xf>
    <xf numFmtId="164" fontId="7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7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9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24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1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adpis" xfId="20"/>
    <cellStyle name="Výsledok" xfId="21"/>
    <cellStyle name="Výsledok2" xfId="22"/>
    <cellStyle name="Nadpis1" xfId="23"/>
    <cellStyle name="Normálne 2" xfId="24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6E0B4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E2EFDA"/>
      <rgbColor rgb="FFFFFF99"/>
      <rgbColor rgb="FFA9D08E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70AD47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L147"/>
  <sheetViews>
    <sheetView showFormulas="false" showGridLines="true" showRowColHeaders="true" showZeros="true" rightToLeft="false" tabSelected="tru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3.9" zeroHeight="false" outlineLevelRow="0" outlineLevelCol="0"/>
  <cols>
    <col collapsed="false" customWidth="true" hidden="false" outlineLevel="0" max="1" min="1" style="1" width="11.61"/>
    <col collapsed="false" customWidth="true" hidden="false" outlineLevel="0" max="2" min="2" style="1" width="8.64"/>
    <col collapsed="false" customWidth="true" hidden="false" outlineLevel="0" max="3" min="3" style="1" width="18.09"/>
    <col collapsed="false" customWidth="true" hidden="false" outlineLevel="0" max="5" min="4" style="1" width="11.22"/>
    <col collapsed="false" customWidth="true" hidden="false" outlineLevel="0" max="8" min="6" style="1" width="10.97"/>
    <col collapsed="false" customWidth="true" hidden="true" outlineLevel="0" max="14" min="9" style="1" width="10.97"/>
    <col collapsed="false" customWidth="true" hidden="true" outlineLevel="0" max="15" min="15" style="2" width="5.46"/>
    <col collapsed="false" customWidth="true" hidden="true" outlineLevel="0" max="16" min="16" style="1" width="10.97"/>
    <col collapsed="false" customWidth="true" hidden="true" outlineLevel="0" max="17" min="17" style="1" width="5.46"/>
    <col collapsed="false" customWidth="true" hidden="true" outlineLevel="0" max="18" min="18" style="1" width="10.97"/>
    <col collapsed="false" customWidth="true" hidden="true" outlineLevel="0" max="19" min="19" style="1" width="5.46"/>
    <col collapsed="false" customWidth="true" hidden="true" outlineLevel="0" max="20" min="20" style="1" width="10.97"/>
    <col collapsed="false" customWidth="true" hidden="true" outlineLevel="0" max="21" min="21" style="1" width="5.46"/>
    <col collapsed="false" customWidth="true" hidden="false" outlineLevel="0" max="23" min="22" style="1" width="11.22"/>
    <col collapsed="false" customWidth="true" hidden="false" outlineLevel="0" max="64" min="24" style="1" width="8.64"/>
  </cols>
  <sheetData>
    <row r="1" customFormat="false" ht="13.9" hidden="false" customHeight="true" outlineLevel="0" collapsed="false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5"/>
      <c r="P1" s="4"/>
      <c r="Q1" s="4"/>
      <c r="R1" s="4"/>
      <c r="S1" s="4"/>
      <c r="T1" s="4"/>
      <c r="U1" s="4"/>
      <c r="V1" s="4"/>
      <c r="W1" s="4"/>
    </row>
    <row r="2" customFormat="false" ht="13.9" hidden="false" customHeight="true" outlineLevel="0" collapsed="false">
      <c r="A2" s="6"/>
      <c r="B2" s="6"/>
      <c r="C2" s="6"/>
      <c r="D2" s="7" t="s">
        <v>1</v>
      </c>
      <c r="E2" s="7" t="s">
        <v>2</v>
      </c>
      <c r="F2" s="7" t="s">
        <v>3</v>
      </c>
      <c r="G2" s="7" t="s">
        <v>4</v>
      </c>
      <c r="H2" s="7" t="s">
        <v>5</v>
      </c>
      <c r="I2" s="7" t="s">
        <v>6</v>
      </c>
      <c r="J2" s="7" t="s">
        <v>7</v>
      </c>
      <c r="K2" s="7" t="s">
        <v>8</v>
      </c>
      <c r="L2" s="7" t="s">
        <v>9</v>
      </c>
      <c r="M2" s="7" t="s">
        <v>10</v>
      </c>
      <c r="N2" s="7" t="s">
        <v>11</v>
      </c>
      <c r="O2" s="8" t="s">
        <v>12</v>
      </c>
      <c r="P2" s="7" t="s">
        <v>13</v>
      </c>
      <c r="Q2" s="8" t="s">
        <v>14</v>
      </c>
      <c r="R2" s="7" t="s">
        <v>15</v>
      </c>
      <c r="S2" s="8" t="s">
        <v>16</v>
      </c>
      <c r="T2" s="7" t="s">
        <v>17</v>
      </c>
      <c r="U2" s="8" t="s">
        <v>18</v>
      </c>
      <c r="V2" s="7" t="s">
        <v>19</v>
      </c>
      <c r="W2" s="7" t="s">
        <v>20</v>
      </c>
    </row>
    <row r="3" customFormat="false" ht="13.9" hidden="false" customHeight="true" outlineLevel="0" collapsed="false">
      <c r="A3" s="9" t="s">
        <v>21</v>
      </c>
      <c r="B3" s="10" t="n">
        <v>111</v>
      </c>
      <c r="C3" s="10" t="s">
        <v>22</v>
      </c>
      <c r="D3" s="11" t="n">
        <f aca="false">D44+D80-D8</f>
        <v>519216.48</v>
      </c>
      <c r="E3" s="11" t="n">
        <f aca="false">E44+E80-E8</f>
        <v>618124.85</v>
      </c>
      <c r="F3" s="11" t="n">
        <f aca="false">F44+F80-F8</f>
        <v>650789</v>
      </c>
      <c r="G3" s="11" t="n">
        <f aca="false">G44+G80-G8</f>
        <v>712932.7</v>
      </c>
      <c r="H3" s="11" t="n">
        <f aca="false">H44+H80-H8</f>
        <v>667258</v>
      </c>
      <c r="I3" s="11" t="n">
        <f aca="false">I44+I80-I8</f>
        <v>0</v>
      </c>
      <c r="J3" s="11" t="n">
        <f aca="false">J44+J80-J8</f>
        <v>0</v>
      </c>
      <c r="K3" s="11" t="n">
        <f aca="false">K44+K80-K8</f>
        <v>0</v>
      </c>
      <c r="L3" s="11" t="n">
        <f aca="false">L44+L80-L8</f>
        <v>0</v>
      </c>
      <c r="M3" s="11" t="n">
        <f aca="false">M44+M80-M8</f>
        <v>667258</v>
      </c>
      <c r="N3" s="11" t="n">
        <f aca="false">N44+N80-N8</f>
        <v>0</v>
      </c>
      <c r="O3" s="12" t="n">
        <f aca="false">N3/$M3</f>
        <v>0</v>
      </c>
      <c r="P3" s="11" t="n">
        <f aca="false">P44+P80-P8</f>
        <v>0</v>
      </c>
      <c r="Q3" s="12" t="n">
        <f aca="false">P3/$M3</f>
        <v>0</v>
      </c>
      <c r="R3" s="11" t="n">
        <f aca="false">R44+R80-R8</f>
        <v>0</v>
      </c>
      <c r="S3" s="12" t="n">
        <f aca="false">R3/$M3</f>
        <v>0</v>
      </c>
      <c r="T3" s="11" t="n">
        <f aca="false">T44+T80-T8</f>
        <v>0</v>
      </c>
      <c r="U3" s="12" t="n">
        <f aca="false">T3/$M3</f>
        <v>0</v>
      </c>
      <c r="V3" s="11" t="n">
        <f aca="false">V44+V80-V8</f>
        <v>659218</v>
      </c>
      <c r="W3" s="11" t="n">
        <f aca="false">W44+W80-W8</f>
        <v>654818</v>
      </c>
    </row>
    <row r="4" customFormat="false" ht="13.9" hidden="false" customHeight="true" outlineLevel="0" collapsed="false">
      <c r="A4" s="9"/>
      <c r="B4" s="10" t="n">
        <v>41</v>
      </c>
      <c r="C4" s="10" t="s">
        <v>23</v>
      </c>
      <c r="D4" s="11" t="n">
        <f aca="false">D26+D45-D9</f>
        <v>1161876.73</v>
      </c>
      <c r="E4" s="11" t="n">
        <f aca="false">E26+E45-E9</f>
        <v>1320066.84</v>
      </c>
      <c r="F4" s="11" t="n">
        <f aca="false">F26+F45-F9</f>
        <v>1304409</v>
      </c>
      <c r="G4" s="11" t="n">
        <f aca="false">G26+G45-G9</f>
        <v>1304362.7</v>
      </c>
      <c r="H4" s="11" t="n">
        <f aca="false">H26+H45-H9</f>
        <v>1298934</v>
      </c>
      <c r="I4" s="11" t="n">
        <f aca="false">I26+I45-I9</f>
        <v>0</v>
      </c>
      <c r="J4" s="11" t="n">
        <f aca="false">J26+J45-J9</f>
        <v>0</v>
      </c>
      <c r="K4" s="11" t="n">
        <f aca="false">K26+K45-K9</f>
        <v>0</v>
      </c>
      <c r="L4" s="11" t="n">
        <f aca="false">L26+L45-L9</f>
        <v>0</v>
      </c>
      <c r="M4" s="11" t="n">
        <f aca="false">M26+M45-M9</f>
        <v>1298934</v>
      </c>
      <c r="N4" s="11" t="n">
        <f aca="false">N26+N45-N9</f>
        <v>0</v>
      </c>
      <c r="O4" s="12" t="n">
        <f aca="false">N4/$M4</f>
        <v>0</v>
      </c>
      <c r="P4" s="11" t="n">
        <f aca="false">P26+P45-P9</f>
        <v>0</v>
      </c>
      <c r="Q4" s="12" t="n">
        <f aca="false">P4/$M4</f>
        <v>0</v>
      </c>
      <c r="R4" s="11" t="n">
        <f aca="false">R26+R45-R9</f>
        <v>0</v>
      </c>
      <c r="S4" s="12" t="n">
        <f aca="false">R4/$M4</f>
        <v>0</v>
      </c>
      <c r="T4" s="11" t="n">
        <f aca="false">T26+T45-T9</f>
        <v>0</v>
      </c>
      <c r="U4" s="12" t="n">
        <f aca="false">T4/$M4</f>
        <v>0</v>
      </c>
      <c r="V4" s="11" t="n">
        <f aca="false">V26+V45-V9</f>
        <v>1361224</v>
      </c>
      <c r="W4" s="11" t="n">
        <f aca="false">W26+W45-W9</f>
        <v>1431247</v>
      </c>
    </row>
    <row r="5" customFormat="false" ht="13.9" hidden="false" customHeight="true" outlineLevel="0" collapsed="false">
      <c r="A5" s="9"/>
      <c r="B5" s="10" t="n">
        <v>71</v>
      </c>
      <c r="C5" s="10" t="s">
        <v>24</v>
      </c>
      <c r="D5" s="11" t="n">
        <f aca="false">D81</f>
        <v>1400</v>
      </c>
      <c r="E5" s="11" t="n">
        <f aca="false">E81</f>
        <v>1400</v>
      </c>
      <c r="F5" s="11" t="n">
        <f aca="false">F81</f>
        <v>1400</v>
      </c>
      <c r="G5" s="11" t="n">
        <f aca="false">G81</f>
        <v>1400</v>
      </c>
      <c r="H5" s="11" t="n">
        <f aca="false">H81</f>
        <v>3000</v>
      </c>
      <c r="I5" s="11" t="n">
        <f aca="false">I81</f>
        <v>0</v>
      </c>
      <c r="J5" s="11" t="n">
        <f aca="false">J81</f>
        <v>0</v>
      </c>
      <c r="K5" s="11" t="n">
        <f aca="false">K81</f>
        <v>0</v>
      </c>
      <c r="L5" s="11" t="n">
        <f aca="false">L81</f>
        <v>0</v>
      </c>
      <c r="M5" s="11" t="n">
        <f aca="false">M81</f>
        <v>3000</v>
      </c>
      <c r="N5" s="11" t="n">
        <f aca="false">N81</f>
        <v>0</v>
      </c>
      <c r="O5" s="12" t="n">
        <f aca="false">N5/$M5</f>
        <v>0</v>
      </c>
      <c r="P5" s="11" t="n">
        <f aca="false">P81</f>
        <v>0</v>
      </c>
      <c r="Q5" s="12" t="n">
        <f aca="false">P5/$M5</f>
        <v>0</v>
      </c>
      <c r="R5" s="11" t="n">
        <f aca="false">R81</f>
        <v>0</v>
      </c>
      <c r="S5" s="12" t="n">
        <f aca="false">R5/$M5</f>
        <v>0</v>
      </c>
      <c r="T5" s="11" t="n">
        <f aca="false">T81</f>
        <v>0</v>
      </c>
      <c r="U5" s="12" t="n">
        <f aca="false">T5/$M5</f>
        <v>0</v>
      </c>
      <c r="V5" s="11" t="n">
        <f aca="false">V81</f>
        <v>3000</v>
      </c>
      <c r="W5" s="11" t="n">
        <f aca="false">W81</f>
        <v>3000</v>
      </c>
    </row>
    <row r="6" customFormat="false" ht="13.9" hidden="false" customHeight="true" outlineLevel="0" collapsed="false">
      <c r="A6" s="9"/>
      <c r="B6" s="10" t="n">
        <v>72</v>
      </c>
      <c r="C6" s="10" t="s">
        <v>25</v>
      </c>
      <c r="D6" s="11" t="n">
        <f aca="false">D46+D82</f>
        <v>57663.81</v>
      </c>
      <c r="E6" s="11" t="n">
        <f aca="false">E46+E82</f>
        <v>58656.99</v>
      </c>
      <c r="F6" s="11" t="n">
        <f aca="false">F46+F82</f>
        <v>50265</v>
      </c>
      <c r="G6" s="11" t="n">
        <f aca="false">G46+G82</f>
        <v>44096.48</v>
      </c>
      <c r="H6" s="11" t="n">
        <f aca="false">H46+H82</f>
        <v>41921</v>
      </c>
      <c r="I6" s="11" t="n">
        <f aca="false">I46+I82</f>
        <v>0</v>
      </c>
      <c r="J6" s="11" t="n">
        <f aca="false">J46+J82</f>
        <v>0</v>
      </c>
      <c r="K6" s="11" t="n">
        <f aca="false">K46+K82</f>
        <v>0</v>
      </c>
      <c r="L6" s="11" t="n">
        <f aca="false">L46+L82</f>
        <v>0</v>
      </c>
      <c r="M6" s="11" t="n">
        <f aca="false">M46+M82</f>
        <v>41921</v>
      </c>
      <c r="N6" s="11" t="n">
        <f aca="false">N46+N82</f>
        <v>0</v>
      </c>
      <c r="O6" s="12" t="n">
        <f aca="false">N6/$M6</f>
        <v>0</v>
      </c>
      <c r="P6" s="11" t="n">
        <f aca="false">P46+P82</f>
        <v>0</v>
      </c>
      <c r="Q6" s="12" t="n">
        <f aca="false">P6/$M6</f>
        <v>0</v>
      </c>
      <c r="R6" s="11" t="n">
        <f aca="false">R46+R82</f>
        <v>0</v>
      </c>
      <c r="S6" s="12" t="n">
        <f aca="false">R6/$M6</f>
        <v>0</v>
      </c>
      <c r="T6" s="11" t="n">
        <f aca="false">T46+T82</f>
        <v>0</v>
      </c>
      <c r="U6" s="12" t="n">
        <f aca="false">T6/$M6</f>
        <v>0</v>
      </c>
      <c r="V6" s="11" t="n">
        <f aca="false">V46+V82</f>
        <v>41921</v>
      </c>
      <c r="W6" s="11" t="n">
        <f aca="false">W46+W82</f>
        <v>41921</v>
      </c>
    </row>
    <row r="7" customFormat="false" ht="13.9" hidden="false" customHeight="true" outlineLevel="0" collapsed="false">
      <c r="A7" s="9"/>
      <c r="B7" s="10"/>
      <c r="C7" s="13" t="s">
        <v>26</v>
      </c>
      <c r="D7" s="14" t="n">
        <f aca="false">SUM(D3:D6)</f>
        <v>1740157.02</v>
      </c>
      <c r="E7" s="14" t="n">
        <f aca="false">SUM(E3:E6)</f>
        <v>1998248.68</v>
      </c>
      <c r="F7" s="14" t="n">
        <f aca="false">SUM(F3:F6)</f>
        <v>2006863</v>
      </c>
      <c r="G7" s="14" t="n">
        <f aca="false">SUM(G3:G6)</f>
        <v>2062791.88</v>
      </c>
      <c r="H7" s="14" t="n">
        <f aca="false">SUM(H3:H6)</f>
        <v>2011113</v>
      </c>
      <c r="I7" s="14" t="n">
        <f aca="false">SUM(I3:I6)</f>
        <v>0</v>
      </c>
      <c r="J7" s="14" t="n">
        <f aca="false">SUM(J3:J6)</f>
        <v>0</v>
      </c>
      <c r="K7" s="14" t="n">
        <f aca="false">SUM(K3:K6)</f>
        <v>0</v>
      </c>
      <c r="L7" s="14" t="n">
        <f aca="false">SUM(L3:L6)</f>
        <v>0</v>
      </c>
      <c r="M7" s="14" t="n">
        <f aca="false">SUM(M3:M6)</f>
        <v>2011113</v>
      </c>
      <c r="N7" s="14" t="n">
        <f aca="false">SUM(N3:N6)</f>
        <v>0</v>
      </c>
      <c r="O7" s="15" t="n">
        <f aca="false">N7/$M7</f>
        <v>0</v>
      </c>
      <c r="P7" s="14" t="n">
        <f aca="false">SUM(P3:P6)</f>
        <v>0</v>
      </c>
      <c r="Q7" s="15" t="n">
        <f aca="false">P7/$M7</f>
        <v>0</v>
      </c>
      <c r="R7" s="14" t="n">
        <f aca="false">SUM(R3:R6)</f>
        <v>0</v>
      </c>
      <c r="S7" s="15" t="n">
        <f aca="false">R7/$M7</f>
        <v>0</v>
      </c>
      <c r="T7" s="14" t="n">
        <f aca="false">SUM(T3:T6)</f>
        <v>0</v>
      </c>
      <c r="U7" s="15" t="n">
        <f aca="false">T7/$M7</f>
        <v>0</v>
      </c>
      <c r="V7" s="14" t="n">
        <f aca="false">SUM(V3:V6)</f>
        <v>2065363</v>
      </c>
      <c r="W7" s="14" t="n">
        <f aca="false">SUM(W3:W6)</f>
        <v>2130986</v>
      </c>
    </row>
    <row r="8" customFormat="false" ht="13.9" hidden="false" customHeight="true" outlineLevel="0" collapsed="false">
      <c r="A8" s="9"/>
      <c r="B8" s="10" t="n">
        <v>111</v>
      </c>
      <c r="C8" s="10" t="s">
        <v>22</v>
      </c>
      <c r="D8" s="11" t="n">
        <f aca="false">SUM(D112:D118)</f>
        <v>562503.78</v>
      </c>
      <c r="E8" s="11" t="n">
        <f aca="false">SUM(E112:E118)</f>
        <v>975398.05</v>
      </c>
      <c r="F8" s="11" t="n">
        <f aca="false">SUM(F112:F118)</f>
        <v>330000</v>
      </c>
      <c r="G8" s="11" t="n">
        <f aca="false">SUM(G112:G118)</f>
        <v>0</v>
      </c>
      <c r="H8" s="11" t="n">
        <f aca="false">SUM(H112:H119)</f>
        <v>501000</v>
      </c>
      <c r="I8" s="11" t="n">
        <f aca="false">SUM(I112:I118)</f>
        <v>0</v>
      </c>
      <c r="J8" s="11" t="n">
        <f aca="false">SUM(J112:J118)</f>
        <v>0</v>
      </c>
      <c r="K8" s="11" t="n">
        <f aca="false">SUM(K112:K118)</f>
        <v>0</v>
      </c>
      <c r="L8" s="11" t="n">
        <f aca="false">SUM(L112:L118)</f>
        <v>0</v>
      </c>
      <c r="M8" s="11" t="n">
        <f aca="false">SUM(M112:M119)</f>
        <v>501000</v>
      </c>
      <c r="N8" s="11" t="n">
        <f aca="false">SUM(N112:N118)</f>
        <v>0</v>
      </c>
      <c r="O8" s="12" t="n">
        <f aca="false">N8/$M8</f>
        <v>0</v>
      </c>
      <c r="P8" s="11" t="n">
        <f aca="false">SUM(P112:P118)</f>
        <v>0</v>
      </c>
      <c r="Q8" s="12" t="n">
        <f aca="false">P8/$M8</f>
        <v>0</v>
      </c>
      <c r="R8" s="11" t="n">
        <f aca="false">SUM(R112:R118)</f>
        <v>0</v>
      </c>
      <c r="S8" s="12" t="n">
        <f aca="false">R8/$M8</f>
        <v>0</v>
      </c>
      <c r="T8" s="11" t="n">
        <f aca="false">SUM(T112:T118)</f>
        <v>0</v>
      </c>
      <c r="U8" s="12" t="n">
        <f aca="false">T8/$M8</f>
        <v>0</v>
      </c>
      <c r="V8" s="11" t="n">
        <f aca="false">SUM(V112:V119)</f>
        <v>0</v>
      </c>
      <c r="W8" s="11" t="n">
        <f aca="false">SUM(W112:W119)</f>
        <v>0</v>
      </c>
    </row>
    <row r="9" customFormat="false" ht="13.9" hidden="false" customHeight="true" outlineLevel="0" collapsed="false">
      <c r="A9" s="9"/>
      <c r="B9" s="10" t="n">
        <v>43</v>
      </c>
      <c r="C9" s="10" t="s">
        <v>23</v>
      </c>
      <c r="D9" s="11" t="n">
        <f aca="false">D56</f>
        <v>0</v>
      </c>
      <c r="E9" s="11" t="n">
        <f aca="false">E56</f>
        <v>1</v>
      </c>
      <c r="F9" s="11" t="n">
        <f aca="false">F56</f>
        <v>0</v>
      </c>
      <c r="G9" s="11" t="n">
        <f aca="false">G56</f>
        <v>0</v>
      </c>
      <c r="H9" s="11" t="n">
        <f aca="false">H56</f>
        <v>0</v>
      </c>
      <c r="I9" s="11" t="n">
        <f aca="false">I56</f>
        <v>0</v>
      </c>
      <c r="J9" s="11" t="n">
        <f aca="false">J56</f>
        <v>0</v>
      </c>
      <c r="K9" s="11" t="n">
        <f aca="false">K56</f>
        <v>0</v>
      </c>
      <c r="L9" s="11" t="n">
        <f aca="false">L56</f>
        <v>0</v>
      </c>
      <c r="M9" s="11" t="n">
        <f aca="false">M56</f>
        <v>0</v>
      </c>
      <c r="N9" s="11" t="n">
        <f aca="false">N56</f>
        <v>0</v>
      </c>
      <c r="O9" s="12" t="e">
        <f aca="false">N9/$M9</f>
        <v>#DIV/0!</v>
      </c>
      <c r="P9" s="11" t="n">
        <f aca="false">P56</f>
        <v>0</v>
      </c>
      <c r="Q9" s="12" t="e">
        <f aca="false">P9/$M9</f>
        <v>#DIV/0!</v>
      </c>
      <c r="R9" s="11" t="n">
        <f aca="false">R56</f>
        <v>0</v>
      </c>
      <c r="S9" s="12" t="e">
        <f aca="false">R9/$M9</f>
        <v>#DIV/0!</v>
      </c>
      <c r="T9" s="11" t="n">
        <f aca="false">T56</f>
        <v>0</v>
      </c>
      <c r="U9" s="12" t="e">
        <f aca="false">T9/$M9</f>
        <v>#DIV/0!</v>
      </c>
      <c r="V9" s="11" t="n">
        <f aca="false">V56</f>
        <v>0</v>
      </c>
      <c r="W9" s="11" t="n">
        <f aca="false">W56</f>
        <v>0</v>
      </c>
    </row>
    <row r="10" customFormat="false" ht="13.9" hidden="false" customHeight="true" outlineLevel="0" collapsed="false">
      <c r="A10" s="9"/>
      <c r="B10" s="10"/>
      <c r="C10" s="13" t="s">
        <v>27</v>
      </c>
      <c r="D10" s="14" t="n">
        <f aca="false">SUM(D8:D9)</f>
        <v>562503.78</v>
      </c>
      <c r="E10" s="14" t="n">
        <f aca="false">SUM(E8:E9)</f>
        <v>975399.05</v>
      </c>
      <c r="F10" s="14" t="n">
        <f aca="false">SUM(F8:F9)</f>
        <v>330000</v>
      </c>
      <c r="G10" s="14" t="n">
        <f aca="false">SUM(G8:G9)</f>
        <v>0</v>
      </c>
      <c r="H10" s="14" t="n">
        <f aca="false">SUM(H8:H9)</f>
        <v>501000</v>
      </c>
      <c r="I10" s="14" t="n">
        <f aca="false">SUM(I8:I9)</f>
        <v>0</v>
      </c>
      <c r="J10" s="14" t="n">
        <f aca="false">SUM(J8:J9)</f>
        <v>0</v>
      </c>
      <c r="K10" s="14" t="n">
        <f aca="false">SUM(K8:K9)</f>
        <v>0</v>
      </c>
      <c r="L10" s="14" t="n">
        <f aca="false">SUM(L8:L9)</f>
        <v>0</v>
      </c>
      <c r="M10" s="14" t="n">
        <f aca="false">SUM(M8:M9)</f>
        <v>501000</v>
      </c>
      <c r="N10" s="14" t="n">
        <f aca="false">SUM(N8:N9)</f>
        <v>0</v>
      </c>
      <c r="O10" s="15" t="n">
        <f aca="false">N10/$M10</f>
        <v>0</v>
      </c>
      <c r="P10" s="14" t="n">
        <f aca="false">SUM(P8:P9)</f>
        <v>0</v>
      </c>
      <c r="Q10" s="15" t="n">
        <f aca="false">P10/$M10</f>
        <v>0</v>
      </c>
      <c r="R10" s="14" t="n">
        <f aca="false">SUM(R8:R9)</f>
        <v>0</v>
      </c>
      <c r="S10" s="15" t="n">
        <f aca="false">R10/$M10</f>
        <v>0</v>
      </c>
      <c r="T10" s="14" t="n">
        <f aca="false">SUM(T8:T9)</f>
        <v>0</v>
      </c>
      <c r="U10" s="15" t="n">
        <f aca="false">T10/$M10</f>
        <v>0</v>
      </c>
      <c r="V10" s="14" t="n">
        <f aca="false">SUM(V8:V9)</f>
        <v>0</v>
      </c>
      <c r="W10" s="14" t="n">
        <f aca="false">SUM(W8:W9)</f>
        <v>0</v>
      </c>
    </row>
    <row r="11" customFormat="false" ht="13.9" hidden="false" customHeight="true" outlineLevel="0" collapsed="false">
      <c r="A11" s="9"/>
      <c r="B11" s="10" t="n">
        <v>131</v>
      </c>
      <c r="C11" s="10" t="s">
        <v>22</v>
      </c>
      <c r="D11" s="11" t="n">
        <f aca="false">D130</f>
        <v>116750.27</v>
      </c>
      <c r="E11" s="11" t="n">
        <f aca="false">E130</f>
        <v>3137.87</v>
      </c>
      <c r="F11" s="11" t="n">
        <f aca="false">F130</f>
        <v>0</v>
      </c>
      <c r="G11" s="11" t="n">
        <f aca="false">G130</f>
        <v>14889.34</v>
      </c>
      <c r="H11" s="11" t="n">
        <f aca="false">H130</f>
        <v>34161</v>
      </c>
      <c r="I11" s="11" t="n">
        <f aca="false">I130</f>
        <v>0</v>
      </c>
      <c r="J11" s="11" t="n">
        <f aca="false">J130</f>
        <v>0</v>
      </c>
      <c r="K11" s="11" t="n">
        <f aca="false">K130</f>
        <v>0</v>
      </c>
      <c r="L11" s="11" t="n">
        <f aca="false">L130</f>
        <v>0</v>
      </c>
      <c r="M11" s="11" t="n">
        <f aca="false">M130</f>
        <v>34161</v>
      </c>
      <c r="N11" s="11" t="n">
        <f aca="false">N130</f>
        <v>0</v>
      </c>
      <c r="O11" s="12" t="n">
        <f aca="false">N11/$M11</f>
        <v>0</v>
      </c>
      <c r="P11" s="11" t="n">
        <f aca="false">P130</f>
        <v>0</v>
      </c>
      <c r="Q11" s="12" t="n">
        <f aca="false">P11/$M11</f>
        <v>0</v>
      </c>
      <c r="R11" s="11" t="n">
        <f aca="false">R130</f>
        <v>0</v>
      </c>
      <c r="S11" s="12" t="n">
        <f aca="false">R11/$M11</f>
        <v>0</v>
      </c>
      <c r="T11" s="11" t="n">
        <f aca="false">T130</f>
        <v>0</v>
      </c>
      <c r="U11" s="12" t="n">
        <f aca="false">T11/$M11</f>
        <v>0</v>
      </c>
      <c r="V11" s="11" t="n">
        <f aca="false">V130</f>
        <v>0</v>
      </c>
      <c r="W11" s="11" t="n">
        <f aca="false">W130</f>
        <v>0</v>
      </c>
    </row>
    <row r="12" customFormat="false" ht="13.9" hidden="false" customHeight="true" outlineLevel="0" collapsed="false">
      <c r="A12" s="9"/>
      <c r="B12" s="10" t="n">
        <v>41</v>
      </c>
      <c r="C12" s="10" t="s">
        <v>23</v>
      </c>
      <c r="D12" s="11" t="n">
        <f aca="false">D131</f>
        <v>335003</v>
      </c>
      <c r="E12" s="11" t="n">
        <f aca="false">E131</f>
        <v>170790.2</v>
      </c>
      <c r="F12" s="11" t="n">
        <f aca="false">F131</f>
        <v>410336</v>
      </c>
      <c r="G12" s="11" t="n">
        <f aca="false">G131</f>
        <v>361389.5</v>
      </c>
      <c r="H12" s="11" t="n">
        <f aca="false">H131</f>
        <v>762580</v>
      </c>
      <c r="I12" s="11" t="n">
        <f aca="false">I131</f>
        <v>0</v>
      </c>
      <c r="J12" s="11" t="n">
        <f aca="false">J131</f>
        <v>0</v>
      </c>
      <c r="K12" s="11" t="n">
        <f aca="false">K131</f>
        <v>0</v>
      </c>
      <c r="L12" s="11" t="n">
        <f aca="false">L131</f>
        <v>0</v>
      </c>
      <c r="M12" s="11" t="n">
        <f aca="false">M131</f>
        <v>762580</v>
      </c>
      <c r="N12" s="11" t="n">
        <f aca="false">N131</f>
        <v>0</v>
      </c>
      <c r="O12" s="12" t="n">
        <f aca="false">N12/$M12</f>
        <v>0</v>
      </c>
      <c r="P12" s="11" t="n">
        <f aca="false">P131</f>
        <v>0</v>
      </c>
      <c r="Q12" s="12" t="n">
        <f aca="false">P12/$M12</f>
        <v>0</v>
      </c>
      <c r="R12" s="11" t="n">
        <f aca="false">R131</f>
        <v>0</v>
      </c>
      <c r="S12" s="12" t="n">
        <f aca="false">R12/$M12</f>
        <v>0</v>
      </c>
      <c r="T12" s="11" t="n">
        <f aca="false">T131</f>
        <v>0</v>
      </c>
      <c r="U12" s="12" t="n">
        <f aca="false">T12/$M12</f>
        <v>0</v>
      </c>
      <c r="V12" s="11" t="n">
        <f aca="false">V131</f>
        <v>0</v>
      </c>
      <c r="W12" s="11" t="n">
        <f aca="false">W131</f>
        <v>0</v>
      </c>
    </row>
    <row r="13" customFormat="false" ht="13.9" hidden="false" customHeight="true" outlineLevel="0" collapsed="false">
      <c r="A13" s="9"/>
      <c r="B13" s="10" t="n">
        <v>52</v>
      </c>
      <c r="C13" s="10" t="s">
        <v>28</v>
      </c>
      <c r="D13" s="11" t="n">
        <f aca="false">D132</f>
        <v>0</v>
      </c>
      <c r="E13" s="11" t="n">
        <f aca="false">E132</f>
        <v>0</v>
      </c>
      <c r="F13" s="11" t="n">
        <f aca="false">F132</f>
        <v>0</v>
      </c>
      <c r="G13" s="11" t="n">
        <f aca="false">G132</f>
        <v>0</v>
      </c>
      <c r="H13" s="11" t="n">
        <f aca="false">H132</f>
        <v>0</v>
      </c>
      <c r="I13" s="11" t="n">
        <f aca="false">I132</f>
        <v>0</v>
      </c>
      <c r="J13" s="11" t="n">
        <f aca="false">J132</f>
        <v>0</v>
      </c>
      <c r="K13" s="11" t="n">
        <f aca="false">K132</f>
        <v>0</v>
      </c>
      <c r="L13" s="11" t="n">
        <f aca="false">L132</f>
        <v>0</v>
      </c>
      <c r="M13" s="11" t="n">
        <f aca="false">M132</f>
        <v>0</v>
      </c>
      <c r="N13" s="11" t="n">
        <f aca="false">N132</f>
        <v>0</v>
      </c>
      <c r="O13" s="12" t="e">
        <f aca="false">N13/$M13</f>
        <v>#DIV/0!</v>
      </c>
      <c r="P13" s="11" t="n">
        <f aca="false">P132</f>
        <v>0</v>
      </c>
      <c r="Q13" s="12" t="e">
        <f aca="false">P13/$M13</f>
        <v>#DIV/0!</v>
      </c>
      <c r="R13" s="11" t="n">
        <f aca="false">R132</f>
        <v>0</v>
      </c>
      <c r="S13" s="12" t="e">
        <f aca="false">R13/$M13</f>
        <v>#DIV/0!</v>
      </c>
      <c r="T13" s="11" t="n">
        <f aca="false">T132</f>
        <v>0</v>
      </c>
      <c r="U13" s="12" t="e">
        <f aca="false">T13/$M13</f>
        <v>#DIV/0!</v>
      </c>
      <c r="V13" s="11" t="n">
        <f aca="false">V132</f>
        <v>0</v>
      </c>
      <c r="W13" s="11" t="n">
        <f aca="false">W132</f>
        <v>0</v>
      </c>
    </row>
    <row r="14" customFormat="false" ht="13.9" hidden="false" customHeight="true" outlineLevel="0" collapsed="false">
      <c r="A14" s="9"/>
      <c r="B14" s="10" t="n">
        <v>71</v>
      </c>
      <c r="C14" s="10" t="s">
        <v>24</v>
      </c>
      <c r="D14" s="11" t="n">
        <f aca="false">D133</f>
        <v>75210.5</v>
      </c>
      <c r="E14" s="11" t="n">
        <f aca="false">E133</f>
        <v>5317.83</v>
      </c>
      <c r="F14" s="11" t="n">
        <f aca="false">F133</f>
        <v>3000</v>
      </c>
      <c r="G14" s="11" t="n">
        <f aca="false">G133</f>
        <v>6320.3</v>
      </c>
      <c r="H14" s="11" t="n">
        <f aca="false">H133</f>
        <v>0</v>
      </c>
      <c r="I14" s="11" t="n">
        <f aca="false">I133</f>
        <v>0</v>
      </c>
      <c r="J14" s="11" t="n">
        <f aca="false">J133</f>
        <v>0</v>
      </c>
      <c r="K14" s="11" t="n">
        <f aca="false">K133</f>
        <v>0</v>
      </c>
      <c r="L14" s="11" t="n">
        <f aca="false">L133</f>
        <v>0</v>
      </c>
      <c r="M14" s="11" t="n">
        <f aca="false">M133</f>
        <v>0</v>
      </c>
      <c r="N14" s="11" t="n">
        <f aca="false">N133</f>
        <v>0</v>
      </c>
      <c r="O14" s="12" t="e">
        <f aca="false">N14/$M14</f>
        <v>#DIV/0!</v>
      </c>
      <c r="P14" s="11" t="n">
        <f aca="false">P133</f>
        <v>0</v>
      </c>
      <c r="Q14" s="12" t="e">
        <f aca="false">P14/$M14</f>
        <v>#DIV/0!</v>
      </c>
      <c r="R14" s="11" t="n">
        <f aca="false">R133</f>
        <v>0</v>
      </c>
      <c r="S14" s="12" t="e">
        <f aca="false">R14/$M14</f>
        <v>#DIV/0!</v>
      </c>
      <c r="T14" s="11" t="n">
        <f aca="false">T133</f>
        <v>0</v>
      </c>
      <c r="U14" s="12" t="e">
        <f aca="false">T14/$M14</f>
        <v>#DIV/0!</v>
      </c>
      <c r="V14" s="11" t="n">
        <f aca="false">V133</f>
        <v>0</v>
      </c>
      <c r="W14" s="11" t="n">
        <f aca="false">W133</f>
        <v>0</v>
      </c>
    </row>
    <row r="15" customFormat="false" ht="13.9" hidden="false" customHeight="true" outlineLevel="0" collapsed="false">
      <c r="A15" s="9"/>
      <c r="B15" s="16" t="n">
        <v>72</v>
      </c>
      <c r="C15" s="16" t="s">
        <v>25</v>
      </c>
      <c r="D15" s="11" t="n">
        <f aca="false">D134</f>
        <v>0</v>
      </c>
      <c r="E15" s="11" t="n">
        <f aca="false">E134</f>
        <v>0</v>
      </c>
      <c r="F15" s="11" t="n">
        <f aca="false">F134</f>
        <v>0</v>
      </c>
      <c r="G15" s="11" t="n">
        <f aca="false">G134</f>
        <v>10178.58</v>
      </c>
      <c r="H15" s="11" t="n">
        <f aca="false">H134</f>
        <v>9453</v>
      </c>
      <c r="I15" s="11" t="n">
        <f aca="false">I134</f>
        <v>0</v>
      </c>
      <c r="J15" s="11" t="n">
        <f aca="false">J134</f>
        <v>0</v>
      </c>
      <c r="K15" s="11" t="n">
        <f aca="false">K134</f>
        <v>0</v>
      </c>
      <c r="L15" s="11" t="n">
        <f aca="false">L134</f>
        <v>0</v>
      </c>
      <c r="M15" s="11" t="n">
        <f aca="false">M134</f>
        <v>9453</v>
      </c>
      <c r="N15" s="11" t="n">
        <f aca="false">N134</f>
        <v>0</v>
      </c>
      <c r="O15" s="12" t="n">
        <f aca="false">N15/$M15</f>
        <v>0</v>
      </c>
      <c r="P15" s="11" t="n">
        <f aca="false">P134</f>
        <v>0</v>
      </c>
      <c r="Q15" s="12" t="n">
        <f aca="false">P15/$M15</f>
        <v>0</v>
      </c>
      <c r="R15" s="11" t="n">
        <f aca="false">R134</f>
        <v>0</v>
      </c>
      <c r="S15" s="12" t="n">
        <f aca="false">R15/$M15</f>
        <v>0</v>
      </c>
      <c r="T15" s="11" t="n">
        <f aca="false">T134</f>
        <v>0</v>
      </c>
      <c r="U15" s="12" t="n">
        <f aca="false">T15/$M15</f>
        <v>0</v>
      </c>
      <c r="V15" s="11" t="n">
        <f aca="false">V134</f>
        <v>0</v>
      </c>
      <c r="W15" s="11" t="n">
        <f aca="false">W134</f>
        <v>0</v>
      </c>
    </row>
    <row r="16" customFormat="false" ht="13.9" hidden="false" customHeight="true" outlineLevel="0" collapsed="false">
      <c r="A16" s="9"/>
      <c r="B16" s="10"/>
      <c r="C16" s="13" t="s">
        <v>29</v>
      </c>
      <c r="D16" s="14" t="n">
        <f aca="false">SUM(D11:D15)</f>
        <v>526963.77</v>
      </c>
      <c r="E16" s="14" t="n">
        <f aca="false">SUM(E11:E15)</f>
        <v>179245.9</v>
      </c>
      <c r="F16" s="14" t="n">
        <f aca="false">SUM(F11:F15)</f>
        <v>413336</v>
      </c>
      <c r="G16" s="14" t="n">
        <f aca="false">SUM(G11:G15)</f>
        <v>392777.72</v>
      </c>
      <c r="H16" s="14" t="n">
        <f aca="false">SUM(H11:H15)</f>
        <v>806194</v>
      </c>
      <c r="I16" s="14" t="n">
        <f aca="false">SUM(I11:I15)</f>
        <v>0</v>
      </c>
      <c r="J16" s="14" t="n">
        <f aca="false">SUM(J11:J15)</f>
        <v>0</v>
      </c>
      <c r="K16" s="14" t="n">
        <f aca="false">SUM(K11:K15)</f>
        <v>0</v>
      </c>
      <c r="L16" s="14" t="n">
        <f aca="false">SUM(L11:L15)</f>
        <v>0</v>
      </c>
      <c r="M16" s="14" t="n">
        <f aca="false">SUM(M11:M15)</f>
        <v>806194</v>
      </c>
      <c r="N16" s="14" t="n">
        <f aca="false">SUM(N11:N15)</f>
        <v>0</v>
      </c>
      <c r="O16" s="15" t="n">
        <f aca="false">N16/$M16</f>
        <v>0</v>
      </c>
      <c r="P16" s="14" t="n">
        <f aca="false">SUM(P11:P15)</f>
        <v>0</v>
      </c>
      <c r="Q16" s="15" t="n">
        <f aca="false">P16/$M16</f>
        <v>0</v>
      </c>
      <c r="R16" s="14" t="n">
        <f aca="false">SUM(R11:R15)</f>
        <v>0</v>
      </c>
      <c r="S16" s="15" t="n">
        <f aca="false">R16/$M16</f>
        <v>0</v>
      </c>
      <c r="T16" s="14" t="n">
        <f aca="false">SUM(T11:T15)</f>
        <v>0</v>
      </c>
      <c r="U16" s="15" t="n">
        <f aca="false">T16/$M16</f>
        <v>0</v>
      </c>
      <c r="V16" s="14" t="n">
        <f aca="false">SUM(V11:V15)</f>
        <v>0</v>
      </c>
      <c r="W16" s="14" t="n">
        <f aca="false">SUM(W11:W15)</f>
        <v>0</v>
      </c>
    </row>
    <row r="17" customFormat="false" ht="13.9" hidden="false" customHeight="true" outlineLevel="0" collapsed="false">
      <c r="A17" s="9"/>
      <c r="B17" s="10" t="n">
        <v>111</v>
      </c>
      <c r="C17" s="10" t="s">
        <v>22</v>
      </c>
      <c r="D17" s="11" t="n">
        <f aca="false">D3+D8+D11</f>
        <v>1198470.53</v>
      </c>
      <c r="E17" s="11" t="n">
        <f aca="false">E3+E8+E11</f>
        <v>1596660.77</v>
      </c>
      <c r="F17" s="11" t="n">
        <f aca="false">F3+F8+F11</f>
        <v>980789</v>
      </c>
      <c r="G17" s="11" t="n">
        <f aca="false">G3+G8+G11</f>
        <v>727822.04</v>
      </c>
      <c r="H17" s="11" t="n">
        <f aca="false">H3+H8+H11</f>
        <v>1202419</v>
      </c>
      <c r="I17" s="11" t="n">
        <f aca="false">I3+I8+I11</f>
        <v>0</v>
      </c>
      <c r="J17" s="11" t="n">
        <f aca="false">J3+J8+J11</f>
        <v>0</v>
      </c>
      <c r="K17" s="11" t="n">
        <f aca="false">K3+K8+K11</f>
        <v>0</v>
      </c>
      <c r="L17" s="11" t="n">
        <f aca="false">L3+L8+L11</f>
        <v>0</v>
      </c>
      <c r="M17" s="11" t="n">
        <f aca="false">M3+M8+M11</f>
        <v>1202419</v>
      </c>
      <c r="N17" s="11" t="n">
        <f aca="false">N3+N8+N11</f>
        <v>0</v>
      </c>
      <c r="O17" s="12" t="n">
        <f aca="false">N17/$M17</f>
        <v>0</v>
      </c>
      <c r="P17" s="11" t="n">
        <f aca="false">P3+P8+P11</f>
        <v>0</v>
      </c>
      <c r="Q17" s="12" t="n">
        <f aca="false">P17/$M17</f>
        <v>0</v>
      </c>
      <c r="R17" s="11" t="n">
        <f aca="false">R3+R8+R11</f>
        <v>0</v>
      </c>
      <c r="S17" s="12" t="n">
        <f aca="false">R17/$M17</f>
        <v>0</v>
      </c>
      <c r="T17" s="11" t="n">
        <f aca="false">T3+T8+T11</f>
        <v>0</v>
      </c>
      <c r="U17" s="12" t="n">
        <f aca="false">T17/$M17</f>
        <v>0</v>
      </c>
      <c r="V17" s="11" t="n">
        <f aca="false">V3+V8+V11</f>
        <v>659218</v>
      </c>
      <c r="W17" s="11" t="n">
        <f aca="false">W3+W8+W11</f>
        <v>654818</v>
      </c>
    </row>
    <row r="18" customFormat="false" ht="13.9" hidden="false" customHeight="true" outlineLevel="0" collapsed="false">
      <c r="A18" s="9"/>
      <c r="B18" s="10" t="n">
        <v>41</v>
      </c>
      <c r="C18" s="10" t="s">
        <v>23</v>
      </c>
      <c r="D18" s="11" t="n">
        <f aca="false">D4+D9+D12</f>
        <v>1496879.73</v>
      </c>
      <c r="E18" s="11" t="n">
        <f aca="false">E4+E9+E12</f>
        <v>1490858.04</v>
      </c>
      <c r="F18" s="11" t="n">
        <f aca="false">F4+F9+F12</f>
        <v>1714745</v>
      </c>
      <c r="G18" s="11" t="n">
        <f aca="false">G4+G9+G12</f>
        <v>1665752.2</v>
      </c>
      <c r="H18" s="11" t="n">
        <f aca="false">H4+H9+H12</f>
        <v>2061514</v>
      </c>
      <c r="I18" s="11" t="n">
        <f aca="false">I4+I9+I12</f>
        <v>0</v>
      </c>
      <c r="J18" s="11" t="n">
        <f aca="false">J4+J9+J12</f>
        <v>0</v>
      </c>
      <c r="K18" s="11" t="n">
        <f aca="false">K4+K9+K12</f>
        <v>0</v>
      </c>
      <c r="L18" s="11" t="n">
        <f aca="false">L4+L9+L12</f>
        <v>0</v>
      </c>
      <c r="M18" s="11" t="n">
        <f aca="false">M4+M9+M12</f>
        <v>2061514</v>
      </c>
      <c r="N18" s="11" t="n">
        <f aca="false">N4+N9+N12</f>
        <v>0</v>
      </c>
      <c r="O18" s="12" t="n">
        <f aca="false">N18/$M18</f>
        <v>0</v>
      </c>
      <c r="P18" s="11" t="n">
        <f aca="false">P4+P9+P12</f>
        <v>0</v>
      </c>
      <c r="Q18" s="12" t="n">
        <f aca="false">P18/$M18</f>
        <v>0</v>
      </c>
      <c r="R18" s="11" t="n">
        <f aca="false">R4+R9+R12</f>
        <v>0</v>
      </c>
      <c r="S18" s="12" t="n">
        <f aca="false">R18/$M18</f>
        <v>0</v>
      </c>
      <c r="T18" s="11" t="n">
        <f aca="false">T4+T9+T12</f>
        <v>0</v>
      </c>
      <c r="U18" s="12" t="n">
        <f aca="false">T18/$M18</f>
        <v>0</v>
      </c>
      <c r="V18" s="11" t="n">
        <f aca="false">V4+V9+V12</f>
        <v>1361224</v>
      </c>
      <c r="W18" s="11" t="n">
        <f aca="false">W4+W9+W12</f>
        <v>1431247</v>
      </c>
    </row>
    <row r="19" customFormat="false" ht="13.9" hidden="false" customHeight="true" outlineLevel="0" collapsed="false">
      <c r="A19" s="9"/>
      <c r="B19" s="10" t="n">
        <v>52</v>
      </c>
      <c r="C19" s="10" t="s">
        <v>28</v>
      </c>
      <c r="D19" s="11" t="n">
        <f aca="false">D13</f>
        <v>0</v>
      </c>
      <c r="E19" s="11" t="n">
        <f aca="false">E13</f>
        <v>0</v>
      </c>
      <c r="F19" s="11" t="n">
        <f aca="false">F13</f>
        <v>0</v>
      </c>
      <c r="G19" s="11" t="n">
        <f aca="false">G13</f>
        <v>0</v>
      </c>
      <c r="H19" s="11" t="n">
        <f aca="false">H13</f>
        <v>0</v>
      </c>
      <c r="I19" s="11" t="n">
        <f aca="false">I13</f>
        <v>0</v>
      </c>
      <c r="J19" s="11" t="n">
        <f aca="false">J13</f>
        <v>0</v>
      </c>
      <c r="K19" s="11" t="n">
        <f aca="false">K13</f>
        <v>0</v>
      </c>
      <c r="L19" s="11" t="n">
        <f aca="false">L13</f>
        <v>0</v>
      </c>
      <c r="M19" s="11" t="n">
        <f aca="false">M13</f>
        <v>0</v>
      </c>
      <c r="N19" s="11" t="n">
        <f aca="false">N13</f>
        <v>0</v>
      </c>
      <c r="O19" s="12" t="e">
        <f aca="false">N19/$M19</f>
        <v>#DIV/0!</v>
      </c>
      <c r="P19" s="11" t="n">
        <f aca="false">P13</f>
        <v>0</v>
      </c>
      <c r="Q19" s="12" t="e">
        <f aca="false">P19/$M19</f>
        <v>#DIV/0!</v>
      </c>
      <c r="R19" s="11" t="n">
        <f aca="false">R13</f>
        <v>0</v>
      </c>
      <c r="S19" s="12" t="e">
        <f aca="false">R19/$M19</f>
        <v>#DIV/0!</v>
      </c>
      <c r="T19" s="11" t="n">
        <f aca="false">T13</f>
        <v>0</v>
      </c>
      <c r="U19" s="12" t="e">
        <f aca="false">T19/$M19</f>
        <v>#DIV/0!</v>
      </c>
      <c r="V19" s="11" t="n">
        <f aca="false">V13</f>
        <v>0</v>
      </c>
      <c r="W19" s="11" t="n">
        <f aca="false">W13</f>
        <v>0</v>
      </c>
    </row>
    <row r="20" customFormat="false" ht="13.9" hidden="false" customHeight="true" outlineLevel="0" collapsed="false">
      <c r="A20" s="9"/>
      <c r="B20" s="10" t="n">
        <v>71</v>
      </c>
      <c r="C20" s="10" t="s">
        <v>24</v>
      </c>
      <c r="D20" s="11" t="n">
        <f aca="false">D5+D14</f>
        <v>76610.5</v>
      </c>
      <c r="E20" s="11" t="n">
        <f aca="false">E5+E14</f>
        <v>6717.83</v>
      </c>
      <c r="F20" s="11" t="n">
        <f aca="false">F5+F14</f>
        <v>4400</v>
      </c>
      <c r="G20" s="11" t="n">
        <f aca="false">G5+G14</f>
        <v>7720.3</v>
      </c>
      <c r="H20" s="11" t="n">
        <f aca="false">H5+H14</f>
        <v>3000</v>
      </c>
      <c r="I20" s="11" t="n">
        <f aca="false">I5+I14</f>
        <v>0</v>
      </c>
      <c r="J20" s="11" t="n">
        <f aca="false">J5+J14</f>
        <v>0</v>
      </c>
      <c r="K20" s="11" t="n">
        <f aca="false">K5+K14</f>
        <v>0</v>
      </c>
      <c r="L20" s="11" t="n">
        <f aca="false">L5+L14</f>
        <v>0</v>
      </c>
      <c r="M20" s="11" t="n">
        <f aca="false">M5+M14</f>
        <v>3000</v>
      </c>
      <c r="N20" s="11" t="n">
        <f aca="false">N5+N14</f>
        <v>0</v>
      </c>
      <c r="O20" s="12" t="n">
        <f aca="false">N20/$M20</f>
        <v>0</v>
      </c>
      <c r="P20" s="11" t="n">
        <f aca="false">P5+P14</f>
        <v>0</v>
      </c>
      <c r="Q20" s="12" t="n">
        <f aca="false">P20/$M20</f>
        <v>0</v>
      </c>
      <c r="R20" s="11" t="n">
        <f aca="false">R5+R14</f>
        <v>0</v>
      </c>
      <c r="S20" s="12" t="n">
        <f aca="false">R20/$M20</f>
        <v>0</v>
      </c>
      <c r="T20" s="11" t="n">
        <f aca="false">T5+T14</f>
        <v>0</v>
      </c>
      <c r="U20" s="12" t="n">
        <f aca="false">T20/$M20</f>
        <v>0</v>
      </c>
      <c r="V20" s="11" t="n">
        <f aca="false">V5+V14</f>
        <v>3000</v>
      </c>
      <c r="W20" s="11" t="n">
        <f aca="false">W5+W14</f>
        <v>3000</v>
      </c>
    </row>
    <row r="21" customFormat="false" ht="13.9" hidden="false" customHeight="true" outlineLevel="0" collapsed="false">
      <c r="A21" s="9"/>
      <c r="B21" s="10" t="n">
        <v>72</v>
      </c>
      <c r="C21" s="10" t="s">
        <v>25</v>
      </c>
      <c r="D21" s="11" t="n">
        <f aca="false">D6</f>
        <v>57663.81</v>
      </c>
      <c r="E21" s="11" t="n">
        <f aca="false">E6</f>
        <v>58656.99</v>
      </c>
      <c r="F21" s="11" t="n">
        <f aca="false">F6</f>
        <v>50265</v>
      </c>
      <c r="G21" s="11" t="n">
        <f aca="false">G6+G15</f>
        <v>54275.06</v>
      </c>
      <c r="H21" s="11" t="n">
        <f aca="false">H6+H15</f>
        <v>51374</v>
      </c>
      <c r="I21" s="11" t="n">
        <f aca="false">I6</f>
        <v>0</v>
      </c>
      <c r="J21" s="11" t="n">
        <f aca="false">J6</f>
        <v>0</v>
      </c>
      <c r="K21" s="11" t="n">
        <f aca="false">K6</f>
        <v>0</v>
      </c>
      <c r="L21" s="11" t="n">
        <f aca="false">L6+L15</f>
        <v>0</v>
      </c>
      <c r="M21" s="11" t="n">
        <f aca="false">M6+M15</f>
        <v>51374</v>
      </c>
      <c r="N21" s="11" t="n">
        <f aca="false">N6+N15</f>
        <v>0</v>
      </c>
      <c r="O21" s="12" t="n">
        <f aca="false">N21/$M21</f>
        <v>0</v>
      </c>
      <c r="P21" s="11" t="n">
        <f aca="false">P6+P15</f>
        <v>0</v>
      </c>
      <c r="Q21" s="12" t="n">
        <f aca="false">P21/$M21</f>
        <v>0</v>
      </c>
      <c r="R21" s="11" t="n">
        <f aca="false">R6+R15</f>
        <v>0</v>
      </c>
      <c r="S21" s="12" t="n">
        <f aca="false">R21/$M21</f>
        <v>0</v>
      </c>
      <c r="T21" s="11" t="n">
        <f aca="false">T6+T15</f>
        <v>0</v>
      </c>
      <c r="U21" s="12" t="n">
        <f aca="false">T21/$M21</f>
        <v>0</v>
      </c>
      <c r="V21" s="11" t="n">
        <f aca="false">V6</f>
        <v>41921</v>
      </c>
      <c r="W21" s="11" t="n">
        <f aca="false">W6</f>
        <v>41921</v>
      </c>
    </row>
    <row r="22" customFormat="false" ht="13.9" hidden="false" customHeight="true" outlineLevel="0" collapsed="false">
      <c r="A22" s="17"/>
      <c r="B22" s="18"/>
      <c r="C22" s="13" t="s">
        <v>30</v>
      </c>
      <c r="D22" s="14" t="n">
        <f aca="false">SUM(D17:D21)</f>
        <v>2829624.57</v>
      </c>
      <c r="E22" s="14" t="n">
        <f aca="false">SUM(E17:E21)</f>
        <v>3152893.63</v>
      </c>
      <c r="F22" s="14" t="n">
        <f aca="false">SUM(F17:F21)</f>
        <v>2750199</v>
      </c>
      <c r="G22" s="14" t="n">
        <f aca="false">SUM(G17:G21)</f>
        <v>2455569.6</v>
      </c>
      <c r="H22" s="14" t="n">
        <f aca="false">SUM(H17:H21)</f>
        <v>3318307</v>
      </c>
      <c r="I22" s="14" t="n">
        <f aca="false">SUM(I17:I21)</f>
        <v>0</v>
      </c>
      <c r="J22" s="14" t="n">
        <f aca="false">SUM(J17:J21)</f>
        <v>0</v>
      </c>
      <c r="K22" s="14" t="n">
        <f aca="false">SUM(K17:K21)</f>
        <v>0</v>
      </c>
      <c r="L22" s="14" t="n">
        <f aca="false">SUM(L17:L21)</f>
        <v>0</v>
      </c>
      <c r="M22" s="14" t="n">
        <f aca="false">SUM(M17:M21)</f>
        <v>3318307</v>
      </c>
      <c r="N22" s="14" t="n">
        <f aca="false">SUM(N17:N21)</f>
        <v>0</v>
      </c>
      <c r="O22" s="15" t="n">
        <f aca="false">N22/$M22</f>
        <v>0</v>
      </c>
      <c r="P22" s="14" t="n">
        <f aca="false">SUM(P17:P21)</f>
        <v>0</v>
      </c>
      <c r="Q22" s="15" t="n">
        <f aca="false">P22/$M22</f>
        <v>0</v>
      </c>
      <c r="R22" s="14" t="n">
        <f aca="false">SUM(R17:R21)</f>
        <v>0</v>
      </c>
      <c r="S22" s="15" t="n">
        <f aca="false">R22/$M22</f>
        <v>0</v>
      </c>
      <c r="T22" s="14" t="n">
        <f aca="false">SUM(T17:T21)</f>
        <v>0</v>
      </c>
      <c r="U22" s="15" t="n">
        <f aca="false">T22/$M22</f>
        <v>0</v>
      </c>
      <c r="V22" s="14" t="n">
        <f aca="false">SUM(V17:V21)</f>
        <v>2065363</v>
      </c>
      <c r="W22" s="14" t="n">
        <f aca="false">SUM(W17:W21)</f>
        <v>2130986</v>
      </c>
    </row>
    <row r="24" customFormat="false" ht="13.9" hidden="false" customHeight="true" outlineLevel="0" collapsed="false">
      <c r="A24" s="19" t="s">
        <v>31</v>
      </c>
      <c r="B24" s="19"/>
      <c r="C24" s="19"/>
      <c r="D24" s="19"/>
      <c r="E24" s="19"/>
      <c r="F24" s="19"/>
      <c r="G24" s="19"/>
      <c r="H24" s="19"/>
      <c r="I24" s="19"/>
      <c r="J24" s="19"/>
      <c r="K24" s="19"/>
      <c r="L24" s="19"/>
      <c r="M24" s="19"/>
      <c r="N24" s="19"/>
      <c r="O24" s="20"/>
      <c r="P24" s="19"/>
      <c r="Q24" s="19"/>
      <c r="R24" s="19"/>
      <c r="S24" s="19"/>
      <c r="T24" s="19"/>
      <c r="U24" s="19"/>
      <c r="V24" s="19"/>
      <c r="W24" s="19"/>
    </row>
    <row r="25" customFormat="false" ht="13.9" hidden="false" customHeight="true" outlineLevel="0" collapsed="false">
      <c r="A25" s="6"/>
      <c r="B25" s="6"/>
      <c r="C25" s="6"/>
      <c r="D25" s="7" t="s">
        <v>1</v>
      </c>
      <c r="E25" s="7" t="s">
        <v>2</v>
      </c>
      <c r="F25" s="7" t="s">
        <v>3</v>
      </c>
      <c r="G25" s="7" t="s">
        <v>4</v>
      </c>
      <c r="H25" s="7" t="s">
        <v>5</v>
      </c>
      <c r="I25" s="7" t="s">
        <v>6</v>
      </c>
      <c r="J25" s="7" t="s">
        <v>7</v>
      </c>
      <c r="K25" s="7" t="s">
        <v>8</v>
      </c>
      <c r="L25" s="7" t="s">
        <v>9</v>
      </c>
      <c r="M25" s="7" t="s">
        <v>10</v>
      </c>
      <c r="N25" s="7" t="s">
        <v>11</v>
      </c>
      <c r="O25" s="8" t="s">
        <v>12</v>
      </c>
      <c r="P25" s="7" t="s">
        <v>13</v>
      </c>
      <c r="Q25" s="8" t="s">
        <v>14</v>
      </c>
      <c r="R25" s="7" t="s">
        <v>15</v>
      </c>
      <c r="S25" s="8" t="s">
        <v>16</v>
      </c>
      <c r="T25" s="7" t="s">
        <v>17</v>
      </c>
      <c r="U25" s="8" t="s">
        <v>18</v>
      </c>
      <c r="V25" s="7" t="s">
        <v>19</v>
      </c>
      <c r="W25" s="7" t="s">
        <v>20</v>
      </c>
    </row>
    <row r="26" customFormat="false" ht="13.9" hidden="false" customHeight="true" outlineLevel="0" collapsed="false">
      <c r="A26" s="21" t="s">
        <v>21</v>
      </c>
      <c r="B26" s="22" t="n">
        <v>41</v>
      </c>
      <c r="C26" s="22" t="s">
        <v>23</v>
      </c>
      <c r="D26" s="23" t="n">
        <f aca="false">D40</f>
        <v>1058767.42</v>
      </c>
      <c r="E26" s="23" t="n">
        <f aca="false">E40</f>
        <v>1197839.08</v>
      </c>
      <c r="F26" s="23" t="n">
        <f aca="false">F40</f>
        <v>1211834</v>
      </c>
      <c r="G26" s="23" t="n">
        <f aca="false">G40</f>
        <v>1191500.53</v>
      </c>
      <c r="H26" s="23" t="n">
        <f aca="false">H40</f>
        <v>1190310</v>
      </c>
      <c r="I26" s="23" t="n">
        <f aca="false">I40</f>
        <v>0</v>
      </c>
      <c r="J26" s="23" t="n">
        <f aca="false">J40</f>
        <v>0</v>
      </c>
      <c r="K26" s="23" t="n">
        <f aca="false">K40</f>
        <v>0</v>
      </c>
      <c r="L26" s="23" t="n">
        <f aca="false">L40</f>
        <v>0</v>
      </c>
      <c r="M26" s="23" t="n">
        <f aca="false">M40</f>
        <v>1190310</v>
      </c>
      <c r="N26" s="23" t="n">
        <f aca="false">N40</f>
        <v>0</v>
      </c>
      <c r="O26" s="24" t="n">
        <f aca="false">N26/$M26</f>
        <v>0</v>
      </c>
      <c r="P26" s="23" t="n">
        <f aca="false">P40</f>
        <v>0</v>
      </c>
      <c r="Q26" s="24" t="n">
        <f aca="false">P26/$M26</f>
        <v>0</v>
      </c>
      <c r="R26" s="23" t="n">
        <f aca="false">R40</f>
        <v>0</v>
      </c>
      <c r="S26" s="24" t="n">
        <f aca="false">R26/$M26</f>
        <v>0</v>
      </c>
      <c r="T26" s="23" t="n">
        <f aca="false">T40</f>
        <v>0</v>
      </c>
      <c r="U26" s="24" t="n">
        <f aca="false">T26/$M26</f>
        <v>0</v>
      </c>
      <c r="V26" s="23" t="n">
        <f aca="false">V40</f>
        <v>1258696</v>
      </c>
      <c r="W26" s="23" t="n">
        <f aca="false">W40</f>
        <v>1328719</v>
      </c>
    </row>
    <row r="27" customFormat="false" ht="13.9" hidden="false" customHeight="true" outlineLevel="0" collapsed="false">
      <c r="A27" s="17"/>
      <c r="B27" s="18"/>
      <c r="C27" s="25" t="s">
        <v>30</v>
      </c>
      <c r="D27" s="26" t="n">
        <f aca="false">SUM(D26:D26)</f>
        <v>1058767.42</v>
      </c>
      <c r="E27" s="26" t="n">
        <f aca="false">SUM(E26:E26)</f>
        <v>1197839.08</v>
      </c>
      <c r="F27" s="26" t="n">
        <f aca="false">SUM(F26:F26)</f>
        <v>1211834</v>
      </c>
      <c r="G27" s="26" t="n">
        <f aca="false">SUM(G26:G26)</f>
        <v>1191500.53</v>
      </c>
      <c r="H27" s="26" t="n">
        <f aca="false">SUM(H26:H26)</f>
        <v>1190310</v>
      </c>
      <c r="I27" s="26" t="n">
        <f aca="false">SUM(I26:I26)</f>
        <v>0</v>
      </c>
      <c r="J27" s="26" t="n">
        <f aca="false">SUM(J26:J26)</f>
        <v>0</v>
      </c>
      <c r="K27" s="26" t="n">
        <f aca="false">SUM(K26:K26)</f>
        <v>0</v>
      </c>
      <c r="L27" s="26" t="n">
        <f aca="false">SUM(L26:L26)</f>
        <v>0</v>
      </c>
      <c r="M27" s="26" t="n">
        <f aca="false">SUM(M26:M26)</f>
        <v>1190310</v>
      </c>
      <c r="N27" s="26" t="n">
        <f aca="false">SUM(N26:N26)</f>
        <v>0</v>
      </c>
      <c r="O27" s="27" t="n">
        <f aca="false">N27/$M27</f>
        <v>0</v>
      </c>
      <c r="P27" s="26" t="n">
        <f aca="false">SUM(P26:P26)</f>
        <v>0</v>
      </c>
      <c r="Q27" s="27" t="n">
        <f aca="false">P27/$M27</f>
        <v>0</v>
      </c>
      <c r="R27" s="26" t="n">
        <f aca="false">SUM(R26:R26)</f>
        <v>0</v>
      </c>
      <c r="S27" s="27" t="n">
        <f aca="false">R27/$M27</f>
        <v>0</v>
      </c>
      <c r="T27" s="26" t="n">
        <f aca="false">SUM(T26:T26)</f>
        <v>0</v>
      </c>
      <c r="U27" s="27" t="n">
        <f aca="false">T27/$M27</f>
        <v>0</v>
      </c>
      <c r="V27" s="26" t="n">
        <f aca="false">SUM(V26:V26)</f>
        <v>1258696</v>
      </c>
      <c r="W27" s="26" t="n">
        <f aca="false">SUM(W26:W26)</f>
        <v>1328719</v>
      </c>
    </row>
    <row r="29" customFormat="false" ht="13.9" hidden="false" customHeight="true" outlineLevel="0" collapsed="false">
      <c r="A29" s="28" t="s">
        <v>32</v>
      </c>
      <c r="B29" s="28"/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9"/>
      <c r="P29" s="28"/>
      <c r="Q29" s="28"/>
      <c r="R29" s="28"/>
      <c r="S29" s="28"/>
      <c r="T29" s="28"/>
      <c r="U29" s="28"/>
      <c r="V29" s="28"/>
      <c r="W29" s="28"/>
    </row>
    <row r="30" customFormat="false" ht="13.9" hidden="false" customHeight="true" outlineLevel="0" collapsed="false">
      <c r="A30" s="7" t="s">
        <v>33</v>
      </c>
      <c r="B30" s="7" t="s">
        <v>34</v>
      </c>
      <c r="C30" s="7" t="s">
        <v>35</v>
      </c>
      <c r="D30" s="7" t="s">
        <v>1</v>
      </c>
      <c r="E30" s="7" t="s">
        <v>2</v>
      </c>
      <c r="F30" s="7" t="s">
        <v>3</v>
      </c>
      <c r="G30" s="7" t="s">
        <v>4</v>
      </c>
      <c r="H30" s="7" t="s">
        <v>5</v>
      </c>
      <c r="I30" s="7" t="s">
        <v>6</v>
      </c>
      <c r="J30" s="7" t="s">
        <v>7</v>
      </c>
      <c r="K30" s="7" t="s">
        <v>8</v>
      </c>
      <c r="L30" s="7" t="s">
        <v>9</v>
      </c>
      <c r="M30" s="7" t="s">
        <v>10</v>
      </c>
      <c r="N30" s="7" t="s">
        <v>11</v>
      </c>
      <c r="O30" s="8" t="s">
        <v>12</v>
      </c>
      <c r="P30" s="7" t="s">
        <v>13</v>
      </c>
      <c r="Q30" s="8" t="s">
        <v>14</v>
      </c>
      <c r="R30" s="7" t="s">
        <v>15</v>
      </c>
      <c r="S30" s="8" t="s">
        <v>16</v>
      </c>
      <c r="T30" s="7" t="s">
        <v>17</v>
      </c>
      <c r="U30" s="8" t="s">
        <v>18</v>
      </c>
      <c r="V30" s="7" t="s">
        <v>19</v>
      </c>
      <c r="W30" s="7" t="s">
        <v>20</v>
      </c>
    </row>
    <row r="31" customFormat="false" ht="13.9" hidden="false" customHeight="true" outlineLevel="0" collapsed="false">
      <c r="A31" s="30" t="s">
        <v>36</v>
      </c>
      <c r="B31" s="10" t="n">
        <v>111003</v>
      </c>
      <c r="C31" s="10" t="s">
        <v>37</v>
      </c>
      <c r="D31" s="11" t="n">
        <v>975606.76</v>
      </c>
      <c r="E31" s="11" t="n">
        <v>1090114.86</v>
      </c>
      <c r="F31" s="11" t="n">
        <v>1112134</v>
      </c>
      <c r="G31" s="11" t="n">
        <v>1093700.52</v>
      </c>
      <c r="H31" s="11" t="n">
        <v>1079448</v>
      </c>
      <c r="I31" s="11"/>
      <c r="J31" s="11"/>
      <c r="K31" s="11"/>
      <c r="L31" s="11"/>
      <c r="M31" s="11" t="n">
        <f aca="false">H31+SUM(I31:L31)</f>
        <v>1079448</v>
      </c>
      <c r="N31" s="11"/>
      <c r="O31" s="12" t="n">
        <f aca="false">N31/$M31</f>
        <v>0</v>
      </c>
      <c r="P31" s="11"/>
      <c r="Q31" s="12" t="n">
        <f aca="false">P31/$M31</f>
        <v>0</v>
      </c>
      <c r="R31" s="11"/>
      <c r="S31" s="12" t="n">
        <f aca="false">R31/$M31</f>
        <v>0</v>
      </c>
      <c r="T31" s="11"/>
      <c r="U31" s="12" t="n">
        <f aca="false">T31/$M31</f>
        <v>0</v>
      </c>
      <c r="V31" s="11" t="n">
        <v>1147834</v>
      </c>
      <c r="W31" s="11" t="n">
        <v>1217857</v>
      </c>
    </row>
    <row r="32" customFormat="false" ht="13.9" hidden="false" customHeight="true" outlineLevel="0" collapsed="false">
      <c r="A32" s="30"/>
      <c r="B32" s="10" t="n">
        <v>121001</v>
      </c>
      <c r="C32" s="10" t="s">
        <v>38</v>
      </c>
      <c r="D32" s="11" t="n">
        <v>7935.49</v>
      </c>
      <c r="E32" s="11" t="n">
        <v>26123.33</v>
      </c>
      <c r="F32" s="11" t="n">
        <v>19760</v>
      </c>
      <c r="G32" s="11" t="n">
        <v>13578.36</v>
      </c>
      <c r="H32" s="11" t="n">
        <v>13578</v>
      </c>
      <c r="I32" s="11"/>
      <c r="J32" s="11"/>
      <c r="K32" s="11"/>
      <c r="L32" s="11"/>
      <c r="M32" s="11" t="n">
        <f aca="false">H32+SUM(I32:L32)</f>
        <v>13578</v>
      </c>
      <c r="N32" s="11"/>
      <c r="O32" s="12" t="n">
        <f aca="false">N32/$M32</f>
        <v>0</v>
      </c>
      <c r="P32" s="11"/>
      <c r="Q32" s="12" t="n">
        <f aca="false">P32/$M32</f>
        <v>0</v>
      </c>
      <c r="R32" s="11"/>
      <c r="S32" s="12" t="n">
        <f aca="false">R32/$M32</f>
        <v>0</v>
      </c>
      <c r="T32" s="11"/>
      <c r="U32" s="12" t="n">
        <f aca="false">T32/$M32</f>
        <v>0</v>
      </c>
      <c r="V32" s="11" t="n">
        <f aca="false">H32</f>
        <v>13578</v>
      </c>
      <c r="W32" s="11" t="n">
        <f aca="false">V32</f>
        <v>13578</v>
      </c>
    </row>
    <row r="33" customFormat="false" ht="13.9" hidden="false" customHeight="true" outlineLevel="0" collapsed="false">
      <c r="A33" s="30"/>
      <c r="B33" s="10" t="n">
        <v>121002</v>
      </c>
      <c r="C33" s="10" t="s">
        <v>39</v>
      </c>
      <c r="D33" s="11" t="n">
        <v>20883.13</v>
      </c>
      <c r="E33" s="11" t="n">
        <v>23137.6</v>
      </c>
      <c r="F33" s="11" t="n">
        <v>23060</v>
      </c>
      <c r="G33" s="11" t="n">
        <v>21816.37</v>
      </c>
      <c r="H33" s="11" t="n">
        <v>21816</v>
      </c>
      <c r="I33" s="11"/>
      <c r="J33" s="11"/>
      <c r="K33" s="11"/>
      <c r="L33" s="11"/>
      <c r="M33" s="11" t="n">
        <f aca="false">H33+SUM(I33:L33)</f>
        <v>21816</v>
      </c>
      <c r="N33" s="11"/>
      <c r="O33" s="12" t="n">
        <f aca="false">N33/$M33</f>
        <v>0</v>
      </c>
      <c r="P33" s="11"/>
      <c r="Q33" s="12" t="n">
        <f aca="false">P33/$M33</f>
        <v>0</v>
      </c>
      <c r="R33" s="11"/>
      <c r="S33" s="12" t="n">
        <f aca="false">R33/$M33</f>
        <v>0</v>
      </c>
      <c r="T33" s="11"/>
      <c r="U33" s="12" t="n">
        <f aca="false">T33/$M33</f>
        <v>0</v>
      </c>
      <c r="V33" s="11" t="n">
        <f aca="false">H33</f>
        <v>21816</v>
      </c>
      <c r="W33" s="11" t="n">
        <f aca="false">V33</f>
        <v>21816</v>
      </c>
    </row>
    <row r="34" customFormat="false" ht="13.9" hidden="false" customHeight="true" outlineLevel="0" collapsed="false">
      <c r="A34" s="30"/>
      <c r="B34" s="10" t="n">
        <v>121003</v>
      </c>
      <c r="C34" s="10" t="s">
        <v>40</v>
      </c>
      <c r="D34" s="11" t="n">
        <v>140.65</v>
      </c>
      <c r="E34" s="11" t="n">
        <v>94.9</v>
      </c>
      <c r="F34" s="11" t="n">
        <v>90</v>
      </c>
      <c r="G34" s="11" t="n">
        <v>100.18</v>
      </c>
      <c r="H34" s="11" t="n">
        <v>100</v>
      </c>
      <c r="I34" s="11"/>
      <c r="J34" s="11"/>
      <c r="K34" s="11"/>
      <c r="L34" s="11"/>
      <c r="M34" s="11" t="n">
        <f aca="false">H34+SUM(I34:L34)</f>
        <v>100</v>
      </c>
      <c r="N34" s="11"/>
      <c r="O34" s="12" t="n">
        <f aca="false">N34/$M34</f>
        <v>0</v>
      </c>
      <c r="P34" s="11"/>
      <c r="Q34" s="12" t="n">
        <f aca="false">P34/$M34</f>
        <v>0</v>
      </c>
      <c r="R34" s="11"/>
      <c r="S34" s="12" t="n">
        <f aca="false">R34/$M34</f>
        <v>0</v>
      </c>
      <c r="T34" s="11"/>
      <c r="U34" s="12" t="n">
        <f aca="false">T34/$M34</f>
        <v>0</v>
      </c>
      <c r="V34" s="11" t="n">
        <f aca="false">H34</f>
        <v>100</v>
      </c>
      <c r="W34" s="11" t="n">
        <f aca="false">V34</f>
        <v>100</v>
      </c>
    </row>
    <row r="35" customFormat="false" ht="13.9" hidden="false" customHeight="true" outlineLevel="0" collapsed="false">
      <c r="A35" s="30"/>
      <c r="B35" s="10" t="n">
        <v>133001</v>
      </c>
      <c r="C35" s="10" t="s">
        <v>41</v>
      </c>
      <c r="D35" s="11" t="n">
        <v>2601.41</v>
      </c>
      <c r="E35" s="11" t="n">
        <v>2423.13</v>
      </c>
      <c r="F35" s="11" t="n">
        <v>2610</v>
      </c>
      <c r="G35" s="11" t="n">
        <v>2324.5</v>
      </c>
      <c r="H35" s="11" t="n">
        <v>2325</v>
      </c>
      <c r="I35" s="11"/>
      <c r="J35" s="11"/>
      <c r="K35" s="11"/>
      <c r="L35" s="11"/>
      <c r="M35" s="11" t="n">
        <f aca="false">H35+SUM(I35:L35)</f>
        <v>2325</v>
      </c>
      <c r="N35" s="11"/>
      <c r="O35" s="12" t="n">
        <f aca="false">N35/$M35</f>
        <v>0</v>
      </c>
      <c r="P35" s="11"/>
      <c r="Q35" s="12" t="n">
        <f aca="false">P35/$M35</f>
        <v>0</v>
      </c>
      <c r="R35" s="11"/>
      <c r="S35" s="12" t="n">
        <f aca="false">R35/$M35</f>
        <v>0</v>
      </c>
      <c r="T35" s="11"/>
      <c r="U35" s="12" t="n">
        <f aca="false">T35/$M35</f>
        <v>0</v>
      </c>
      <c r="V35" s="11" t="n">
        <f aca="false">H35</f>
        <v>2325</v>
      </c>
      <c r="W35" s="11" t="n">
        <f aca="false">V35</f>
        <v>2325</v>
      </c>
    </row>
    <row r="36" customFormat="false" ht="13.9" hidden="false" customHeight="true" outlineLevel="0" collapsed="false">
      <c r="A36" s="30"/>
      <c r="B36" s="10" t="n">
        <v>133003</v>
      </c>
      <c r="C36" s="10" t="s">
        <v>42</v>
      </c>
      <c r="D36" s="11" t="n">
        <v>0</v>
      </c>
      <c r="E36" s="11" t="n">
        <v>0</v>
      </c>
      <c r="F36" s="11" t="n">
        <v>30</v>
      </c>
      <c r="G36" s="11" t="n">
        <v>0</v>
      </c>
      <c r="H36" s="11" t="n">
        <v>0</v>
      </c>
      <c r="I36" s="11"/>
      <c r="J36" s="11"/>
      <c r="K36" s="11"/>
      <c r="L36" s="11"/>
      <c r="M36" s="11" t="n">
        <f aca="false">H36+SUM(I36:L36)</f>
        <v>0</v>
      </c>
      <c r="N36" s="11"/>
      <c r="O36" s="12" t="e">
        <f aca="false">N36/$M36</f>
        <v>#DIV/0!</v>
      </c>
      <c r="P36" s="11"/>
      <c r="Q36" s="12" t="e">
        <f aca="false">P36/$M36</f>
        <v>#DIV/0!</v>
      </c>
      <c r="R36" s="11"/>
      <c r="S36" s="12" t="e">
        <f aca="false">R36/$M36</f>
        <v>#DIV/0!</v>
      </c>
      <c r="T36" s="11"/>
      <c r="U36" s="12" t="e">
        <f aca="false">T36/$M36</f>
        <v>#DIV/0!</v>
      </c>
      <c r="V36" s="11" t="n">
        <f aca="false">H36</f>
        <v>0</v>
      </c>
      <c r="W36" s="11" t="n">
        <f aca="false">V36</f>
        <v>0</v>
      </c>
    </row>
    <row r="37" customFormat="false" ht="13.9" hidden="false" customHeight="true" outlineLevel="0" collapsed="false">
      <c r="A37" s="30"/>
      <c r="B37" s="10" t="n">
        <v>133006</v>
      </c>
      <c r="C37" s="10" t="s">
        <v>43</v>
      </c>
      <c r="D37" s="11" t="n">
        <v>614.4</v>
      </c>
      <c r="E37" s="11" t="n">
        <v>400.2</v>
      </c>
      <c r="F37" s="11" t="n">
        <v>530</v>
      </c>
      <c r="G37" s="11" t="n">
        <v>305.1</v>
      </c>
      <c r="H37" s="11" t="n">
        <v>305</v>
      </c>
      <c r="I37" s="11"/>
      <c r="J37" s="11"/>
      <c r="K37" s="11"/>
      <c r="L37" s="11"/>
      <c r="M37" s="11" t="n">
        <f aca="false">H37+SUM(I37:L37)</f>
        <v>305</v>
      </c>
      <c r="N37" s="11"/>
      <c r="O37" s="12" t="n">
        <f aca="false">N37/$M37</f>
        <v>0</v>
      </c>
      <c r="P37" s="11"/>
      <c r="Q37" s="12" t="n">
        <f aca="false">P37/$M37</f>
        <v>0</v>
      </c>
      <c r="R37" s="11"/>
      <c r="S37" s="12" t="n">
        <f aca="false">R37/$M37</f>
        <v>0</v>
      </c>
      <c r="T37" s="11"/>
      <c r="U37" s="12" t="n">
        <f aca="false">T37/$M37</f>
        <v>0</v>
      </c>
      <c r="V37" s="11" t="n">
        <f aca="false">H37</f>
        <v>305</v>
      </c>
      <c r="W37" s="11" t="n">
        <f aca="false">V37</f>
        <v>305</v>
      </c>
    </row>
    <row r="38" customFormat="false" ht="13.9" hidden="false" customHeight="true" outlineLevel="0" collapsed="false">
      <c r="A38" s="30"/>
      <c r="B38" s="10" t="n">
        <v>133012</v>
      </c>
      <c r="C38" s="10" t="s">
        <v>44</v>
      </c>
      <c r="D38" s="11" t="n">
        <v>2014.43</v>
      </c>
      <c r="E38" s="11" t="n">
        <v>2091.67</v>
      </c>
      <c r="F38" s="11" t="n">
        <v>2330</v>
      </c>
      <c r="G38" s="11" t="n">
        <v>852.1</v>
      </c>
      <c r="H38" s="11" t="n">
        <v>850</v>
      </c>
      <c r="I38" s="11"/>
      <c r="J38" s="11"/>
      <c r="K38" s="11"/>
      <c r="L38" s="11"/>
      <c r="M38" s="11" t="n">
        <f aca="false">H38+SUM(I38:L38)</f>
        <v>850</v>
      </c>
      <c r="N38" s="11"/>
      <c r="O38" s="12" t="n">
        <f aca="false">N38/$M38</f>
        <v>0</v>
      </c>
      <c r="P38" s="11"/>
      <c r="Q38" s="12" t="n">
        <f aca="false">P38/$M38</f>
        <v>0</v>
      </c>
      <c r="R38" s="11"/>
      <c r="S38" s="12" t="n">
        <f aca="false">R38/$M38</f>
        <v>0</v>
      </c>
      <c r="T38" s="11"/>
      <c r="U38" s="12" t="n">
        <f aca="false">T38/$M38</f>
        <v>0</v>
      </c>
      <c r="V38" s="11" t="n">
        <f aca="false">H38</f>
        <v>850</v>
      </c>
      <c r="W38" s="11" t="n">
        <f aca="false">V38</f>
        <v>850</v>
      </c>
    </row>
    <row r="39" customFormat="false" ht="13.9" hidden="false" customHeight="true" outlineLevel="0" collapsed="false">
      <c r="A39" s="30"/>
      <c r="B39" s="10" t="n">
        <v>133013</v>
      </c>
      <c r="C39" s="10" t="s">
        <v>45</v>
      </c>
      <c r="D39" s="11" t="n">
        <v>48971.15</v>
      </c>
      <c r="E39" s="11" t="n">
        <v>53453.39</v>
      </c>
      <c r="F39" s="11" t="n">
        <v>51290</v>
      </c>
      <c r="G39" s="11" t="n">
        <v>58823.4</v>
      </c>
      <c r="H39" s="11" t="n">
        <f aca="false">ROUND(G39/18.01*22.01,0)</f>
        <v>71888</v>
      </c>
      <c r="I39" s="11"/>
      <c r="J39" s="11"/>
      <c r="K39" s="11"/>
      <c r="L39" s="11"/>
      <c r="M39" s="11" t="n">
        <f aca="false">H39+SUM(I39:L39)</f>
        <v>71888</v>
      </c>
      <c r="N39" s="11"/>
      <c r="O39" s="12" t="n">
        <f aca="false">N39/$M39</f>
        <v>0</v>
      </c>
      <c r="P39" s="11"/>
      <c r="Q39" s="12" t="n">
        <f aca="false">P39/$M39</f>
        <v>0</v>
      </c>
      <c r="R39" s="11"/>
      <c r="S39" s="12" t="n">
        <f aca="false">R39/$M39</f>
        <v>0</v>
      </c>
      <c r="T39" s="11"/>
      <c r="U39" s="12" t="n">
        <f aca="false">T39/$M39</f>
        <v>0</v>
      </c>
      <c r="V39" s="11" t="n">
        <f aca="false">H39</f>
        <v>71888</v>
      </c>
      <c r="W39" s="11" t="n">
        <f aca="false">V39</f>
        <v>71888</v>
      </c>
    </row>
    <row r="40" customFormat="false" ht="13.9" hidden="false" customHeight="true" outlineLevel="0" collapsed="false">
      <c r="A40" s="13" t="s">
        <v>21</v>
      </c>
      <c r="B40" s="13" t="n">
        <v>41</v>
      </c>
      <c r="C40" s="13" t="s">
        <v>23</v>
      </c>
      <c r="D40" s="14" t="n">
        <f aca="false">SUM(D31:D39)</f>
        <v>1058767.42</v>
      </c>
      <c r="E40" s="14" t="n">
        <f aca="false">SUM(E31:E39)</f>
        <v>1197839.08</v>
      </c>
      <c r="F40" s="14" t="n">
        <f aca="false">SUM(F31:F39)</f>
        <v>1211834</v>
      </c>
      <c r="G40" s="14" t="n">
        <f aca="false">SUM(G31:G39)</f>
        <v>1191500.53</v>
      </c>
      <c r="H40" s="14" t="n">
        <f aca="false">SUM(H31:H39)</f>
        <v>1190310</v>
      </c>
      <c r="I40" s="14" t="n">
        <f aca="false">SUM(I31:I39)</f>
        <v>0</v>
      </c>
      <c r="J40" s="14" t="n">
        <f aca="false">SUM(J31:J39)</f>
        <v>0</v>
      </c>
      <c r="K40" s="14" t="n">
        <f aca="false">SUM(K31:K39)</f>
        <v>0</v>
      </c>
      <c r="L40" s="14" t="n">
        <f aca="false">SUM(L31:L39)</f>
        <v>0</v>
      </c>
      <c r="M40" s="14" t="n">
        <f aca="false">SUM(M31:M39)</f>
        <v>1190310</v>
      </c>
      <c r="N40" s="14" t="n">
        <f aca="false">SUM(N31:N39)</f>
        <v>0</v>
      </c>
      <c r="O40" s="15" t="n">
        <f aca="false">N40/$M40</f>
        <v>0</v>
      </c>
      <c r="P40" s="14" t="n">
        <f aca="false">SUM(P31:P39)</f>
        <v>0</v>
      </c>
      <c r="Q40" s="15" t="n">
        <f aca="false">P40/$M40</f>
        <v>0</v>
      </c>
      <c r="R40" s="14" t="n">
        <f aca="false">SUM(R31:R39)</f>
        <v>0</v>
      </c>
      <c r="S40" s="15" t="n">
        <f aca="false">R40/$M40</f>
        <v>0</v>
      </c>
      <c r="T40" s="14" t="n">
        <f aca="false">SUM(T31:T39)</f>
        <v>0</v>
      </c>
      <c r="U40" s="15" t="n">
        <f aca="false">T40/$M40</f>
        <v>0</v>
      </c>
      <c r="V40" s="14" t="n">
        <f aca="false">SUM(V31:V39)</f>
        <v>1258696</v>
      </c>
      <c r="W40" s="14" t="n">
        <f aca="false">SUM(W31:W39)</f>
        <v>1328719</v>
      </c>
      <c r="X40" s="31"/>
      <c r="Y40" s="31"/>
      <c r="Z40" s="31"/>
      <c r="AA40" s="31"/>
      <c r="AB40" s="31"/>
      <c r="AC40" s="31"/>
      <c r="AD40" s="31"/>
      <c r="AE40" s="31"/>
      <c r="AF40" s="31"/>
      <c r="AG40" s="31"/>
      <c r="AH40" s="31"/>
      <c r="AI40" s="31"/>
      <c r="AJ40" s="31"/>
      <c r="AK40" s="31"/>
      <c r="AL40" s="31"/>
      <c r="AM40" s="31"/>
      <c r="AN40" s="31"/>
      <c r="AO40" s="31"/>
      <c r="AP40" s="31"/>
      <c r="AQ40" s="31"/>
      <c r="AR40" s="31"/>
      <c r="AS40" s="31"/>
      <c r="AT40" s="31"/>
      <c r="AU40" s="31"/>
      <c r="AV40" s="31"/>
      <c r="AW40" s="31"/>
      <c r="AX40" s="31"/>
      <c r="AY40" s="31"/>
      <c r="AZ40" s="31"/>
      <c r="BA40" s="31"/>
      <c r="BB40" s="31"/>
      <c r="BC40" s="31"/>
      <c r="BD40" s="31"/>
      <c r="BE40" s="31"/>
      <c r="BF40" s="31"/>
      <c r="BG40" s="31"/>
      <c r="BH40" s="31"/>
      <c r="BI40" s="31"/>
      <c r="BJ40" s="31"/>
      <c r="BK40" s="31"/>
      <c r="BL40" s="31"/>
    </row>
    <row r="42" customFormat="false" ht="13.9" hidden="false" customHeight="true" outlineLevel="0" collapsed="false">
      <c r="A42" s="19" t="s">
        <v>46</v>
      </c>
      <c r="B42" s="19"/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19"/>
      <c r="Q42" s="19"/>
      <c r="R42" s="19"/>
      <c r="S42" s="19"/>
      <c r="T42" s="19"/>
      <c r="U42" s="19"/>
      <c r="V42" s="19"/>
      <c r="W42" s="19"/>
    </row>
    <row r="43" customFormat="false" ht="13.9" hidden="false" customHeight="true" outlineLevel="0" collapsed="false">
      <c r="A43" s="6"/>
      <c r="B43" s="6"/>
      <c r="C43" s="6"/>
      <c r="D43" s="7" t="s">
        <v>1</v>
      </c>
      <c r="E43" s="7" t="s">
        <v>2</v>
      </c>
      <c r="F43" s="7" t="s">
        <v>3</v>
      </c>
      <c r="G43" s="7" t="s">
        <v>4</v>
      </c>
      <c r="H43" s="7" t="s">
        <v>5</v>
      </c>
      <c r="I43" s="7" t="s">
        <v>6</v>
      </c>
      <c r="J43" s="7" t="s">
        <v>7</v>
      </c>
      <c r="K43" s="7" t="s">
        <v>8</v>
      </c>
      <c r="L43" s="7" t="s">
        <v>9</v>
      </c>
      <c r="M43" s="7" t="s">
        <v>10</v>
      </c>
      <c r="N43" s="7" t="s">
        <v>11</v>
      </c>
      <c r="O43" s="8" t="s">
        <v>12</v>
      </c>
      <c r="P43" s="7" t="s">
        <v>13</v>
      </c>
      <c r="Q43" s="8" t="s">
        <v>14</v>
      </c>
      <c r="R43" s="7" t="s">
        <v>15</v>
      </c>
      <c r="S43" s="8" t="s">
        <v>16</v>
      </c>
      <c r="T43" s="7" t="s">
        <v>17</v>
      </c>
      <c r="U43" s="8" t="s">
        <v>18</v>
      </c>
      <c r="V43" s="7" t="s">
        <v>19</v>
      </c>
      <c r="W43" s="7" t="s">
        <v>20</v>
      </c>
    </row>
    <row r="44" customFormat="false" ht="13.9" hidden="false" customHeight="true" outlineLevel="0" collapsed="false">
      <c r="A44" s="21" t="s">
        <v>21</v>
      </c>
      <c r="B44" s="22" t="n">
        <v>111</v>
      </c>
      <c r="C44" s="22" t="s">
        <v>47</v>
      </c>
      <c r="D44" s="23" t="n">
        <f aca="false">D53</f>
        <v>574.64</v>
      </c>
      <c r="E44" s="23" t="n">
        <f aca="false">E53</f>
        <v>0</v>
      </c>
      <c r="F44" s="23" t="n">
        <f aca="false">F53</f>
        <v>0</v>
      </c>
      <c r="G44" s="23" t="n">
        <f aca="false">G53</f>
        <v>687.56</v>
      </c>
      <c r="H44" s="23" t="n">
        <f aca="false">H53</f>
        <v>4600</v>
      </c>
      <c r="I44" s="23" t="n">
        <f aca="false">I53</f>
        <v>0</v>
      </c>
      <c r="J44" s="23" t="n">
        <f aca="false">J53</f>
        <v>0</v>
      </c>
      <c r="K44" s="23" t="n">
        <f aca="false">K53</f>
        <v>0</v>
      </c>
      <c r="L44" s="23" t="n">
        <f aca="false">L53</f>
        <v>0</v>
      </c>
      <c r="M44" s="23" t="n">
        <f aca="false">M53</f>
        <v>4600</v>
      </c>
      <c r="N44" s="23" t="n">
        <f aca="false">N53</f>
        <v>0</v>
      </c>
      <c r="O44" s="24" t="n">
        <f aca="false">N44/$M44</f>
        <v>0</v>
      </c>
      <c r="P44" s="23" t="n">
        <f aca="false">P53</f>
        <v>0</v>
      </c>
      <c r="Q44" s="24" t="n">
        <f aca="false">P44/$M44</f>
        <v>0</v>
      </c>
      <c r="R44" s="23" t="n">
        <f aca="false">R53</f>
        <v>0</v>
      </c>
      <c r="S44" s="24" t="n">
        <f aca="false">R44/$M44</f>
        <v>0</v>
      </c>
      <c r="T44" s="23" t="n">
        <f aca="false">T53</f>
        <v>0</v>
      </c>
      <c r="U44" s="24" t="n">
        <f aca="false">T44/$M44</f>
        <v>0</v>
      </c>
      <c r="V44" s="23" t="n">
        <f aca="false">V53</f>
        <v>4600</v>
      </c>
      <c r="W44" s="23" t="n">
        <f aca="false">W53</f>
        <v>4600</v>
      </c>
    </row>
    <row r="45" customFormat="false" ht="13.9" hidden="false" customHeight="true" outlineLevel="0" collapsed="false">
      <c r="A45" s="21" t="s">
        <v>21</v>
      </c>
      <c r="B45" s="22" t="n">
        <v>41</v>
      </c>
      <c r="C45" s="22" t="s">
        <v>23</v>
      </c>
      <c r="D45" s="23" t="n">
        <f aca="false">D60</f>
        <v>103109.31</v>
      </c>
      <c r="E45" s="23" t="n">
        <f aca="false">E60</f>
        <v>122228.76</v>
      </c>
      <c r="F45" s="23" t="n">
        <f aca="false">F60</f>
        <v>92575</v>
      </c>
      <c r="G45" s="23" t="n">
        <f aca="false">G60</f>
        <v>112862.17</v>
      </c>
      <c r="H45" s="23" t="n">
        <f aca="false">H60</f>
        <v>108624</v>
      </c>
      <c r="I45" s="23" t="n">
        <f aca="false">I60</f>
        <v>0</v>
      </c>
      <c r="J45" s="23" t="n">
        <f aca="false">J60</f>
        <v>0</v>
      </c>
      <c r="K45" s="23" t="n">
        <f aca="false">K60</f>
        <v>0</v>
      </c>
      <c r="L45" s="23" t="n">
        <f aca="false">L60</f>
        <v>0</v>
      </c>
      <c r="M45" s="23" t="n">
        <f aca="false">M60</f>
        <v>108624</v>
      </c>
      <c r="N45" s="23" t="n">
        <f aca="false">N60</f>
        <v>0</v>
      </c>
      <c r="O45" s="24" t="n">
        <f aca="false">N45/$M45</f>
        <v>0</v>
      </c>
      <c r="P45" s="23" t="n">
        <f aca="false">P60</f>
        <v>0</v>
      </c>
      <c r="Q45" s="24" t="n">
        <f aca="false">P45/$M45</f>
        <v>0</v>
      </c>
      <c r="R45" s="23" t="n">
        <f aca="false">R60</f>
        <v>0</v>
      </c>
      <c r="S45" s="24" t="n">
        <f aca="false">R45/$M45</f>
        <v>0</v>
      </c>
      <c r="T45" s="23" t="n">
        <f aca="false">T60</f>
        <v>0</v>
      </c>
      <c r="U45" s="24" t="n">
        <f aca="false">T45/$M45</f>
        <v>0</v>
      </c>
      <c r="V45" s="23" t="n">
        <f aca="false">V60</f>
        <v>102528</v>
      </c>
      <c r="W45" s="23" t="n">
        <f aca="false">W60</f>
        <v>102528</v>
      </c>
    </row>
    <row r="46" customFormat="false" ht="13.9" hidden="false" customHeight="true" outlineLevel="0" collapsed="false">
      <c r="A46" s="21"/>
      <c r="B46" s="22" t="n">
        <v>72</v>
      </c>
      <c r="C46" s="22" t="s">
        <v>25</v>
      </c>
      <c r="D46" s="23" t="n">
        <f aca="false">D63</f>
        <v>51128.59</v>
      </c>
      <c r="E46" s="23" t="n">
        <f aca="false">E63</f>
        <v>52949.59</v>
      </c>
      <c r="F46" s="23" t="n">
        <f aca="false">F63</f>
        <v>42870</v>
      </c>
      <c r="G46" s="23" t="n">
        <f aca="false">G63</f>
        <v>38665.82</v>
      </c>
      <c r="H46" s="23" t="n">
        <f aca="false">H63</f>
        <v>36973</v>
      </c>
      <c r="I46" s="23" t="n">
        <f aca="false">I63</f>
        <v>0</v>
      </c>
      <c r="J46" s="23" t="n">
        <f aca="false">J63</f>
        <v>0</v>
      </c>
      <c r="K46" s="23" t="n">
        <f aca="false">K63</f>
        <v>0</v>
      </c>
      <c r="L46" s="23" t="n">
        <f aca="false">L63</f>
        <v>0</v>
      </c>
      <c r="M46" s="23" t="n">
        <f aca="false">M63</f>
        <v>36973</v>
      </c>
      <c r="N46" s="23" t="n">
        <f aca="false">N63</f>
        <v>0</v>
      </c>
      <c r="O46" s="24" t="n">
        <f aca="false">N46/$M46</f>
        <v>0</v>
      </c>
      <c r="P46" s="23" t="n">
        <f aca="false">P63</f>
        <v>0</v>
      </c>
      <c r="Q46" s="24" t="n">
        <f aca="false">P46/$M46</f>
        <v>0</v>
      </c>
      <c r="R46" s="23" t="n">
        <f aca="false">R63</f>
        <v>0</v>
      </c>
      <c r="S46" s="24" t="n">
        <f aca="false">R46/$M46</f>
        <v>0</v>
      </c>
      <c r="T46" s="23" t="n">
        <f aca="false">T63</f>
        <v>0</v>
      </c>
      <c r="U46" s="24" t="n">
        <f aca="false">T46/$M46</f>
        <v>0</v>
      </c>
      <c r="V46" s="23" t="n">
        <f aca="false">V63</f>
        <v>36973</v>
      </c>
      <c r="W46" s="23" t="n">
        <f aca="false">W63</f>
        <v>36973</v>
      </c>
    </row>
    <row r="47" customFormat="false" ht="13.9" hidden="false" customHeight="true" outlineLevel="0" collapsed="false">
      <c r="A47" s="17"/>
      <c r="B47" s="18"/>
      <c r="C47" s="25" t="s">
        <v>30</v>
      </c>
      <c r="D47" s="26" t="n">
        <f aca="false">SUM(D45:D46)</f>
        <v>154237.9</v>
      </c>
      <c r="E47" s="26" t="n">
        <f aca="false">SUM(E45:E46)</f>
        <v>175178.35</v>
      </c>
      <c r="F47" s="26" t="n">
        <f aca="false">SUM(F45:F46)</f>
        <v>135445</v>
      </c>
      <c r="G47" s="26" t="n">
        <f aca="false">SUM(G45:G46)</f>
        <v>151527.99</v>
      </c>
      <c r="H47" s="26" t="n">
        <f aca="false">SUM(H45:H46)</f>
        <v>145597</v>
      </c>
      <c r="I47" s="26" t="n">
        <f aca="false">SUM(I45:I46)</f>
        <v>0</v>
      </c>
      <c r="J47" s="26" t="n">
        <f aca="false">SUM(J45:J46)</f>
        <v>0</v>
      </c>
      <c r="K47" s="26" t="n">
        <f aca="false">SUM(K45:K46)</f>
        <v>0</v>
      </c>
      <c r="L47" s="26" t="n">
        <f aca="false">SUM(L45:L46)</f>
        <v>0</v>
      </c>
      <c r="M47" s="26" t="n">
        <f aca="false">SUM(M45:M46)</f>
        <v>145597</v>
      </c>
      <c r="N47" s="26" t="n">
        <f aca="false">SUM(N45:N46)</f>
        <v>0</v>
      </c>
      <c r="O47" s="27" t="n">
        <f aca="false">N47/$M47</f>
        <v>0</v>
      </c>
      <c r="P47" s="26" t="n">
        <f aca="false">SUM(P45:P46)</f>
        <v>0</v>
      </c>
      <c r="Q47" s="27" t="n">
        <f aca="false">P47/$M47</f>
        <v>0</v>
      </c>
      <c r="R47" s="26" t="n">
        <f aca="false">SUM(R45:R46)</f>
        <v>0</v>
      </c>
      <c r="S47" s="27" t="n">
        <f aca="false">R47/$M47</f>
        <v>0</v>
      </c>
      <c r="T47" s="26" t="n">
        <f aca="false">SUM(T45:T46)</f>
        <v>0</v>
      </c>
      <c r="U47" s="27" t="n">
        <f aca="false">T47/$M47</f>
        <v>0</v>
      </c>
      <c r="V47" s="26" t="n">
        <f aca="false">SUM(V45:V46)</f>
        <v>139501</v>
      </c>
      <c r="W47" s="26" t="n">
        <f aca="false">SUM(W45:W46)</f>
        <v>139501</v>
      </c>
    </row>
    <row r="49" customFormat="false" ht="13.9" hidden="false" customHeight="true" outlineLevel="0" collapsed="false">
      <c r="A49" s="28" t="s">
        <v>48</v>
      </c>
      <c r="B49" s="28"/>
      <c r="C49" s="28"/>
      <c r="D49" s="28"/>
      <c r="E49" s="28"/>
      <c r="F49" s="28"/>
      <c r="G49" s="28"/>
      <c r="H49" s="28"/>
      <c r="I49" s="28"/>
      <c r="J49" s="28"/>
      <c r="K49" s="28"/>
      <c r="L49" s="28"/>
      <c r="M49" s="28"/>
      <c r="N49" s="28"/>
      <c r="O49" s="29"/>
      <c r="P49" s="28"/>
      <c r="Q49" s="28"/>
      <c r="R49" s="28"/>
      <c r="S49" s="28"/>
      <c r="T49" s="28"/>
      <c r="U49" s="28"/>
      <c r="V49" s="28"/>
      <c r="W49" s="28"/>
    </row>
    <row r="50" customFormat="false" ht="13.9" hidden="false" customHeight="true" outlineLevel="0" collapsed="false">
      <c r="A50" s="7" t="s">
        <v>33</v>
      </c>
      <c r="B50" s="7" t="s">
        <v>34</v>
      </c>
      <c r="C50" s="7" t="s">
        <v>35</v>
      </c>
      <c r="D50" s="7" t="s">
        <v>1</v>
      </c>
      <c r="E50" s="7" t="s">
        <v>2</v>
      </c>
      <c r="F50" s="7" t="s">
        <v>3</v>
      </c>
      <c r="G50" s="7" t="s">
        <v>4</v>
      </c>
      <c r="H50" s="7" t="s">
        <v>5</v>
      </c>
      <c r="I50" s="7" t="s">
        <v>6</v>
      </c>
      <c r="J50" s="7" t="s">
        <v>7</v>
      </c>
      <c r="K50" s="7" t="s">
        <v>8</v>
      </c>
      <c r="L50" s="7" t="s">
        <v>9</v>
      </c>
      <c r="M50" s="7" t="s">
        <v>10</v>
      </c>
      <c r="N50" s="7" t="s">
        <v>11</v>
      </c>
      <c r="O50" s="8" t="s">
        <v>12</v>
      </c>
      <c r="P50" s="7" t="s">
        <v>13</v>
      </c>
      <c r="Q50" s="8" t="s">
        <v>14</v>
      </c>
      <c r="R50" s="7" t="s">
        <v>15</v>
      </c>
      <c r="S50" s="8" t="s">
        <v>16</v>
      </c>
      <c r="T50" s="7" t="s">
        <v>17</v>
      </c>
      <c r="U50" s="8" t="s">
        <v>18</v>
      </c>
      <c r="V50" s="7" t="s">
        <v>19</v>
      </c>
      <c r="W50" s="7" t="s">
        <v>20</v>
      </c>
    </row>
    <row r="51" customFormat="false" ht="13.9" hidden="false" customHeight="true" outlineLevel="0" collapsed="false">
      <c r="A51" s="32" t="s">
        <v>49</v>
      </c>
      <c r="B51" s="10" t="n">
        <v>290</v>
      </c>
      <c r="C51" s="10" t="s">
        <v>50</v>
      </c>
      <c r="D51" s="33" t="n">
        <v>574.64</v>
      </c>
      <c r="E51" s="33" t="n">
        <v>0</v>
      </c>
      <c r="F51" s="33" t="n">
        <v>0</v>
      </c>
      <c r="G51" s="33" t="n">
        <v>0</v>
      </c>
      <c r="H51" s="33" t="n">
        <v>0</v>
      </c>
      <c r="I51" s="33"/>
      <c r="J51" s="33"/>
      <c r="K51" s="33"/>
      <c r="L51" s="33"/>
      <c r="M51" s="33" t="n">
        <f aca="false">H51+SUM(I51:L51)</f>
        <v>0</v>
      </c>
      <c r="N51" s="33"/>
      <c r="O51" s="34" t="e">
        <f aca="false">N51/$M51</f>
        <v>#DIV/0!</v>
      </c>
      <c r="P51" s="33"/>
      <c r="Q51" s="34" t="e">
        <f aca="false">P51/$M51</f>
        <v>#DIV/0!</v>
      </c>
      <c r="R51" s="33"/>
      <c r="S51" s="34" t="e">
        <f aca="false">R51/$M51</f>
        <v>#DIV/0!</v>
      </c>
      <c r="T51" s="33"/>
      <c r="U51" s="34" t="e">
        <f aca="false">T51/$M51</f>
        <v>#DIV/0!</v>
      </c>
      <c r="V51" s="11" t="n">
        <f aca="false">H51</f>
        <v>0</v>
      </c>
      <c r="W51" s="11" t="n">
        <f aca="false">V51</f>
        <v>0</v>
      </c>
    </row>
    <row r="52" customFormat="false" ht="13.9" hidden="false" customHeight="true" outlineLevel="0" collapsed="false">
      <c r="A52" s="32"/>
      <c r="B52" s="10" t="s">
        <v>51</v>
      </c>
      <c r="C52" s="10" t="s">
        <v>52</v>
      </c>
      <c r="D52" s="33" t="n">
        <v>0</v>
      </c>
      <c r="E52" s="33" t="n">
        <v>0</v>
      </c>
      <c r="F52" s="33" t="n">
        <v>0</v>
      </c>
      <c r="G52" s="33" t="n">
        <v>687.56</v>
      </c>
      <c r="H52" s="33" t="n">
        <v>4600</v>
      </c>
      <c r="I52" s="33"/>
      <c r="J52" s="33"/>
      <c r="K52" s="33"/>
      <c r="L52" s="33"/>
      <c r="M52" s="33" t="n">
        <f aca="false">H52+SUM(I52:L52)</f>
        <v>4600</v>
      </c>
      <c r="N52" s="33"/>
      <c r="O52" s="34" t="n">
        <f aca="false">N52/$M52</f>
        <v>0</v>
      </c>
      <c r="P52" s="33"/>
      <c r="Q52" s="34" t="n">
        <f aca="false">P52/$M52</f>
        <v>0</v>
      </c>
      <c r="R52" s="33"/>
      <c r="S52" s="34" t="n">
        <f aca="false">R52/$M52</f>
        <v>0</v>
      </c>
      <c r="T52" s="33"/>
      <c r="U52" s="34" t="n">
        <f aca="false">T52/$M52</f>
        <v>0</v>
      </c>
      <c r="V52" s="11" t="n">
        <f aca="false">H52</f>
        <v>4600</v>
      </c>
      <c r="W52" s="11" t="n">
        <f aca="false">V52</f>
        <v>4600</v>
      </c>
    </row>
    <row r="53" customFormat="false" ht="13.9" hidden="false" customHeight="true" outlineLevel="0" collapsed="false">
      <c r="A53" s="35" t="s">
        <v>21</v>
      </c>
      <c r="B53" s="35" t="n">
        <v>111</v>
      </c>
      <c r="C53" s="35" t="s">
        <v>47</v>
      </c>
      <c r="D53" s="36" t="n">
        <f aca="false">SUM(D51)</f>
        <v>574.64</v>
      </c>
      <c r="E53" s="36" t="n">
        <f aca="false">SUM(E51)</f>
        <v>0</v>
      </c>
      <c r="F53" s="36" t="n">
        <f aca="false">SUM(F51:F52)</f>
        <v>0</v>
      </c>
      <c r="G53" s="36" t="n">
        <f aca="false">SUM(G51:G52)</f>
        <v>687.56</v>
      </c>
      <c r="H53" s="36" t="n">
        <f aca="false">SUM(H51:H52)</f>
        <v>4600</v>
      </c>
      <c r="I53" s="36" t="n">
        <f aca="false">SUM(I51:I52)</f>
        <v>0</v>
      </c>
      <c r="J53" s="36" t="n">
        <f aca="false">SUM(J51:J52)</f>
        <v>0</v>
      </c>
      <c r="K53" s="36" t="n">
        <f aca="false">SUM(K51:K52)</f>
        <v>0</v>
      </c>
      <c r="L53" s="36" t="n">
        <f aca="false">SUM(L51:L52)</f>
        <v>0</v>
      </c>
      <c r="M53" s="36" t="n">
        <f aca="false">SUM(M51:M52)</f>
        <v>4600</v>
      </c>
      <c r="N53" s="36" t="n">
        <f aca="false">SUM(N51:N52)</f>
        <v>0</v>
      </c>
      <c r="O53" s="37" t="n">
        <f aca="false">N53/$M53</f>
        <v>0</v>
      </c>
      <c r="P53" s="36" t="n">
        <f aca="false">SUM(P51:P52)</f>
        <v>0</v>
      </c>
      <c r="Q53" s="37" t="n">
        <f aca="false">P53/$M53</f>
        <v>0</v>
      </c>
      <c r="R53" s="36" t="n">
        <f aca="false">SUM(R51:R52)</f>
        <v>0</v>
      </c>
      <c r="S53" s="37" t="n">
        <f aca="false">R53/$M53</f>
        <v>0</v>
      </c>
      <c r="T53" s="36" t="n">
        <f aca="false">SUM(T51:T52)</f>
        <v>0</v>
      </c>
      <c r="U53" s="37" t="n">
        <f aca="false">T53/$M53</f>
        <v>0</v>
      </c>
      <c r="V53" s="36" t="n">
        <f aca="false">SUM(V51:V52)</f>
        <v>4600</v>
      </c>
      <c r="W53" s="36" t="n">
        <f aca="false">SUM(W51:W52)</f>
        <v>4600</v>
      </c>
    </row>
    <row r="54" customFormat="false" ht="13.9" hidden="false" customHeight="true" outlineLevel="0" collapsed="false">
      <c r="A54" s="38" t="s">
        <v>49</v>
      </c>
      <c r="B54" s="10" t="n">
        <v>210</v>
      </c>
      <c r="C54" s="10" t="s">
        <v>53</v>
      </c>
      <c r="D54" s="11" t="n">
        <v>4424.67</v>
      </c>
      <c r="E54" s="11" t="n">
        <v>3657.2</v>
      </c>
      <c r="F54" s="11" t="n">
        <v>4180</v>
      </c>
      <c r="G54" s="11" t="n">
        <v>1674.8</v>
      </c>
      <c r="H54" s="11" t="n">
        <v>1670</v>
      </c>
      <c r="I54" s="11"/>
      <c r="J54" s="11"/>
      <c r="K54" s="11"/>
      <c r="L54" s="11"/>
      <c r="M54" s="11" t="n">
        <f aca="false">H54+SUM(I54:L54)</f>
        <v>1670</v>
      </c>
      <c r="N54" s="11"/>
      <c r="O54" s="12" t="n">
        <f aca="false">N54/$M54</f>
        <v>0</v>
      </c>
      <c r="P54" s="11"/>
      <c r="Q54" s="12" t="n">
        <f aca="false">P54/$M54</f>
        <v>0</v>
      </c>
      <c r="R54" s="11"/>
      <c r="S54" s="12" t="n">
        <f aca="false">R54/$M54</f>
        <v>0</v>
      </c>
      <c r="T54" s="11"/>
      <c r="U54" s="12" t="n">
        <f aca="false">T54/$M54</f>
        <v>0</v>
      </c>
      <c r="V54" s="11" t="n">
        <f aca="false">H54</f>
        <v>1670</v>
      </c>
      <c r="W54" s="11" t="n">
        <f aca="false">V54</f>
        <v>1670</v>
      </c>
    </row>
    <row r="55" customFormat="false" ht="13.9" hidden="false" customHeight="true" outlineLevel="0" collapsed="false">
      <c r="A55" s="38"/>
      <c r="B55" s="10" t="n">
        <v>220</v>
      </c>
      <c r="C55" s="10" t="s">
        <v>54</v>
      </c>
      <c r="D55" s="11" t="n">
        <v>83794.12</v>
      </c>
      <c r="E55" s="11" t="n">
        <v>101306.3</v>
      </c>
      <c r="F55" s="11" t="n">
        <v>77110</v>
      </c>
      <c r="G55" s="11" t="n">
        <v>96167.28</v>
      </c>
      <c r="H55" s="11" t="n">
        <v>79925</v>
      </c>
      <c r="I55" s="11"/>
      <c r="J55" s="11"/>
      <c r="K55" s="11"/>
      <c r="L55" s="11"/>
      <c r="M55" s="11" t="n">
        <f aca="false">H55+SUM(I55:L55)</f>
        <v>79925</v>
      </c>
      <c r="N55" s="11"/>
      <c r="O55" s="12" t="n">
        <f aca="false">N55/$M55</f>
        <v>0</v>
      </c>
      <c r="P55" s="11"/>
      <c r="Q55" s="12" t="n">
        <f aca="false">P55/$M55</f>
        <v>0</v>
      </c>
      <c r="R55" s="11"/>
      <c r="S55" s="12" t="n">
        <f aca="false">R55/$M55</f>
        <v>0</v>
      </c>
      <c r="T55" s="11"/>
      <c r="U55" s="12" t="n">
        <f aca="false">T55/$M55</f>
        <v>0</v>
      </c>
      <c r="V55" s="11" t="n">
        <f aca="false">H55</f>
        <v>79925</v>
      </c>
      <c r="W55" s="11" t="n">
        <f aca="false">V55</f>
        <v>79925</v>
      </c>
    </row>
    <row r="56" customFormat="false" ht="13.9" hidden="false" customHeight="true" outlineLevel="0" collapsed="false">
      <c r="A56" s="38"/>
      <c r="B56" s="10" t="n">
        <v>230</v>
      </c>
      <c r="C56" s="10" t="s">
        <v>55</v>
      </c>
      <c r="D56" s="11" t="n">
        <v>0</v>
      </c>
      <c r="E56" s="11" t="n">
        <v>1</v>
      </c>
      <c r="F56" s="11" t="n">
        <v>0</v>
      </c>
      <c r="G56" s="11" t="n">
        <v>0</v>
      </c>
      <c r="H56" s="11" t="n">
        <v>0</v>
      </c>
      <c r="I56" s="11"/>
      <c r="J56" s="11"/>
      <c r="K56" s="11"/>
      <c r="L56" s="11"/>
      <c r="M56" s="11" t="n">
        <f aca="false">H56+SUM(I56:L56)</f>
        <v>0</v>
      </c>
      <c r="N56" s="11"/>
      <c r="O56" s="12" t="e">
        <f aca="false">N56/$M56</f>
        <v>#DIV/0!</v>
      </c>
      <c r="P56" s="11"/>
      <c r="Q56" s="12" t="e">
        <f aca="false">P56/$M56</f>
        <v>#DIV/0!</v>
      </c>
      <c r="R56" s="11"/>
      <c r="S56" s="12" t="e">
        <f aca="false">R56/$M56</f>
        <v>#DIV/0!</v>
      </c>
      <c r="T56" s="11"/>
      <c r="U56" s="12" t="e">
        <f aca="false">T56/$M56</f>
        <v>#DIV/0!</v>
      </c>
      <c r="V56" s="11" t="n">
        <f aca="false">H56</f>
        <v>0</v>
      </c>
      <c r="W56" s="11" t="n">
        <f aca="false">V56</f>
        <v>0</v>
      </c>
    </row>
    <row r="57" customFormat="false" ht="13.9" hidden="false" customHeight="true" outlineLevel="0" collapsed="false">
      <c r="A57" s="38"/>
      <c r="B57" s="10" t="n">
        <v>240</v>
      </c>
      <c r="C57" s="10" t="s">
        <v>56</v>
      </c>
      <c r="D57" s="11" t="n">
        <v>1088.77</v>
      </c>
      <c r="E57" s="11" t="n">
        <v>687</v>
      </c>
      <c r="F57" s="11" t="n">
        <v>705</v>
      </c>
      <c r="G57" s="11" t="n">
        <v>124.55</v>
      </c>
      <c r="H57" s="11" t="n">
        <v>0</v>
      </c>
      <c r="I57" s="11"/>
      <c r="J57" s="11"/>
      <c r="K57" s="11"/>
      <c r="L57" s="11"/>
      <c r="M57" s="11" t="n">
        <f aca="false">H57+SUM(I57:L57)</f>
        <v>0</v>
      </c>
      <c r="N57" s="11"/>
      <c r="O57" s="12" t="e">
        <f aca="false">N57/$M57</f>
        <v>#DIV/0!</v>
      </c>
      <c r="P57" s="11"/>
      <c r="Q57" s="12" t="e">
        <f aca="false">P57/$M57</f>
        <v>#DIV/0!</v>
      </c>
      <c r="R57" s="11"/>
      <c r="S57" s="12" t="e">
        <f aca="false">R57/$M57</f>
        <v>#DIV/0!</v>
      </c>
      <c r="T57" s="11"/>
      <c r="U57" s="12" t="e">
        <f aca="false">T57/$M57</f>
        <v>#DIV/0!</v>
      </c>
      <c r="V57" s="11" t="n">
        <f aca="false">H57</f>
        <v>0</v>
      </c>
      <c r="W57" s="11" t="n">
        <f aca="false">V57</f>
        <v>0</v>
      </c>
    </row>
    <row r="58" customFormat="false" ht="13.9" hidden="false" customHeight="true" outlineLevel="0" collapsed="false">
      <c r="A58" s="38"/>
      <c r="B58" s="10" t="n">
        <v>290</v>
      </c>
      <c r="C58" s="10" t="s">
        <v>50</v>
      </c>
      <c r="D58" s="11" t="n">
        <v>13774.56</v>
      </c>
      <c r="E58" s="11" t="n">
        <v>16538.86</v>
      </c>
      <c r="F58" s="11" t="n">
        <v>10580</v>
      </c>
      <c r="G58" s="11" t="n">
        <v>14895.54</v>
      </c>
      <c r="H58" s="11" t="n">
        <v>27029</v>
      </c>
      <c r="I58" s="11"/>
      <c r="J58" s="11"/>
      <c r="K58" s="11"/>
      <c r="L58" s="11"/>
      <c r="M58" s="11" t="n">
        <f aca="false">H58+SUM(I58:L58)</f>
        <v>27029</v>
      </c>
      <c r="N58" s="11"/>
      <c r="O58" s="12" t="n">
        <f aca="false">N58/$M58</f>
        <v>0</v>
      </c>
      <c r="P58" s="11"/>
      <c r="Q58" s="12" t="n">
        <f aca="false">P58/$M58</f>
        <v>0</v>
      </c>
      <c r="R58" s="11"/>
      <c r="S58" s="12" t="n">
        <f aca="false">R58/$M58</f>
        <v>0</v>
      </c>
      <c r="T58" s="11"/>
      <c r="U58" s="12" t="n">
        <f aca="false">T58/$M58</f>
        <v>0</v>
      </c>
      <c r="V58" s="11" t="n">
        <v>20933</v>
      </c>
      <c r="W58" s="11" t="n">
        <f aca="false">V58</f>
        <v>20933</v>
      </c>
    </row>
    <row r="59" customFormat="false" ht="13.9" hidden="false" customHeight="true" outlineLevel="0" collapsed="false">
      <c r="A59" s="38"/>
      <c r="B59" s="10" t="s">
        <v>51</v>
      </c>
      <c r="C59" s="10" t="s">
        <v>52</v>
      </c>
      <c r="D59" s="33" t="n">
        <v>27.19</v>
      </c>
      <c r="E59" s="33" t="n">
        <v>38.4</v>
      </c>
      <c r="F59" s="33" t="n">
        <v>0</v>
      </c>
      <c r="G59" s="33" t="n">
        <v>0</v>
      </c>
      <c r="H59" s="33" t="n">
        <v>0</v>
      </c>
      <c r="I59" s="33"/>
      <c r="J59" s="33"/>
      <c r="K59" s="33"/>
      <c r="L59" s="33"/>
      <c r="M59" s="33" t="n">
        <f aca="false">H59+SUM(I59:L59)</f>
        <v>0</v>
      </c>
      <c r="N59" s="33"/>
      <c r="O59" s="34" t="e">
        <f aca="false">N59/$M59</f>
        <v>#DIV/0!</v>
      </c>
      <c r="P59" s="33"/>
      <c r="Q59" s="34" t="e">
        <f aca="false">P59/$M59</f>
        <v>#DIV/0!</v>
      </c>
      <c r="R59" s="33"/>
      <c r="S59" s="34" t="e">
        <f aca="false">R59/$M59</f>
        <v>#DIV/0!</v>
      </c>
      <c r="T59" s="33"/>
      <c r="U59" s="34" t="e">
        <f aca="false">T59/$M59</f>
        <v>#DIV/0!</v>
      </c>
      <c r="V59" s="11" t="n">
        <f aca="false">H59</f>
        <v>0</v>
      </c>
      <c r="W59" s="11" t="n">
        <f aca="false">V59</f>
        <v>0</v>
      </c>
    </row>
    <row r="60" customFormat="false" ht="13.9" hidden="false" customHeight="true" outlineLevel="0" collapsed="false">
      <c r="A60" s="35" t="s">
        <v>21</v>
      </c>
      <c r="B60" s="35" t="n">
        <v>41</v>
      </c>
      <c r="C60" s="35" t="s">
        <v>23</v>
      </c>
      <c r="D60" s="36" t="n">
        <f aca="false">SUM(D54:D59)</f>
        <v>103109.31</v>
      </c>
      <c r="E60" s="36" t="n">
        <f aca="false">SUM(E54:E59)</f>
        <v>122228.76</v>
      </c>
      <c r="F60" s="36" t="n">
        <f aca="false">SUM(F54:F59)</f>
        <v>92575</v>
      </c>
      <c r="G60" s="36" t="n">
        <f aca="false">SUM(G54:G59)</f>
        <v>112862.17</v>
      </c>
      <c r="H60" s="36" t="n">
        <f aca="false">SUM(H54:H59)</f>
        <v>108624</v>
      </c>
      <c r="I60" s="36" t="n">
        <f aca="false">SUM(I54:I59)</f>
        <v>0</v>
      </c>
      <c r="J60" s="36" t="n">
        <f aca="false">SUM(J54:J59)</f>
        <v>0</v>
      </c>
      <c r="K60" s="36" t="n">
        <f aca="false">SUM(K54:K59)</f>
        <v>0</v>
      </c>
      <c r="L60" s="36" t="n">
        <f aca="false">SUM(L54:L59)</f>
        <v>0</v>
      </c>
      <c r="M60" s="36" t="n">
        <f aca="false">SUM(M54:M59)</f>
        <v>108624</v>
      </c>
      <c r="N60" s="36" t="n">
        <f aca="false">SUM(N54:N59)</f>
        <v>0</v>
      </c>
      <c r="O60" s="37" t="n">
        <f aca="false">N60/$M60</f>
        <v>0</v>
      </c>
      <c r="P60" s="36" t="n">
        <f aca="false">SUM(P54:P59)</f>
        <v>0</v>
      </c>
      <c r="Q60" s="37" t="n">
        <f aca="false">P60/$M60</f>
        <v>0</v>
      </c>
      <c r="R60" s="36" t="n">
        <f aca="false">SUM(R54:R59)</f>
        <v>0</v>
      </c>
      <c r="S60" s="37" t="n">
        <f aca="false">R60/$M60</f>
        <v>0</v>
      </c>
      <c r="T60" s="36" t="n">
        <f aca="false">SUM(T54:T59)</f>
        <v>0</v>
      </c>
      <c r="U60" s="37" t="n">
        <f aca="false">T60/$M60</f>
        <v>0</v>
      </c>
      <c r="V60" s="36" t="n">
        <f aca="false">SUM(V54:V59)</f>
        <v>102528</v>
      </c>
      <c r="W60" s="36" t="n">
        <f aca="false">SUM(W54:W59)</f>
        <v>102528</v>
      </c>
    </row>
    <row r="61" customFormat="false" ht="13.9" hidden="false" customHeight="true" outlineLevel="0" collapsed="false">
      <c r="A61" s="30" t="s">
        <v>49</v>
      </c>
      <c r="B61" s="10" t="n">
        <v>290</v>
      </c>
      <c r="C61" s="10" t="s">
        <v>50</v>
      </c>
      <c r="D61" s="11" t="n">
        <v>3348.12</v>
      </c>
      <c r="E61" s="11" t="n">
        <v>3931.55</v>
      </c>
      <c r="F61" s="11" t="n">
        <v>3370</v>
      </c>
      <c r="G61" s="11" t="n">
        <v>3485.89</v>
      </c>
      <c r="H61" s="11" t="n">
        <v>3486</v>
      </c>
      <c r="I61" s="11"/>
      <c r="J61" s="11"/>
      <c r="K61" s="11"/>
      <c r="L61" s="11"/>
      <c r="M61" s="11" t="n">
        <f aca="false">H61+SUM(I61:L61)</f>
        <v>3486</v>
      </c>
      <c r="N61" s="11"/>
      <c r="O61" s="12" t="n">
        <f aca="false">N61/$M61</f>
        <v>0</v>
      </c>
      <c r="P61" s="11"/>
      <c r="Q61" s="12" t="n">
        <f aca="false">P61/$M61</f>
        <v>0</v>
      </c>
      <c r="R61" s="11"/>
      <c r="S61" s="12" t="n">
        <f aca="false">R61/$M61</f>
        <v>0</v>
      </c>
      <c r="T61" s="11"/>
      <c r="U61" s="12" t="n">
        <f aca="false">T61/$M61</f>
        <v>0</v>
      </c>
      <c r="V61" s="11" t="n">
        <f aca="false">H61</f>
        <v>3486</v>
      </c>
      <c r="W61" s="11" t="n">
        <f aca="false">V61</f>
        <v>3486</v>
      </c>
    </row>
    <row r="62" customFormat="false" ht="13.9" hidden="false" customHeight="true" outlineLevel="0" collapsed="false">
      <c r="A62" s="30"/>
      <c r="B62" s="10" t="s">
        <v>51</v>
      </c>
      <c r="C62" s="10" t="s">
        <v>52</v>
      </c>
      <c r="D62" s="11" t="n">
        <v>47780.47</v>
      </c>
      <c r="E62" s="11" t="n">
        <v>49018.04</v>
      </c>
      <c r="F62" s="33" t="n">
        <v>39500</v>
      </c>
      <c r="G62" s="33" t="n">
        <v>35179.93</v>
      </c>
      <c r="H62" s="33" t="n">
        <v>33487</v>
      </c>
      <c r="I62" s="33"/>
      <c r="J62" s="33"/>
      <c r="K62" s="33"/>
      <c r="L62" s="33"/>
      <c r="M62" s="33" t="n">
        <f aca="false">H62+SUM(I62:L62)</f>
        <v>33487</v>
      </c>
      <c r="N62" s="33"/>
      <c r="O62" s="34" t="n">
        <f aca="false">N62/$M62</f>
        <v>0</v>
      </c>
      <c r="P62" s="33"/>
      <c r="Q62" s="34" t="n">
        <f aca="false">P62/$M62</f>
        <v>0</v>
      </c>
      <c r="R62" s="33"/>
      <c r="S62" s="34" t="n">
        <f aca="false">R62/$M62</f>
        <v>0</v>
      </c>
      <c r="T62" s="33"/>
      <c r="U62" s="34" t="n">
        <f aca="false">T62/$M62</f>
        <v>0</v>
      </c>
      <c r="V62" s="11" t="n">
        <f aca="false">H62</f>
        <v>33487</v>
      </c>
      <c r="W62" s="11" t="n">
        <f aca="false">V62</f>
        <v>33487</v>
      </c>
    </row>
    <row r="63" customFormat="false" ht="13.9" hidden="false" customHeight="true" outlineLevel="0" collapsed="false">
      <c r="A63" s="35" t="s">
        <v>21</v>
      </c>
      <c r="B63" s="35" t="n">
        <v>72</v>
      </c>
      <c r="C63" s="35" t="s">
        <v>25</v>
      </c>
      <c r="D63" s="36" t="n">
        <f aca="false">SUM(D61:D62)</f>
        <v>51128.59</v>
      </c>
      <c r="E63" s="36" t="n">
        <f aca="false">SUM(E61:E62)</f>
        <v>52949.59</v>
      </c>
      <c r="F63" s="36" t="n">
        <f aca="false">SUM(F61:F62)</f>
        <v>42870</v>
      </c>
      <c r="G63" s="36" t="n">
        <f aca="false">SUM(G61:G62)</f>
        <v>38665.82</v>
      </c>
      <c r="H63" s="36" t="n">
        <f aca="false">SUM(H61:H62)</f>
        <v>36973</v>
      </c>
      <c r="I63" s="36" t="n">
        <f aca="false">SUM(I61:I62)</f>
        <v>0</v>
      </c>
      <c r="J63" s="36" t="n">
        <f aca="false">SUM(J61:J62)</f>
        <v>0</v>
      </c>
      <c r="K63" s="36" t="n">
        <f aca="false">SUM(K61:K62)</f>
        <v>0</v>
      </c>
      <c r="L63" s="36" t="n">
        <f aca="false">SUM(L61:L62)</f>
        <v>0</v>
      </c>
      <c r="M63" s="36" t="n">
        <f aca="false">SUM(M61:M62)</f>
        <v>36973</v>
      </c>
      <c r="N63" s="36" t="n">
        <f aca="false">SUM(N61:N62)</f>
        <v>0</v>
      </c>
      <c r="O63" s="37" t="n">
        <f aca="false">N63/$M63</f>
        <v>0</v>
      </c>
      <c r="P63" s="36" t="n">
        <f aca="false">SUM(P61:P62)</f>
        <v>0</v>
      </c>
      <c r="Q63" s="37" t="n">
        <f aca="false">P63/$M63</f>
        <v>0</v>
      </c>
      <c r="R63" s="36" t="n">
        <f aca="false">SUM(R61:R62)</f>
        <v>0</v>
      </c>
      <c r="S63" s="37" t="n">
        <f aca="false">R63/$M63</f>
        <v>0</v>
      </c>
      <c r="T63" s="36" t="n">
        <f aca="false">SUM(T61:T62)</f>
        <v>0</v>
      </c>
      <c r="U63" s="37" t="n">
        <f aca="false">T63/$M63</f>
        <v>0</v>
      </c>
      <c r="V63" s="36" t="n">
        <f aca="false">SUM(V61:V62)</f>
        <v>36973</v>
      </c>
      <c r="W63" s="36" t="n">
        <f aca="false">SUM(W61:W62)</f>
        <v>36973</v>
      </c>
    </row>
    <row r="65" customFormat="false" ht="13.9" hidden="false" customHeight="true" outlineLevel="0" collapsed="false">
      <c r="B65" s="39" t="s">
        <v>57</v>
      </c>
      <c r="C65" s="17" t="s">
        <v>58</v>
      </c>
      <c r="D65" s="40" t="n">
        <v>4092.33</v>
      </c>
      <c r="E65" s="40" t="n">
        <v>3657.2</v>
      </c>
      <c r="F65" s="40" t="n">
        <v>4180</v>
      </c>
      <c r="G65" s="40" t="n">
        <v>1674.8</v>
      </c>
      <c r="H65" s="40" t="n">
        <v>1670</v>
      </c>
      <c r="I65" s="40"/>
      <c r="J65" s="40"/>
      <c r="K65" s="40"/>
      <c r="L65" s="40"/>
      <c r="M65" s="40" t="n">
        <f aca="false">H65+SUM(I65:L65)</f>
        <v>1670</v>
      </c>
      <c r="N65" s="40"/>
      <c r="O65" s="41" t="n">
        <f aca="false">N65/$M65</f>
        <v>0</v>
      </c>
      <c r="P65" s="40"/>
      <c r="Q65" s="41" t="n">
        <f aca="false">P65/$M65</f>
        <v>0</v>
      </c>
      <c r="R65" s="40"/>
      <c r="S65" s="41" t="n">
        <f aca="false">R65/$M65</f>
        <v>0</v>
      </c>
      <c r="T65" s="40"/>
      <c r="U65" s="42" t="n">
        <f aca="false">T65/$M65</f>
        <v>0</v>
      </c>
      <c r="V65" s="40" t="n">
        <f aca="false">H65</f>
        <v>1670</v>
      </c>
      <c r="W65" s="43" t="n">
        <f aca="false">V65</f>
        <v>1670</v>
      </c>
    </row>
    <row r="66" customFormat="false" ht="13.9" hidden="false" customHeight="true" outlineLevel="0" collapsed="false">
      <c r="B66" s="44"/>
      <c r="C66" s="45" t="s">
        <v>59</v>
      </c>
      <c r="D66" s="46" t="n">
        <v>7541</v>
      </c>
      <c r="E66" s="46" t="n">
        <v>8286.58</v>
      </c>
      <c r="F66" s="46" t="n">
        <v>8740</v>
      </c>
      <c r="G66" s="46" t="n">
        <v>7603</v>
      </c>
      <c r="H66" s="46" t="n">
        <v>7600</v>
      </c>
      <c r="I66" s="46"/>
      <c r="J66" s="46"/>
      <c r="K66" s="46"/>
      <c r="L66" s="46"/>
      <c r="M66" s="46" t="n">
        <f aca="false">H66+SUM(I66:L66)</f>
        <v>7600</v>
      </c>
      <c r="N66" s="46"/>
      <c r="O66" s="2" t="n">
        <f aca="false">N66/$M66</f>
        <v>0</v>
      </c>
      <c r="P66" s="46"/>
      <c r="Q66" s="2" t="n">
        <f aca="false">P66/$M66</f>
        <v>0</v>
      </c>
      <c r="R66" s="46"/>
      <c r="S66" s="2" t="n">
        <f aca="false">R66/$M66</f>
        <v>0</v>
      </c>
      <c r="T66" s="46"/>
      <c r="U66" s="47" t="n">
        <f aca="false">T66/$M66</f>
        <v>0</v>
      </c>
      <c r="V66" s="46" t="n">
        <f aca="false">H66</f>
        <v>7600</v>
      </c>
      <c r="W66" s="48" t="n">
        <f aca="false">V66</f>
        <v>7600</v>
      </c>
    </row>
    <row r="67" customFormat="false" ht="13.9" hidden="false" customHeight="true" outlineLevel="0" collapsed="false">
      <c r="B67" s="44"/>
      <c r="C67" s="45" t="s">
        <v>60</v>
      </c>
      <c r="D67" s="46" t="n">
        <v>0</v>
      </c>
      <c r="E67" s="46" t="n">
        <v>6665.4</v>
      </c>
      <c r="F67" s="46" t="n">
        <v>0</v>
      </c>
      <c r="G67" s="46" t="n">
        <v>0</v>
      </c>
      <c r="H67" s="46" t="n">
        <v>0</v>
      </c>
      <c r="I67" s="46"/>
      <c r="J67" s="46"/>
      <c r="K67" s="46"/>
      <c r="L67" s="46"/>
      <c r="M67" s="46" t="n">
        <f aca="false">H67+SUM(I67:L67)</f>
        <v>0</v>
      </c>
      <c r="N67" s="46"/>
      <c r="O67" s="2" t="e">
        <f aca="false">N67/$M67</f>
        <v>#DIV/0!</v>
      </c>
      <c r="P67" s="46"/>
      <c r="Q67" s="2" t="e">
        <f aca="false">P67/$M67</f>
        <v>#DIV/0!</v>
      </c>
      <c r="R67" s="46"/>
      <c r="S67" s="2" t="e">
        <f aca="false">R67/$M67</f>
        <v>#DIV/0!</v>
      </c>
      <c r="T67" s="46"/>
      <c r="U67" s="47" t="e">
        <f aca="false">T67/$M67</f>
        <v>#DIV/0!</v>
      </c>
      <c r="V67" s="46" t="n">
        <f aca="false">H67</f>
        <v>0</v>
      </c>
      <c r="W67" s="48" t="n">
        <f aca="false">V67</f>
        <v>0</v>
      </c>
    </row>
    <row r="68" customFormat="false" ht="13.9" hidden="false" customHeight="true" outlineLevel="0" collapsed="false">
      <c r="B68" s="44"/>
      <c r="C68" s="45" t="s">
        <v>61</v>
      </c>
      <c r="D68" s="46" t="n">
        <v>27465.81</v>
      </c>
      <c r="E68" s="46" t="n">
        <v>23556.21</v>
      </c>
      <c r="F68" s="46" t="n">
        <v>16805</v>
      </c>
      <c r="G68" s="46" t="n">
        <v>23890.61</v>
      </c>
      <c r="H68" s="46" t="n">
        <v>23890</v>
      </c>
      <c r="I68" s="46"/>
      <c r="J68" s="46"/>
      <c r="K68" s="46"/>
      <c r="L68" s="46"/>
      <c r="M68" s="46" t="n">
        <f aca="false">H68+SUM(I68:L68)</f>
        <v>23890</v>
      </c>
      <c r="N68" s="46"/>
      <c r="O68" s="2" t="n">
        <f aca="false">N68/$M68</f>
        <v>0</v>
      </c>
      <c r="P68" s="46"/>
      <c r="Q68" s="2" t="n">
        <f aca="false">P68/$M68</f>
        <v>0</v>
      </c>
      <c r="R68" s="46"/>
      <c r="S68" s="2" t="n">
        <f aca="false">R68/$M68</f>
        <v>0</v>
      </c>
      <c r="T68" s="46"/>
      <c r="U68" s="47" t="n">
        <f aca="false">T68/$M68</f>
        <v>0</v>
      </c>
      <c r="V68" s="46" t="n">
        <f aca="false">H68</f>
        <v>23890</v>
      </c>
      <c r="W68" s="48" t="n">
        <f aca="false">V68</f>
        <v>23890</v>
      </c>
    </row>
    <row r="69" customFormat="false" ht="13.9" hidden="false" customHeight="true" outlineLevel="0" collapsed="false">
      <c r="B69" s="44"/>
      <c r="C69" s="45" t="s">
        <v>62</v>
      </c>
      <c r="D69" s="49" t="n">
        <v>18265.32</v>
      </c>
      <c r="E69" s="49" t="n">
        <v>31962.73</v>
      </c>
      <c r="F69" s="49" t="n">
        <v>31365</v>
      </c>
      <c r="G69" s="49" t="n">
        <v>36930.67</v>
      </c>
      <c r="H69" s="49" t="n">
        <v>36930</v>
      </c>
      <c r="I69" s="49"/>
      <c r="J69" s="49"/>
      <c r="K69" s="49"/>
      <c r="L69" s="49"/>
      <c r="M69" s="49" t="n">
        <f aca="false">H69+SUM(I69:L69)</f>
        <v>36930</v>
      </c>
      <c r="N69" s="49"/>
      <c r="O69" s="50" t="n">
        <f aca="false">N69/$M69</f>
        <v>0</v>
      </c>
      <c r="P69" s="49"/>
      <c r="Q69" s="50" t="n">
        <f aca="false">P69/$M69</f>
        <v>0</v>
      </c>
      <c r="R69" s="49"/>
      <c r="S69" s="50" t="n">
        <f aca="false">R69/$M69</f>
        <v>0</v>
      </c>
      <c r="T69" s="49"/>
      <c r="U69" s="51" t="n">
        <f aca="false">T69/$M69</f>
        <v>0</v>
      </c>
      <c r="V69" s="46" t="n">
        <f aca="false">H69</f>
        <v>36930</v>
      </c>
      <c r="W69" s="48" t="n">
        <f aca="false">V69</f>
        <v>36930</v>
      </c>
    </row>
    <row r="70" customFormat="false" ht="13.9" hidden="false" customHeight="true" outlineLevel="0" collapsed="false">
      <c r="B70" s="44"/>
      <c r="C70" s="45" t="s">
        <v>63</v>
      </c>
      <c r="D70" s="49" t="n">
        <v>19051.03</v>
      </c>
      <c r="E70" s="49" t="n">
        <v>0</v>
      </c>
      <c r="F70" s="49" t="n">
        <v>4000</v>
      </c>
      <c r="G70" s="49" t="n">
        <v>15519.94</v>
      </c>
      <c r="H70" s="49" t="n">
        <v>0</v>
      </c>
      <c r="I70" s="49"/>
      <c r="J70" s="49"/>
      <c r="K70" s="49"/>
      <c r="L70" s="49"/>
      <c r="M70" s="49" t="n">
        <f aca="false">H70+SUM(I70:L70)</f>
        <v>0</v>
      </c>
      <c r="N70" s="49"/>
      <c r="O70" s="50" t="e">
        <f aca="false">N70/$M70</f>
        <v>#DIV/0!</v>
      </c>
      <c r="P70" s="49"/>
      <c r="Q70" s="50" t="e">
        <f aca="false">P70/$M70</f>
        <v>#DIV/0!</v>
      </c>
      <c r="R70" s="49"/>
      <c r="S70" s="50" t="e">
        <f aca="false">R70/$M70</f>
        <v>#DIV/0!</v>
      </c>
      <c r="T70" s="49"/>
      <c r="U70" s="51" t="e">
        <f aca="false">T70/$M70</f>
        <v>#DIV/0!</v>
      </c>
      <c r="V70" s="46" t="n">
        <v>0</v>
      </c>
      <c r="W70" s="48" t="n">
        <f aca="false">V70</f>
        <v>0</v>
      </c>
    </row>
    <row r="71" customFormat="false" ht="13.9" hidden="false" customHeight="true" outlineLevel="0" collapsed="false">
      <c r="B71" s="44"/>
      <c r="C71" s="45" t="s">
        <v>64</v>
      </c>
      <c r="D71" s="49" t="n">
        <v>0</v>
      </c>
      <c r="E71" s="49" t="n">
        <v>15828.47</v>
      </c>
      <c r="F71" s="49" t="n">
        <v>500</v>
      </c>
      <c r="G71" s="49" t="n">
        <v>1385</v>
      </c>
      <c r="H71" s="49" t="n">
        <v>500</v>
      </c>
      <c r="I71" s="49"/>
      <c r="J71" s="49"/>
      <c r="K71" s="49"/>
      <c r="L71" s="49"/>
      <c r="M71" s="49" t="n">
        <f aca="false">H71+SUM(I71:L71)</f>
        <v>500</v>
      </c>
      <c r="N71" s="49"/>
      <c r="O71" s="50" t="n">
        <f aca="false">N71/$M71</f>
        <v>0</v>
      </c>
      <c r="P71" s="49"/>
      <c r="Q71" s="50" t="n">
        <f aca="false">P71/$M71</f>
        <v>0</v>
      </c>
      <c r="R71" s="49"/>
      <c r="S71" s="50" t="n">
        <f aca="false">R71/$M71</f>
        <v>0</v>
      </c>
      <c r="T71" s="49"/>
      <c r="U71" s="51" t="n">
        <f aca="false">T71/$M71</f>
        <v>0</v>
      </c>
      <c r="V71" s="46" t="n">
        <v>0</v>
      </c>
      <c r="W71" s="48" t="n">
        <f aca="false">V71</f>
        <v>0</v>
      </c>
    </row>
    <row r="72" customFormat="false" ht="13.9" hidden="false" customHeight="true" outlineLevel="0" collapsed="false">
      <c r="B72" s="44"/>
      <c r="C72" s="45" t="s">
        <v>65</v>
      </c>
      <c r="D72" s="49" t="n">
        <v>3249</v>
      </c>
      <c r="E72" s="49" t="n">
        <v>5720</v>
      </c>
      <c r="F72" s="49" t="n">
        <v>5745</v>
      </c>
      <c r="G72" s="49" t="n">
        <v>4520</v>
      </c>
      <c r="H72" s="49" t="n">
        <v>4520</v>
      </c>
      <c r="I72" s="49"/>
      <c r="J72" s="49"/>
      <c r="K72" s="49"/>
      <c r="L72" s="49"/>
      <c r="M72" s="49" t="n">
        <f aca="false">H72+SUM(I72:L72)</f>
        <v>4520</v>
      </c>
      <c r="N72" s="49"/>
      <c r="O72" s="50" t="n">
        <f aca="false">N72/$M72</f>
        <v>0</v>
      </c>
      <c r="P72" s="49"/>
      <c r="Q72" s="50" t="n">
        <f aca="false">P72/$M72</f>
        <v>0</v>
      </c>
      <c r="R72" s="49"/>
      <c r="S72" s="50" t="n">
        <f aca="false">R72/$M72</f>
        <v>0</v>
      </c>
      <c r="T72" s="49"/>
      <c r="U72" s="51" t="n">
        <f aca="false">T72/$M72</f>
        <v>0</v>
      </c>
      <c r="V72" s="46" t="n">
        <f aca="false">H72</f>
        <v>4520</v>
      </c>
      <c r="W72" s="48" t="n">
        <f aca="false">V72</f>
        <v>4520</v>
      </c>
    </row>
    <row r="73" customFormat="false" ht="13.9" hidden="false" customHeight="true" outlineLevel="0" collapsed="false">
      <c r="B73" s="44"/>
      <c r="C73" s="45" t="s">
        <v>66</v>
      </c>
      <c r="D73" s="49" t="n">
        <v>536</v>
      </c>
      <c r="E73" s="49" t="n">
        <v>662</v>
      </c>
      <c r="F73" s="49" t="n">
        <v>660</v>
      </c>
      <c r="G73" s="49" t="n">
        <v>255</v>
      </c>
      <c r="H73" s="49" t="n">
        <v>255</v>
      </c>
      <c r="I73" s="49"/>
      <c r="J73" s="49"/>
      <c r="K73" s="49"/>
      <c r="L73" s="49"/>
      <c r="M73" s="49" t="n">
        <f aca="false">H73+SUM(I73:L73)</f>
        <v>255</v>
      </c>
      <c r="N73" s="49"/>
      <c r="O73" s="50" t="n">
        <f aca="false">N73/$M73</f>
        <v>0</v>
      </c>
      <c r="P73" s="49"/>
      <c r="Q73" s="50" t="n">
        <f aca="false">P73/$M73</f>
        <v>0</v>
      </c>
      <c r="R73" s="49"/>
      <c r="S73" s="50" t="n">
        <f aca="false">R73/$M73</f>
        <v>0</v>
      </c>
      <c r="T73" s="49"/>
      <c r="U73" s="51" t="n">
        <f aca="false">T73/$M73</f>
        <v>0</v>
      </c>
      <c r="V73" s="46" t="n">
        <f aca="false">H73</f>
        <v>255</v>
      </c>
      <c r="W73" s="48" t="n">
        <f aca="false">V73</f>
        <v>255</v>
      </c>
    </row>
    <row r="74" customFormat="false" ht="13.9" hidden="false" customHeight="true" outlineLevel="0" collapsed="false">
      <c r="B74" s="44"/>
      <c r="C74" s="45" t="s">
        <v>67</v>
      </c>
      <c r="D74" s="49"/>
      <c r="E74" s="49"/>
      <c r="F74" s="49"/>
      <c r="G74" s="49"/>
      <c r="H74" s="49" t="n">
        <v>4596</v>
      </c>
      <c r="I74" s="49"/>
      <c r="J74" s="49"/>
      <c r="K74" s="49"/>
      <c r="L74" s="49"/>
      <c r="M74" s="49" t="n">
        <f aca="false">H74+SUM(I74:L74)</f>
        <v>4596</v>
      </c>
      <c r="N74" s="49"/>
      <c r="O74" s="50" t="n">
        <f aca="false">N74/$M74</f>
        <v>0</v>
      </c>
      <c r="P74" s="49"/>
      <c r="Q74" s="50" t="n">
        <f aca="false">P74/$M74</f>
        <v>0</v>
      </c>
      <c r="R74" s="49"/>
      <c r="S74" s="50" t="n">
        <f aca="false">R74/$M74</f>
        <v>0</v>
      </c>
      <c r="T74" s="49"/>
      <c r="U74" s="51" t="n">
        <f aca="false">T74/$M74</f>
        <v>0</v>
      </c>
      <c r="V74" s="46" t="n">
        <v>0</v>
      </c>
      <c r="W74" s="48" t="n">
        <v>0</v>
      </c>
    </row>
    <row r="75" customFormat="false" ht="13.9" hidden="false" customHeight="true" outlineLevel="0" collapsed="false">
      <c r="B75" s="44"/>
      <c r="C75" s="45" t="s">
        <v>68</v>
      </c>
      <c r="D75" s="46" t="n">
        <v>2110.32</v>
      </c>
      <c r="E75" s="46" t="n">
        <v>5363.85</v>
      </c>
      <c r="F75" s="46" t="n">
        <v>0</v>
      </c>
      <c r="G75" s="46" t="n">
        <v>5993.29</v>
      </c>
      <c r="H75" s="46" t="n">
        <v>11127</v>
      </c>
      <c r="I75" s="46"/>
      <c r="J75" s="46"/>
      <c r="K75" s="46"/>
      <c r="L75" s="46"/>
      <c r="M75" s="46" t="n">
        <f aca="false">H75+SUM(I75:L75)</f>
        <v>11127</v>
      </c>
      <c r="N75" s="46"/>
      <c r="O75" s="2" t="n">
        <f aca="false">N75/$M75</f>
        <v>0</v>
      </c>
      <c r="P75" s="46"/>
      <c r="Q75" s="2" t="n">
        <f aca="false">P75/$M75</f>
        <v>0</v>
      </c>
      <c r="R75" s="46"/>
      <c r="S75" s="2" t="n">
        <f aca="false">R75/$M75</f>
        <v>0</v>
      </c>
      <c r="T75" s="46"/>
      <c r="U75" s="47" t="n">
        <f aca="false">T75/$M75</f>
        <v>0</v>
      </c>
      <c r="V75" s="46" t="n">
        <v>0</v>
      </c>
      <c r="W75" s="48" t="n">
        <f aca="false">V75</f>
        <v>0</v>
      </c>
    </row>
    <row r="76" customFormat="false" ht="13.9" hidden="false" customHeight="true" outlineLevel="0" collapsed="false">
      <c r="B76" s="52"/>
      <c r="C76" s="53" t="s">
        <v>69</v>
      </c>
      <c r="D76" s="54" t="n">
        <v>9519.4</v>
      </c>
      <c r="E76" s="54" t="n">
        <v>10619.08</v>
      </c>
      <c r="F76" s="54" t="n">
        <v>10315</v>
      </c>
      <c r="G76" s="54" t="n">
        <v>8182.35</v>
      </c>
      <c r="H76" s="54" t="n">
        <v>8492</v>
      </c>
      <c r="I76" s="54"/>
      <c r="J76" s="54"/>
      <c r="K76" s="54"/>
      <c r="L76" s="54"/>
      <c r="M76" s="54" t="n">
        <f aca="false">H76+SUM(I76:L76)</f>
        <v>8492</v>
      </c>
      <c r="N76" s="54"/>
      <c r="O76" s="55" t="n">
        <f aca="false">N76/$M76</f>
        <v>0</v>
      </c>
      <c r="P76" s="54"/>
      <c r="Q76" s="55" t="n">
        <f aca="false">P76/$M76</f>
        <v>0</v>
      </c>
      <c r="R76" s="54"/>
      <c r="S76" s="55" t="n">
        <f aca="false">R76/$M76</f>
        <v>0</v>
      </c>
      <c r="T76" s="54"/>
      <c r="U76" s="56" t="n">
        <f aca="false">T76/$M76</f>
        <v>0</v>
      </c>
      <c r="V76" s="54" t="n">
        <f aca="false">H76</f>
        <v>8492</v>
      </c>
      <c r="W76" s="57" t="n">
        <f aca="false">V76</f>
        <v>8492</v>
      </c>
    </row>
    <row r="78" customFormat="false" ht="13.9" hidden="false" customHeight="true" outlineLevel="0" collapsed="false">
      <c r="A78" s="19" t="s">
        <v>70</v>
      </c>
      <c r="B78" s="19"/>
      <c r="C78" s="19"/>
      <c r="D78" s="19"/>
      <c r="E78" s="19"/>
      <c r="F78" s="19"/>
      <c r="G78" s="19"/>
      <c r="H78" s="19"/>
      <c r="I78" s="19"/>
      <c r="J78" s="19"/>
      <c r="K78" s="19"/>
      <c r="L78" s="19"/>
      <c r="M78" s="19"/>
      <c r="N78" s="19"/>
      <c r="O78" s="20"/>
      <c r="P78" s="19"/>
      <c r="Q78" s="19"/>
      <c r="R78" s="19"/>
      <c r="S78" s="19"/>
      <c r="T78" s="19"/>
      <c r="U78" s="19"/>
      <c r="V78" s="19"/>
      <c r="W78" s="19"/>
    </row>
    <row r="79" customFormat="false" ht="13.9" hidden="false" customHeight="true" outlineLevel="0" collapsed="false">
      <c r="A79" s="6"/>
      <c r="B79" s="6"/>
      <c r="C79" s="6"/>
      <c r="D79" s="7" t="s">
        <v>1</v>
      </c>
      <c r="E79" s="7" t="s">
        <v>2</v>
      </c>
      <c r="F79" s="7" t="s">
        <v>3</v>
      </c>
      <c r="G79" s="7" t="s">
        <v>4</v>
      </c>
      <c r="H79" s="7" t="s">
        <v>5</v>
      </c>
      <c r="I79" s="7" t="s">
        <v>6</v>
      </c>
      <c r="J79" s="7" t="s">
        <v>7</v>
      </c>
      <c r="K79" s="7" t="s">
        <v>8</v>
      </c>
      <c r="L79" s="7" t="s">
        <v>9</v>
      </c>
      <c r="M79" s="7" t="s">
        <v>10</v>
      </c>
      <c r="N79" s="7" t="s">
        <v>11</v>
      </c>
      <c r="O79" s="8" t="s">
        <v>12</v>
      </c>
      <c r="P79" s="7" t="s">
        <v>13</v>
      </c>
      <c r="Q79" s="8" t="s">
        <v>14</v>
      </c>
      <c r="R79" s="7" t="s">
        <v>15</v>
      </c>
      <c r="S79" s="8" t="s">
        <v>16</v>
      </c>
      <c r="T79" s="7" t="s">
        <v>17</v>
      </c>
      <c r="U79" s="8" t="s">
        <v>18</v>
      </c>
      <c r="V79" s="7" t="s">
        <v>19</v>
      </c>
      <c r="W79" s="7" t="s">
        <v>20</v>
      </c>
    </row>
    <row r="80" customFormat="false" ht="13.9" hidden="false" customHeight="true" outlineLevel="0" collapsed="false">
      <c r="A80" s="21" t="s">
        <v>21</v>
      </c>
      <c r="B80" s="22" t="n">
        <v>111</v>
      </c>
      <c r="C80" s="22" t="s">
        <v>22</v>
      </c>
      <c r="D80" s="58" t="n">
        <f aca="false">D121</f>
        <v>1081145.62</v>
      </c>
      <c r="E80" s="58" t="n">
        <f aca="false">E121</f>
        <v>1593522.9</v>
      </c>
      <c r="F80" s="58" t="n">
        <f aca="false">F121</f>
        <v>980789</v>
      </c>
      <c r="G80" s="58" t="n">
        <f aca="false">G121</f>
        <v>712245.14</v>
      </c>
      <c r="H80" s="58" t="n">
        <f aca="false">H121</f>
        <v>1163658</v>
      </c>
      <c r="I80" s="58" t="n">
        <f aca="false">I121</f>
        <v>0</v>
      </c>
      <c r="J80" s="58" t="n">
        <f aca="false">J121</f>
        <v>0</v>
      </c>
      <c r="K80" s="58" t="n">
        <f aca="false">K121</f>
        <v>0</v>
      </c>
      <c r="L80" s="58" t="n">
        <f aca="false">L121</f>
        <v>0</v>
      </c>
      <c r="M80" s="58" t="n">
        <f aca="false">M121</f>
        <v>1163658</v>
      </c>
      <c r="N80" s="58" t="n">
        <f aca="false">N121</f>
        <v>0</v>
      </c>
      <c r="O80" s="59" t="n">
        <f aca="false">N80/$M80</f>
        <v>0</v>
      </c>
      <c r="P80" s="58" t="n">
        <f aca="false">P121</f>
        <v>0</v>
      </c>
      <c r="Q80" s="59" t="n">
        <f aca="false">P80/$M80</f>
        <v>0</v>
      </c>
      <c r="R80" s="58" t="n">
        <f aca="false">R121</f>
        <v>0</v>
      </c>
      <c r="S80" s="59" t="n">
        <f aca="false">R80/$M80</f>
        <v>0</v>
      </c>
      <c r="T80" s="58" t="n">
        <f aca="false">T121</f>
        <v>0</v>
      </c>
      <c r="U80" s="59" t="n">
        <f aca="false">T80/$M80</f>
        <v>0</v>
      </c>
      <c r="V80" s="58" t="n">
        <f aca="false">V121</f>
        <v>654618</v>
      </c>
      <c r="W80" s="58" t="n">
        <f aca="false">W121</f>
        <v>650218</v>
      </c>
    </row>
    <row r="81" customFormat="false" ht="13.9" hidden="false" customHeight="true" outlineLevel="0" collapsed="false">
      <c r="A81" s="21" t="s">
        <v>21</v>
      </c>
      <c r="B81" s="22" t="n">
        <v>71</v>
      </c>
      <c r="C81" s="22" t="s">
        <v>24</v>
      </c>
      <c r="D81" s="23" t="n">
        <f aca="false">D123</f>
        <v>1400</v>
      </c>
      <c r="E81" s="23" t="n">
        <f aca="false">E123</f>
        <v>1400</v>
      </c>
      <c r="F81" s="23" t="n">
        <f aca="false">F123</f>
        <v>1400</v>
      </c>
      <c r="G81" s="23" t="n">
        <f aca="false">G123</f>
        <v>1400</v>
      </c>
      <c r="H81" s="23" t="n">
        <f aca="false">H123</f>
        <v>3000</v>
      </c>
      <c r="I81" s="23" t="n">
        <f aca="false">I123</f>
        <v>0</v>
      </c>
      <c r="J81" s="23" t="n">
        <f aca="false">J123</f>
        <v>0</v>
      </c>
      <c r="K81" s="23" t="n">
        <f aca="false">K123</f>
        <v>0</v>
      </c>
      <c r="L81" s="23" t="n">
        <f aca="false">L123</f>
        <v>0</v>
      </c>
      <c r="M81" s="23" t="n">
        <f aca="false">M123</f>
        <v>3000</v>
      </c>
      <c r="N81" s="23" t="n">
        <f aca="false">N123</f>
        <v>0</v>
      </c>
      <c r="O81" s="24" t="n">
        <f aca="false">N81/$M81</f>
        <v>0</v>
      </c>
      <c r="P81" s="23" t="n">
        <f aca="false">P123</f>
        <v>0</v>
      </c>
      <c r="Q81" s="24" t="n">
        <f aca="false">P81/$M81</f>
        <v>0</v>
      </c>
      <c r="R81" s="23" t="n">
        <f aca="false">R123</f>
        <v>0</v>
      </c>
      <c r="S81" s="24" t="n">
        <f aca="false">R81/$M81</f>
        <v>0</v>
      </c>
      <c r="T81" s="23" t="n">
        <f aca="false">T123</f>
        <v>0</v>
      </c>
      <c r="U81" s="24" t="n">
        <f aca="false">T81/$M81</f>
        <v>0</v>
      </c>
      <c r="V81" s="23" t="n">
        <f aca="false">V123</f>
        <v>3000</v>
      </c>
      <c r="W81" s="23" t="n">
        <f aca="false">W123</f>
        <v>3000</v>
      </c>
    </row>
    <row r="82" customFormat="false" ht="13.9" hidden="false" customHeight="true" outlineLevel="0" collapsed="false">
      <c r="A82" s="21" t="s">
        <v>21</v>
      </c>
      <c r="B82" s="22" t="n">
        <v>72</v>
      </c>
      <c r="C82" s="22" t="s">
        <v>25</v>
      </c>
      <c r="D82" s="23" t="n">
        <f aca="false">D126</f>
        <v>6535.22</v>
      </c>
      <c r="E82" s="23" t="n">
        <f aca="false">E126</f>
        <v>5707.4</v>
      </c>
      <c r="F82" s="23" t="n">
        <f aca="false">F126</f>
        <v>7395</v>
      </c>
      <c r="G82" s="23" t="n">
        <f aca="false">G126</f>
        <v>5430.66</v>
      </c>
      <c r="H82" s="23" t="n">
        <f aca="false">H126</f>
        <v>4948</v>
      </c>
      <c r="I82" s="23" t="n">
        <f aca="false">I126</f>
        <v>0</v>
      </c>
      <c r="J82" s="23" t="n">
        <f aca="false">J126</f>
        <v>0</v>
      </c>
      <c r="K82" s="23" t="n">
        <f aca="false">K126</f>
        <v>0</v>
      </c>
      <c r="L82" s="23" t="n">
        <f aca="false">L126</f>
        <v>0</v>
      </c>
      <c r="M82" s="23" t="n">
        <f aca="false">M126</f>
        <v>4948</v>
      </c>
      <c r="N82" s="23" t="n">
        <f aca="false">N126</f>
        <v>0</v>
      </c>
      <c r="O82" s="24" t="n">
        <f aca="false">N82/$M82</f>
        <v>0</v>
      </c>
      <c r="P82" s="23" t="n">
        <f aca="false">P126</f>
        <v>0</v>
      </c>
      <c r="Q82" s="24" t="n">
        <f aca="false">P82/$M82</f>
        <v>0</v>
      </c>
      <c r="R82" s="23" t="n">
        <f aca="false">R126</f>
        <v>0</v>
      </c>
      <c r="S82" s="24" t="n">
        <f aca="false">R82/$M82</f>
        <v>0</v>
      </c>
      <c r="T82" s="23" t="n">
        <f aca="false">T126</f>
        <v>0</v>
      </c>
      <c r="U82" s="24" t="n">
        <f aca="false">T82/$M82</f>
        <v>0</v>
      </c>
      <c r="V82" s="23" t="n">
        <f aca="false">V126</f>
        <v>4948</v>
      </c>
      <c r="W82" s="23" t="n">
        <f aca="false">W126</f>
        <v>4948</v>
      </c>
    </row>
    <row r="83" customFormat="false" ht="13.9" hidden="false" customHeight="true" outlineLevel="0" collapsed="false">
      <c r="A83" s="17"/>
      <c r="B83" s="18"/>
      <c r="C83" s="25" t="s">
        <v>30</v>
      </c>
      <c r="D83" s="26" t="n">
        <f aca="false">SUM(D80:D82)</f>
        <v>1089080.84</v>
      </c>
      <c r="E83" s="26" t="n">
        <f aca="false">SUM(E80:E82)</f>
        <v>1600630.3</v>
      </c>
      <c r="F83" s="26" t="n">
        <f aca="false">SUM(F80:F82)</f>
        <v>989584</v>
      </c>
      <c r="G83" s="26" t="n">
        <f aca="false">SUM(G80:G82)</f>
        <v>719075.8</v>
      </c>
      <c r="H83" s="26" t="n">
        <f aca="false">SUM(H80:H82)</f>
        <v>1171606</v>
      </c>
      <c r="I83" s="26" t="n">
        <f aca="false">SUM(I80:I82)</f>
        <v>0</v>
      </c>
      <c r="J83" s="26" t="n">
        <f aca="false">SUM(J80:J82)</f>
        <v>0</v>
      </c>
      <c r="K83" s="26" t="n">
        <f aca="false">SUM(K80:K82)</f>
        <v>0</v>
      </c>
      <c r="L83" s="26" t="n">
        <f aca="false">SUM(L80:L82)</f>
        <v>0</v>
      </c>
      <c r="M83" s="26" t="n">
        <f aca="false">SUM(M80:M82)</f>
        <v>1171606</v>
      </c>
      <c r="N83" s="26" t="n">
        <f aca="false">SUM(N80:N82)</f>
        <v>0</v>
      </c>
      <c r="O83" s="27" t="n">
        <f aca="false">N83/$M83</f>
        <v>0</v>
      </c>
      <c r="P83" s="26" t="n">
        <f aca="false">SUM(P80:P82)</f>
        <v>0</v>
      </c>
      <c r="Q83" s="27" t="n">
        <f aca="false">P83/$M83</f>
        <v>0</v>
      </c>
      <c r="R83" s="26" t="n">
        <f aca="false">SUM(R80:R82)</f>
        <v>0</v>
      </c>
      <c r="S83" s="27" t="n">
        <f aca="false">R83/$M83</f>
        <v>0</v>
      </c>
      <c r="T83" s="26" t="n">
        <f aca="false">SUM(T80:T82)</f>
        <v>0</v>
      </c>
      <c r="U83" s="27" t="n">
        <f aca="false">T83/$M83</f>
        <v>0</v>
      </c>
      <c r="V83" s="26" t="n">
        <f aca="false">SUM(V80:V82)</f>
        <v>662566</v>
      </c>
      <c r="W83" s="26" t="n">
        <f aca="false">SUM(W80:W82)</f>
        <v>658166</v>
      </c>
    </row>
    <row r="85" customFormat="false" ht="13.9" hidden="false" customHeight="true" outlineLevel="0" collapsed="false">
      <c r="A85" s="60" t="s">
        <v>71</v>
      </c>
      <c r="B85" s="60"/>
      <c r="C85" s="60"/>
      <c r="D85" s="60"/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1"/>
      <c r="P85" s="60"/>
      <c r="Q85" s="60"/>
      <c r="R85" s="60"/>
      <c r="S85" s="60"/>
      <c r="T85" s="60"/>
      <c r="U85" s="60"/>
      <c r="V85" s="60"/>
      <c r="W85" s="60"/>
    </row>
    <row r="86" customFormat="false" ht="13.9" hidden="false" customHeight="true" outlineLevel="0" collapsed="false">
      <c r="A86" s="7" t="s">
        <v>33</v>
      </c>
      <c r="B86" s="7" t="s">
        <v>34</v>
      </c>
      <c r="C86" s="7" t="s">
        <v>35</v>
      </c>
      <c r="D86" s="7" t="s">
        <v>1</v>
      </c>
      <c r="E86" s="7" t="s">
        <v>2</v>
      </c>
      <c r="F86" s="7" t="s">
        <v>3</v>
      </c>
      <c r="G86" s="7" t="s">
        <v>4</v>
      </c>
      <c r="H86" s="7" t="s">
        <v>5</v>
      </c>
      <c r="I86" s="7" t="s">
        <v>6</v>
      </c>
      <c r="J86" s="7" t="s">
        <v>7</v>
      </c>
      <c r="K86" s="7" t="s">
        <v>8</v>
      </c>
      <c r="L86" s="7" t="s">
        <v>9</v>
      </c>
      <c r="M86" s="7" t="s">
        <v>10</v>
      </c>
      <c r="N86" s="7" t="s">
        <v>11</v>
      </c>
      <c r="O86" s="8" t="s">
        <v>12</v>
      </c>
      <c r="P86" s="7" t="s">
        <v>13</v>
      </c>
      <c r="Q86" s="8" t="s">
        <v>14</v>
      </c>
      <c r="R86" s="7" t="s">
        <v>15</v>
      </c>
      <c r="S86" s="8" t="s">
        <v>16</v>
      </c>
      <c r="T86" s="7" t="s">
        <v>17</v>
      </c>
      <c r="U86" s="8" t="s">
        <v>18</v>
      </c>
      <c r="V86" s="7" t="s">
        <v>19</v>
      </c>
      <c r="W86" s="7" t="s">
        <v>20</v>
      </c>
    </row>
    <row r="87" customFormat="false" ht="13.9" hidden="false" customHeight="true" outlineLevel="0" collapsed="false">
      <c r="A87" s="62" t="s">
        <v>49</v>
      </c>
      <c r="B87" s="10" t="n">
        <v>312001</v>
      </c>
      <c r="C87" s="10" t="s">
        <v>72</v>
      </c>
      <c r="D87" s="63" t="n">
        <v>421262</v>
      </c>
      <c r="E87" s="63" t="n">
        <v>465138</v>
      </c>
      <c r="F87" s="64" t="n">
        <v>525190</v>
      </c>
      <c r="G87" s="64" t="n">
        <v>519878</v>
      </c>
      <c r="H87" s="64" t="n">
        <v>507277</v>
      </c>
      <c r="I87" s="64"/>
      <c r="J87" s="64"/>
      <c r="K87" s="64"/>
      <c r="L87" s="64"/>
      <c r="M87" s="64" t="n">
        <f aca="false">H87+SUM(I87:L87)</f>
        <v>507277</v>
      </c>
      <c r="N87" s="64"/>
      <c r="O87" s="65" t="n">
        <f aca="false">N87/$M87</f>
        <v>0</v>
      </c>
      <c r="P87" s="64"/>
      <c r="Q87" s="65" t="n">
        <f aca="false">P87/$M87</f>
        <v>0</v>
      </c>
      <c r="R87" s="64"/>
      <c r="S87" s="65" t="n">
        <f aca="false">R87/$M87</f>
        <v>0</v>
      </c>
      <c r="T87" s="64"/>
      <c r="U87" s="65" t="n">
        <f aca="false">T87/$M87</f>
        <v>0</v>
      </c>
      <c r="V87" s="63" t="n">
        <f aca="false">H87</f>
        <v>507277</v>
      </c>
      <c r="W87" s="63" t="n">
        <f aca="false">V87</f>
        <v>507277</v>
      </c>
    </row>
    <row r="88" customFormat="false" ht="13.9" hidden="false" customHeight="true" outlineLevel="0" collapsed="false">
      <c r="A88" s="62"/>
      <c r="B88" s="10" t="n">
        <v>312001</v>
      </c>
      <c r="C88" s="10" t="s">
        <v>73</v>
      </c>
      <c r="D88" s="63" t="n">
        <v>1900</v>
      </c>
      <c r="E88" s="63" t="n">
        <v>1800</v>
      </c>
      <c r="F88" s="64" t="n">
        <v>1800</v>
      </c>
      <c r="G88" s="64" t="n">
        <v>1850</v>
      </c>
      <c r="H88" s="64" t="n">
        <v>1950</v>
      </c>
      <c r="I88" s="64"/>
      <c r="J88" s="64"/>
      <c r="K88" s="64"/>
      <c r="L88" s="64"/>
      <c r="M88" s="64" t="n">
        <f aca="false">H88+SUM(I88:L88)</f>
        <v>1950</v>
      </c>
      <c r="N88" s="64"/>
      <c r="O88" s="65" t="n">
        <f aca="false">N88/$M88</f>
        <v>0</v>
      </c>
      <c r="P88" s="64"/>
      <c r="Q88" s="65" t="n">
        <f aca="false">P88/$M88</f>
        <v>0</v>
      </c>
      <c r="R88" s="64"/>
      <c r="S88" s="65" t="n">
        <f aca="false">R88/$M88</f>
        <v>0</v>
      </c>
      <c r="T88" s="64"/>
      <c r="U88" s="65" t="n">
        <f aca="false">T88/$M88</f>
        <v>0</v>
      </c>
      <c r="V88" s="63" t="n">
        <f aca="false">H88</f>
        <v>1950</v>
      </c>
      <c r="W88" s="63" t="n">
        <f aca="false">V88</f>
        <v>1950</v>
      </c>
    </row>
    <row r="89" customFormat="false" ht="13.9" hidden="false" customHeight="true" outlineLevel="0" collapsed="false">
      <c r="A89" s="62"/>
      <c r="B89" s="10" t="n">
        <v>312001</v>
      </c>
      <c r="C89" s="10" t="s">
        <v>74</v>
      </c>
      <c r="D89" s="63" t="n">
        <v>5040</v>
      </c>
      <c r="E89" s="63" t="n">
        <v>9610</v>
      </c>
      <c r="F89" s="64" t="n">
        <v>6098</v>
      </c>
      <c r="G89" s="64" t="n">
        <v>19507</v>
      </c>
      <c r="H89" s="64" t="n">
        <v>19507</v>
      </c>
      <c r="I89" s="64"/>
      <c r="J89" s="64"/>
      <c r="K89" s="64"/>
      <c r="L89" s="64"/>
      <c r="M89" s="64" t="n">
        <f aca="false">H89+SUM(I89:L89)</f>
        <v>19507</v>
      </c>
      <c r="N89" s="64"/>
      <c r="O89" s="65" t="n">
        <f aca="false">N89/$M89</f>
        <v>0</v>
      </c>
      <c r="P89" s="64"/>
      <c r="Q89" s="65" t="n">
        <f aca="false">P89/$M89</f>
        <v>0</v>
      </c>
      <c r="R89" s="64"/>
      <c r="S89" s="65" t="n">
        <f aca="false">R89/$M89</f>
        <v>0</v>
      </c>
      <c r="T89" s="64"/>
      <c r="U89" s="65" t="n">
        <f aca="false">T89/$M89</f>
        <v>0</v>
      </c>
      <c r="V89" s="63" t="n">
        <f aca="false">H89</f>
        <v>19507</v>
      </c>
      <c r="W89" s="63" t="n">
        <f aca="false">V89</f>
        <v>19507</v>
      </c>
    </row>
    <row r="90" customFormat="false" ht="13.9" hidden="false" customHeight="true" outlineLevel="0" collapsed="false">
      <c r="A90" s="62"/>
      <c r="B90" s="10" t="n">
        <v>312001</v>
      </c>
      <c r="C90" s="10" t="s">
        <v>75</v>
      </c>
      <c r="D90" s="63" t="n">
        <v>5818</v>
      </c>
      <c r="E90" s="63" t="n">
        <v>5875</v>
      </c>
      <c r="F90" s="64" t="n">
        <v>6615</v>
      </c>
      <c r="G90" s="64" t="n">
        <v>5741</v>
      </c>
      <c r="H90" s="64" t="n">
        <v>5280</v>
      </c>
      <c r="I90" s="64"/>
      <c r="J90" s="64"/>
      <c r="K90" s="64"/>
      <c r="L90" s="64"/>
      <c r="M90" s="64" t="n">
        <f aca="false">H90+SUM(I90:L90)</f>
        <v>5280</v>
      </c>
      <c r="N90" s="64"/>
      <c r="O90" s="65" t="n">
        <f aca="false">N90/$M90</f>
        <v>0</v>
      </c>
      <c r="P90" s="64"/>
      <c r="Q90" s="65" t="n">
        <f aca="false">P90/$M90</f>
        <v>0</v>
      </c>
      <c r="R90" s="64"/>
      <c r="S90" s="65" t="n">
        <f aca="false">R90/$M90</f>
        <v>0</v>
      </c>
      <c r="T90" s="64"/>
      <c r="U90" s="65" t="n">
        <f aca="false">T90/$M90</f>
        <v>0</v>
      </c>
      <c r="V90" s="63" t="n">
        <f aca="false">H90</f>
        <v>5280</v>
      </c>
      <c r="W90" s="63" t="n">
        <f aca="false">V90</f>
        <v>5280</v>
      </c>
    </row>
    <row r="91" customFormat="false" ht="13.9" hidden="false" customHeight="true" outlineLevel="0" collapsed="false">
      <c r="A91" s="62"/>
      <c r="B91" s="10" t="n">
        <v>312001</v>
      </c>
      <c r="C91" s="10" t="s">
        <v>76</v>
      </c>
      <c r="D91" s="63" t="n">
        <v>2372</v>
      </c>
      <c r="E91" s="63" t="n">
        <v>31550.4</v>
      </c>
      <c r="F91" s="64" t="n">
        <v>38050</v>
      </c>
      <c r="G91" s="64" t="n">
        <v>40885.2</v>
      </c>
      <c r="H91" s="64" t="n">
        <v>41955</v>
      </c>
      <c r="I91" s="64"/>
      <c r="J91" s="64"/>
      <c r="K91" s="64"/>
      <c r="L91" s="64"/>
      <c r="M91" s="64" t="n">
        <f aca="false">H91+SUM(I91:L91)</f>
        <v>41955</v>
      </c>
      <c r="N91" s="64"/>
      <c r="O91" s="65" t="n">
        <f aca="false">N91/$M91</f>
        <v>0</v>
      </c>
      <c r="P91" s="64"/>
      <c r="Q91" s="65" t="n">
        <f aca="false">P91/$M91</f>
        <v>0</v>
      </c>
      <c r="R91" s="64"/>
      <c r="S91" s="65" t="n">
        <f aca="false">R91/$M91</f>
        <v>0</v>
      </c>
      <c r="T91" s="64"/>
      <c r="U91" s="65" t="n">
        <f aca="false">T91/$M91</f>
        <v>0</v>
      </c>
      <c r="V91" s="63" t="n">
        <f aca="false">H91</f>
        <v>41955</v>
      </c>
      <c r="W91" s="63" t="n">
        <f aca="false">V91</f>
        <v>41955</v>
      </c>
    </row>
    <row r="92" customFormat="false" ht="13.9" hidden="false" customHeight="true" outlineLevel="0" collapsed="false">
      <c r="A92" s="62"/>
      <c r="B92" s="10" t="n">
        <v>312001</v>
      </c>
      <c r="C92" s="10" t="s">
        <v>77</v>
      </c>
      <c r="D92" s="63" t="n">
        <v>398.4</v>
      </c>
      <c r="E92" s="63" t="n">
        <v>464.8</v>
      </c>
      <c r="F92" s="64" t="n">
        <v>565</v>
      </c>
      <c r="G92" s="64" t="n">
        <v>514.6</v>
      </c>
      <c r="H92" s="64" t="n">
        <v>515</v>
      </c>
      <c r="I92" s="64"/>
      <c r="J92" s="64"/>
      <c r="K92" s="64"/>
      <c r="L92" s="64"/>
      <c r="M92" s="64" t="n">
        <f aca="false">H92+SUM(I92:L92)</f>
        <v>515</v>
      </c>
      <c r="N92" s="64"/>
      <c r="O92" s="65" t="n">
        <f aca="false">N92/$M92</f>
        <v>0</v>
      </c>
      <c r="P92" s="64"/>
      <c r="Q92" s="65" t="n">
        <f aca="false">P92/$M92</f>
        <v>0</v>
      </c>
      <c r="R92" s="64"/>
      <c r="S92" s="65" t="n">
        <f aca="false">R92/$M92</f>
        <v>0</v>
      </c>
      <c r="T92" s="64"/>
      <c r="U92" s="65" t="n">
        <f aca="false">T92/$M92</f>
        <v>0</v>
      </c>
      <c r="V92" s="63" t="n">
        <f aca="false">H92</f>
        <v>515</v>
      </c>
      <c r="W92" s="63" t="n">
        <f aca="false">V92</f>
        <v>515</v>
      </c>
    </row>
    <row r="93" customFormat="false" ht="13.9" hidden="false" customHeight="true" outlineLevel="0" collapsed="false">
      <c r="A93" s="62"/>
      <c r="B93" s="10" t="n">
        <v>312001</v>
      </c>
      <c r="C93" s="10" t="s">
        <v>78</v>
      </c>
      <c r="D93" s="63" t="n">
        <v>7609</v>
      </c>
      <c r="E93" s="63" t="n">
        <v>10838</v>
      </c>
      <c r="F93" s="64" t="n">
        <v>8500</v>
      </c>
      <c r="G93" s="64" t="n">
        <v>15596</v>
      </c>
      <c r="H93" s="64" t="n">
        <v>7879</v>
      </c>
      <c r="I93" s="64"/>
      <c r="J93" s="64"/>
      <c r="K93" s="64"/>
      <c r="L93" s="64"/>
      <c r="M93" s="64" t="n">
        <f aca="false">H93+SUM(I93:L93)</f>
        <v>7879</v>
      </c>
      <c r="N93" s="64"/>
      <c r="O93" s="65" t="n">
        <f aca="false">N93/$M93</f>
        <v>0</v>
      </c>
      <c r="P93" s="64"/>
      <c r="Q93" s="65" t="n">
        <f aca="false">P93/$M93</f>
        <v>0</v>
      </c>
      <c r="R93" s="64"/>
      <c r="S93" s="65" t="n">
        <f aca="false">R93/$M93</f>
        <v>0</v>
      </c>
      <c r="T93" s="64"/>
      <c r="U93" s="65" t="n">
        <f aca="false">T93/$M93</f>
        <v>0</v>
      </c>
      <c r="V93" s="63" t="n">
        <f aca="false">H93</f>
        <v>7879</v>
      </c>
      <c r="W93" s="63" t="n">
        <f aca="false">V93</f>
        <v>7879</v>
      </c>
    </row>
    <row r="94" customFormat="false" ht="13.9" hidden="false" customHeight="true" outlineLevel="0" collapsed="false">
      <c r="A94" s="62"/>
      <c r="B94" s="10" t="n">
        <v>312001</v>
      </c>
      <c r="C94" s="10" t="s">
        <v>79</v>
      </c>
      <c r="D94" s="63" t="n">
        <v>4798</v>
      </c>
      <c r="E94" s="63" t="n">
        <v>4524</v>
      </c>
      <c r="F94" s="64" t="n">
        <v>4524</v>
      </c>
      <c r="G94" s="64" t="n">
        <v>4534</v>
      </c>
      <c r="H94" s="64" t="n">
        <v>6002</v>
      </c>
      <c r="I94" s="64"/>
      <c r="J94" s="64"/>
      <c r="K94" s="64"/>
      <c r="L94" s="64"/>
      <c r="M94" s="64" t="n">
        <f aca="false">H94+SUM(I94:L94)</f>
        <v>6002</v>
      </c>
      <c r="N94" s="64"/>
      <c r="O94" s="65" t="n">
        <f aca="false">N94/$M94</f>
        <v>0</v>
      </c>
      <c r="P94" s="64"/>
      <c r="Q94" s="65" t="n">
        <f aca="false">P94/$M94</f>
        <v>0</v>
      </c>
      <c r="R94" s="64"/>
      <c r="S94" s="65" t="n">
        <f aca="false">R94/$M94</f>
        <v>0</v>
      </c>
      <c r="T94" s="64"/>
      <c r="U94" s="65" t="n">
        <f aca="false">T94/$M94</f>
        <v>0</v>
      </c>
      <c r="V94" s="63" t="n">
        <f aca="false">H94</f>
        <v>6002</v>
      </c>
      <c r="W94" s="63" t="n">
        <f aca="false">V94</f>
        <v>6002</v>
      </c>
    </row>
    <row r="95" customFormat="false" ht="13.9" hidden="false" customHeight="true" outlineLevel="0" collapsed="false">
      <c r="A95" s="62"/>
      <c r="B95" s="10" t="n">
        <v>312001</v>
      </c>
      <c r="C95" s="10" t="s">
        <v>80</v>
      </c>
      <c r="D95" s="63" t="n">
        <v>966</v>
      </c>
      <c r="E95" s="63" t="n">
        <v>973</v>
      </c>
      <c r="F95" s="64" t="n">
        <v>973</v>
      </c>
      <c r="G95" s="64" t="n">
        <v>998</v>
      </c>
      <c r="H95" s="64" t="n">
        <v>1152</v>
      </c>
      <c r="I95" s="64"/>
      <c r="J95" s="64"/>
      <c r="K95" s="64"/>
      <c r="L95" s="64"/>
      <c r="M95" s="64" t="n">
        <f aca="false">H95+SUM(I95:L95)</f>
        <v>1152</v>
      </c>
      <c r="N95" s="64"/>
      <c r="O95" s="65" t="n">
        <f aca="false">N95/$M95</f>
        <v>0</v>
      </c>
      <c r="P95" s="64"/>
      <c r="Q95" s="65" t="n">
        <f aca="false">P95/$M95</f>
        <v>0</v>
      </c>
      <c r="R95" s="64"/>
      <c r="S95" s="65" t="n">
        <f aca="false">R95/$M95</f>
        <v>0</v>
      </c>
      <c r="T95" s="64"/>
      <c r="U95" s="65" t="n">
        <f aca="false">T95/$M95</f>
        <v>0</v>
      </c>
      <c r="V95" s="63" t="n">
        <f aca="false">H95</f>
        <v>1152</v>
      </c>
      <c r="W95" s="63" t="n">
        <f aca="false">V95</f>
        <v>1152</v>
      </c>
    </row>
    <row r="96" customFormat="false" ht="13.9" hidden="false" customHeight="true" outlineLevel="0" collapsed="false">
      <c r="A96" s="62"/>
      <c r="B96" s="10" t="n">
        <v>312001</v>
      </c>
      <c r="C96" s="10" t="s">
        <v>81</v>
      </c>
      <c r="D96" s="63" t="n">
        <v>1065.12</v>
      </c>
      <c r="E96" s="63" t="n">
        <v>1165.68</v>
      </c>
      <c r="F96" s="64" t="n">
        <v>900</v>
      </c>
      <c r="G96" s="64" t="n">
        <v>4487.71</v>
      </c>
      <c r="H96" s="64" t="n">
        <v>4488</v>
      </c>
      <c r="I96" s="64"/>
      <c r="J96" s="64"/>
      <c r="K96" s="64"/>
      <c r="L96" s="64"/>
      <c r="M96" s="64" t="n">
        <f aca="false">H96+SUM(I96:L96)</f>
        <v>4488</v>
      </c>
      <c r="N96" s="64"/>
      <c r="O96" s="65" t="n">
        <f aca="false">N96/$M96</f>
        <v>0</v>
      </c>
      <c r="P96" s="64"/>
      <c r="Q96" s="65" t="n">
        <f aca="false">P96/$M96</f>
        <v>0</v>
      </c>
      <c r="R96" s="64"/>
      <c r="S96" s="65" t="n">
        <f aca="false">R96/$M96</f>
        <v>0</v>
      </c>
      <c r="T96" s="64"/>
      <c r="U96" s="65" t="n">
        <f aca="false">T96/$M96</f>
        <v>0</v>
      </c>
      <c r="V96" s="63" t="n">
        <f aca="false">H96</f>
        <v>4488</v>
      </c>
      <c r="W96" s="63" t="n">
        <f aca="false">V96</f>
        <v>4488</v>
      </c>
    </row>
    <row r="97" customFormat="false" ht="13.9" hidden="false" customHeight="true" outlineLevel="0" collapsed="false">
      <c r="A97" s="62"/>
      <c r="B97" s="10" t="n">
        <v>312001</v>
      </c>
      <c r="C97" s="10" t="s">
        <v>82</v>
      </c>
      <c r="D97" s="63" t="n">
        <v>0</v>
      </c>
      <c r="E97" s="63" t="n">
        <v>0</v>
      </c>
      <c r="F97" s="64" t="n">
        <v>0</v>
      </c>
      <c r="G97" s="64" t="n">
        <v>5700</v>
      </c>
      <c r="H97" s="64" t="n">
        <v>5765</v>
      </c>
      <c r="I97" s="64"/>
      <c r="J97" s="64"/>
      <c r="K97" s="64"/>
      <c r="L97" s="64"/>
      <c r="M97" s="64" t="n">
        <f aca="false">H97+SUM(I97:L97)</f>
        <v>5765</v>
      </c>
      <c r="N97" s="64"/>
      <c r="O97" s="65" t="n">
        <f aca="false">N97/$M97</f>
        <v>0</v>
      </c>
      <c r="P97" s="64"/>
      <c r="Q97" s="65" t="n">
        <f aca="false">P97/$M97</f>
        <v>0</v>
      </c>
      <c r="R97" s="64"/>
      <c r="S97" s="65" t="n">
        <f aca="false">R97/$M97</f>
        <v>0</v>
      </c>
      <c r="T97" s="64"/>
      <c r="U97" s="65" t="n">
        <f aca="false">T97/$M97</f>
        <v>0</v>
      </c>
      <c r="V97" s="63" t="n">
        <v>0</v>
      </c>
      <c r="W97" s="63" t="n">
        <v>0</v>
      </c>
    </row>
    <row r="98" customFormat="false" ht="13.9" hidden="false" customHeight="true" outlineLevel="0" collapsed="false">
      <c r="A98" s="62"/>
      <c r="B98" s="10" t="n">
        <v>312001</v>
      </c>
      <c r="C98" s="10" t="s">
        <v>83</v>
      </c>
      <c r="D98" s="63" t="n">
        <v>1545.58</v>
      </c>
      <c r="E98" s="63" t="n">
        <v>4446.04</v>
      </c>
      <c r="F98" s="64" t="n">
        <v>1500</v>
      </c>
      <c r="G98" s="64" t="n">
        <v>2202.92</v>
      </c>
      <c r="H98" s="64" t="n">
        <v>0</v>
      </c>
      <c r="I98" s="64"/>
      <c r="J98" s="64"/>
      <c r="K98" s="64"/>
      <c r="L98" s="64"/>
      <c r="M98" s="64" t="n">
        <f aca="false">H98+SUM(I98:L98)</f>
        <v>0</v>
      </c>
      <c r="N98" s="64"/>
      <c r="O98" s="65" t="e">
        <f aca="false">N98/$M98</f>
        <v>#DIV/0!</v>
      </c>
      <c r="P98" s="64"/>
      <c r="Q98" s="65" t="e">
        <f aca="false">P98/$M98</f>
        <v>#DIV/0!</v>
      </c>
      <c r="R98" s="64"/>
      <c r="S98" s="65" t="e">
        <f aca="false">R98/$M98</f>
        <v>#DIV/0!</v>
      </c>
      <c r="T98" s="64"/>
      <c r="U98" s="65" t="e">
        <f aca="false">T98/$M98</f>
        <v>#DIV/0!</v>
      </c>
      <c r="V98" s="63" t="n">
        <v>4400</v>
      </c>
      <c r="W98" s="63" t="n">
        <v>0</v>
      </c>
    </row>
    <row r="99" customFormat="false" ht="13.9" hidden="false" customHeight="true" outlineLevel="0" collapsed="false">
      <c r="A99" s="62"/>
      <c r="B99" s="10" t="n">
        <v>312001</v>
      </c>
      <c r="C99" s="10" t="s">
        <v>84</v>
      </c>
      <c r="D99" s="63" t="n">
        <v>32364</v>
      </c>
      <c r="E99" s="63" t="n">
        <v>35712</v>
      </c>
      <c r="F99" s="64" t="n">
        <v>38688</v>
      </c>
      <c r="G99" s="64" t="n">
        <v>44092</v>
      </c>
      <c r="H99" s="64" t="n">
        <v>43848</v>
      </c>
      <c r="I99" s="64"/>
      <c r="J99" s="64"/>
      <c r="K99" s="64"/>
      <c r="L99" s="64"/>
      <c r="M99" s="64" t="n">
        <f aca="false">H99+SUM(I99:L99)</f>
        <v>43848</v>
      </c>
      <c r="N99" s="64"/>
      <c r="O99" s="65" t="n">
        <f aca="false">N99/$M99</f>
        <v>0</v>
      </c>
      <c r="P99" s="64"/>
      <c r="Q99" s="65" t="n">
        <f aca="false">P99/$M99</f>
        <v>0</v>
      </c>
      <c r="R99" s="64"/>
      <c r="S99" s="65" t="n">
        <f aca="false">R99/$M99</f>
        <v>0</v>
      </c>
      <c r="T99" s="64"/>
      <c r="U99" s="65" t="n">
        <f aca="false">T99/$M99</f>
        <v>0</v>
      </c>
      <c r="V99" s="63" t="n">
        <f aca="false">H99</f>
        <v>43848</v>
      </c>
      <c r="W99" s="63" t="n">
        <f aca="false">V99</f>
        <v>43848</v>
      </c>
    </row>
    <row r="100" customFormat="false" ht="13.9" hidden="false" customHeight="true" outlineLevel="0" collapsed="false">
      <c r="A100" s="62"/>
      <c r="B100" s="10" t="n">
        <v>312001</v>
      </c>
      <c r="C100" s="10" t="s">
        <v>85</v>
      </c>
      <c r="D100" s="63" t="n">
        <v>1625</v>
      </c>
      <c r="E100" s="63" t="n">
        <v>0</v>
      </c>
      <c r="F100" s="64" t="n">
        <v>0</v>
      </c>
      <c r="G100" s="64" t="n">
        <v>0</v>
      </c>
      <c r="H100" s="64" t="n">
        <v>0</v>
      </c>
      <c r="I100" s="64"/>
      <c r="J100" s="64"/>
      <c r="K100" s="64"/>
      <c r="L100" s="64"/>
      <c r="M100" s="64" t="n">
        <f aca="false">H100+SUM(I100:L100)</f>
        <v>0</v>
      </c>
      <c r="N100" s="64"/>
      <c r="O100" s="65" t="e">
        <f aca="false">N100/$M100</f>
        <v>#DIV/0!</v>
      </c>
      <c r="P100" s="64"/>
      <c r="Q100" s="65" t="e">
        <f aca="false">P100/$M100</f>
        <v>#DIV/0!</v>
      </c>
      <c r="R100" s="64"/>
      <c r="S100" s="65" t="e">
        <f aca="false">R100/$M100</f>
        <v>#DIV/0!</v>
      </c>
      <c r="T100" s="64"/>
      <c r="U100" s="65" t="e">
        <f aca="false">T100/$M100</f>
        <v>#DIV/0!</v>
      </c>
      <c r="V100" s="63" t="n">
        <f aca="false">H100</f>
        <v>0</v>
      </c>
      <c r="W100" s="63" t="n">
        <f aca="false">V100</f>
        <v>0</v>
      </c>
    </row>
    <row r="101" customFormat="false" ht="13.9" hidden="false" customHeight="true" outlineLevel="0" collapsed="false">
      <c r="A101" s="62"/>
      <c r="B101" s="10" t="n">
        <v>312001</v>
      </c>
      <c r="C101" s="10" t="s">
        <v>86</v>
      </c>
      <c r="D101" s="63" t="n">
        <v>17055.14</v>
      </c>
      <c r="E101" s="63" t="n">
        <v>21626.75</v>
      </c>
      <c r="F101" s="64" t="n">
        <v>7002</v>
      </c>
      <c r="G101" s="64" t="n">
        <v>1821.52</v>
      </c>
      <c r="H101" s="64" t="n">
        <v>0</v>
      </c>
      <c r="I101" s="64"/>
      <c r="J101" s="64"/>
      <c r="K101" s="64"/>
      <c r="L101" s="64"/>
      <c r="M101" s="64" t="n">
        <f aca="false">H101+SUM(I101:L101)</f>
        <v>0</v>
      </c>
      <c r="N101" s="64"/>
      <c r="O101" s="65" t="e">
        <f aca="false">N101/$M101</f>
        <v>#DIV/0!</v>
      </c>
      <c r="P101" s="64"/>
      <c r="Q101" s="65" t="e">
        <f aca="false">P101/$M101</f>
        <v>#DIV/0!</v>
      </c>
      <c r="R101" s="64"/>
      <c r="S101" s="65" t="e">
        <f aca="false">R101/$M101</f>
        <v>#DIV/0!</v>
      </c>
      <c r="T101" s="64"/>
      <c r="U101" s="65" t="e">
        <f aca="false">T101/$M101</f>
        <v>#DIV/0!</v>
      </c>
      <c r="V101" s="64" t="n">
        <f aca="false">výdaje!Y357</f>
        <v>0</v>
      </c>
      <c r="W101" s="63" t="n">
        <f aca="false">V101</f>
        <v>0</v>
      </c>
    </row>
    <row r="102" customFormat="false" ht="13.9" hidden="false" customHeight="true" outlineLevel="0" collapsed="false">
      <c r="A102" s="62"/>
      <c r="B102" s="10" t="n">
        <v>312001</v>
      </c>
      <c r="C102" s="10" t="s">
        <v>87</v>
      </c>
      <c r="D102" s="63"/>
      <c r="E102" s="63"/>
      <c r="F102" s="64" t="n">
        <v>0</v>
      </c>
      <c r="G102" s="64" t="n">
        <v>29644.43</v>
      </c>
      <c r="H102" s="64" t="n">
        <v>0</v>
      </c>
      <c r="I102" s="64"/>
      <c r="J102" s="64"/>
      <c r="K102" s="64"/>
      <c r="L102" s="64"/>
      <c r="M102" s="64" t="n">
        <f aca="false">H102+SUM(I102:L102)</f>
        <v>0</v>
      </c>
      <c r="N102" s="64"/>
      <c r="O102" s="65" t="e">
        <f aca="false">N102/$M102</f>
        <v>#DIV/0!</v>
      </c>
      <c r="P102" s="64"/>
      <c r="Q102" s="65" t="e">
        <f aca="false">P102/$M102</f>
        <v>#DIV/0!</v>
      </c>
      <c r="R102" s="64"/>
      <c r="S102" s="65" t="e">
        <f aca="false">R102/$M102</f>
        <v>#DIV/0!</v>
      </c>
      <c r="T102" s="64"/>
      <c r="U102" s="65" t="e">
        <f aca="false">T102/$M102</f>
        <v>#DIV/0!</v>
      </c>
      <c r="V102" s="64" t="n">
        <f aca="false">výdaje!Y358</f>
        <v>0</v>
      </c>
      <c r="W102" s="63" t="n">
        <f aca="false">V102</f>
        <v>0</v>
      </c>
    </row>
    <row r="103" customFormat="false" ht="13.9" hidden="false" customHeight="true" outlineLevel="0" collapsed="false">
      <c r="A103" s="62"/>
      <c r="B103" s="10" t="n">
        <v>312001</v>
      </c>
      <c r="C103" s="10" t="s">
        <v>88</v>
      </c>
      <c r="D103" s="63"/>
      <c r="E103" s="63" t="n">
        <v>3093.96</v>
      </c>
      <c r="F103" s="64" t="n">
        <v>0</v>
      </c>
      <c r="G103" s="64" t="n">
        <v>0</v>
      </c>
      <c r="H103" s="64" t="n">
        <v>0</v>
      </c>
      <c r="I103" s="64"/>
      <c r="J103" s="64"/>
      <c r="K103" s="64"/>
      <c r="L103" s="64"/>
      <c r="M103" s="64" t="n">
        <f aca="false">H103+SUM(I103:L103)</f>
        <v>0</v>
      </c>
      <c r="N103" s="64"/>
      <c r="O103" s="65" t="e">
        <f aca="false">N103/$M103</f>
        <v>#DIV/0!</v>
      </c>
      <c r="P103" s="64"/>
      <c r="Q103" s="65" t="e">
        <f aca="false">P103/$M103</f>
        <v>#DIV/0!</v>
      </c>
      <c r="R103" s="64"/>
      <c r="S103" s="65" t="e">
        <f aca="false">R103/$M103</f>
        <v>#DIV/0!</v>
      </c>
      <c r="T103" s="64"/>
      <c r="U103" s="65" t="e">
        <f aca="false">T103/$M103</f>
        <v>#DIV/0!</v>
      </c>
      <c r="V103" s="64" t="n">
        <f aca="false">výdaje!Y358</f>
        <v>0</v>
      </c>
      <c r="W103" s="63" t="n">
        <f aca="false">V103</f>
        <v>0</v>
      </c>
    </row>
    <row r="104" customFormat="false" ht="13.9" hidden="false" customHeight="true" outlineLevel="0" collapsed="false">
      <c r="A104" s="62"/>
      <c r="B104" s="10" t="n">
        <v>312001</v>
      </c>
      <c r="C104" s="10" t="s">
        <v>89</v>
      </c>
      <c r="D104" s="63"/>
      <c r="E104" s="63" t="n">
        <v>3380.21</v>
      </c>
      <c r="F104" s="64" t="n">
        <v>0</v>
      </c>
      <c r="G104" s="64" t="n">
        <v>0</v>
      </c>
      <c r="H104" s="64" t="n">
        <v>0</v>
      </c>
      <c r="I104" s="64"/>
      <c r="J104" s="64"/>
      <c r="K104" s="64"/>
      <c r="L104" s="64"/>
      <c r="M104" s="64" t="n">
        <f aca="false">H104+SUM(I104:L104)</f>
        <v>0</v>
      </c>
      <c r="N104" s="64"/>
      <c r="O104" s="65" t="e">
        <f aca="false">N104/$M104</f>
        <v>#DIV/0!</v>
      </c>
      <c r="P104" s="64"/>
      <c r="Q104" s="65" t="e">
        <f aca="false">P104/$M104</f>
        <v>#DIV/0!</v>
      </c>
      <c r="R104" s="64"/>
      <c r="S104" s="65" t="e">
        <f aca="false">R104/$M104</f>
        <v>#DIV/0!</v>
      </c>
      <c r="T104" s="64"/>
      <c r="U104" s="65" t="e">
        <f aca="false">T104/$M104</f>
        <v>#DIV/0!</v>
      </c>
      <c r="V104" s="64" t="n">
        <f aca="false">výdaje!Y359</f>
        <v>0</v>
      </c>
      <c r="W104" s="63" t="n">
        <f aca="false">V104</f>
        <v>0</v>
      </c>
    </row>
    <row r="105" customFormat="false" ht="13.9" hidden="false" customHeight="true" outlineLevel="0" collapsed="false">
      <c r="A105" s="62"/>
      <c r="B105" s="10" t="n">
        <v>312001</v>
      </c>
      <c r="C105" s="10" t="s">
        <v>90</v>
      </c>
      <c r="D105" s="63"/>
      <c r="E105" s="63" t="n">
        <v>2478.33</v>
      </c>
      <c r="F105" s="64" t="n">
        <v>0</v>
      </c>
      <c r="G105" s="64" t="n">
        <v>0</v>
      </c>
      <c r="H105" s="64" t="n">
        <v>0</v>
      </c>
      <c r="I105" s="64"/>
      <c r="J105" s="64"/>
      <c r="K105" s="64"/>
      <c r="L105" s="64"/>
      <c r="M105" s="64" t="n">
        <f aca="false">H105+SUM(I105:L105)</f>
        <v>0</v>
      </c>
      <c r="N105" s="64"/>
      <c r="O105" s="65" t="e">
        <f aca="false">N105/$M105</f>
        <v>#DIV/0!</v>
      </c>
      <c r="P105" s="64"/>
      <c r="Q105" s="65" t="e">
        <f aca="false">P105/$M105</f>
        <v>#DIV/0!</v>
      </c>
      <c r="R105" s="64"/>
      <c r="S105" s="65" t="e">
        <f aca="false">R105/$M105</f>
        <v>#DIV/0!</v>
      </c>
      <c r="T105" s="64"/>
      <c r="U105" s="65" t="e">
        <f aca="false">T105/$M105</f>
        <v>#DIV/0!</v>
      </c>
      <c r="V105" s="64" t="n">
        <f aca="false">výdaje!Y360</f>
        <v>0</v>
      </c>
      <c r="W105" s="63" t="n">
        <f aca="false">V105</f>
        <v>0</v>
      </c>
    </row>
    <row r="106" customFormat="false" ht="13.9" hidden="false" customHeight="true" outlineLevel="0" collapsed="false">
      <c r="A106" s="62"/>
      <c r="B106" s="10" t="n">
        <v>312012</v>
      </c>
      <c r="C106" s="10" t="s">
        <v>91</v>
      </c>
      <c r="D106" s="63" t="n">
        <v>3477.63</v>
      </c>
      <c r="E106" s="63" t="n">
        <v>4117.82</v>
      </c>
      <c r="F106" s="64" t="n">
        <v>3500</v>
      </c>
      <c r="G106" s="64" t="n">
        <v>4584.09</v>
      </c>
      <c r="H106" s="64" t="n">
        <v>4105</v>
      </c>
      <c r="I106" s="64"/>
      <c r="J106" s="64"/>
      <c r="K106" s="64"/>
      <c r="L106" s="64"/>
      <c r="M106" s="64" t="n">
        <f aca="false">H106+SUM(I106:L106)</f>
        <v>4105</v>
      </c>
      <c r="N106" s="64"/>
      <c r="O106" s="65" t="n">
        <f aca="false">N106/$M106</f>
        <v>0</v>
      </c>
      <c r="P106" s="64"/>
      <c r="Q106" s="65" t="n">
        <f aca="false">P106/$M106</f>
        <v>0</v>
      </c>
      <c r="R106" s="64"/>
      <c r="S106" s="65" t="n">
        <f aca="false">R106/$M106</f>
        <v>0</v>
      </c>
      <c r="T106" s="64"/>
      <c r="U106" s="65" t="n">
        <f aca="false">T106/$M106</f>
        <v>0</v>
      </c>
      <c r="V106" s="63" t="n">
        <f aca="false">H106</f>
        <v>4105</v>
      </c>
      <c r="W106" s="63" t="n">
        <f aca="false">V106</f>
        <v>4105</v>
      </c>
    </row>
    <row r="107" customFormat="false" ht="13.9" hidden="false" customHeight="true" outlineLevel="0" collapsed="false">
      <c r="A107" s="62"/>
      <c r="B107" s="10" t="n">
        <v>312012</v>
      </c>
      <c r="C107" s="10" t="s">
        <v>92</v>
      </c>
      <c r="D107" s="63" t="n">
        <v>135.35</v>
      </c>
      <c r="E107" s="63" t="n">
        <v>136.21</v>
      </c>
      <c r="F107" s="64" t="n">
        <v>136</v>
      </c>
      <c r="G107" s="64" t="n">
        <v>135.65</v>
      </c>
      <c r="H107" s="64" t="n">
        <v>137</v>
      </c>
      <c r="I107" s="64"/>
      <c r="J107" s="64"/>
      <c r="K107" s="64"/>
      <c r="L107" s="64"/>
      <c r="M107" s="64" t="n">
        <f aca="false">H107+SUM(I107:L107)</f>
        <v>137</v>
      </c>
      <c r="N107" s="64"/>
      <c r="O107" s="65" t="n">
        <f aca="false">N107/$M107</f>
        <v>0</v>
      </c>
      <c r="P107" s="64"/>
      <c r="Q107" s="65" t="n">
        <f aca="false">P107/$M107</f>
        <v>0</v>
      </c>
      <c r="R107" s="64"/>
      <c r="S107" s="65" t="n">
        <f aca="false">R107/$M107</f>
        <v>0</v>
      </c>
      <c r="T107" s="64"/>
      <c r="U107" s="65" t="n">
        <f aca="false">T107/$M107</f>
        <v>0</v>
      </c>
      <c r="V107" s="63" t="n">
        <f aca="false">H107</f>
        <v>137</v>
      </c>
      <c r="W107" s="63" t="n">
        <f aca="false">V107</f>
        <v>137</v>
      </c>
    </row>
    <row r="108" customFormat="false" ht="13.9" hidden="false" customHeight="true" outlineLevel="0" collapsed="false">
      <c r="A108" s="62"/>
      <c r="B108" s="10" t="n">
        <v>312012</v>
      </c>
      <c r="C108" s="10" t="s">
        <v>93</v>
      </c>
      <c r="D108" s="63" t="n">
        <v>294.12</v>
      </c>
      <c r="E108" s="63" t="n">
        <v>294.74</v>
      </c>
      <c r="F108" s="64" t="n">
        <v>295</v>
      </c>
      <c r="G108" s="64" t="n">
        <v>298.29</v>
      </c>
      <c r="H108" s="64" t="n">
        <v>310</v>
      </c>
      <c r="I108" s="64"/>
      <c r="J108" s="64"/>
      <c r="K108" s="64"/>
      <c r="L108" s="64"/>
      <c r="M108" s="64" t="n">
        <f aca="false">H108+SUM(I108:L108)</f>
        <v>310</v>
      </c>
      <c r="N108" s="64"/>
      <c r="O108" s="65" t="n">
        <f aca="false">N108/$M108</f>
        <v>0</v>
      </c>
      <c r="P108" s="64"/>
      <c r="Q108" s="65" t="n">
        <f aca="false">P108/$M108</f>
        <v>0</v>
      </c>
      <c r="R108" s="64"/>
      <c r="S108" s="65" t="n">
        <f aca="false">R108/$M108</f>
        <v>0</v>
      </c>
      <c r="T108" s="64"/>
      <c r="U108" s="65" t="n">
        <f aca="false">T108/$M108</f>
        <v>0</v>
      </c>
      <c r="V108" s="63" t="n">
        <f aca="false">H108</f>
        <v>310</v>
      </c>
      <c r="W108" s="63" t="n">
        <f aca="false">V108</f>
        <v>310</v>
      </c>
    </row>
    <row r="109" customFormat="false" ht="13.9" hidden="false" customHeight="true" outlineLevel="0" collapsed="false">
      <c r="A109" s="62"/>
      <c r="B109" s="10" t="n">
        <v>312012</v>
      </c>
      <c r="C109" s="10" t="s">
        <v>94</v>
      </c>
      <c r="D109" s="63" t="n">
        <v>4466.45</v>
      </c>
      <c r="E109" s="63" t="n">
        <v>5120.46</v>
      </c>
      <c r="F109" s="64" t="n">
        <v>5120</v>
      </c>
      <c r="G109" s="64" t="n">
        <v>5629.44</v>
      </c>
      <c r="H109" s="64" t="n">
        <v>4478</v>
      </c>
      <c r="I109" s="64"/>
      <c r="J109" s="64"/>
      <c r="K109" s="64"/>
      <c r="L109" s="64"/>
      <c r="M109" s="64" t="n">
        <f aca="false">H109+SUM(I109:L109)</f>
        <v>4478</v>
      </c>
      <c r="N109" s="64"/>
      <c r="O109" s="65" t="n">
        <f aca="false">N109/$M109</f>
        <v>0</v>
      </c>
      <c r="P109" s="64"/>
      <c r="Q109" s="65" t="n">
        <f aca="false">P109/$M109</f>
        <v>0</v>
      </c>
      <c r="R109" s="64"/>
      <c r="S109" s="65" t="n">
        <f aca="false">R109/$M109</f>
        <v>0</v>
      </c>
      <c r="T109" s="64"/>
      <c r="U109" s="65" t="n">
        <f aca="false">T109/$M109</f>
        <v>0</v>
      </c>
      <c r="V109" s="63" t="n">
        <f aca="false">H109</f>
        <v>4478</v>
      </c>
      <c r="W109" s="63" t="n">
        <f aca="false">V109</f>
        <v>4478</v>
      </c>
    </row>
    <row r="110" customFormat="false" ht="13.9" hidden="false" customHeight="true" outlineLevel="0" collapsed="false">
      <c r="A110" s="62"/>
      <c r="B110" s="10" t="n">
        <v>312012</v>
      </c>
      <c r="C110" s="10" t="s">
        <v>95</v>
      </c>
      <c r="D110" s="63" t="n">
        <v>1074.29</v>
      </c>
      <c r="E110" s="63" t="n">
        <v>1080.89</v>
      </c>
      <c r="F110" s="64" t="n">
        <v>1081</v>
      </c>
      <c r="G110" s="64" t="n">
        <v>1071.8</v>
      </c>
      <c r="H110" s="64" t="n">
        <v>1083</v>
      </c>
      <c r="I110" s="64"/>
      <c r="J110" s="64"/>
      <c r="K110" s="64"/>
      <c r="L110" s="64"/>
      <c r="M110" s="64" t="n">
        <f aca="false">H110+SUM(I110:L110)</f>
        <v>1083</v>
      </c>
      <c r="N110" s="64"/>
      <c r="O110" s="65" t="n">
        <f aca="false">N110/$M110</f>
        <v>0</v>
      </c>
      <c r="P110" s="64"/>
      <c r="Q110" s="65" t="n">
        <f aca="false">P110/$M110</f>
        <v>0</v>
      </c>
      <c r="R110" s="64"/>
      <c r="S110" s="65" t="n">
        <f aca="false">R110/$M110</f>
        <v>0</v>
      </c>
      <c r="T110" s="64"/>
      <c r="U110" s="65" t="n">
        <f aca="false">T110/$M110</f>
        <v>0</v>
      </c>
      <c r="V110" s="63" t="n">
        <f aca="false">H110</f>
        <v>1083</v>
      </c>
      <c r="W110" s="63" t="n">
        <f aca="false">V110</f>
        <v>1083</v>
      </c>
    </row>
    <row r="111" customFormat="false" ht="13.9" hidden="false" customHeight="true" outlineLevel="0" collapsed="false">
      <c r="A111" s="62"/>
      <c r="B111" s="10" t="n">
        <v>312012</v>
      </c>
      <c r="C111" s="10" t="s">
        <v>96</v>
      </c>
      <c r="D111" s="63" t="n">
        <v>231.76</v>
      </c>
      <c r="E111" s="63" t="n">
        <v>3412.56</v>
      </c>
      <c r="F111" s="64" t="n">
        <v>252</v>
      </c>
      <c r="G111" s="64" t="n">
        <v>3073.49</v>
      </c>
      <c r="H111" s="64" t="n">
        <f aca="false">252+6675</f>
        <v>6927</v>
      </c>
      <c r="I111" s="64"/>
      <c r="J111" s="64"/>
      <c r="K111" s="64"/>
      <c r="L111" s="64"/>
      <c r="M111" s="64" t="n">
        <f aca="false">H111+SUM(I111:L111)</f>
        <v>6927</v>
      </c>
      <c r="N111" s="64"/>
      <c r="O111" s="65" t="n">
        <f aca="false">N111/$M111</f>
        <v>0</v>
      </c>
      <c r="P111" s="64"/>
      <c r="Q111" s="65" t="n">
        <f aca="false">P111/$M111</f>
        <v>0</v>
      </c>
      <c r="R111" s="64"/>
      <c r="S111" s="65" t="n">
        <f aca="false">R111/$M111</f>
        <v>0</v>
      </c>
      <c r="T111" s="64"/>
      <c r="U111" s="65" t="n">
        <f aca="false">T111/$M111</f>
        <v>0</v>
      </c>
      <c r="V111" s="63" t="n">
        <v>252</v>
      </c>
      <c r="W111" s="63" t="n">
        <f aca="false">V111</f>
        <v>252</v>
      </c>
    </row>
    <row r="112" customFormat="false" ht="13.9" hidden="false" customHeight="true" outlineLevel="0" collapsed="false">
      <c r="A112" s="62"/>
      <c r="B112" s="10" t="n">
        <v>322001</v>
      </c>
      <c r="C112" s="10" t="s">
        <v>97</v>
      </c>
      <c r="D112" s="63" t="n">
        <v>282834</v>
      </c>
      <c r="E112" s="63" t="n">
        <v>498788.85</v>
      </c>
      <c r="F112" s="64" t="n">
        <v>0</v>
      </c>
      <c r="G112" s="64" t="n">
        <v>0</v>
      </c>
      <c r="H112" s="64" t="n">
        <v>0</v>
      </c>
      <c r="I112" s="64"/>
      <c r="J112" s="64"/>
      <c r="K112" s="64"/>
      <c r="L112" s="64"/>
      <c r="M112" s="64" t="n">
        <f aca="false">H112+SUM(I112:L112)</f>
        <v>0</v>
      </c>
      <c r="N112" s="64"/>
      <c r="O112" s="65" t="e">
        <f aca="false">N112/$M112</f>
        <v>#DIV/0!</v>
      </c>
      <c r="P112" s="64"/>
      <c r="Q112" s="65" t="e">
        <f aca="false">P112/$M112</f>
        <v>#DIV/0!</v>
      </c>
      <c r="R112" s="64"/>
      <c r="S112" s="65" t="e">
        <f aca="false">R112/$M112</f>
        <v>#DIV/0!</v>
      </c>
      <c r="T112" s="64"/>
      <c r="U112" s="65" t="e">
        <f aca="false">T112/$M112</f>
        <v>#DIV/0!</v>
      </c>
      <c r="V112" s="63" t="n">
        <f aca="false">H112</f>
        <v>0</v>
      </c>
      <c r="W112" s="63" t="n">
        <f aca="false">V112</f>
        <v>0</v>
      </c>
    </row>
    <row r="113" customFormat="false" ht="13.9" hidden="false" customHeight="true" outlineLevel="0" collapsed="false">
      <c r="A113" s="62"/>
      <c r="B113" s="10" t="n">
        <v>322001</v>
      </c>
      <c r="C113" s="10" t="s">
        <v>98</v>
      </c>
      <c r="D113" s="63"/>
      <c r="E113" s="63" t="n">
        <v>338951.81</v>
      </c>
      <c r="F113" s="64" t="n">
        <v>0</v>
      </c>
      <c r="G113" s="64" t="n">
        <v>0</v>
      </c>
      <c r="H113" s="64" t="n">
        <v>0</v>
      </c>
      <c r="I113" s="64"/>
      <c r="J113" s="64"/>
      <c r="K113" s="64"/>
      <c r="L113" s="64"/>
      <c r="M113" s="64" t="n">
        <f aca="false">H113+SUM(I113:L113)</f>
        <v>0</v>
      </c>
      <c r="N113" s="64"/>
      <c r="O113" s="65" t="e">
        <f aca="false">N113/$M113</f>
        <v>#DIV/0!</v>
      </c>
      <c r="P113" s="64"/>
      <c r="Q113" s="65" t="e">
        <f aca="false">P113/$M113</f>
        <v>#DIV/0!</v>
      </c>
      <c r="R113" s="64"/>
      <c r="S113" s="65" t="e">
        <f aca="false">R113/$M113</f>
        <v>#DIV/0!</v>
      </c>
      <c r="T113" s="64"/>
      <c r="U113" s="65" t="e">
        <f aca="false">T113/$M113</f>
        <v>#DIV/0!</v>
      </c>
      <c r="V113" s="63" t="n">
        <f aca="false">H113</f>
        <v>0</v>
      </c>
      <c r="W113" s="63" t="n">
        <f aca="false">V113</f>
        <v>0</v>
      </c>
    </row>
    <row r="114" customFormat="false" ht="13.9" hidden="false" customHeight="true" outlineLevel="0" collapsed="false">
      <c r="A114" s="62"/>
      <c r="B114" s="10" t="n">
        <v>322001</v>
      </c>
      <c r="C114" s="10" t="s">
        <v>99</v>
      </c>
      <c r="D114" s="63" t="n">
        <v>249669.78</v>
      </c>
      <c r="E114" s="63"/>
      <c r="F114" s="64" t="n">
        <v>0</v>
      </c>
      <c r="G114" s="64" t="n">
        <v>0</v>
      </c>
      <c r="H114" s="64" t="n">
        <v>0</v>
      </c>
      <c r="I114" s="64"/>
      <c r="J114" s="64"/>
      <c r="K114" s="64"/>
      <c r="L114" s="64"/>
      <c r="M114" s="64" t="n">
        <f aca="false">H114+SUM(I114:L114)</f>
        <v>0</v>
      </c>
      <c r="N114" s="64"/>
      <c r="O114" s="65" t="e">
        <f aca="false">N114/$M114</f>
        <v>#DIV/0!</v>
      </c>
      <c r="P114" s="64"/>
      <c r="Q114" s="65" t="e">
        <f aca="false">P114/$M114</f>
        <v>#DIV/0!</v>
      </c>
      <c r="R114" s="64"/>
      <c r="S114" s="65" t="e">
        <f aca="false">R114/$M114</f>
        <v>#DIV/0!</v>
      </c>
      <c r="T114" s="64"/>
      <c r="U114" s="65" t="e">
        <f aca="false">T114/$M114</f>
        <v>#DIV/0!</v>
      </c>
      <c r="V114" s="63" t="n">
        <f aca="false">H114</f>
        <v>0</v>
      </c>
      <c r="W114" s="63" t="n">
        <f aca="false">V114</f>
        <v>0</v>
      </c>
    </row>
    <row r="115" customFormat="false" ht="13.9" hidden="false" customHeight="true" outlineLevel="0" collapsed="false">
      <c r="A115" s="62"/>
      <c r="B115" s="10" t="n">
        <v>322001</v>
      </c>
      <c r="C115" s="10" t="s">
        <v>100</v>
      </c>
      <c r="D115" s="63"/>
      <c r="E115" s="63" t="n">
        <v>137657.39</v>
      </c>
      <c r="F115" s="64" t="n">
        <v>0</v>
      </c>
      <c r="G115" s="64" t="n">
        <v>0</v>
      </c>
      <c r="H115" s="64" t="n">
        <v>0</v>
      </c>
      <c r="I115" s="64"/>
      <c r="J115" s="64"/>
      <c r="K115" s="64"/>
      <c r="L115" s="64"/>
      <c r="M115" s="64" t="n">
        <f aca="false">H115+SUM(I115:L115)</f>
        <v>0</v>
      </c>
      <c r="N115" s="64"/>
      <c r="O115" s="65" t="e">
        <f aca="false">N115/$M115</f>
        <v>#DIV/0!</v>
      </c>
      <c r="P115" s="64"/>
      <c r="Q115" s="65" t="e">
        <f aca="false">P115/$M115</f>
        <v>#DIV/0!</v>
      </c>
      <c r="R115" s="64"/>
      <c r="S115" s="65" t="e">
        <f aca="false">R115/$M115</f>
        <v>#DIV/0!</v>
      </c>
      <c r="T115" s="64"/>
      <c r="U115" s="65" t="e">
        <f aca="false">T115/$M115</f>
        <v>#DIV/0!</v>
      </c>
      <c r="V115" s="63" t="n">
        <f aca="false">H115</f>
        <v>0</v>
      </c>
      <c r="W115" s="63" t="n">
        <f aca="false">V115</f>
        <v>0</v>
      </c>
    </row>
    <row r="116" customFormat="false" ht="13.9" hidden="false" customHeight="true" outlineLevel="0" collapsed="false">
      <c r="A116" s="62"/>
      <c r="B116" s="10" t="n">
        <v>322001</v>
      </c>
      <c r="C116" s="10" t="s">
        <v>101</v>
      </c>
      <c r="D116" s="63" t="n">
        <v>30000</v>
      </c>
      <c r="E116" s="63"/>
      <c r="F116" s="64" t="n">
        <v>0</v>
      </c>
      <c r="G116" s="64" t="n">
        <v>0</v>
      </c>
      <c r="H116" s="64" t="n">
        <v>0</v>
      </c>
      <c r="I116" s="64"/>
      <c r="J116" s="64"/>
      <c r="K116" s="64"/>
      <c r="L116" s="64"/>
      <c r="M116" s="64" t="n">
        <f aca="false">H116+SUM(I116:L116)</f>
        <v>0</v>
      </c>
      <c r="N116" s="64"/>
      <c r="O116" s="65" t="e">
        <f aca="false">N116/$M116</f>
        <v>#DIV/0!</v>
      </c>
      <c r="P116" s="64"/>
      <c r="Q116" s="65" t="e">
        <f aca="false">P116/$M116</f>
        <v>#DIV/0!</v>
      </c>
      <c r="R116" s="64"/>
      <c r="S116" s="65" t="e">
        <f aca="false">R116/$M116</f>
        <v>#DIV/0!</v>
      </c>
      <c r="T116" s="64"/>
      <c r="U116" s="65" t="e">
        <f aca="false">T116/$M116</f>
        <v>#DIV/0!</v>
      </c>
      <c r="V116" s="63" t="n">
        <f aca="false">H116</f>
        <v>0</v>
      </c>
      <c r="W116" s="63" t="n">
        <f aca="false">V116</f>
        <v>0</v>
      </c>
    </row>
    <row r="117" customFormat="false" ht="13.9" hidden="false" customHeight="true" outlineLevel="0" collapsed="false">
      <c r="A117" s="62"/>
      <c r="B117" s="10" t="n">
        <v>322001</v>
      </c>
      <c r="C117" s="10" t="s">
        <v>102</v>
      </c>
      <c r="D117" s="63"/>
      <c r="E117" s="63"/>
      <c r="F117" s="64" t="n">
        <v>200000</v>
      </c>
      <c r="G117" s="64" t="n">
        <v>0</v>
      </c>
      <c r="H117" s="64" t="n">
        <v>200000</v>
      </c>
      <c r="I117" s="64"/>
      <c r="J117" s="64"/>
      <c r="K117" s="64"/>
      <c r="L117" s="64"/>
      <c r="M117" s="64" t="n">
        <f aca="false">H117+SUM(I117:L117)</f>
        <v>200000</v>
      </c>
      <c r="N117" s="64"/>
      <c r="O117" s="65" t="n">
        <f aca="false">N117/$M117</f>
        <v>0</v>
      </c>
      <c r="P117" s="64"/>
      <c r="Q117" s="65" t="n">
        <f aca="false">P117/$M117</f>
        <v>0</v>
      </c>
      <c r="R117" s="64"/>
      <c r="S117" s="65" t="n">
        <f aca="false">R117/$M117</f>
        <v>0</v>
      </c>
      <c r="T117" s="64"/>
      <c r="U117" s="65" t="n">
        <f aca="false">T117/$M117</f>
        <v>0</v>
      </c>
      <c r="V117" s="63" t="n">
        <v>0</v>
      </c>
      <c r="W117" s="63" t="n">
        <v>0</v>
      </c>
    </row>
    <row r="118" customFormat="false" ht="13.9" hidden="false" customHeight="true" outlineLevel="0" collapsed="false">
      <c r="A118" s="62"/>
      <c r="B118" s="10" t="n">
        <v>322001</v>
      </c>
      <c r="C118" s="10" t="s">
        <v>103</v>
      </c>
      <c r="D118" s="63"/>
      <c r="E118" s="63"/>
      <c r="F118" s="63" t="n">
        <v>130000</v>
      </c>
      <c r="G118" s="63" t="n">
        <v>0</v>
      </c>
      <c r="H118" s="63" t="n">
        <v>131000</v>
      </c>
      <c r="I118" s="63"/>
      <c r="J118" s="63"/>
      <c r="K118" s="63"/>
      <c r="L118" s="63"/>
      <c r="M118" s="63" t="n">
        <f aca="false">H118+SUM(I118:L118)</f>
        <v>131000</v>
      </c>
      <c r="N118" s="63"/>
      <c r="O118" s="66" t="n">
        <f aca="false">N118/$M118</f>
        <v>0</v>
      </c>
      <c r="P118" s="63"/>
      <c r="Q118" s="66" t="n">
        <f aca="false">P118/$M118</f>
        <v>0</v>
      </c>
      <c r="R118" s="63"/>
      <c r="S118" s="66" t="n">
        <f aca="false">R118/$M118</f>
        <v>0</v>
      </c>
      <c r="T118" s="63"/>
      <c r="U118" s="66" t="n">
        <f aca="false">T118/$M118</f>
        <v>0</v>
      </c>
      <c r="V118" s="63" t="n">
        <v>0</v>
      </c>
      <c r="W118" s="63" t="n">
        <v>0</v>
      </c>
    </row>
    <row r="119" customFormat="false" ht="13.9" hidden="false" customHeight="true" outlineLevel="0" collapsed="false">
      <c r="A119" s="62"/>
      <c r="B119" s="10" t="n">
        <v>322001</v>
      </c>
      <c r="C119" s="10" t="s">
        <v>104</v>
      </c>
      <c r="D119" s="63"/>
      <c r="E119" s="63"/>
      <c r="F119" s="63" t="n">
        <v>0</v>
      </c>
      <c r="G119" s="63" t="n">
        <v>0</v>
      </c>
      <c r="H119" s="63" t="n">
        <v>170000</v>
      </c>
      <c r="I119" s="63"/>
      <c r="J119" s="63"/>
      <c r="K119" s="63"/>
      <c r="L119" s="63"/>
      <c r="M119" s="63" t="n">
        <f aca="false">H119+SUM(I119:L119)</f>
        <v>170000</v>
      </c>
      <c r="N119" s="63"/>
      <c r="O119" s="66"/>
      <c r="P119" s="63"/>
      <c r="Q119" s="66"/>
      <c r="R119" s="63"/>
      <c r="S119" s="66"/>
      <c r="T119" s="63"/>
      <c r="U119" s="66"/>
      <c r="V119" s="63" t="n">
        <v>0</v>
      </c>
      <c r="W119" s="63" t="n">
        <v>0</v>
      </c>
    </row>
    <row r="120" customFormat="false" ht="13.9" hidden="false" customHeight="true" outlineLevel="0" collapsed="false">
      <c r="A120" s="62"/>
      <c r="B120" s="10" t="n">
        <v>331001</v>
      </c>
      <c r="C120" s="10" t="s">
        <v>105</v>
      </c>
      <c r="D120" s="63" t="n">
        <v>5144</v>
      </c>
      <c r="E120" s="63" t="n">
        <v>1286</v>
      </c>
      <c r="F120" s="64" t="n">
        <v>0</v>
      </c>
      <c r="G120" s="64" t="n">
        <v>0</v>
      </c>
      <c r="H120" s="64" t="n">
        <v>0</v>
      </c>
      <c r="I120" s="64"/>
      <c r="J120" s="64"/>
      <c r="K120" s="64"/>
      <c r="L120" s="64"/>
      <c r="M120" s="64" t="n">
        <f aca="false">H120+SUM(I120:L120)</f>
        <v>0</v>
      </c>
      <c r="N120" s="64"/>
      <c r="O120" s="65" t="e">
        <f aca="false">N120/$M120</f>
        <v>#DIV/0!</v>
      </c>
      <c r="P120" s="64"/>
      <c r="Q120" s="65" t="e">
        <f aca="false">P120/$M120</f>
        <v>#DIV/0!</v>
      </c>
      <c r="R120" s="64"/>
      <c r="S120" s="65" t="e">
        <f aca="false">R120/$M120</f>
        <v>#DIV/0!</v>
      </c>
      <c r="T120" s="64"/>
      <c r="U120" s="65" t="e">
        <f aca="false">T120/$M120</f>
        <v>#DIV/0!</v>
      </c>
      <c r="V120" s="63" t="n">
        <v>0</v>
      </c>
      <c r="W120" s="63" t="n">
        <f aca="false">V120</f>
        <v>0</v>
      </c>
    </row>
    <row r="121" customFormat="false" ht="13.9" hidden="false" customHeight="true" outlineLevel="0" collapsed="false">
      <c r="A121" s="67" t="s">
        <v>106</v>
      </c>
      <c r="B121" s="13" t="n">
        <v>111</v>
      </c>
      <c r="C121" s="13" t="s">
        <v>22</v>
      </c>
      <c r="D121" s="14" t="n">
        <f aca="false">SUM(D87:D120)</f>
        <v>1081145.62</v>
      </c>
      <c r="E121" s="14" t="n">
        <f aca="false">SUM(E87:E120)</f>
        <v>1593522.9</v>
      </c>
      <c r="F121" s="14" t="n">
        <f aca="false">SUM(F87:F120)</f>
        <v>980789</v>
      </c>
      <c r="G121" s="14" t="n">
        <f aca="false">SUM(G87:G120)</f>
        <v>712245.14</v>
      </c>
      <c r="H121" s="14" t="n">
        <f aca="false">SUM(H87:H120)</f>
        <v>1163658</v>
      </c>
      <c r="I121" s="14" t="n">
        <f aca="false">SUM(I87:I120)</f>
        <v>0</v>
      </c>
      <c r="J121" s="14" t="n">
        <f aca="false">SUM(J87:J120)</f>
        <v>0</v>
      </c>
      <c r="K121" s="14" t="n">
        <f aca="false">SUM(K87:K120)</f>
        <v>0</v>
      </c>
      <c r="L121" s="14" t="n">
        <f aca="false">SUM(L87:L120)</f>
        <v>0</v>
      </c>
      <c r="M121" s="14" t="n">
        <f aca="false">SUM(M87:M120)</f>
        <v>1163658</v>
      </c>
      <c r="N121" s="14" t="n">
        <f aca="false">SUM(N87:N120)</f>
        <v>0</v>
      </c>
      <c r="O121" s="15" t="n">
        <f aca="false">N121/$M121</f>
        <v>0</v>
      </c>
      <c r="P121" s="14" t="n">
        <f aca="false">SUM(P87:P120)</f>
        <v>0</v>
      </c>
      <c r="Q121" s="15" t="n">
        <f aca="false">P121/$M121</f>
        <v>0</v>
      </c>
      <c r="R121" s="14" t="n">
        <f aca="false">SUM(R87:R120)</f>
        <v>0</v>
      </c>
      <c r="S121" s="15" t="n">
        <f aca="false">R121/$M121</f>
        <v>0</v>
      </c>
      <c r="T121" s="14" t="n">
        <f aca="false">SUM(T87:T120)</f>
        <v>0</v>
      </c>
      <c r="U121" s="15" t="n">
        <f aca="false">T121/$M121</f>
        <v>0</v>
      </c>
      <c r="V121" s="14" t="n">
        <f aca="false">SUM(V87:V120)</f>
        <v>654618</v>
      </c>
      <c r="W121" s="14" t="n">
        <f aca="false">SUM(W87:W120)</f>
        <v>650218</v>
      </c>
    </row>
    <row r="122" customFormat="false" ht="13.9" hidden="false" customHeight="true" outlineLevel="0" collapsed="false">
      <c r="A122" s="68" t="s">
        <v>49</v>
      </c>
      <c r="B122" s="10" t="n">
        <v>311</v>
      </c>
      <c r="C122" s="10" t="s">
        <v>107</v>
      </c>
      <c r="D122" s="63" t="n">
        <v>1400</v>
      </c>
      <c r="E122" s="63" t="n">
        <v>1400</v>
      </c>
      <c r="F122" s="64" t="n">
        <v>1400</v>
      </c>
      <c r="G122" s="64" t="n">
        <v>1400</v>
      </c>
      <c r="H122" s="64" t="n">
        <v>3000</v>
      </c>
      <c r="I122" s="64"/>
      <c r="J122" s="64"/>
      <c r="K122" s="64"/>
      <c r="L122" s="64"/>
      <c r="M122" s="64" t="n">
        <f aca="false">H122+SUM(I122:L122)</f>
        <v>3000</v>
      </c>
      <c r="N122" s="64"/>
      <c r="O122" s="65" t="n">
        <f aca="false">N122/$M122</f>
        <v>0</v>
      </c>
      <c r="P122" s="64"/>
      <c r="Q122" s="65" t="n">
        <f aca="false">P122/$M122</f>
        <v>0</v>
      </c>
      <c r="R122" s="64"/>
      <c r="S122" s="65" t="n">
        <f aca="false">R122/$M122</f>
        <v>0</v>
      </c>
      <c r="T122" s="64"/>
      <c r="U122" s="65" t="n">
        <f aca="false">T122/$M122</f>
        <v>0</v>
      </c>
      <c r="V122" s="63" t="n">
        <f aca="false">H122</f>
        <v>3000</v>
      </c>
      <c r="W122" s="63" t="n">
        <f aca="false">V122</f>
        <v>3000</v>
      </c>
    </row>
    <row r="123" customFormat="false" ht="13.9" hidden="false" customHeight="true" outlineLevel="0" collapsed="false">
      <c r="A123" s="67" t="s">
        <v>106</v>
      </c>
      <c r="B123" s="13" t="n">
        <v>71</v>
      </c>
      <c r="C123" s="13" t="s">
        <v>24</v>
      </c>
      <c r="D123" s="14" t="n">
        <f aca="false">SUM(D122:D122)</f>
        <v>1400</v>
      </c>
      <c r="E123" s="14" t="n">
        <f aca="false">SUM(E122:E122)</f>
        <v>1400</v>
      </c>
      <c r="F123" s="14" t="n">
        <f aca="false">SUM(F122:F122)</f>
        <v>1400</v>
      </c>
      <c r="G123" s="14" t="n">
        <f aca="false">SUM(G122:G122)</f>
        <v>1400</v>
      </c>
      <c r="H123" s="14" t="n">
        <f aca="false">SUM(H122:H122)</f>
        <v>3000</v>
      </c>
      <c r="I123" s="14" t="n">
        <f aca="false">SUM(I122:I122)</f>
        <v>0</v>
      </c>
      <c r="J123" s="14" t="n">
        <f aca="false">SUM(J122:J122)</f>
        <v>0</v>
      </c>
      <c r="K123" s="14" t="n">
        <f aca="false">SUM(K122:K122)</f>
        <v>0</v>
      </c>
      <c r="L123" s="14" t="n">
        <f aca="false">SUM(L122:L122)</f>
        <v>0</v>
      </c>
      <c r="M123" s="14" t="n">
        <f aca="false">SUM(M122:M122)</f>
        <v>3000</v>
      </c>
      <c r="N123" s="14" t="n">
        <f aca="false">SUM(N122:N122)</f>
        <v>0</v>
      </c>
      <c r="O123" s="15" t="n">
        <f aca="false">N123/$M123</f>
        <v>0</v>
      </c>
      <c r="P123" s="14" t="n">
        <f aca="false">SUM(P122:P122)</f>
        <v>0</v>
      </c>
      <c r="Q123" s="15" t="n">
        <f aca="false">P123/$M123</f>
        <v>0</v>
      </c>
      <c r="R123" s="14" t="n">
        <f aca="false">SUM(R122:R122)</f>
        <v>0</v>
      </c>
      <c r="S123" s="15" t="n">
        <f aca="false">R123/$M123</f>
        <v>0</v>
      </c>
      <c r="T123" s="14" t="n">
        <f aca="false">SUM(T122:T122)</f>
        <v>0</v>
      </c>
      <c r="U123" s="15" t="n">
        <f aca="false">T123/$M123</f>
        <v>0</v>
      </c>
      <c r="V123" s="14" t="n">
        <f aca="false">SUM(V122:V122)</f>
        <v>3000</v>
      </c>
      <c r="W123" s="14" t="n">
        <f aca="false">SUM(W122:W122)</f>
        <v>3000</v>
      </c>
    </row>
    <row r="124" customFormat="false" ht="13.9" hidden="false" customHeight="true" outlineLevel="0" collapsed="false">
      <c r="A124" s="38" t="s">
        <v>49</v>
      </c>
      <c r="B124" s="10" t="n">
        <v>311</v>
      </c>
      <c r="C124" s="10" t="s">
        <v>107</v>
      </c>
      <c r="D124" s="63" t="n">
        <v>652.21</v>
      </c>
      <c r="E124" s="63" t="n">
        <v>1797.91</v>
      </c>
      <c r="F124" s="64" t="n">
        <v>795</v>
      </c>
      <c r="G124" s="64" t="n">
        <v>62.6</v>
      </c>
      <c r="H124" s="64" t="n">
        <v>763</v>
      </c>
      <c r="I124" s="64"/>
      <c r="J124" s="64"/>
      <c r="K124" s="64"/>
      <c r="L124" s="64"/>
      <c r="M124" s="64" t="n">
        <f aca="false">H124+SUM(I124:L124)</f>
        <v>763</v>
      </c>
      <c r="N124" s="64"/>
      <c r="O124" s="65" t="n">
        <f aca="false">N124/$M124</f>
        <v>0</v>
      </c>
      <c r="P124" s="64"/>
      <c r="Q124" s="65" t="n">
        <f aca="false">P124/$M124</f>
        <v>0</v>
      </c>
      <c r="R124" s="64"/>
      <c r="S124" s="65" t="n">
        <f aca="false">R124/$M124</f>
        <v>0</v>
      </c>
      <c r="T124" s="64"/>
      <c r="U124" s="65" t="n">
        <f aca="false">T124/$M124</f>
        <v>0</v>
      </c>
      <c r="V124" s="63" t="n">
        <f aca="false">H124</f>
        <v>763</v>
      </c>
      <c r="W124" s="63" t="n">
        <f aca="false">V124</f>
        <v>763</v>
      </c>
    </row>
    <row r="125" customFormat="false" ht="13.9" hidden="false" customHeight="true" outlineLevel="0" collapsed="false">
      <c r="A125" s="38"/>
      <c r="B125" s="10" t="n">
        <v>311</v>
      </c>
      <c r="C125" s="10" t="s">
        <v>108</v>
      </c>
      <c r="D125" s="63" t="n">
        <v>5883.01</v>
      </c>
      <c r="E125" s="63" t="n">
        <v>3909.49</v>
      </c>
      <c r="F125" s="64" t="n">
        <v>6600</v>
      </c>
      <c r="G125" s="64" t="n">
        <v>5368.06</v>
      </c>
      <c r="H125" s="64" t="n">
        <v>4185</v>
      </c>
      <c r="I125" s="64"/>
      <c r="J125" s="64"/>
      <c r="K125" s="64"/>
      <c r="L125" s="64"/>
      <c r="M125" s="64" t="n">
        <f aca="false">H125+SUM(I125:L125)</f>
        <v>4185</v>
      </c>
      <c r="N125" s="64"/>
      <c r="O125" s="65" t="n">
        <f aca="false">N125/$M125</f>
        <v>0</v>
      </c>
      <c r="P125" s="64"/>
      <c r="Q125" s="65" t="n">
        <f aca="false">P125/$M125</f>
        <v>0</v>
      </c>
      <c r="R125" s="64"/>
      <c r="S125" s="65" t="n">
        <f aca="false">R125/$M125</f>
        <v>0</v>
      </c>
      <c r="T125" s="64"/>
      <c r="U125" s="65" t="n">
        <f aca="false">T125/$M125</f>
        <v>0</v>
      </c>
      <c r="V125" s="63" t="n">
        <f aca="false">H125</f>
        <v>4185</v>
      </c>
      <c r="W125" s="63" t="n">
        <f aca="false">V125</f>
        <v>4185</v>
      </c>
    </row>
    <row r="126" customFormat="false" ht="13.9" hidden="false" customHeight="true" outlineLevel="0" collapsed="false">
      <c r="A126" s="67" t="s">
        <v>106</v>
      </c>
      <c r="B126" s="13" t="n">
        <v>72</v>
      </c>
      <c r="C126" s="13" t="s">
        <v>25</v>
      </c>
      <c r="D126" s="14" t="n">
        <f aca="false">SUM(D124:D125)</f>
        <v>6535.22</v>
      </c>
      <c r="E126" s="14" t="n">
        <f aca="false">SUM(E124:E125)</f>
        <v>5707.4</v>
      </c>
      <c r="F126" s="14" t="n">
        <f aca="false">SUM(F124:F125)</f>
        <v>7395</v>
      </c>
      <c r="G126" s="14" t="n">
        <f aca="false">SUM(G124:G125)</f>
        <v>5430.66</v>
      </c>
      <c r="H126" s="14" t="n">
        <f aca="false">SUM(H124:H125)</f>
        <v>4948</v>
      </c>
      <c r="I126" s="14" t="n">
        <f aca="false">SUM(I124:I125)</f>
        <v>0</v>
      </c>
      <c r="J126" s="14" t="n">
        <f aca="false">SUM(J124:J125)</f>
        <v>0</v>
      </c>
      <c r="K126" s="14" t="n">
        <f aca="false">SUM(K124:K125)</f>
        <v>0</v>
      </c>
      <c r="L126" s="14" t="n">
        <f aca="false">SUM(L124:L125)</f>
        <v>0</v>
      </c>
      <c r="M126" s="14" t="n">
        <f aca="false">SUM(M124:M125)</f>
        <v>4948</v>
      </c>
      <c r="N126" s="14" t="n">
        <f aca="false">SUM(N124:N125)</f>
        <v>0</v>
      </c>
      <c r="O126" s="15" t="n">
        <f aca="false">N126/$M126</f>
        <v>0</v>
      </c>
      <c r="P126" s="14" t="n">
        <f aca="false">SUM(P124:P125)</f>
        <v>0</v>
      </c>
      <c r="Q126" s="15" t="n">
        <f aca="false">P126/$M126</f>
        <v>0</v>
      </c>
      <c r="R126" s="14" t="n">
        <f aca="false">SUM(R124:R125)</f>
        <v>0</v>
      </c>
      <c r="S126" s="15" t="n">
        <f aca="false">R126/$M126</f>
        <v>0</v>
      </c>
      <c r="T126" s="14" t="n">
        <f aca="false">SUM(T124:T125)</f>
        <v>0</v>
      </c>
      <c r="U126" s="15" t="n">
        <f aca="false">T126/$M126</f>
        <v>0</v>
      </c>
      <c r="V126" s="14" t="n">
        <f aca="false">SUM(V124:V125)</f>
        <v>4948</v>
      </c>
      <c r="W126" s="14" t="n">
        <f aca="false">SUM(W124:W125)</f>
        <v>4948</v>
      </c>
    </row>
    <row r="128" customFormat="false" ht="13.9" hidden="false" customHeight="true" outlineLevel="0" collapsed="false">
      <c r="A128" s="19" t="s">
        <v>109</v>
      </c>
      <c r="B128" s="19"/>
      <c r="C128" s="19"/>
      <c r="D128" s="19"/>
      <c r="E128" s="19"/>
      <c r="F128" s="19"/>
      <c r="G128" s="19"/>
      <c r="H128" s="19"/>
      <c r="I128" s="19"/>
      <c r="J128" s="19"/>
      <c r="K128" s="19"/>
      <c r="L128" s="19"/>
      <c r="M128" s="19"/>
      <c r="N128" s="19"/>
      <c r="O128" s="20"/>
      <c r="P128" s="19"/>
      <c r="Q128" s="19"/>
      <c r="R128" s="19"/>
      <c r="S128" s="19"/>
      <c r="T128" s="19"/>
      <c r="U128" s="19"/>
      <c r="V128" s="19"/>
      <c r="W128" s="19"/>
    </row>
    <row r="129" customFormat="false" ht="13.9" hidden="false" customHeight="true" outlineLevel="0" collapsed="false">
      <c r="A129" s="6"/>
      <c r="B129" s="6"/>
      <c r="C129" s="6"/>
      <c r="D129" s="7" t="s">
        <v>1</v>
      </c>
      <c r="E129" s="7" t="s">
        <v>2</v>
      </c>
      <c r="F129" s="7" t="s">
        <v>3</v>
      </c>
      <c r="G129" s="7" t="s">
        <v>4</v>
      </c>
      <c r="H129" s="7" t="s">
        <v>5</v>
      </c>
      <c r="I129" s="7" t="s">
        <v>6</v>
      </c>
      <c r="J129" s="7" t="s">
        <v>7</v>
      </c>
      <c r="K129" s="7" t="s">
        <v>8</v>
      </c>
      <c r="L129" s="7" t="s">
        <v>9</v>
      </c>
      <c r="M129" s="7" t="s">
        <v>10</v>
      </c>
      <c r="N129" s="7" t="s">
        <v>11</v>
      </c>
      <c r="O129" s="8" t="s">
        <v>12</v>
      </c>
      <c r="P129" s="7" t="s">
        <v>13</v>
      </c>
      <c r="Q129" s="8" t="s">
        <v>14</v>
      </c>
      <c r="R129" s="7" t="s">
        <v>15</v>
      </c>
      <c r="S129" s="8" t="s">
        <v>16</v>
      </c>
      <c r="T129" s="7" t="s">
        <v>17</v>
      </c>
      <c r="U129" s="8" t="s">
        <v>18</v>
      </c>
      <c r="V129" s="7" t="s">
        <v>19</v>
      </c>
      <c r="W129" s="7" t="s">
        <v>20</v>
      </c>
    </row>
    <row r="130" customFormat="false" ht="13.9" hidden="false" customHeight="true" outlineLevel="0" collapsed="false">
      <c r="A130" s="21" t="s">
        <v>21</v>
      </c>
      <c r="B130" s="22" t="n">
        <v>131</v>
      </c>
      <c r="C130" s="22" t="s">
        <v>47</v>
      </c>
      <c r="D130" s="23" t="n">
        <f aca="false">D137+D141</f>
        <v>116750.27</v>
      </c>
      <c r="E130" s="23" t="n">
        <f aca="false">E137+E141</f>
        <v>3137.87</v>
      </c>
      <c r="F130" s="23" t="n">
        <f aca="false">F137+F141</f>
        <v>0</v>
      </c>
      <c r="G130" s="23" t="n">
        <f aca="false">G137+G141</f>
        <v>14889.34</v>
      </c>
      <c r="H130" s="23" t="n">
        <f aca="false">H137+H141</f>
        <v>34161</v>
      </c>
      <c r="I130" s="23" t="n">
        <f aca="false">I137+I141</f>
        <v>0</v>
      </c>
      <c r="J130" s="23" t="n">
        <f aca="false">J137+J141</f>
        <v>0</v>
      </c>
      <c r="K130" s="23" t="n">
        <f aca="false">K137+K141</f>
        <v>0</v>
      </c>
      <c r="L130" s="23" t="n">
        <f aca="false">L137+L141</f>
        <v>0</v>
      </c>
      <c r="M130" s="23" t="n">
        <f aca="false">M137+M141</f>
        <v>34161</v>
      </c>
      <c r="N130" s="23" t="n">
        <f aca="false">N137+N141</f>
        <v>0</v>
      </c>
      <c r="O130" s="24" t="n">
        <f aca="false">N130/$M130</f>
        <v>0</v>
      </c>
      <c r="P130" s="23" t="n">
        <f aca="false">P137+P141</f>
        <v>0</v>
      </c>
      <c r="Q130" s="24" t="n">
        <f aca="false">P130/$M130</f>
        <v>0</v>
      </c>
      <c r="R130" s="23" t="n">
        <f aca="false">R137+R141</f>
        <v>0</v>
      </c>
      <c r="S130" s="24" t="n">
        <f aca="false">R130/$M130</f>
        <v>0</v>
      </c>
      <c r="T130" s="23" t="n">
        <f aca="false">T137+T141</f>
        <v>0</v>
      </c>
      <c r="U130" s="24" t="n">
        <f aca="false">T130/$M130</f>
        <v>0</v>
      </c>
      <c r="V130" s="23" t="n">
        <f aca="false">V137+V141</f>
        <v>0</v>
      </c>
      <c r="W130" s="23" t="n">
        <f aca="false">W137+W141</f>
        <v>0</v>
      </c>
    </row>
    <row r="131" customFormat="false" ht="13.9" hidden="false" customHeight="true" outlineLevel="0" collapsed="false">
      <c r="A131" s="21"/>
      <c r="B131" s="22" t="n">
        <v>41</v>
      </c>
      <c r="C131" s="22" t="s">
        <v>23</v>
      </c>
      <c r="D131" s="23" t="n">
        <f aca="false">D138+D139</f>
        <v>335003</v>
      </c>
      <c r="E131" s="23" t="n">
        <f aca="false">E138+E139</f>
        <v>170790.2</v>
      </c>
      <c r="F131" s="23" t="n">
        <f aca="false">F138+F139</f>
        <v>410336</v>
      </c>
      <c r="G131" s="23" t="n">
        <f aca="false">G138+G139</f>
        <v>361389.5</v>
      </c>
      <c r="H131" s="23" t="n">
        <f aca="false">H138+H139</f>
        <v>762580</v>
      </c>
      <c r="I131" s="23" t="n">
        <f aca="false">I138+I139</f>
        <v>0</v>
      </c>
      <c r="J131" s="23" t="n">
        <f aca="false">J138+J139</f>
        <v>0</v>
      </c>
      <c r="K131" s="23" t="n">
        <f aca="false">K138+K139</f>
        <v>0</v>
      </c>
      <c r="L131" s="23" t="n">
        <f aca="false">L138+L139</f>
        <v>0</v>
      </c>
      <c r="M131" s="23" t="n">
        <f aca="false">M138+M139</f>
        <v>762580</v>
      </c>
      <c r="N131" s="23" t="n">
        <f aca="false">N138+N139</f>
        <v>0</v>
      </c>
      <c r="O131" s="24" t="n">
        <f aca="false">N131/$M131</f>
        <v>0</v>
      </c>
      <c r="P131" s="23" t="n">
        <f aca="false">P138+P139</f>
        <v>0</v>
      </c>
      <c r="Q131" s="24" t="n">
        <f aca="false">P131/$M131</f>
        <v>0</v>
      </c>
      <c r="R131" s="23" t="n">
        <f aca="false">R138+R139</f>
        <v>0</v>
      </c>
      <c r="S131" s="24" t="n">
        <f aca="false">R131/$M131</f>
        <v>0</v>
      </c>
      <c r="T131" s="23" t="n">
        <f aca="false">T138+T139</f>
        <v>0</v>
      </c>
      <c r="U131" s="24" t="n">
        <f aca="false">T131/$M131</f>
        <v>0</v>
      </c>
      <c r="V131" s="23" t="n">
        <f aca="false">V138+V139</f>
        <v>0</v>
      </c>
      <c r="W131" s="23" t="n">
        <f aca="false">W138+W139</f>
        <v>0</v>
      </c>
    </row>
    <row r="132" customFormat="false" ht="13.9" hidden="false" customHeight="true" outlineLevel="0" collapsed="false">
      <c r="A132" s="21"/>
      <c r="B132" s="22" t="n">
        <v>52</v>
      </c>
      <c r="C132" s="22" t="s">
        <v>28</v>
      </c>
      <c r="D132" s="23" t="n">
        <v>0</v>
      </c>
      <c r="E132" s="23" t="n">
        <v>0</v>
      </c>
      <c r="F132" s="23" t="n">
        <v>0</v>
      </c>
      <c r="G132" s="23" t="n">
        <v>0</v>
      </c>
      <c r="H132" s="23" t="n">
        <v>0</v>
      </c>
      <c r="I132" s="23" t="n">
        <v>0</v>
      </c>
      <c r="J132" s="23" t="n">
        <v>0</v>
      </c>
      <c r="K132" s="23" t="n">
        <v>0</v>
      </c>
      <c r="L132" s="23" t="n">
        <v>0</v>
      </c>
      <c r="M132" s="23" t="n">
        <v>0</v>
      </c>
      <c r="N132" s="23" t="n">
        <v>0</v>
      </c>
      <c r="O132" s="24" t="e">
        <f aca="false">N132/$M132</f>
        <v>#DIV/0!</v>
      </c>
      <c r="P132" s="23" t="n">
        <v>0</v>
      </c>
      <c r="Q132" s="24" t="e">
        <f aca="false">P132/$M132</f>
        <v>#DIV/0!</v>
      </c>
      <c r="R132" s="23" t="n">
        <v>0</v>
      </c>
      <c r="S132" s="24" t="e">
        <f aca="false">R132/$M132</f>
        <v>#DIV/0!</v>
      </c>
      <c r="T132" s="23" t="n">
        <v>0</v>
      </c>
      <c r="U132" s="24" t="e">
        <f aca="false">T132/$M132</f>
        <v>#DIV/0!</v>
      </c>
      <c r="V132" s="23" t="n">
        <v>0</v>
      </c>
      <c r="W132" s="23" t="n">
        <v>0</v>
      </c>
    </row>
    <row r="133" customFormat="false" ht="13.9" hidden="false" customHeight="true" outlineLevel="0" collapsed="false">
      <c r="A133" s="21"/>
      <c r="B133" s="22" t="n">
        <v>71</v>
      </c>
      <c r="C133" s="22" t="s">
        <v>24</v>
      </c>
      <c r="D133" s="23" t="n">
        <f aca="false">D140+D142</f>
        <v>75210.5</v>
      </c>
      <c r="E133" s="23" t="n">
        <f aca="false">E140+E142</f>
        <v>5317.83</v>
      </c>
      <c r="F133" s="23" t="n">
        <f aca="false">F140+F142</f>
        <v>3000</v>
      </c>
      <c r="G133" s="23" t="n">
        <f aca="false">G140+G142</f>
        <v>6320.3</v>
      </c>
      <c r="H133" s="23" t="n">
        <f aca="false">H140+H142</f>
        <v>0</v>
      </c>
      <c r="I133" s="23" t="n">
        <f aca="false">I140+I142</f>
        <v>0</v>
      </c>
      <c r="J133" s="23" t="n">
        <f aca="false">J140+J142</f>
        <v>0</v>
      </c>
      <c r="K133" s="23" t="n">
        <f aca="false">K140+K142</f>
        <v>0</v>
      </c>
      <c r="L133" s="23" t="n">
        <f aca="false">L140+L142</f>
        <v>0</v>
      </c>
      <c r="M133" s="23" t="n">
        <f aca="false">M140+M142</f>
        <v>0</v>
      </c>
      <c r="N133" s="23" t="n">
        <f aca="false">N140+N142</f>
        <v>0</v>
      </c>
      <c r="O133" s="24" t="e">
        <f aca="false">N133/$M133</f>
        <v>#DIV/0!</v>
      </c>
      <c r="P133" s="23" t="n">
        <f aca="false">P140+P142</f>
        <v>0</v>
      </c>
      <c r="Q133" s="24" t="e">
        <f aca="false">P133/$M133</f>
        <v>#DIV/0!</v>
      </c>
      <c r="R133" s="23" t="n">
        <f aca="false">R140+R142</f>
        <v>0</v>
      </c>
      <c r="S133" s="24" t="e">
        <f aca="false">R133/$M133</f>
        <v>#DIV/0!</v>
      </c>
      <c r="T133" s="23" t="n">
        <f aca="false">T140+T142</f>
        <v>0</v>
      </c>
      <c r="U133" s="24" t="e">
        <f aca="false">T133/$M133</f>
        <v>#DIV/0!</v>
      </c>
      <c r="V133" s="23" t="n">
        <f aca="false">V140+V142</f>
        <v>0</v>
      </c>
      <c r="W133" s="23" t="n">
        <f aca="false">W140+W142</f>
        <v>0</v>
      </c>
    </row>
    <row r="134" customFormat="false" ht="13.9" hidden="false" customHeight="true" outlineLevel="0" collapsed="false">
      <c r="A134" s="21"/>
      <c r="B134" s="22" t="n">
        <v>72</v>
      </c>
      <c r="C134" s="22" t="s">
        <v>25</v>
      </c>
      <c r="D134" s="23" t="n">
        <f aca="false">D143</f>
        <v>0</v>
      </c>
      <c r="E134" s="23" t="n">
        <f aca="false">E143</f>
        <v>0</v>
      </c>
      <c r="F134" s="23" t="n">
        <f aca="false">F143</f>
        <v>0</v>
      </c>
      <c r="G134" s="23" t="n">
        <f aca="false">G143</f>
        <v>10178.58</v>
      </c>
      <c r="H134" s="23" t="n">
        <f aca="false">H143</f>
        <v>9453</v>
      </c>
      <c r="I134" s="23" t="n">
        <f aca="false">I143</f>
        <v>0</v>
      </c>
      <c r="J134" s="23" t="n">
        <f aca="false">J143</f>
        <v>0</v>
      </c>
      <c r="K134" s="23" t="n">
        <f aca="false">K143</f>
        <v>0</v>
      </c>
      <c r="L134" s="23" t="n">
        <f aca="false">L143</f>
        <v>0</v>
      </c>
      <c r="M134" s="23" t="n">
        <f aca="false">M143</f>
        <v>9453</v>
      </c>
      <c r="N134" s="23" t="n">
        <f aca="false">N143</f>
        <v>0</v>
      </c>
      <c r="O134" s="24" t="n">
        <f aca="false">N134/$M134</f>
        <v>0</v>
      </c>
      <c r="P134" s="23" t="n">
        <f aca="false">P143</f>
        <v>0</v>
      </c>
      <c r="Q134" s="24" t="n">
        <f aca="false">P134/$M134</f>
        <v>0</v>
      </c>
      <c r="R134" s="23" t="n">
        <f aca="false">R143</f>
        <v>0</v>
      </c>
      <c r="S134" s="24" t="n">
        <f aca="false">R134/$M134</f>
        <v>0</v>
      </c>
      <c r="T134" s="23" t="n">
        <f aca="false">T143</f>
        <v>0</v>
      </c>
      <c r="U134" s="24" t="n">
        <f aca="false">T134/$M134</f>
        <v>0</v>
      </c>
      <c r="V134" s="23" t="n">
        <f aca="false">V143</f>
        <v>0</v>
      </c>
      <c r="W134" s="23" t="n">
        <f aca="false">W143</f>
        <v>0</v>
      </c>
    </row>
    <row r="135" customFormat="false" ht="13.9" hidden="false" customHeight="true" outlineLevel="0" collapsed="false">
      <c r="A135" s="17"/>
      <c r="B135" s="18"/>
      <c r="C135" s="25" t="s">
        <v>30</v>
      </c>
      <c r="D135" s="26" t="n">
        <f aca="false">SUM(D130:D134)</f>
        <v>526963.77</v>
      </c>
      <c r="E135" s="26" t="n">
        <f aca="false">SUM(E130:E134)</f>
        <v>179245.9</v>
      </c>
      <c r="F135" s="26" t="n">
        <f aca="false">SUM(F130:F134)</f>
        <v>413336</v>
      </c>
      <c r="G135" s="26" t="n">
        <f aca="false">SUM(G130:G134)</f>
        <v>392777.72</v>
      </c>
      <c r="H135" s="26" t="n">
        <f aca="false">SUM(H130:H134)</f>
        <v>806194</v>
      </c>
      <c r="I135" s="26" t="n">
        <f aca="false">SUM(I130:I134)</f>
        <v>0</v>
      </c>
      <c r="J135" s="26" t="n">
        <f aca="false">SUM(J130:J134)</f>
        <v>0</v>
      </c>
      <c r="K135" s="26" t="n">
        <f aca="false">SUM(K130:K134)</f>
        <v>0</v>
      </c>
      <c r="L135" s="26" t="n">
        <f aca="false">SUM(L130:L134)</f>
        <v>0</v>
      </c>
      <c r="M135" s="26" t="n">
        <f aca="false">SUM(M130:M134)</f>
        <v>806194</v>
      </c>
      <c r="N135" s="26" t="n">
        <f aca="false">SUM(N130:N134)</f>
        <v>0</v>
      </c>
      <c r="O135" s="27" t="n">
        <f aca="false">N135/$M135</f>
        <v>0</v>
      </c>
      <c r="P135" s="26" t="n">
        <f aca="false">SUM(P130:P134)</f>
        <v>0</v>
      </c>
      <c r="Q135" s="27" t="n">
        <f aca="false">P135/$M135</f>
        <v>0</v>
      </c>
      <c r="R135" s="26" t="n">
        <f aca="false">SUM(R130:R134)</f>
        <v>0</v>
      </c>
      <c r="S135" s="27" t="n">
        <f aca="false">R135/$M135</f>
        <v>0</v>
      </c>
      <c r="T135" s="26" t="n">
        <f aca="false">SUM(T130:T134)</f>
        <v>0</v>
      </c>
      <c r="U135" s="27" t="n">
        <f aca="false">T135/$M135</f>
        <v>0</v>
      </c>
      <c r="V135" s="26" t="n">
        <f aca="false">SUM(V130:V134)</f>
        <v>0</v>
      </c>
      <c r="W135" s="26" t="n">
        <f aca="false">SUM(W130:W134)</f>
        <v>0</v>
      </c>
    </row>
    <row r="137" customFormat="false" ht="13.9" hidden="false" customHeight="true" outlineLevel="0" collapsed="false">
      <c r="B137" s="39" t="s">
        <v>57</v>
      </c>
      <c r="C137" s="17" t="s">
        <v>110</v>
      </c>
      <c r="D137" s="40" t="n">
        <v>116750.27</v>
      </c>
      <c r="E137" s="40" t="n">
        <v>3137.87</v>
      </c>
      <c r="F137" s="40"/>
      <c r="G137" s="40" t="n">
        <v>14603.93</v>
      </c>
      <c r="H137" s="40" t="n">
        <v>34161</v>
      </c>
      <c r="I137" s="40"/>
      <c r="J137" s="40"/>
      <c r="K137" s="40"/>
      <c r="L137" s="40"/>
      <c r="M137" s="40" t="n">
        <f aca="false">H137+SUM(I137:L137)</f>
        <v>34161</v>
      </c>
      <c r="N137" s="40"/>
      <c r="O137" s="41" t="n">
        <f aca="false">N137/$M137</f>
        <v>0</v>
      </c>
      <c r="P137" s="40"/>
      <c r="Q137" s="41" t="n">
        <f aca="false">P137/$M137</f>
        <v>0</v>
      </c>
      <c r="R137" s="40"/>
      <c r="S137" s="41" t="n">
        <f aca="false">R137/$M137</f>
        <v>0</v>
      </c>
      <c r="T137" s="40"/>
      <c r="U137" s="42" t="n">
        <f aca="false">T137/$M137</f>
        <v>0</v>
      </c>
      <c r="V137" s="40"/>
      <c r="W137" s="43"/>
    </row>
    <row r="138" customFormat="false" ht="13.9" hidden="false" customHeight="true" outlineLevel="0" collapsed="false">
      <c r="B138" s="44"/>
      <c r="C138" s="1" t="s">
        <v>111</v>
      </c>
      <c r="D138" s="46" t="n">
        <v>148582.56</v>
      </c>
      <c r="E138" s="46" t="n">
        <v>170790.2</v>
      </c>
      <c r="F138" s="46" t="n">
        <v>410336</v>
      </c>
      <c r="G138" s="46" t="n">
        <v>157822.74</v>
      </c>
      <c r="H138" s="46" t="n">
        <f aca="false">1328+795413-H137-H139</f>
        <v>559013</v>
      </c>
      <c r="I138" s="46"/>
      <c r="J138" s="46"/>
      <c r="K138" s="46"/>
      <c r="L138" s="46"/>
      <c r="M138" s="46" t="n">
        <f aca="false">H138+SUM(I138:L138)</f>
        <v>559013</v>
      </c>
      <c r="N138" s="46"/>
      <c r="O138" s="2" t="n">
        <f aca="false">N138/$M138</f>
        <v>0</v>
      </c>
      <c r="P138" s="46"/>
      <c r="Q138" s="2" t="n">
        <f aca="false">P138/$M138</f>
        <v>0</v>
      </c>
      <c r="R138" s="46"/>
      <c r="S138" s="2" t="n">
        <f aca="false">R138/$M138</f>
        <v>0</v>
      </c>
      <c r="T138" s="46"/>
      <c r="U138" s="47" t="n">
        <f aca="false">T138/$M138</f>
        <v>0</v>
      </c>
      <c r="V138" s="46"/>
      <c r="W138" s="48"/>
    </row>
    <row r="139" customFormat="false" ht="13.9" hidden="false" customHeight="true" outlineLevel="0" collapsed="false">
      <c r="B139" s="44"/>
      <c r="C139" s="45" t="s">
        <v>112</v>
      </c>
      <c r="D139" s="46" t="n">
        <v>186420.44</v>
      </c>
      <c r="E139" s="46"/>
      <c r="F139" s="46"/>
      <c r="G139" s="46" t="n">
        <v>203566.76</v>
      </c>
      <c r="H139" s="46" t="n">
        <v>203567</v>
      </c>
      <c r="I139" s="46"/>
      <c r="J139" s="46"/>
      <c r="K139" s="46"/>
      <c r="L139" s="46"/>
      <c r="M139" s="46" t="n">
        <f aca="false">H139+SUM(I139:L139)</f>
        <v>203567</v>
      </c>
      <c r="N139" s="46"/>
      <c r="O139" s="2" t="n">
        <f aca="false">N139/$M139</f>
        <v>0</v>
      </c>
      <c r="P139" s="46"/>
      <c r="Q139" s="2" t="n">
        <f aca="false">P139/$M139</f>
        <v>0</v>
      </c>
      <c r="R139" s="46"/>
      <c r="S139" s="2" t="n">
        <f aca="false">R139/$M139</f>
        <v>0</v>
      </c>
      <c r="T139" s="46"/>
      <c r="U139" s="47" t="n">
        <f aca="false">T139/$M139</f>
        <v>0</v>
      </c>
      <c r="V139" s="46"/>
      <c r="W139" s="48"/>
    </row>
    <row r="140" customFormat="false" ht="13.9" hidden="false" customHeight="true" outlineLevel="0" collapsed="false">
      <c r="B140" s="44"/>
      <c r="C140" s="69" t="s">
        <v>113</v>
      </c>
      <c r="D140" s="70" t="n">
        <v>75210.5</v>
      </c>
      <c r="E140" s="70" t="n">
        <v>5317.83</v>
      </c>
      <c r="F140" s="70" t="n">
        <v>3000</v>
      </c>
      <c r="G140" s="70" t="n">
        <v>3760.3</v>
      </c>
      <c r="H140" s="70"/>
      <c r="I140" s="70"/>
      <c r="J140" s="70"/>
      <c r="K140" s="70"/>
      <c r="L140" s="70"/>
      <c r="M140" s="70" t="n">
        <f aca="false">H140+SUM(I140:L140)</f>
        <v>0</v>
      </c>
      <c r="N140" s="70"/>
      <c r="O140" s="71" t="e">
        <f aca="false">N140/$M140</f>
        <v>#DIV/0!</v>
      </c>
      <c r="P140" s="70"/>
      <c r="Q140" s="71" t="e">
        <f aca="false">P140/$M140</f>
        <v>#DIV/0!</v>
      </c>
      <c r="R140" s="70"/>
      <c r="S140" s="71" t="e">
        <f aca="false">R140/$M140</f>
        <v>#DIV/0!</v>
      </c>
      <c r="T140" s="70"/>
      <c r="U140" s="47" t="e">
        <f aca="false">T140/$M140</f>
        <v>#DIV/0!</v>
      </c>
      <c r="V140" s="70"/>
      <c r="W140" s="48"/>
    </row>
    <row r="141" customFormat="false" ht="13.9" hidden="false" customHeight="true" outlineLevel="0" collapsed="false">
      <c r="B141" s="44"/>
      <c r="C141" s="45" t="s">
        <v>114</v>
      </c>
      <c r="D141" s="46"/>
      <c r="E141" s="46"/>
      <c r="F141" s="46"/>
      <c r="G141" s="46" t="n">
        <v>285.41</v>
      </c>
      <c r="H141" s="46"/>
      <c r="I141" s="46"/>
      <c r="J141" s="46"/>
      <c r="K141" s="46"/>
      <c r="L141" s="46"/>
      <c r="M141" s="70" t="n">
        <f aca="false">H141+SUM(I141:L141)</f>
        <v>0</v>
      </c>
      <c r="N141" s="46"/>
      <c r="O141" s="71" t="e">
        <f aca="false">N141/$M141</f>
        <v>#DIV/0!</v>
      </c>
      <c r="P141" s="46"/>
      <c r="Q141" s="71" t="e">
        <f aca="false">P141/$M141</f>
        <v>#DIV/0!</v>
      </c>
      <c r="R141" s="46"/>
      <c r="S141" s="71" t="e">
        <f aca="false">R141/$M141</f>
        <v>#DIV/0!</v>
      </c>
      <c r="T141" s="46"/>
      <c r="U141" s="47" t="e">
        <f aca="false">T141/$M141</f>
        <v>#DIV/0!</v>
      </c>
      <c r="V141" s="46"/>
      <c r="W141" s="48"/>
    </row>
    <row r="142" customFormat="false" ht="13.9" hidden="false" customHeight="true" outlineLevel="0" collapsed="false">
      <c r="B142" s="44"/>
      <c r="C142" s="45" t="s">
        <v>115</v>
      </c>
      <c r="D142" s="46"/>
      <c r="E142" s="46"/>
      <c r="F142" s="46"/>
      <c r="G142" s="46" t="n">
        <v>2560</v>
      </c>
      <c r="H142" s="46"/>
      <c r="I142" s="46"/>
      <c r="J142" s="46"/>
      <c r="K142" s="46"/>
      <c r="L142" s="46"/>
      <c r="M142" s="70" t="n">
        <f aca="false">H142+SUM(I142:L142)</f>
        <v>0</v>
      </c>
      <c r="N142" s="46"/>
      <c r="O142" s="71" t="e">
        <f aca="false">N142/$M142</f>
        <v>#DIV/0!</v>
      </c>
      <c r="P142" s="46"/>
      <c r="Q142" s="71" t="e">
        <f aca="false">P142/$M142</f>
        <v>#DIV/0!</v>
      </c>
      <c r="R142" s="46"/>
      <c r="S142" s="71" t="e">
        <f aca="false">R142/$M142</f>
        <v>#DIV/0!</v>
      </c>
      <c r="T142" s="46"/>
      <c r="U142" s="47" t="e">
        <f aca="false">T142/$M142</f>
        <v>#DIV/0!</v>
      </c>
      <c r="V142" s="46"/>
      <c r="W142" s="48"/>
    </row>
    <row r="143" customFormat="false" ht="13.9" hidden="false" customHeight="true" outlineLevel="0" collapsed="false">
      <c r="B143" s="52"/>
      <c r="C143" s="53" t="s">
        <v>116</v>
      </c>
      <c r="D143" s="54"/>
      <c r="E143" s="54"/>
      <c r="F143" s="54"/>
      <c r="G143" s="54" t="n">
        <v>10178.58</v>
      </c>
      <c r="H143" s="54" t="n">
        <v>9453</v>
      </c>
      <c r="I143" s="54"/>
      <c r="J143" s="54"/>
      <c r="K143" s="54"/>
      <c r="L143" s="54"/>
      <c r="M143" s="54" t="n">
        <f aca="false">H143+SUM(I143:L143)</f>
        <v>9453</v>
      </c>
      <c r="N143" s="54"/>
      <c r="O143" s="55" t="n">
        <f aca="false">N143/$M143</f>
        <v>0</v>
      </c>
      <c r="P143" s="54"/>
      <c r="Q143" s="55" t="n">
        <f aca="false">P143/$M143</f>
        <v>0</v>
      </c>
      <c r="R143" s="54"/>
      <c r="S143" s="55" t="n">
        <f aca="false">R143/$M143</f>
        <v>0</v>
      </c>
      <c r="T143" s="54"/>
      <c r="U143" s="56" t="n">
        <f aca="false">T143/$M143</f>
        <v>0</v>
      </c>
      <c r="V143" s="54"/>
      <c r="W143" s="57"/>
    </row>
    <row r="145" customFormat="false" ht="13.9" hidden="false" customHeight="true" outlineLevel="0" collapsed="false">
      <c r="A145" s="19" t="s">
        <v>117</v>
      </c>
      <c r="B145" s="19"/>
      <c r="C145" s="19"/>
      <c r="D145" s="19"/>
      <c r="E145" s="19"/>
      <c r="F145" s="19"/>
      <c r="G145" s="19"/>
      <c r="H145" s="19"/>
      <c r="I145" s="19"/>
      <c r="J145" s="19"/>
      <c r="K145" s="19"/>
      <c r="L145" s="19"/>
      <c r="M145" s="19"/>
      <c r="N145" s="19"/>
      <c r="O145" s="20"/>
      <c r="P145" s="19"/>
      <c r="Q145" s="19"/>
      <c r="R145" s="19"/>
      <c r="S145" s="19"/>
      <c r="T145" s="19"/>
      <c r="U145" s="19"/>
      <c r="V145" s="19"/>
      <c r="W145" s="19"/>
    </row>
    <row r="146" customFormat="false" ht="13.9" hidden="false" customHeight="true" outlineLevel="0" collapsed="false">
      <c r="A146" s="6"/>
      <c r="B146" s="6"/>
      <c r="C146" s="6"/>
      <c r="D146" s="7" t="s">
        <v>1</v>
      </c>
      <c r="E146" s="7" t="s">
        <v>2</v>
      </c>
      <c r="F146" s="7" t="s">
        <v>3</v>
      </c>
      <c r="G146" s="7" t="s">
        <v>4</v>
      </c>
      <c r="H146" s="7" t="s">
        <v>5</v>
      </c>
      <c r="I146" s="7" t="s">
        <v>6</v>
      </c>
      <c r="J146" s="7" t="s">
        <v>7</v>
      </c>
      <c r="K146" s="7" t="s">
        <v>8</v>
      </c>
      <c r="L146" s="7" t="s">
        <v>9</v>
      </c>
      <c r="M146" s="7" t="s">
        <v>10</v>
      </c>
      <c r="N146" s="7" t="s">
        <v>11</v>
      </c>
      <c r="O146" s="8" t="s">
        <v>12</v>
      </c>
      <c r="P146" s="7" t="s">
        <v>13</v>
      </c>
      <c r="Q146" s="8" t="s">
        <v>14</v>
      </c>
      <c r="R146" s="7" t="s">
        <v>15</v>
      </c>
      <c r="S146" s="8" t="s">
        <v>16</v>
      </c>
      <c r="T146" s="7" t="s">
        <v>17</v>
      </c>
      <c r="U146" s="8" t="s">
        <v>18</v>
      </c>
      <c r="V146" s="7" t="s">
        <v>19</v>
      </c>
      <c r="W146" s="7" t="s">
        <v>20</v>
      </c>
    </row>
    <row r="147" customFormat="false" ht="13.9" hidden="false" customHeight="true" outlineLevel="0" collapsed="false">
      <c r="D147" s="23" t="n">
        <f aca="false">D22-výdaje!G20</f>
        <v>175712.65</v>
      </c>
      <c r="E147" s="23" t="n">
        <f aca="false">E22-výdaje!H20</f>
        <v>395798.76</v>
      </c>
      <c r="F147" s="23" t="n">
        <f aca="false">F22-výdaje!I20</f>
        <v>250</v>
      </c>
      <c r="G147" s="23" t="n">
        <f aca="false">G22-výdaje!J20</f>
        <v>793560.44</v>
      </c>
      <c r="H147" s="23" t="n">
        <f aca="false">H22-výdaje!K20</f>
        <v>0</v>
      </c>
      <c r="I147" s="23" t="n">
        <f aca="false">I22-výdaje!L20</f>
        <v>0</v>
      </c>
      <c r="J147" s="23" t="n">
        <f aca="false">J22-výdaje!M20</f>
        <v>0</v>
      </c>
      <c r="K147" s="23" t="n">
        <f aca="false">K22-výdaje!N20</f>
        <v>0</v>
      </c>
      <c r="L147" s="23" t="n">
        <f aca="false">L22-výdaje!O20</f>
        <v>0</v>
      </c>
      <c r="M147" s="23" t="n">
        <f aca="false">M22-výdaje!P20</f>
        <v>0</v>
      </c>
      <c r="N147" s="23" t="n">
        <f aca="false">N22-výdaje!Q20</f>
        <v>0</v>
      </c>
      <c r="O147" s="24" t="e">
        <f aca="false">N147/$M147</f>
        <v>#DIV/0!</v>
      </c>
      <c r="P147" s="23" t="n">
        <f aca="false">P22-výdaje!S20</f>
        <v>0</v>
      </c>
      <c r="Q147" s="24" t="e">
        <f aca="false">P147/$M147</f>
        <v>#DIV/0!</v>
      </c>
      <c r="R147" s="23" t="n">
        <f aca="false">R22-výdaje!U20</f>
        <v>0</v>
      </c>
      <c r="S147" s="24" t="e">
        <f aca="false">R147/$M147</f>
        <v>#DIV/0!</v>
      </c>
      <c r="T147" s="23" t="n">
        <f aca="false">T22-výdaje!W20</f>
        <v>0</v>
      </c>
      <c r="U147" s="24" t="e">
        <f aca="false">T147/$M147</f>
        <v>#DIV/0!</v>
      </c>
      <c r="V147" s="23" t="n">
        <f aca="false">V22-výdaje!Y20</f>
        <v>0</v>
      </c>
      <c r="W147" s="23" t="n">
        <f aca="false">W22-výdaje!Z20</f>
        <v>0</v>
      </c>
    </row>
  </sheetData>
  <mergeCells count="10">
    <mergeCell ref="A3:A21"/>
    <mergeCell ref="A31:A39"/>
    <mergeCell ref="A44:A46"/>
    <mergeCell ref="A51:A52"/>
    <mergeCell ref="A54:A59"/>
    <mergeCell ref="A61:A62"/>
    <mergeCell ref="A80:A82"/>
    <mergeCell ref="A87:A120"/>
    <mergeCell ref="A124:A125"/>
    <mergeCell ref="A130:A134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&amp;L&amp;"Arial,Normálne"&amp;10Finančný rozpočet v členení podľa programov&amp;C&amp;"Arial,Normálne"&amp;10Obec Nesluša&amp;R&amp;"Arial,Normálne"&amp;10 2021 - 2023</oddHeader>
    <oddFooter>&amp;L&amp;"Arial,Normálne"&amp;10Príloha č. 1&amp;C&amp;"Arial,Normálne"&amp;10Schválený UOZ_I-7/2021&amp;R&amp;"Arial,Normálne"&amp;10 26. 02. 2021</oddFooter>
  </headerFooter>
  <rowBreaks count="4" manualBreakCount="4">
    <brk id="23" man="true" max="16383" min="0"/>
    <brk id="41" man="true" max="16383" min="0"/>
    <brk id="77" man="true" max="16383" min="0"/>
    <brk id="127" man="true" max="16383" min="0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B1048576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D1" activeCellId="0" sqref="D1"/>
    </sheetView>
  </sheetViews>
  <sheetFormatPr defaultColWidth="11.53515625" defaultRowHeight="13.9" zeroHeight="false" outlineLevelRow="0" outlineLevelCol="0"/>
  <cols>
    <col collapsed="false" customWidth="true" hidden="true" outlineLevel="0" max="1" min="1" style="1" width="2.7"/>
    <col collapsed="false" customWidth="true" hidden="true" outlineLevel="0" max="2" min="2" style="1" width="3.11"/>
    <col collapsed="false" customWidth="true" hidden="true" outlineLevel="0" max="3" min="3" style="1" width="2.97"/>
    <col collapsed="false" customWidth="true" hidden="false" outlineLevel="0" max="4" min="4" style="1" width="11.61"/>
    <col collapsed="false" customWidth="true" hidden="false" outlineLevel="0" max="5" min="5" style="1" width="8.64"/>
    <col collapsed="false" customWidth="true" hidden="false" outlineLevel="0" max="6" min="6" style="1" width="18.09"/>
    <col collapsed="false" customWidth="true" hidden="false" outlineLevel="0" max="8" min="7" style="1" width="11.22"/>
    <col collapsed="false" customWidth="true" hidden="false" outlineLevel="0" max="11" min="9" style="1" width="10.97"/>
    <col collapsed="false" customWidth="true" hidden="true" outlineLevel="0" max="17" min="12" style="1" width="10.97"/>
    <col collapsed="false" customWidth="true" hidden="true" outlineLevel="0" max="18" min="18" style="2" width="5.46"/>
    <col collapsed="false" customWidth="true" hidden="true" outlineLevel="0" max="19" min="19" style="1" width="10.97"/>
    <col collapsed="false" customWidth="true" hidden="true" outlineLevel="0" max="20" min="20" style="2" width="5.46"/>
    <col collapsed="false" customWidth="true" hidden="true" outlineLevel="0" max="21" min="21" style="1" width="10.97"/>
    <col collapsed="false" customWidth="true" hidden="true" outlineLevel="0" max="22" min="22" style="2" width="5.46"/>
    <col collapsed="false" customWidth="true" hidden="true" outlineLevel="0" max="23" min="23" style="1" width="10.97"/>
    <col collapsed="false" customWidth="true" hidden="true" outlineLevel="0" max="24" min="24" style="2" width="5.46"/>
    <col collapsed="false" customWidth="true" hidden="false" outlineLevel="0" max="26" min="25" style="1" width="11.22"/>
    <col collapsed="false" customWidth="true" hidden="false" outlineLevel="0" max="64" min="27" style="1" width="8.64"/>
  </cols>
  <sheetData>
    <row r="1" customFormat="false" ht="13.9" hidden="false" customHeight="true" outlineLevel="0" collapsed="false">
      <c r="A1" s="1" t="s">
        <v>118</v>
      </c>
      <c r="B1" s="1" t="s">
        <v>119</v>
      </c>
      <c r="C1" s="1" t="s">
        <v>120</v>
      </c>
      <c r="D1" s="3" t="s">
        <v>121</v>
      </c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5"/>
      <c r="S1" s="4"/>
      <c r="T1" s="5"/>
      <c r="U1" s="4"/>
      <c r="V1" s="5"/>
      <c r="W1" s="4"/>
      <c r="X1" s="5"/>
      <c r="Y1" s="4"/>
      <c r="Z1" s="4"/>
    </row>
    <row r="2" customFormat="false" ht="13.9" hidden="false" customHeight="true" outlineLevel="0" collapsed="false">
      <c r="D2" s="6"/>
      <c r="E2" s="6"/>
      <c r="F2" s="6"/>
      <c r="G2" s="7" t="s">
        <v>1</v>
      </c>
      <c r="H2" s="7" t="s">
        <v>2</v>
      </c>
      <c r="I2" s="7" t="s">
        <v>3</v>
      </c>
      <c r="J2" s="7" t="s">
        <v>4</v>
      </c>
      <c r="K2" s="7" t="s">
        <v>5</v>
      </c>
      <c r="L2" s="7" t="s">
        <v>6</v>
      </c>
      <c r="M2" s="7" t="s">
        <v>7</v>
      </c>
      <c r="N2" s="7" t="s">
        <v>8</v>
      </c>
      <c r="O2" s="7" t="s">
        <v>9</v>
      </c>
      <c r="P2" s="7" t="s">
        <v>10</v>
      </c>
      <c r="Q2" s="7" t="s">
        <v>11</v>
      </c>
      <c r="R2" s="8" t="s">
        <v>12</v>
      </c>
      <c r="S2" s="7" t="s">
        <v>13</v>
      </c>
      <c r="T2" s="8" t="s">
        <v>14</v>
      </c>
      <c r="U2" s="7" t="s">
        <v>15</v>
      </c>
      <c r="V2" s="8" t="s">
        <v>16</v>
      </c>
      <c r="W2" s="7" t="s">
        <v>17</v>
      </c>
      <c r="X2" s="8" t="s">
        <v>18</v>
      </c>
      <c r="Y2" s="7" t="s">
        <v>19</v>
      </c>
      <c r="Z2" s="7" t="s">
        <v>20</v>
      </c>
    </row>
    <row r="3" customFormat="false" ht="13.9" hidden="false" customHeight="true" outlineLevel="0" collapsed="false">
      <c r="D3" s="72" t="s">
        <v>21</v>
      </c>
      <c r="E3" s="10" t="n">
        <v>111</v>
      </c>
      <c r="F3" s="10" t="s">
        <v>22</v>
      </c>
      <c r="G3" s="11" t="n">
        <f aca="false">G24+G153+G238+G279+G369+G466</f>
        <v>520218.89</v>
      </c>
      <c r="H3" s="11" t="n">
        <f aca="false">H24+H153+H238+H279+H369+H466</f>
        <v>612456.1</v>
      </c>
      <c r="I3" s="11" t="n">
        <f aca="false">I24+I153+I238+I279+I369+I466</f>
        <v>650786</v>
      </c>
      <c r="J3" s="11" t="n">
        <f aca="false">J24+J153+J238+J279+J369+J466</f>
        <v>692070.66</v>
      </c>
      <c r="K3" s="11" t="n">
        <f aca="false">K24+K153+K238+K279+K369+K466</f>
        <v>693124</v>
      </c>
      <c r="L3" s="11" t="n">
        <f aca="false">L24+L153+L238+L279+L369+L466</f>
        <v>0</v>
      </c>
      <c r="M3" s="11" t="n">
        <f aca="false">M24+M153+M238+M279+M369+M466</f>
        <v>0</v>
      </c>
      <c r="N3" s="11" t="n">
        <f aca="false">N24+N153+N238+N279+N369+N466</f>
        <v>0</v>
      </c>
      <c r="O3" s="11" t="n">
        <f aca="false">O24+O153+O238+O279+O369+O466</f>
        <v>0</v>
      </c>
      <c r="P3" s="11" t="n">
        <f aca="false">P24+P153+P238+P279+P369+P466</f>
        <v>693124</v>
      </c>
      <c r="Q3" s="11" t="n">
        <f aca="false">Q24+Q153+Q238+Q279+Q369+Q466</f>
        <v>0</v>
      </c>
      <c r="R3" s="12" t="n">
        <f aca="false">Q3/$P3</f>
        <v>0</v>
      </c>
      <c r="S3" s="11" t="n">
        <f aca="false">S24+S153+S238+S279+S369+S466</f>
        <v>0</v>
      </c>
      <c r="T3" s="12" t="n">
        <f aca="false">S3/$P3</f>
        <v>0</v>
      </c>
      <c r="U3" s="11" t="n">
        <f aca="false">U24+U153+U238+U279+U369+U466</f>
        <v>0</v>
      </c>
      <c r="V3" s="12" t="n">
        <f aca="false">U3/$P3</f>
        <v>0</v>
      </c>
      <c r="W3" s="11" t="n">
        <f aca="false">W24+W153+W238+W279+W369+W466</f>
        <v>0</v>
      </c>
      <c r="X3" s="12" t="n">
        <f aca="false">W3/$P3</f>
        <v>0</v>
      </c>
      <c r="Y3" s="11" t="n">
        <f aca="false">Y24+Y153+Y238+Y279+Y369+Y466</f>
        <v>661725</v>
      </c>
      <c r="Z3" s="11" t="n">
        <f aca="false">Z24+Z153+Z238+Z279+Z369+Z466</f>
        <v>662149</v>
      </c>
    </row>
    <row r="4" customFormat="false" ht="13.9" hidden="false" customHeight="true" outlineLevel="0" collapsed="false">
      <c r="D4" s="72"/>
      <c r="E4" s="10" t="n">
        <v>41</v>
      </c>
      <c r="F4" s="10" t="s">
        <v>23</v>
      </c>
      <c r="G4" s="11" t="n">
        <f aca="false">G25+G154+G214+G239+G280+G370+G467+G648</f>
        <v>788629.14</v>
      </c>
      <c r="H4" s="11" t="n">
        <f aca="false">H25+H154+H214+H239+H280+H370+H467+H648</f>
        <v>856712.92</v>
      </c>
      <c r="I4" s="11" t="n">
        <f aca="false">I25+I154+I214+I239+I280+I370+I467+I648</f>
        <v>974598</v>
      </c>
      <c r="J4" s="11" t="n">
        <f aca="false">J25+J154+J214+J239+J280+J370+J467+J648</f>
        <v>786886.63</v>
      </c>
      <c r="K4" s="11" t="n">
        <f aca="false">K25+K154+K214+K239+K280+K370+K467+K648</f>
        <v>940849</v>
      </c>
      <c r="L4" s="11" t="n">
        <f aca="false">L25+L154+L214+L239+L280+L370+L467+L648</f>
        <v>0</v>
      </c>
      <c r="M4" s="11" t="n">
        <f aca="false">M25+M154+M214+M239+M280+M370+M467+M648</f>
        <v>0</v>
      </c>
      <c r="N4" s="11" t="n">
        <f aca="false">N25+N154+N214+N239+N280+N370+N467+N648</f>
        <v>0</v>
      </c>
      <c r="O4" s="11" t="n">
        <f aca="false">O25+O154+O214+O239+O280+O370+O467+O648</f>
        <v>0</v>
      </c>
      <c r="P4" s="11" t="n">
        <f aca="false">P25+P154+P214+P239+P280+P370+P467+P648</f>
        <v>940849</v>
      </c>
      <c r="Q4" s="11" t="n">
        <f aca="false">Q25+Q154+Q214+Q239+Q280+Q370+Q467+Q648</f>
        <v>0</v>
      </c>
      <c r="R4" s="12" t="n">
        <f aca="false">Q4/$P4</f>
        <v>0</v>
      </c>
      <c r="S4" s="11" t="n">
        <f aca="false">S25+S154+S214+S239+S280+S370+S467+S648</f>
        <v>0</v>
      </c>
      <c r="T4" s="12" t="n">
        <f aca="false">S4/$P4</f>
        <v>0</v>
      </c>
      <c r="U4" s="11" t="n">
        <f aca="false">U25+U154+U214+U239+U280+U370+U467+U648</f>
        <v>0</v>
      </c>
      <c r="V4" s="12" t="n">
        <f aca="false">U4/$P4</f>
        <v>0</v>
      </c>
      <c r="W4" s="11" t="n">
        <f aca="false">W25+W154+W214+W239+W280+W370+W467+W648</f>
        <v>0</v>
      </c>
      <c r="X4" s="12" t="n">
        <f aca="false">W4/$P4</f>
        <v>0</v>
      </c>
      <c r="Y4" s="11" t="n">
        <f aca="false">Y25+Y154+Y214+Y239+Y280+Y370+Y467+Y648</f>
        <v>899994</v>
      </c>
      <c r="Z4" s="11" t="n">
        <f aca="false">Z25+Z154+Z214+Z239+Z280+Z370+Z467+Z648</f>
        <v>948155</v>
      </c>
    </row>
    <row r="5" customFormat="false" ht="13.9" hidden="false" customHeight="true" outlineLevel="0" collapsed="false">
      <c r="D5" s="72"/>
      <c r="E5" s="10" t="n">
        <v>71</v>
      </c>
      <c r="F5" s="10" t="s">
        <v>24</v>
      </c>
      <c r="G5" s="11" t="n">
        <f aca="false">G281</f>
        <v>1400</v>
      </c>
      <c r="H5" s="11" t="n">
        <f aca="false">H281</f>
        <v>1400</v>
      </c>
      <c r="I5" s="11" t="n">
        <f aca="false">I281</f>
        <v>1400</v>
      </c>
      <c r="J5" s="11" t="n">
        <f aca="false">J281</f>
        <v>1400</v>
      </c>
      <c r="K5" s="11" t="n">
        <f aca="false">K281</f>
        <v>3000</v>
      </c>
      <c r="L5" s="11" t="n">
        <f aca="false">L281</f>
        <v>0</v>
      </c>
      <c r="M5" s="11" t="n">
        <f aca="false">M281</f>
        <v>0</v>
      </c>
      <c r="N5" s="11" t="n">
        <f aca="false">N281</f>
        <v>0</v>
      </c>
      <c r="O5" s="11" t="n">
        <f aca="false">O281</f>
        <v>0</v>
      </c>
      <c r="P5" s="11" t="n">
        <f aca="false">P281</f>
        <v>3000</v>
      </c>
      <c r="Q5" s="11" t="n">
        <f aca="false">Q281</f>
        <v>0</v>
      </c>
      <c r="R5" s="12" t="n">
        <f aca="false">Q5/$P5</f>
        <v>0</v>
      </c>
      <c r="S5" s="11" t="n">
        <f aca="false">S281</f>
        <v>0</v>
      </c>
      <c r="T5" s="12" t="n">
        <f aca="false">S5/$P5</f>
        <v>0</v>
      </c>
      <c r="U5" s="11" t="n">
        <f aca="false">U281</f>
        <v>0</v>
      </c>
      <c r="V5" s="12" t="n">
        <f aca="false">U5/$P5</f>
        <v>0</v>
      </c>
      <c r="W5" s="11" t="n">
        <f aca="false">W281</f>
        <v>0</v>
      </c>
      <c r="X5" s="12" t="n">
        <f aca="false">W5/$P5</f>
        <v>0</v>
      </c>
      <c r="Y5" s="11" t="n">
        <f aca="false">Y281</f>
        <v>3000</v>
      </c>
      <c r="Z5" s="11" t="n">
        <f aca="false">Z281</f>
        <v>3000</v>
      </c>
    </row>
    <row r="6" customFormat="false" ht="13.9" hidden="false" customHeight="true" outlineLevel="0" collapsed="false">
      <c r="D6" s="72"/>
      <c r="E6" s="10" t="n">
        <v>72</v>
      </c>
      <c r="F6" s="10" t="s">
        <v>25</v>
      </c>
      <c r="G6" s="11" t="n">
        <f aca="false">G26+G155+G215+G240+G282+G468</f>
        <v>57128.66</v>
      </c>
      <c r="H6" s="11" t="n">
        <f aca="false">H26+H155+H215+H240+H282+H468</f>
        <v>48677.34</v>
      </c>
      <c r="I6" s="11" t="n">
        <f aca="false">I26+I155+I215+I240+I282+I468</f>
        <v>50455</v>
      </c>
      <c r="J6" s="11" t="n">
        <f aca="false">J26+J155+J215+J240+J282+J468-2560</f>
        <v>41257.55</v>
      </c>
      <c r="K6" s="11" t="n">
        <f aca="false">K26+K155+K215+K240+K282+K468</f>
        <v>51356</v>
      </c>
      <c r="L6" s="11" t="n">
        <f aca="false">L26+L155+L215+L240+L282+L468</f>
        <v>0</v>
      </c>
      <c r="M6" s="11" t="n">
        <f aca="false">M26+M155+M215+M240+M282+M468</f>
        <v>0</v>
      </c>
      <c r="N6" s="11" t="n">
        <f aca="false">N26+N155+N215+N240+N282+N468</f>
        <v>0</v>
      </c>
      <c r="O6" s="11" t="n">
        <f aca="false">O26+O155+O215+O240+O282+O468</f>
        <v>0</v>
      </c>
      <c r="P6" s="11" t="n">
        <f aca="false">P26+P155+P215+P240+P282+P468</f>
        <v>51356</v>
      </c>
      <c r="Q6" s="11" t="n">
        <f aca="false">Q26+Q155+Q215+Q240+Q282+Q468</f>
        <v>0</v>
      </c>
      <c r="R6" s="12" t="n">
        <f aca="false">Q6/$P6</f>
        <v>0</v>
      </c>
      <c r="S6" s="11" t="n">
        <f aca="false">S26+S155+S215+S240+S282+S468</f>
        <v>0</v>
      </c>
      <c r="T6" s="12" t="n">
        <f aca="false">S6/$P6</f>
        <v>0</v>
      </c>
      <c r="U6" s="11" t="n">
        <f aca="false">U26+U155+U215+U240+U282+U468</f>
        <v>0</v>
      </c>
      <c r="V6" s="12" t="n">
        <f aca="false">U6/$P6</f>
        <v>0</v>
      </c>
      <c r="W6" s="11" t="n">
        <f aca="false">W26+W155+W215+W240+W282+W468</f>
        <v>0</v>
      </c>
      <c r="X6" s="12" t="n">
        <f aca="false">W6/$P6</f>
        <v>0</v>
      </c>
      <c r="Y6" s="11" t="n">
        <f aca="false">Y26+Y155+Y215+Y240+Y282+Y468</f>
        <v>51191</v>
      </c>
      <c r="Z6" s="11" t="n">
        <f aca="false">Z26+Z155+Z215+Z240+Z282+Z468</f>
        <v>51191</v>
      </c>
    </row>
    <row r="7" customFormat="false" ht="13.9" hidden="false" customHeight="true" outlineLevel="0" collapsed="false">
      <c r="D7" s="72"/>
      <c r="E7" s="10"/>
      <c r="F7" s="13" t="s">
        <v>122</v>
      </c>
      <c r="G7" s="14" t="n">
        <f aca="false">SUM(G3:G6)</f>
        <v>1367376.69</v>
      </c>
      <c r="H7" s="14" t="n">
        <f aca="false">SUM(H3:H6)</f>
        <v>1519246.36</v>
      </c>
      <c r="I7" s="14" t="n">
        <f aca="false">SUM(I3:I6)</f>
        <v>1677239</v>
      </c>
      <c r="J7" s="14" t="n">
        <f aca="false">SUM(J3:J6)</f>
        <v>1521614.84</v>
      </c>
      <c r="K7" s="14" t="n">
        <f aca="false">SUM(K3:K6)</f>
        <v>1688329</v>
      </c>
      <c r="L7" s="14" t="n">
        <f aca="false">SUM(L3:L6)</f>
        <v>0</v>
      </c>
      <c r="M7" s="14" t="n">
        <f aca="false">SUM(M3:M6)</f>
        <v>0</v>
      </c>
      <c r="N7" s="14" t="n">
        <f aca="false">SUM(N3:N6)</f>
        <v>0</v>
      </c>
      <c r="O7" s="14" t="n">
        <f aca="false">SUM(O3:O6)</f>
        <v>0</v>
      </c>
      <c r="P7" s="14" t="n">
        <f aca="false">SUM(P3:P6)</f>
        <v>1688329</v>
      </c>
      <c r="Q7" s="14" t="n">
        <f aca="false">SUM(Q3:Q6)</f>
        <v>0</v>
      </c>
      <c r="R7" s="15" t="n">
        <f aca="false">Q7/$P7</f>
        <v>0</v>
      </c>
      <c r="S7" s="14" t="n">
        <f aca="false">SUM(S3:S6)</f>
        <v>0</v>
      </c>
      <c r="T7" s="15" t="n">
        <f aca="false">S7/$P7</f>
        <v>0</v>
      </c>
      <c r="U7" s="14" t="n">
        <f aca="false">SUM(U3:U6)</f>
        <v>0</v>
      </c>
      <c r="V7" s="15" t="n">
        <f aca="false">U7/$P7</f>
        <v>0</v>
      </c>
      <c r="W7" s="14" t="n">
        <f aca="false">SUM(W3:W6)</f>
        <v>0</v>
      </c>
      <c r="X7" s="15" t="n">
        <f aca="false">W7/$P7</f>
        <v>0</v>
      </c>
      <c r="Y7" s="14" t="n">
        <f aca="false">SUM(Y3:Y6)</f>
        <v>1615910</v>
      </c>
      <c r="Z7" s="14" t="n">
        <f aca="false">SUM(Z3:Z6)</f>
        <v>1664495</v>
      </c>
    </row>
    <row r="8" customFormat="false" ht="13.9" hidden="false" customHeight="true" outlineLevel="0" collapsed="false">
      <c r="D8" s="72"/>
      <c r="E8" s="10" t="n">
        <v>111</v>
      </c>
      <c r="F8" s="10" t="s">
        <v>22</v>
      </c>
      <c r="G8" s="11" t="n">
        <f aca="false">G524</f>
        <v>675504.98</v>
      </c>
      <c r="H8" s="11" t="n">
        <f aca="false">H524</f>
        <v>975398.05</v>
      </c>
      <c r="I8" s="11" t="n">
        <f aca="false">I524</f>
        <v>330000</v>
      </c>
      <c r="J8" s="11" t="n">
        <f aca="false">J524</f>
        <v>0</v>
      </c>
      <c r="K8" s="11" t="n">
        <f aca="false">K524</f>
        <v>501000</v>
      </c>
      <c r="L8" s="11" t="n">
        <f aca="false">L524</f>
        <v>0</v>
      </c>
      <c r="M8" s="11" t="n">
        <f aca="false">M524</f>
        <v>0</v>
      </c>
      <c r="N8" s="11" t="n">
        <f aca="false">N524</f>
        <v>0</v>
      </c>
      <c r="O8" s="11" t="n">
        <f aca="false">O524</f>
        <v>0</v>
      </c>
      <c r="P8" s="11" t="n">
        <f aca="false">P524</f>
        <v>331000</v>
      </c>
      <c r="Q8" s="11" t="n">
        <f aca="false">Q524</f>
        <v>0</v>
      </c>
      <c r="R8" s="12" t="n">
        <f aca="false">Q8/$P8</f>
        <v>0</v>
      </c>
      <c r="S8" s="11" t="n">
        <f aca="false">S524</f>
        <v>0</v>
      </c>
      <c r="T8" s="12" t="n">
        <f aca="false">S8/$P8</f>
        <v>0</v>
      </c>
      <c r="U8" s="11" t="n">
        <f aca="false">U524</f>
        <v>0</v>
      </c>
      <c r="V8" s="12" t="n">
        <f aca="false">U8/$P8</f>
        <v>0</v>
      </c>
      <c r="W8" s="11" t="n">
        <f aca="false">W524</f>
        <v>0</v>
      </c>
      <c r="X8" s="12" t="n">
        <f aca="false">W8/$P8</f>
        <v>0</v>
      </c>
      <c r="Y8" s="11" t="n">
        <f aca="false">Y524</f>
        <v>0</v>
      </c>
      <c r="Z8" s="11" t="n">
        <f aca="false">Z524</f>
        <v>0</v>
      </c>
    </row>
    <row r="9" customFormat="false" ht="13.9" hidden="false" customHeight="true" outlineLevel="0" collapsed="false">
      <c r="D9" s="72"/>
      <c r="E9" s="10" t="n">
        <v>41</v>
      </c>
      <c r="F9" s="10" t="s">
        <v>23</v>
      </c>
      <c r="G9" s="11" t="n">
        <f aca="false">G525</f>
        <v>541019.75</v>
      </c>
      <c r="H9" s="11" t="n">
        <f aca="false">H525</f>
        <v>260832.63</v>
      </c>
      <c r="I9" s="11" t="n">
        <f aca="false">I525</f>
        <v>742710</v>
      </c>
      <c r="J9" s="11" t="n">
        <f aca="false">J525</f>
        <v>137834.32</v>
      </c>
      <c r="K9" s="11" t="n">
        <f aca="false">K525</f>
        <v>1128978</v>
      </c>
      <c r="L9" s="11" t="n">
        <f aca="false">L525</f>
        <v>0</v>
      </c>
      <c r="M9" s="11" t="n">
        <f aca="false">M525</f>
        <v>0</v>
      </c>
      <c r="N9" s="11" t="n">
        <f aca="false">N525</f>
        <v>0</v>
      </c>
      <c r="O9" s="11" t="n">
        <f aca="false">O525</f>
        <v>0</v>
      </c>
      <c r="P9" s="11" t="n">
        <f aca="false">P525</f>
        <v>1298978</v>
      </c>
      <c r="Q9" s="11" t="n">
        <f aca="false">Q525</f>
        <v>0</v>
      </c>
      <c r="R9" s="12" t="n">
        <f aca="false">Q9/$P9</f>
        <v>0</v>
      </c>
      <c r="S9" s="11" t="n">
        <f aca="false">S525</f>
        <v>0</v>
      </c>
      <c r="T9" s="12" t="n">
        <f aca="false">S9/$P9</f>
        <v>0</v>
      </c>
      <c r="U9" s="11" t="n">
        <f aca="false">U525</f>
        <v>0</v>
      </c>
      <c r="V9" s="12" t="n">
        <f aca="false">U9/$P9</f>
        <v>0</v>
      </c>
      <c r="W9" s="11" t="n">
        <f aca="false">W525</f>
        <v>0</v>
      </c>
      <c r="X9" s="12" t="n">
        <f aca="false">W9/$P9</f>
        <v>0</v>
      </c>
      <c r="Y9" s="11" t="n">
        <f aca="false">Y525</f>
        <v>449453</v>
      </c>
      <c r="Z9" s="11" t="n">
        <f aca="false">Z525</f>
        <v>463491</v>
      </c>
    </row>
    <row r="10" customFormat="false" ht="13.9" hidden="false" customHeight="true" outlineLevel="0" collapsed="false">
      <c r="D10" s="72"/>
      <c r="E10" s="10" t="n">
        <v>52</v>
      </c>
      <c r="F10" s="10" t="s">
        <v>28</v>
      </c>
      <c r="G10" s="11" t="n">
        <f aca="false">G526</f>
        <v>0</v>
      </c>
      <c r="H10" s="11" t="n">
        <f aca="false">H526</f>
        <v>0</v>
      </c>
      <c r="I10" s="11" t="n">
        <f aca="false">I526</f>
        <v>0</v>
      </c>
      <c r="J10" s="11" t="n">
        <f aca="false">J526</f>
        <v>0</v>
      </c>
      <c r="K10" s="11" t="n">
        <f aca="false">K526</f>
        <v>0</v>
      </c>
      <c r="L10" s="11" t="n">
        <f aca="false">L526</f>
        <v>0</v>
      </c>
      <c r="M10" s="11" t="n">
        <f aca="false">M526</f>
        <v>0</v>
      </c>
      <c r="N10" s="11" t="n">
        <f aca="false">N526</f>
        <v>0</v>
      </c>
      <c r="O10" s="11" t="n">
        <f aca="false">O526</f>
        <v>0</v>
      </c>
      <c r="P10" s="11" t="n">
        <f aca="false">P526</f>
        <v>0</v>
      </c>
      <c r="Q10" s="11" t="n">
        <f aca="false">Q526</f>
        <v>0</v>
      </c>
      <c r="R10" s="12" t="e">
        <f aca="false">Q10/$P10</f>
        <v>#DIV/0!</v>
      </c>
      <c r="S10" s="11" t="n">
        <f aca="false">S526</f>
        <v>0</v>
      </c>
      <c r="T10" s="12" t="e">
        <f aca="false">S10/$P10</f>
        <v>#DIV/0!</v>
      </c>
      <c r="U10" s="11" t="n">
        <f aca="false">U526</f>
        <v>0</v>
      </c>
      <c r="V10" s="12" t="e">
        <f aca="false">U10/$P10</f>
        <v>#DIV/0!</v>
      </c>
      <c r="W10" s="11" t="n">
        <f aca="false">W526</f>
        <v>0</v>
      </c>
      <c r="X10" s="12" t="e">
        <f aca="false">W10/$P10</f>
        <v>#DIV/0!</v>
      </c>
      <c r="Y10" s="11" t="n">
        <f aca="false">Y526</f>
        <v>0</v>
      </c>
      <c r="Z10" s="11" t="n">
        <f aca="false">Z526</f>
        <v>0</v>
      </c>
    </row>
    <row r="11" customFormat="false" ht="13.9" hidden="false" customHeight="true" outlineLevel="0" collapsed="false">
      <c r="D11" s="72"/>
      <c r="E11" s="10"/>
      <c r="F11" s="13" t="s">
        <v>123</v>
      </c>
      <c r="G11" s="14" t="n">
        <f aca="false">SUM(G8:G10)</f>
        <v>1216524.73</v>
      </c>
      <c r="H11" s="14" t="n">
        <f aca="false">SUM(H8:H10)</f>
        <v>1236230.68</v>
      </c>
      <c r="I11" s="14" t="n">
        <f aca="false">SUM(I8:I10)</f>
        <v>1072710</v>
      </c>
      <c r="J11" s="14" t="n">
        <f aca="false">SUM(J8:J10)</f>
        <v>137834.32</v>
      </c>
      <c r="K11" s="14" t="n">
        <f aca="false">SUM(K8:K10)</f>
        <v>1629978</v>
      </c>
      <c r="L11" s="14" t="n">
        <f aca="false">SUM(L8:L10)</f>
        <v>0</v>
      </c>
      <c r="M11" s="14" t="n">
        <f aca="false">SUM(M8:M10)</f>
        <v>0</v>
      </c>
      <c r="N11" s="14" t="n">
        <f aca="false">SUM(N8:N10)</f>
        <v>0</v>
      </c>
      <c r="O11" s="14" t="n">
        <f aca="false">SUM(O8:O10)</f>
        <v>0</v>
      </c>
      <c r="P11" s="14" t="n">
        <f aca="false">SUM(P8:P10)</f>
        <v>1629978</v>
      </c>
      <c r="Q11" s="14" t="n">
        <f aca="false">SUM(Q8:Q10)</f>
        <v>0</v>
      </c>
      <c r="R11" s="15" t="n">
        <f aca="false">Q11/$P11</f>
        <v>0</v>
      </c>
      <c r="S11" s="14" t="n">
        <f aca="false">SUM(S8:S10)</f>
        <v>0</v>
      </c>
      <c r="T11" s="15" t="n">
        <f aca="false">S11/$P11</f>
        <v>0</v>
      </c>
      <c r="U11" s="14" t="n">
        <f aca="false">SUM(U8:U10)</f>
        <v>0</v>
      </c>
      <c r="V11" s="15" t="n">
        <f aca="false">U11/$P11</f>
        <v>0</v>
      </c>
      <c r="W11" s="14" t="n">
        <f aca="false">SUM(W8:W10)</f>
        <v>0</v>
      </c>
      <c r="X11" s="15" t="n">
        <f aca="false">W11/$P11</f>
        <v>0</v>
      </c>
      <c r="Y11" s="14" t="n">
        <f aca="false">SUM(Y8:Y10)</f>
        <v>449453</v>
      </c>
      <c r="Z11" s="14" t="n">
        <f aca="false">SUM(Z8:Z10)</f>
        <v>463491</v>
      </c>
    </row>
    <row r="12" customFormat="false" ht="13.9" hidden="false" customHeight="true" outlineLevel="0" collapsed="false">
      <c r="D12" s="72"/>
      <c r="E12" s="10" t="n">
        <v>41</v>
      </c>
      <c r="F12" s="10" t="s">
        <v>23</v>
      </c>
      <c r="G12" s="11" t="n">
        <f aca="false">G649</f>
        <v>0</v>
      </c>
      <c r="H12" s="11" t="n">
        <f aca="false">H649</f>
        <v>0</v>
      </c>
      <c r="I12" s="11" t="n">
        <f aca="false">I649</f>
        <v>0</v>
      </c>
      <c r="J12" s="11" t="n">
        <f aca="false">J649</f>
        <v>0</v>
      </c>
      <c r="K12" s="11" t="n">
        <f aca="false">K649</f>
        <v>0</v>
      </c>
      <c r="L12" s="11" t="n">
        <f aca="false">L649</f>
        <v>0</v>
      </c>
      <c r="M12" s="11" t="n">
        <f aca="false">M649</f>
        <v>0</v>
      </c>
      <c r="N12" s="11" t="n">
        <f aca="false">N649</f>
        <v>0</v>
      </c>
      <c r="O12" s="11" t="n">
        <f aca="false">O649</f>
        <v>0</v>
      </c>
      <c r="P12" s="11" t="n">
        <f aca="false">P649</f>
        <v>0</v>
      </c>
      <c r="Q12" s="11" t="n">
        <f aca="false">Q649</f>
        <v>0</v>
      </c>
      <c r="R12" s="12" t="e">
        <f aca="false">Q12/$P12</f>
        <v>#DIV/0!</v>
      </c>
      <c r="S12" s="11" t="n">
        <f aca="false">S649</f>
        <v>0</v>
      </c>
      <c r="T12" s="12" t="e">
        <f aca="false">S12/$P12</f>
        <v>#DIV/0!</v>
      </c>
      <c r="U12" s="11" t="n">
        <f aca="false">U649</f>
        <v>0</v>
      </c>
      <c r="V12" s="12" t="e">
        <f aca="false">U12/$P12</f>
        <v>#DIV/0!</v>
      </c>
      <c r="W12" s="11" t="n">
        <f aca="false">W649</f>
        <v>0</v>
      </c>
      <c r="X12" s="12" t="e">
        <f aca="false">W12/$P12</f>
        <v>#DIV/0!</v>
      </c>
      <c r="Y12" s="11" t="n">
        <f aca="false">Y649</f>
        <v>0</v>
      </c>
      <c r="Z12" s="11" t="n">
        <f aca="false">Z649</f>
        <v>0</v>
      </c>
    </row>
    <row r="13" customFormat="false" ht="13.9" hidden="false" customHeight="true" outlineLevel="0" collapsed="false">
      <c r="D13" s="72"/>
      <c r="E13" s="10" t="n">
        <v>71</v>
      </c>
      <c r="F13" s="10" t="s">
        <v>24</v>
      </c>
      <c r="G13" s="11" t="n">
        <f aca="false">G643</f>
        <v>70010.5</v>
      </c>
      <c r="H13" s="11" t="n">
        <f aca="false">H643</f>
        <v>1617.83</v>
      </c>
      <c r="I13" s="11" t="n">
        <f aca="false">I643</f>
        <v>0</v>
      </c>
      <c r="J13" s="11" t="n">
        <v>2560</v>
      </c>
      <c r="K13" s="11" t="n">
        <f aca="false">K643</f>
        <v>0</v>
      </c>
      <c r="L13" s="11" t="n">
        <f aca="false">L643</f>
        <v>0</v>
      </c>
      <c r="M13" s="11" t="n">
        <f aca="false">M643</f>
        <v>0</v>
      </c>
      <c r="N13" s="11" t="n">
        <f aca="false">N643</f>
        <v>0</v>
      </c>
      <c r="O13" s="11" t="n">
        <f aca="false">O643</f>
        <v>0</v>
      </c>
      <c r="P13" s="11" t="n">
        <f aca="false">P643</f>
        <v>0</v>
      </c>
      <c r="Q13" s="11" t="n">
        <f aca="false">Q643</f>
        <v>0</v>
      </c>
      <c r="R13" s="12" t="e">
        <f aca="false">Q13/$P13</f>
        <v>#DIV/0!</v>
      </c>
      <c r="S13" s="11" t="n">
        <f aca="false">S643</f>
        <v>0</v>
      </c>
      <c r="T13" s="12" t="e">
        <f aca="false">S13/$P13</f>
        <v>#DIV/0!</v>
      </c>
      <c r="U13" s="11" t="n">
        <f aca="false">U643</f>
        <v>0</v>
      </c>
      <c r="V13" s="12" t="e">
        <f aca="false">U13/$P13</f>
        <v>#DIV/0!</v>
      </c>
      <c r="W13" s="11" t="n">
        <f aca="false">W643</f>
        <v>0</v>
      </c>
      <c r="X13" s="12" t="e">
        <f aca="false">W13/$P13</f>
        <v>#DIV/0!</v>
      </c>
      <c r="Y13" s="11" t="n">
        <f aca="false">Y643</f>
        <v>0</v>
      </c>
      <c r="Z13" s="11" t="n">
        <f aca="false">Z643</f>
        <v>3000</v>
      </c>
    </row>
    <row r="14" customFormat="false" ht="13.9" hidden="false" customHeight="true" outlineLevel="0" collapsed="false">
      <c r="D14" s="72"/>
      <c r="E14" s="10"/>
      <c r="F14" s="13" t="s">
        <v>29</v>
      </c>
      <c r="G14" s="14" t="n">
        <f aca="false">SUM(G12:G13)</f>
        <v>70010.5</v>
      </c>
      <c r="H14" s="14" t="n">
        <f aca="false">SUM(H12:H13)</f>
        <v>1617.83</v>
      </c>
      <c r="I14" s="14" t="n">
        <f aca="false">SUM(I12:I13)</f>
        <v>0</v>
      </c>
      <c r="J14" s="14" t="n">
        <f aca="false">SUM(J12:J13)</f>
        <v>2560</v>
      </c>
      <c r="K14" s="14" t="n">
        <f aca="false">SUM(K12:K13)</f>
        <v>0</v>
      </c>
      <c r="L14" s="14" t="n">
        <f aca="false">SUM(L12:L13)</f>
        <v>0</v>
      </c>
      <c r="M14" s="14" t="n">
        <f aca="false">SUM(M12:M13)</f>
        <v>0</v>
      </c>
      <c r="N14" s="14" t="n">
        <f aca="false">SUM(N12:N13)</f>
        <v>0</v>
      </c>
      <c r="O14" s="14" t="n">
        <f aca="false">SUM(O12:O13)</f>
        <v>0</v>
      </c>
      <c r="P14" s="14" t="n">
        <f aca="false">SUM(P12:P13)</f>
        <v>0</v>
      </c>
      <c r="Q14" s="14" t="n">
        <f aca="false">SUM(Q12:Q13)</f>
        <v>0</v>
      </c>
      <c r="R14" s="15" t="e">
        <f aca="false">Q14/$P14</f>
        <v>#DIV/0!</v>
      </c>
      <c r="S14" s="14" t="n">
        <f aca="false">SUM(S12:S13)</f>
        <v>0</v>
      </c>
      <c r="T14" s="15" t="e">
        <f aca="false">S14/$P14</f>
        <v>#DIV/0!</v>
      </c>
      <c r="U14" s="14" t="n">
        <f aca="false">SUM(U12:U13)</f>
        <v>0</v>
      </c>
      <c r="V14" s="15" t="e">
        <f aca="false">U14/$P14</f>
        <v>#DIV/0!</v>
      </c>
      <c r="W14" s="14" t="n">
        <f aca="false">SUM(W12:W13)</f>
        <v>0</v>
      </c>
      <c r="X14" s="15" t="e">
        <f aca="false">W14/$P14</f>
        <v>#DIV/0!</v>
      </c>
      <c r="Y14" s="14" t="n">
        <f aca="false">SUM(Y12:Y13)</f>
        <v>0</v>
      </c>
      <c r="Z14" s="14" t="n">
        <f aca="false">SUM(Z12:Z13)</f>
        <v>3000</v>
      </c>
    </row>
    <row r="15" customFormat="false" ht="13.9" hidden="false" customHeight="true" outlineLevel="0" collapsed="false">
      <c r="D15" s="72"/>
      <c r="E15" s="10" t="n">
        <v>111</v>
      </c>
      <c r="F15" s="10" t="s">
        <v>22</v>
      </c>
      <c r="G15" s="11" t="n">
        <f aca="false">G3+G8</f>
        <v>1195723.87</v>
      </c>
      <c r="H15" s="11" t="n">
        <f aca="false">H3+H8</f>
        <v>1587854.15</v>
      </c>
      <c r="I15" s="11" t="n">
        <f aca="false">I3+I8</f>
        <v>980786</v>
      </c>
      <c r="J15" s="11" t="n">
        <f aca="false">J3+J8</f>
        <v>692070.66</v>
      </c>
      <c r="K15" s="11" t="n">
        <f aca="false">K3+K8</f>
        <v>1194124</v>
      </c>
      <c r="L15" s="11" t="n">
        <f aca="false">L3+L8</f>
        <v>0</v>
      </c>
      <c r="M15" s="11" t="n">
        <f aca="false">M3+M8</f>
        <v>0</v>
      </c>
      <c r="N15" s="11" t="n">
        <f aca="false">N3+N8</f>
        <v>0</v>
      </c>
      <c r="O15" s="11" t="n">
        <f aca="false">O3+O8</f>
        <v>0</v>
      </c>
      <c r="P15" s="11" t="n">
        <f aca="false">P3+P8</f>
        <v>1024124</v>
      </c>
      <c r="Q15" s="11" t="n">
        <f aca="false">Q3+Q8</f>
        <v>0</v>
      </c>
      <c r="R15" s="12" t="n">
        <f aca="false">Q15/$P15</f>
        <v>0</v>
      </c>
      <c r="S15" s="11" t="n">
        <f aca="false">S3+S8</f>
        <v>0</v>
      </c>
      <c r="T15" s="12" t="n">
        <f aca="false">S15/$P15</f>
        <v>0</v>
      </c>
      <c r="U15" s="11" t="n">
        <f aca="false">U3+U8</f>
        <v>0</v>
      </c>
      <c r="V15" s="12" t="n">
        <f aca="false">U15/$P15</f>
        <v>0</v>
      </c>
      <c r="W15" s="11" t="n">
        <f aca="false">W3+W8</f>
        <v>0</v>
      </c>
      <c r="X15" s="12" t="n">
        <f aca="false">W15/$P15</f>
        <v>0</v>
      </c>
      <c r="Y15" s="11" t="n">
        <f aca="false">Y3+Y8</f>
        <v>661725</v>
      </c>
      <c r="Z15" s="11" t="n">
        <f aca="false">Z3+Z8</f>
        <v>662149</v>
      </c>
    </row>
    <row r="16" customFormat="false" ht="13.9" hidden="false" customHeight="true" outlineLevel="0" collapsed="false">
      <c r="D16" s="72"/>
      <c r="E16" s="10" t="n">
        <v>41</v>
      </c>
      <c r="F16" s="10" t="s">
        <v>23</v>
      </c>
      <c r="G16" s="11" t="n">
        <f aca="false">G4+G9+G12</f>
        <v>1329648.89</v>
      </c>
      <c r="H16" s="11" t="n">
        <f aca="false">H4+H9+H12</f>
        <v>1117545.55</v>
      </c>
      <c r="I16" s="11" t="n">
        <f aca="false">I4+I9+I12</f>
        <v>1717308</v>
      </c>
      <c r="J16" s="11" t="n">
        <f aca="false">J4+J9+J12</f>
        <v>924720.95</v>
      </c>
      <c r="K16" s="11" t="n">
        <f aca="false">K4+K9+K12</f>
        <v>2069827</v>
      </c>
      <c r="L16" s="11" t="n">
        <f aca="false">L4+L9+L12</f>
        <v>0</v>
      </c>
      <c r="M16" s="11" t="n">
        <f aca="false">M4+M9+M12</f>
        <v>0</v>
      </c>
      <c r="N16" s="11" t="n">
        <f aca="false">N4+N9+N12</f>
        <v>0</v>
      </c>
      <c r="O16" s="11" t="n">
        <f aca="false">O4+O9+O12</f>
        <v>0</v>
      </c>
      <c r="P16" s="11" t="n">
        <f aca="false">P4+P9+P12</f>
        <v>2239827</v>
      </c>
      <c r="Q16" s="11" t="n">
        <f aca="false">Q4+Q9+Q12</f>
        <v>0</v>
      </c>
      <c r="R16" s="12" t="n">
        <f aca="false">Q16/$P16</f>
        <v>0</v>
      </c>
      <c r="S16" s="11" t="n">
        <f aca="false">S4+S9+S12</f>
        <v>0</v>
      </c>
      <c r="T16" s="12" t="n">
        <f aca="false">S16/$P16</f>
        <v>0</v>
      </c>
      <c r="U16" s="11" t="n">
        <f aca="false">U4+U9+U12</f>
        <v>0</v>
      </c>
      <c r="V16" s="12" t="n">
        <f aca="false">U16/$P16</f>
        <v>0</v>
      </c>
      <c r="W16" s="11" t="n">
        <f aca="false">W4+W9+W12</f>
        <v>0</v>
      </c>
      <c r="X16" s="12" t="n">
        <f aca="false">W16/$P16</f>
        <v>0</v>
      </c>
      <c r="Y16" s="11" t="n">
        <f aca="false">Y4+Y9+Y12</f>
        <v>1349447</v>
      </c>
      <c r="Z16" s="11" t="n">
        <f aca="false">Z4+Z9+Z12</f>
        <v>1411646</v>
      </c>
    </row>
    <row r="17" customFormat="false" ht="13.9" hidden="false" customHeight="true" outlineLevel="0" collapsed="false">
      <c r="D17" s="72"/>
      <c r="E17" s="10" t="n">
        <v>52</v>
      </c>
      <c r="F17" s="10" t="s">
        <v>28</v>
      </c>
      <c r="G17" s="11" t="n">
        <f aca="false">G10</f>
        <v>0</v>
      </c>
      <c r="H17" s="11" t="n">
        <f aca="false">H10</f>
        <v>0</v>
      </c>
      <c r="I17" s="11" t="n">
        <f aca="false">I10</f>
        <v>0</v>
      </c>
      <c r="J17" s="11" t="n">
        <f aca="false">J10</f>
        <v>0</v>
      </c>
      <c r="K17" s="11" t="n">
        <f aca="false">K10</f>
        <v>0</v>
      </c>
      <c r="L17" s="11" t="n">
        <f aca="false">L10</f>
        <v>0</v>
      </c>
      <c r="M17" s="11" t="n">
        <f aca="false">M10</f>
        <v>0</v>
      </c>
      <c r="N17" s="11" t="n">
        <f aca="false">N10</f>
        <v>0</v>
      </c>
      <c r="O17" s="11" t="n">
        <f aca="false">O10</f>
        <v>0</v>
      </c>
      <c r="P17" s="11" t="n">
        <f aca="false">P10</f>
        <v>0</v>
      </c>
      <c r="Q17" s="11" t="n">
        <f aca="false">Q10</f>
        <v>0</v>
      </c>
      <c r="R17" s="12" t="e">
        <f aca="false">Q17/$P17</f>
        <v>#DIV/0!</v>
      </c>
      <c r="S17" s="11" t="n">
        <f aca="false">S10</f>
        <v>0</v>
      </c>
      <c r="T17" s="12" t="e">
        <f aca="false">S17/$P17</f>
        <v>#DIV/0!</v>
      </c>
      <c r="U17" s="11" t="n">
        <f aca="false">U10</f>
        <v>0</v>
      </c>
      <c r="V17" s="12" t="e">
        <f aca="false">U17/$P17</f>
        <v>#DIV/0!</v>
      </c>
      <c r="W17" s="11" t="n">
        <f aca="false">W10</f>
        <v>0</v>
      </c>
      <c r="X17" s="12" t="e">
        <f aca="false">W17/$P17</f>
        <v>#DIV/0!</v>
      </c>
      <c r="Y17" s="11" t="n">
        <f aca="false">Y10</f>
        <v>0</v>
      </c>
      <c r="Z17" s="11" t="n">
        <f aca="false">Z10</f>
        <v>0</v>
      </c>
    </row>
    <row r="18" customFormat="false" ht="13.9" hidden="false" customHeight="true" outlineLevel="0" collapsed="false">
      <c r="D18" s="72"/>
      <c r="E18" s="10" t="n">
        <v>71</v>
      </c>
      <c r="F18" s="10" t="s">
        <v>24</v>
      </c>
      <c r="G18" s="11" t="n">
        <f aca="false">G5+G13</f>
        <v>71410.5</v>
      </c>
      <c r="H18" s="11" t="n">
        <f aca="false">H5+H13</f>
        <v>3017.83</v>
      </c>
      <c r="I18" s="11" t="n">
        <f aca="false">I5+I13</f>
        <v>1400</v>
      </c>
      <c r="J18" s="11" t="n">
        <f aca="false">J5+J13</f>
        <v>3960</v>
      </c>
      <c r="K18" s="11" t="n">
        <f aca="false">K5+K13</f>
        <v>3000</v>
      </c>
      <c r="L18" s="11" t="n">
        <f aca="false">L5+L13</f>
        <v>0</v>
      </c>
      <c r="M18" s="11" t="n">
        <f aca="false">M5+M13</f>
        <v>0</v>
      </c>
      <c r="N18" s="11" t="n">
        <f aca="false">N5+N13</f>
        <v>0</v>
      </c>
      <c r="O18" s="11" t="n">
        <f aca="false">O5+O13</f>
        <v>0</v>
      </c>
      <c r="P18" s="11" t="n">
        <f aca="false">P5+P13</f>
        <v>3000</v>
      </c>
      <c r="Q18" s="11" t="n">
        <f aca="false">Q5+Q13</f>
        <v>0</v>
      </c>
      <c r="R18" s="12" t="n">
        <f aca="false">Q18/$P18</f>
        <v>0</v>
      </c>
      <c r="S18" s="11" t="n">
        <f aca="false">S5+S13</f>
        <v>0</v>
      </c>
      <c r="T18" s="12" t="n">
        <f aca="false">S18/$P18</f>
        <v>0</v>
      </c>
      <c r="U18" s="11" t="n">
        <f aca="false">U5+U13</f>
        <v>0</v>
      </c>
      <c r="V18" s="12" t="n">
        <f aca="false">U18/$P18</f>
        <v>0</v>
      </c>
      <c r="W18" s="11" t="n">
        <f aca="false">W5+W13</f>
        <v>0</v>
      </c>
      <c r="X18" s="12" t="n">
        <f aca="false">W18/$P18</f>
        <v>0</v>
      </c>
      <c r="Y18" s="11" t="n">
        <f aca="false">Y5+Y13</f>
        <v>3000</v>
      </c>
      <c r="Z18" s="11" t="n">
        <f aca="false">Z5+Z13</f>
        <v>6000</v>
      </c>
    </row>
    <row r="19" customFormat="false" ht="13.9" hidden="false" customHeight="true" outlineLevel="0" collapsed="false">
      <c r="D19" s="72"/>
      <c r="E19" s="10" t="n">
        <v>72</v>
      </c>
      <c r="F19" s="10" t="s">
        <v>25</v>
      </c>
      <c r="G19" s="11" t="n">
        <f aca="false">G6</f>
        <v>57128.66</v>
      </c>
      <c r="H19" s="11" t="n">
        <f aca="false">H6</f>
        <v>48677.34</v>
      </c>
      <c r="I19" s="11" t="n">
        <f aca="false">I6</f>
        <v>50455</v>
      </c>
      <c r="J19" s="11" t="n">
        <f aca="false">J6</f>
        <v>41257.55</v>
      </c>
      <c r="K19" s="11" t="n">
        <f aca="false">K6</f>
        <v>51356</v>
      </c>
      <c r="L19" s="11" t="n">
        <f aca="false">L6</f>
        <v>0</v>
      </c>
      <c r="M19" s="11" t="n">
        <f aca="false">M6</f>
        <v>0</v>
      </c>
      <c r="N19" s="11" t="n">
        <f aca="false">N6</f>
        <v>0</v>
      </c>
      <c r="O19" s="11" t="n">
        <f aca="false">O6</f>
        <v>0</v>
      </c>
      <c r="P19" s="11" t="n">
        <f aca="false">P6</f>
        <v>51356</v>
      </c>
      <c r="Q19" s="11" t="n">
        <f aca="false">Q6</f>
        <v>0</v>
      </c>
      <c r="R19" s="12" t="n">
        <f aca="false">Q19/$P19</f>
        <v>0</v>
      </c>
      <c r="S19" s="11" t="n">
        <f aca="false">S6</f>
        <v>0</v>
      </c>
      <c r="T19" s="12" t="n">
        <f aca="false">S19/$P19</f>
        <v>0</v>
      </c>
      <c r="U19" s="11" t="n">
        <f aca="false">U6</f>
        <v>0</v>
      </c>
      <c r="V19" s="12" t="n">
        <f aca="false">U19/$P19</f>
        <v>0</v>
      </c>
      <c r="W19" s="11" t="n">
        <f aca="false">W6</f>
        <v>0</v>
      </c>
      <c r="X19" s="12" t="n">
        <f aca="false">W19/$P19</f>
        <v>0</v>
      </c>
      <c r="Y19" s="11" t="n">
        <f aca="false">Y6</f>
        <v>51191</v>
      </c>
      <c r="Z19" s="11" t="n">
        <f aca="false">Z6</f>
        <v>51191</v>
      </c>
    </row>
    <row r="20" customFormat="false" ht="13.9" hidden="false" customHeight="true" outlineLevel="0" collapsed="false">
      <c r="D20" s="17"/>
      <c r="E20" s="18"/>
      <c r="F20" s="13" t="s">
        <v>124</v>
      </c>
      <c r="G20" s="14" t="n">
        <f aca="false">SUM(G15:G19)</f>
        <v>2653911.92</v>
      </c>
      <c r="H20" s="14" t="n">
        <f aca="false">SUM(H15:H19)</f>
        <v>2757094.87</v>
      </c>
      <c r="I20" s="14" t="n">
        <f aca="false">SUM(I15:I19)</f>
        <v>2749949</v>
      </c>
      <c r="J20" s="14" t="n">
        <f aca="false">SUM(J15:J19)</f>
        <v>1662009.16</v>
      </c>
      <c r="K20" s="14" t="n">
        <f aca="false">SUM(K15:K19)</f>
        <v>3318307</v>
      </c>
      <c r="L20" s="14" t="n">
        <f aca="false">SUM(L15:L19)</f>
        <v>0</v>
      </c>
      <c r="M20" s="14" t="n">
        <f aca="false">SUM(M15:M19)</f>
        <v>0</v>
      </c>
      <c r="N20" s="14" t="n">
        <f aca="false">SUM(N15:N19)</f>
        <v>0</v>
      </c>
      <c r="O20" s="14" t="n">
        <f aca="false">SUM(O15:O19)</f>
        <v>0</v>
      </c>
      <c r="P20" s="14" t="n">
        <f aca="false">SUM(P15:P19)</f>
        <v>3318307</v>
      </c>
      <c r="Q20" s="14" t="n">
        <f aca="false">SUM(Q15:Q19)</f>
        <v>0</v>
      </c>
      <c r="R20" s="15" t="n">
        <f aca="false">Q20/$P20</f>
        <v>0</v>
      </c>
      <c r="S20" s="14" t="n">
        <f aca="false">SUM(S15:S19)</f>
        <v>0</v>
      </c>
      <c r="T20" s="15" t="n">
        <f aca="false">S20/$P20</f>
        <v>0</v>
      </c>
      <c r="U20" s="14" t="n">
        <f aca="false">SUM(U15:U19)</f>
        <v>0</v>
      </c>
      <c r="V20" s="15" t="n">
        <f aca="false">U20/$P20</f>
        <v>0</v>
      </c>
      <c r="W20" s="14" t="n">
        <f aca="false">SUM(W15:W19)</f>
        <v>0</v>
      </c>
      <c r="X20" s="15" t="n">
        <f aca="false">W20/$P20</f>
        <v>0</v>
      </c>
      <c r="Y20" s="14" t="n">
        <f aca="false">SUM(Y15:Y19)</f>
        <v>2065363</v>
      </c>
      <c r="Z20" s="14" t="n">
        <f aca="false">SUM(Z15:Z19)</f>
        <v>2130986</v>
      </c>
    </row>
    <row r="22" customFormat="false" ht="13.9" hidden="false" customHeight="true" outlineLevel="0" collapsed="false">
      <c r="D22" s="19" t="s">
        <v>125</v>
      </c>
      <c r="E22" s="19"/>
      <c r="F22" s="19"/>
      <c r="G22" s="19"/>
      <c r="H22" s="19"/>
      <c r="I22" s="19"/>
      <c r="J22" s="19"/>
      <c r="K22" s="19"/>
      <c r="L22" s="19"/>
      <c r="M22" s="19"/>
      <c r="N22" s="19"/>
      <c r="O22" s="19"/>
      <c r="P22" s="19"/>
      <c r="Q22" s="19"/>
      <c r="R22" s="19"/>
      <c r="S22" s="19"/>
      <c r="T22" s="19"/>
      <c r="U22" s="19"/>
      <c r="V22" s="19"/>
      <c r="W22" s="19"/>
      <c r="X22" s="19"/>
      <c r="Y22" s="19"/>
      <c r="Z22" s="19"/>
    </row>
    <row r="23" customFormat="false" ht="13.9" hidden="false" customHeight="true" outlineLevel="0" collapsed="false">
      <c r="D23" s="6"/>
      <c r="E23" s="6"/>
      <c r="F23" s="6"/>
      <c r="G23" s="7" t="s">
        <v>1</v>
      </c>
      <c r="H23" s="7" t="s">
        <v>2</v>
      </c>
      <c r="I23" s="7" t="s">
        <v>3</v>
      </c>
      <c r="J23" s="7" t="s">
        <v>4</v>
      </c>
      <c r="K23" s="7" t="s">
        <v>5</v>
      </c>
      <c r="L23" s="7" t="s">
        <v>6</v>
      </c>
      <c r="M23" s="7" t="s">
        <v>7</v>
      </c>
      <c r="N23" s="7" t="s">
        <v>8</v>
      </c>
      <c r="O23" s="7" t="s">
        <v>9</v>
      </c>
      <c r="P23" s="7" t="s">
        <v>10</v>
      </c>
      <c r="Q23" s="7" t="s">
        <v>11</v>
      </c>
      <c r="R23" s="8" t="s">
        <v>12</v>
      </c>
      <c r="S23" s="7" t="s">
        <v>13</v>
      </c>
      <c r="T23" s="8" t="s">
        <v>14</v>
      </c>
      <c r="U23" s="7" t="s">
        <v>15</v>
      </c>
      <c r="V23" s="8" t="s">
        <v>16</v>
      </c>
      <c r="W23" s="7" t="s">
        <v>17</v>
      </c>
      <c r="X23" s="8" t="s">
        <v>18</v>
      </c>
      <c r="Y23" s="7" t="s">
        <v>19</v>
      </c>
      <c r="Z23" s="7" t="s">
        <v>20</v>
      </c>
    </row>
    <row r="24" customFormat="false" ht="13.9" hidden="false" customHeight="true" outlineLevel="0" collapsed="false">
      <c r="A24" s="1" t="n">
        <v>1</v>
      </c>
      <c r="D24" s="73" t="s">
        <v>21</v>
      </c>
      <c r="E24" s="22" t="n">
        <v>111</v>
      </c>
      <c r="F24" s="22" t="s">
        <v>47</v>
      </c>
      <c r="G24" s="23" t="n">
        <f aca="false">G31+G125+G149</f>
        <v>11224.28</v>
      </c>
      <c r="H24" s="23" t="n">
        <f aca="false">H31+H125+H149</f>
        <v>15196.16</v>
      </c>
      <c r="I24" s="23" t="n">
        <f aca="false">I31+I125+I149</f>
        <v>11632</v>
      </c>
      <c r="J24" s="23" t="n">
        <f aca="false">J31+J125+J149</f>
        <v>14078.89</v>
      </c>
      <c r="K24" s="23" t="n">
        <f aca="false">K31+K125+K149</f>
        <v>21421</v>
      </c>
      <c r="L24" s="23" t="n">
        <f aca="false">L31+L125+L149</f>
        <v>0</v>
      </c>
      <c r="M24" s="23" t="n">
        <f aca="false">M31+M125+M149</f>
        <v>0</v>
      </c>
      <c r="N24" s="23" t="n">
        <f aca="false">N31+N125+N149</f>
        <v>0</v>
      </c>
      <c r="O24" s="23" t="n">
        <f aca="false">O31+O125+O149</f>
        <v>0</v>
      </c>
      <c r="P24" s="23" t="n">
        <f aca="false">P31+P125+P149</f>
        <v>21421</v>
      </c>
      <c r="Q24" s="23" t="n">
        <f aca="false">Q31+Q125+Q149</f>
        <v>0</v>
      </c>
      <c r="R24" s="24" t="n">
        <f aca="false">Q24/$P24</f>
        <v>0</v>
      </c>
      <c r="S24" s="23" t="n">
        <f aca="false">S31+S125+S149</f>
        <v>0</v>
      </c>
      <c r="T24" s="24" t="n">
        <f aca="false">S24/$P24</f>
        <v>0</v>
      </c>
      <c r="U24" s="23" t="n">
        <f aca="false">U31+U125+U149</f>
        <v>0</v>
      </c>
      <c r="V24" s="24" t="n">
        <f aca="false">U24/$P24</f>
        <v>0</v>
      </c>
      <c r="W24" s="23" t="n">
        <f aca="false">W31+W125+W149</f>
        <v>0</v>
      </c>
      <c r="X24" s="24" t="n">
        <f aca="false">W24/$P24</f>
        <v>0</v>
      </c>
      <c r="Y24" s="23" t="n">
        <f aca="false">Y31+Y125+Y149</f>
        <v>14513</v>
      </c>
      <c r="Z24" s="23" t="n">
        <f aca="false">Z31+Z125+Z149</f>
        <v>10113</v>
      </c>
    </row>
    <row r="25" customFormat="false" ht="13.9" hidden="false" customHeight="true" outlineLevel="0" collapsed="false">
      <c r="A25" s="1" t="n">
        <v>1</v>
      </c>
      <c r="D25" s="73"/>
      <c r="E25" s="22" t="n">
        <v>41</v>
      </c>
      <c r="F25" s="22" t="s">
        <v>23</v>
      </c>
      <c r="G25" s="23" t="n">
        <f aca="false">G32+G128+G137</f>
        <v>259697.01</v>
      </c>
      <c r="H25" s="23" t="n">
        <f aca="false">H32+H128+H137</f>
        <v>252704.18</v>
      </c>
      <c r="I25" s="23" t="n">
        <f aca="false">I32+I128+I137</f>
        <v>277066</v>
      </c>
      <c r="J25" s="23" t="n">
        <f aca="false">J32+J128+J137</f>
        <v>219088.42</v>
      </c>
      <c r="K25" s="23" t="n">
        <f aca="false">K32+K128+K137</f>
        <v>226163</v>
      </c>
      <c r="L25" s="23" t="n">
        <f aca="false">L32+L128+L137</f>
        <v>0</v>
      </c>
      <c r="M25" s="23" t="n">
        <f aca="false">M32+M128+M137</f>
        <v>0</v>
      </c>
      <c r="N25" s="23" t="n">
        <f aca="false">N32+N128+N137</f>
        <v>0</v>
      </c>
      <c r="O25" s="23" t="n">
        <f aca="false">O32+O128+O137</f>
        <v>0</v>
      </c>
      <c r="P25" s="23" t="n">
        <f aca="false">P32+P128+P137</f>
        <v>226163</v>
      </c>
      <c r="Q25" s="23" t="n">
        <f aca="false">Q32+Q128+Q137</f>
        <v>0</v>
      </c>
      <c r="R25" s="24" t="n">
        <f aca="false">Q25/$P25</f>
        <v>0</v>
      </c>
      <c r="S25" s="23" t="n">
        <f aca="false">S32+S128+S137</f>
        <v>0</v>
      </c>
      <c r="T25" s="24" t="n">
        <f aca="false">S25/$P25</f>
        <v>0</v>
      </c>
      <c r="U25" s="23" t="n">
        <f aca="false">U32+U128+U137</f>
        <v>0</v>
      </c>
      <c r="V25" s="24" t="n">
        <f aca="false">U25/$P25</f>
        <v>0</v>
      </c>
      <c r="W25" s="23" t="n">
        <f aca="false">W32+W128+W137</f>
        <v>0</v>
      </c>
      <c r="X25" s="24" t="n">
        <f aca="false">W25/$P25</f>
        <v>0</v>
      </c>
      <c r="Y25" s="23" t="n">
        <f aca="false">Y32+Y128+Y137</f>
        <v>235957</v>
      </c>
      <c r="Z25" s="23" t="n">
        <f aca="false">Z32+Z128+Z137</f>
        <v>252393</v>
      </c>
    </row>
    <row r="26" customFormat="false" ht="13.9" hidden="false" customHeight="true" outlineLevel="0" collapsed="false">
      <c r="A26" s="1" t="n">
        <v>1</v>
      </c>
      <c r="D26" s="73"/>
      <c r="E26" s="22" t="n">
        <v>72</v>
      </c>
      <c r="F26" s="22" t="s">
        <v>25</v>
      </c>
      <c r="G26" s="23" t="n">
        <f aca="false">G33</f>
        <v>893</v>
      </c>
      <c r="H26" s="23" t="n">
        <f aca="false">H33</f>
        <v>939.98</v>
      </c>
      <c r="I26" s="23" t="n">
        <f aca="false">I33</f>
        <v>985</v>
      </c>
      <c r="J26" s="23" t="n">
        <f aca="false">J33</f>
        <v>780.65</v>
      </c>
      <c r="K26" s="23" t="n">
        <f aca="false">K33</f>
        <v>782</v>
      </c>
      <c r="L26" s="23" t="n">
        <f aca="false">L33</f>
        <v>0</v>
      </c>
      <c r="M26" s="23" t="n">
        <f aca="false">M33</f>
        <v>0</v>
      </c>
      <c r="N26" s="23" t="n">
        <f aca="false">N33</f>
        <v>0</v>
      </c>
      <c r="O26" s="23" t="n">
        <f aca="false">O33</f>
        <v>0</v>
      </c>
      <c r="P26" s="23" t="n">
        <f aca="false">P33</f>
        <v>782</v>
      </c>
      <c r="Q26" s="23" t="n">
        <f aca="false">Q33</f>
        <v>0</v>
      </c>
      <c r="R26" s="24" t="n">
        <f aca="false">Q26/$P26</f>
        <v>0</v>
      </c>
      <c r="S26" s="23" t="n">
        <f aca="false">S33</f>
        <v>0</v>
      </c>
      <c r="T26" s="24" t="n">
        <f aca="false">S26/$P26</f>
        <v>0</v>
      </c>
      <c r="U26" s="23" t="n">
        <f aca="false">U33</f>
        <v>0</v>
      </c>
      <c r="V26" s="24" t="n">
        <f aca="false">U26/$P26</f>
        <v>0</v>
      </c>
      <c r="W26" s="23" t="n">
        <f aca="false">W33</f>
        <v>0</v>
      </c>
      <c r="X26" s="24" t="n">
        <f aca="false">W26/$P26</f>
        <v>0</v>
      </c>
      <c r="Y26" s="23" t="n">
        <f aca="false">Y33</f>
        <v>782</v>
      </c>
      <c r="Z26" s="23" t="n">
        <f aca="false">Z33</f>
        <v>782</v>
      </c>
    </row>
    <row r="27" customFormat="false" ht="13.9" hidden="false" customHeight="true" outlineLevel="0" collapsed="false">
      <c r="A27" s="1" t="n">
        <v>1</v>
      </c>
      <c r="D27" s="17"/>
      <c r="E27" s="18"/>
      <c r="F27" s="25" t="s">
        <v>124</v>
      </c>
      <c r="G27" s="26" t="n">
        <f aca="false">SUM(G24:G26)</f>
        <v>271814.29</v>
      </c>
      <c r="H27" s="26" t="n">
        <f aca="false">SUM(H24:H26)</f>
        <v>268840.32</v>
      </c>
      <c r="I27" s="26" t="n">
        <f aca="false">SUM(I24:I26)</f>
        <v>289683</v>
      </c>
      <c r="J27" s="26" t="n">
        <f aca="false">SUM(J24:J26)</f>
        <v>233947.96</v>
      </c>
      <c r="K27" s="26" t="n">
        <f aca="false">SUM(K24:K26)</f>
        <v>248366</v>
      </c>
      <c r="L27" s="26" t="n">
        <f aca="false">SUM(L24:L26)</f>
        <v>0</v>
      </c>
      <c r="M27" s="26" t="n">
        <f aca="false">SUM(M24:M26)</f>
        <v>0</v>
      </c>
      <c r="N27" s="26" t="n">
        <f aca="false">SUM(N24:N26)</f>
        <v>0</v>
      </c>
      <c r="O27" s="26" t="n">
        <f aca="false">SUM(O24:O26)</f>
        <v>0</v>
      </c>
      <c r="P27" s="26" t="n">
        <f aca="false">SUM(P24:P26)</f>
        <v>248366</v>
      </c>
      <c r="Q27" s="26" t="n">
        <f aca="false">SUM(Q24:Q26)</f>
        <v>0</v>
      </c>
      <c r="R27" s="27" t="n">
        <f aca="false">Q27/$P27</f>
        <v>0</v>
      </c>
      <c r="S27" s="26" t="n">
        <f aca="false">SUM(S24:S26)</f>
        <v>0</v>
      </c>
      <c r="T27" s="27" t="n">
        <f aca="false">S27/$P27</f>
        <v>0</v>
      </c>
      <c r="U27" s="26" t="n">
        <f aca="false">SUM(U24:U26)</f>
        <v>0</v>
      </c>
      <c r="V27" s="27" t="n">
        <f aca="false">U27/$P27</f>
        <v>0</v>
      </c>
      <c r="W27" s="26" t="n">
        <f aca="false">SUM(W24:W26)</f>
        <v>0</v>
      </c>
      <c r="X27" s="27" t="n">
        <f aca="false">W27/$P27</f>
        <v>0</v>
      </c>
      <c r="Y27" s="26" t="n">
        <f aca="false">SUM(Y24:Y26)</f>
        <v>251252</v>
      </c>
      <c r="Z27" s="26" t="n">
        <f aca="false">SUM(Z24:Z26)</f>
        <v>263288</v>
      </c>
    </row>
    <row r="29" customFormat="false" ht="13.9" hidden="false" customHeight="true" outlineLevel="0" collapsed="false">
      <c r="D29" s="28" t="s">
        <v>126</v>
      </c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</row>
    <row r="30" customFormat="false" ht="13.9" hidden="false" customHeight="true" outlineLevel="0" collapsed="false">
      <c r="D30" s="7"/>
      <c r="E30" s="7"/>
      <c r="F30" s="7"/>
      <c r="G30" s="7" t="s">
        <v>1</v>
      </c>
      <c r="H30" s="7" t="s">
        <v>2</v>
      </c>
      <c r="I30" s="7" t="s">
        <v>3</v>
      </c>
      <c r="J30" s="7" t="s">
        <v>4</v>
      </c>
      <c r="K30" s="7" t="s">
        <v>5</v>
      </c>
      <c r="L30" s="7" t="s">
        <v>6</v>
      </c>
      <c r="M30" s="7" t="s">
        <v>7</v>
      </c>
      <c r="N30" s="7" t="s">
        <v>8</v>
      </c>
      <c r="O30" s="7" t="s">
        <v>9</v>
      </c>
      <c r="P30" s="7" t="s">
        <v>10</v>
      </c>
      <c r="Q30" s="7" t="s">
        <v>11</v>
      </c>
      <c r="R30" s="8" t="s">
        <v>12</v>
      </c>
      <c r="S30" s="7" t="s">
        <v>13</v>
      </c>
      <c r="T30" s="8" t="s">
        <v>14</v>
      </c>
      <c r="U30" s="7" t="s">
        <v>15</v>
      </c>
      <c r="V30" s="8" t="s">
        <v>16</v>
      </c>
      <c r="W30" s="7" t="s">
        <v>17</v>
      </c>
      <c r="X30" s="8" t="s">
        <v>18</v>
      </c>
      <c r="Y30" s="7" t="s">
        <v>19</v>
      </c>
      <c r="Z30" s="7" t="s">
        <v>20</v>
      </c>
    </row>
    <row r="31" customFormat="false" ht="13.9" hidden="false" customHeight="true" outlineLevel="0" collapsed="false">
      <c r="A31" s="1" t="n">
        <v>1</v>
      </c>
      <c r="B31" s="1" t="n">
        <v>1</v>
      </c>
      <c r="D31" s="30" t="s">
        <v>21</v>
      </c>
      <c r="E31" s="10" t="n">
        <v>111</v>
      </c>
      <c r="F31" s="10" t="s">
        <v>47</v>
      </c>
      <c r="G31" s="11" t="n">
        <f aca="false">G50+G73+G112</f>
        <v>6065.72</v>
      </c>
      <c r="H31" s="11" t="n">
        <f aca="false">H50+H73+H112</f>
        <v>6496.09</v>
      </c>
      <c r="I31" s="11" t="n">
        <f aca="false">I50+I73+I112</f>
        <v>6496</v>
      </c>
      <c r="J31" s="11" t="n">
        <f aca="false">J50+J73+J112</f>
        <v>6999.53</v>
      </c>
      <c r="K31" s="11" t="n">
        <f aca="false">K50+K73+K112</f>
        <v>5871</v>
      </c>
      <c r="L31" s="11" t="n">
        <f aca="false">L50+L73+L112</f>
        <v>0</v>
      </c>
      <c r="M31" s="11" t="n">
        <f aca="false">M50+M73+M112</f>
        <v>0</v>
      </c>
      <c r="N31" s="11" t="n">
        <f aca="false">N50+N73+N112</f>
        <v>0</v>
      </c>
      <c r="O31" s="11" t="n">
        <f aca="false">O50+O73+O112</f>
        <v>0</v>
      </c>
      <c r="P31" s="11" t="n">
        <f aca="false">P50+P73+P112</f>
        <v>5871</v>
      </c>
      <c r="Q31" s="11" t="n">
        <f aca="false">Q50+Q73+Q112</f>
        <v>0</v>
      </c>
      <c r="R31" s="12" t="n">
        <f aca="false">Q31/$P31</f>
        <v>0</v>
      </c>
      <c r="S31" s="11" t="n">
        <f aca="false">S50+S73+S112</f>
        <v>0</v>
      </c>
      <c r="T31" s="12" t="n">
        <f aca="false">S31/$P31</f>
        <v>0</v>
      </c>
      <c r="U31" s="11" t="n">
        <f aca="false">U50+U73+U112</f>
        <v>0</v>
      </c>
      <c r="V31" s="12" t="n">
        <f aca="false">U31/$P31</f>
        <v>0</v>
      </c>
      <c r="W31" s="11" t="n">
        <f aca="false">W50+W73+W112</f>
        <v>0</v>
      </c>
      <c r="X31" s="12" t="n">
        <f aca="false">W31/$P31</f>
        <v>0</v>
      </c>
      <c r="Y31" s="11" t="n">
        <f aca="false">Y50+Y73+Y112</f>
        <v>5871</v>
      </c>
      <c r="Z31" s="11" t="n">
        <f aca="false">Z50+Z73+Z112</f>
        <v>5871</v>
      </c>
    </row>
    <row r="32" customFormat="false" ht="13.9" hidden="false" customHeight="true" outlineLevel="0" collapsed="false">
      <c r="A32" s="1" t="n">
        <v>1</v>
      </c>
      <c r="B32" s="1" t="n">
        <v>1</v>
      </c>
      <c r="D32" s="30"/>
      <c r="E32" s="10" t="n">
        <v>41</v>
      </c>
      <c r="F32" s="10" t="s">
        <v>23</v>
      </c>
      <c r="G32" s="11" t="n">
        <f aca="false">G42+G55+G65+G76+G91+G105+G117</f>
        <v>237304.43</v>
      </c>
      <c r="H32" s="11" t="n">
        <f aca="false">H42+H55+H65+H76+H91+H105+H117</f>
        <v>243314.96</v>
      </c>
      <c r="I32" s="11" t="n">
        <f aca="false">I42+I55+I65+I76+I91+I105+I117</f>
        <v>248305</v>
      </c>
      <c r="J32" s="11" t="n">
        <f aca="false">J42+J55+J65+J76+J91+J105+J117</f>
        <v>195326.44</v>
      </c>
      <c r="K32" s="11" t="n">
        <f aca="false">K42+K55+K65+K76+K91+K105+K117</f>
        <v>205775</v>
      </c>
      <c r="L32" s="11" t="n">
        <f aca="false">L42+L55+L65+L76+L91+L105+L117</f>
        <v>0</v>
      </c>
      <c r="M32" s="11" t="n">
        <f aca="false">M42+M55+M65+M76+M91+M105+M117</f>
        <v>0</v>
      </c>
      <c r="N32" s="11" t="n">
        <f aca="false">N42+N55+N65+N76+N91+N105+N117</f>
        <v>0</v>
      </c>
      <c r="O32" s="11" t="n">
        <f aca="false">O42+O55+O65+O76+O91+O105+O117</f>
        <v>0</v>
      </c>
      <c r="P32" s="11" t="n">
        <f aca="false">P42+P55+P65+P76+P91+P105+P117</f>
        <v>205775</v>
      </c>
      <c r="Q32" s="11" t="n">
        <f aca="false">Q42+Q55+Q65+Q76+Q91+Q105+Q117</f>
        <v>0</v>
      </c>
      <c r="R32" s="12" t="n">
        <f aca="false">Q32/$P32</f>
        <v>0</v>
      </c>
      <c r="S32" s="11" t="n">
        <f aca="false">S42+S55+S65+S76+S91+S105+S117</f>
        <v>0</v>
      </c>
      <c r="T32" s="12" t="n">
        <f aca="false">S32/$P32</f>
        <v>0</v>
      </c>
      <c r="U32" s="11" t="n">
        <f aca="false">U42+U55+U65+U76+U91+U105+U117</f>
        <v>0</v>
      </c>
      <c r="V32" s="12" t="n">
        <f aca="false">U32/$P32</f>
        <v>0</v>
      </c>
      <c r="W32" s="11" t="n">
        <f aca="false">W42+W55+W65+W76+W91+W105+W117</f>
        <v>0</v>
      </c>
      <c r="X32" s="12" t="n">
        <f aca="false">W32/$P32</f>
        <v>0</v>
      </c>
      <c r="Y32" s="11" t="n">
        <f aca="false">Y42+Y55+Y65+Y76+Y91+Y105+Y117</f>
        <v>220929</v>
      </c>
      <c r="Z32" s="11" t="n">
        <f aca="false">Z42+Z55+Z65+Z76+Z91+Z105+Z117</f>
        <v>237365</v>
      </c>
    </row>
    <row r="33" customFormat="false" ht="13.9" hidden="false" customHeight="true" outlineLevel="0" collapsed="false">
      <c r="A33" s="1" t="n">
        <v>1</v>
      </c>
      <c r="B33" s="1" t="n">
        <v>1</v>
      </c>
      <c r="D33" s="30"/>
      <c r="E33" s="10" t="n">
        <v>72</v>
      </c>
      <c r="F33" s="10" t="s">
        <v>25</v>
      </c>
      <c r="G33" s="11" t="n">
        <f aca="false">G44+G57+G67+G93+G119</f>
        <v>893</v>
      </c>
      <c r="H33" s="11" t="n">
        <f aca="false">H44+H57+H67+H93+H119</f>
        <v>939.98</v>
      </c>
      <c r="I33" s="11" t="n">
        <f aca="false">I44+I57+I67+I93+I119</f>
        <v>985</v>
      </c>
      <c r="J33" s="11" t="n">
        <f aca="false">J44+J57+J67+J93+J119</f>
        <v>780.65</v>
      </c>
      <c r="K33" s="11" t="n">
        <f aca="false">K44+K57+K67+K93+K119</f>
        <v>782</v>
      </c>
      <c r="L33" s="11" t="n">
        <f aca="false">L44+L57+L67+L93+L119</f>
        <v>0</v>
      </c>
      <c r="M33" s="11" t="n">
        <f aca="false">M44+M57+M67+M93+M119</f>
        <v>0</v>
      </c>
      <c r="N33" s="11" t="n">
        <f aca="false">N44+N57+N67+N93+N119</f>
        <v>0</v>
      </c>
      <c r="O33" s="11" t="n">
        <f aca="false">O44+O57+O67+O93+O119</f>
        <v>0</v>
      </c>
      <c r="P33" s="11" t="n">
        <f aca="false">P44+P57+P67+P93+P119</f>
        <v>782</v>
      </c>
      <c r="Q33" s="11" t="n">
        <f aca="false">Q44+Q57+Q67+Q93+Q119</f>
        <v>0</v>
      </c>
      <c r="R33" s="12" t="n">
        <f aca="false">Q33/$P33</f>
        <v>0</v>
      </c>
      <c r="S33" s="11" t="n">
        <f aca="false">S44+S57+S67+S93+S119</f>
        <v>0</v>
      </c>
      <c r="T33" s="12" t="n">
        <f aca="false">S33/$P33</f>
        <v>0</v>
      </c>
      <c r="U33" s="11" t="n">
        <f aca="false">U44+U57+U67+U93+U119</f>
        <v>0</v>
      </c>
      <c r="V33" s="12" t="n">
        <f aca="false">U33/$P33</f>
        <v>0</v>
      </c>
      <c r="W33" s="11" t="n">
        <f aca="false">W44+W57+W67+W93+W119</f>
        <v>0</v>
      </c>
      <c r="X33" s="12" t="n">
        <f aca="false">W33/$P33</f>
        <v>0</v>
      </c>
      <c r="Y33" s="11" t="n">
        <f aca="false">Y44+Y57+Y67+Y93+Y119</f>
        <v>782</v>
      </c>
      <c r="Z33" s="11" t="n">
        <f aca="false">Z44+Z57+Z67+Z93+Z119</f>
        <v>782</v>
      </c>
    </row>
    <row r="34" customFormat="false" ht="13.9" hidden="false" customHeight="true" outlineLevel="0" collapsed="false">
      <c r="A34" s="1" t="n">
        <v>1</v>
      </c>
      <c r="B34" s="1" t="n">
        <v>1</v>
      </c>
      <c r="D34" s="17"/>
      <c r="E34" s="18"/>
      <c r="F34" s="13" t="s">
        <v>124</v>
      </c>
      <c r="G34" s="14" t="n">
        <f aca="false">SUM(G31:G33)</f>
        <v>244263.15</v>
      </c>
      <c r="H34" s="14" t="n">
        <f aca="false">SUM(H31:H33)</f>
        <v>250751.03</v>
      </c>
      <c r="I34" s="14" t="n">
        <f aca="false">SUM(I31:I33)</f>
        <v>255786</v>
      </c>
      <c r="J34" s="14" t="n">
        <f aca="false">SUM(J31:J33)</f>
        <v>203106.62</v>
      </c>
      <c r="K34" s="14" t="n">
        <f aca="false">SUM(K31:K33)</f>
        <v>212428</v>
      </c>
      <c r="L34" s="14" t="n">
        <f aca="false">SUM(L31:L33)</f>
        <v>0</v>
      </c>
      <c r="M34" s="14" t="n">
        <f aca="false">SUM(M31:M33)</f>
        <v>0</v>
      </c>
      <c r="N34" s="14" t="n">
        <f aca="false">SUM(N31:N33)</f>
        <v>0</v>
      </c>
      <c r="O34" s="14" t="n">
        <f aca="false">SUM(O31:O33)</f>
        <v>0</v>
      </c>
      <c r="P34" s="14" t="n">
        <f aca="false">SUM(P31:P33)</f>
        <v>212428</v>
      </c>
      <c r="Q34" s="14" t="n">
        <f aca="false">SUM(Q31:Q33)</f>
        <v>0</v>
      </c>
      <c r="R34" s="15" t="n">
        <f aca="false">Q34/$P34</f>
        <v>0</v>
      </c>
      <c r="S34" s="14" t="n">
        <f aca="false">SUM(S31:S33)</f>
        <v>0</v>
      </c>
      <c r="T34" s="15" t="n">
        <f aca="false">S34/$P34</f>
        <v>0</v>
      </c>
      <c r="U34" s="14" t="n">
        <f aca="false">SUM(U31:U33)</f>
        <v>0</v>
      </c>
      <c r="V34" s="15" t="n">
        <f aca="false">U34/$P34</f>
        <v>0</v>
      </c>
      <c r="W34" s="14" t="n">
        <f aca="false">SUM(W31:W33)</f>
        <v>0</v>
      </c>
      <c r="X34" s="15" t="n">
        <f aca="false">W34/$P34</f>
        <v>0</v>
      </c>
      <c r="Y34" s="14" t="n">
        <f aca="false">SUM(Y31:Y33)</f>
        <v>227582</v>
      </c>
      <c r="Z34" s="14" t="n">
        <f aca="false">SUM(Z31:Z33)</f>
        <v>244018</v>
      </c>
    </row>
    <row r="36" customFormat="false" ht="13.9" hidden="false" customHeight="true" outlineLevel="0" collapsed="false">
      <c r="D36" s="60" t="s">
        <v>127</v>
      </c>
      <c r="E36" s="60"/>
      <c r="F36" s="60"/>
      <c r="G36" s="60"/>
      <c r="H36" s="60"/>
      <c r="I36" s="60"/>
      <c r="J36" s="60"/>
      <c r="K36" s="60"/>
      <c r="L36" s="60"/>
      <c r="M36" s="60"/>
      <c r="N36" s="60"/>
      <c r="O36" s="60"/>
      <c r="P36" s="60"/>
      <c r="Q36" s="60"/>
      <c r="R36" s="60"/>
      <c r="S36" s="60"/>
      <c r="T36" s="60"/>
      <c r="U36" s="60"/>
      <c r="V36" s="60"/>
      <c r="W36" s="60"/>
      <c r="X36" s="60"/>
      <c r="Y36" s="60"/>
      <c r="Z36" s="60"/>
    </row>
    <row r="37" customFormat="false" ht="13.9" hidden="false" customHeight="true" outlineLevel="0" collapsed="false">
      <c r="D37" s="7" t="s">
        <v>33</v>
      </c>
      <c r="E37" s="7" t="s">
        <v>34</v>
      </c>
      <c r="F37" s="7" t="s">
        <v>35</v>
      </c>
      <c r="G37" s="7" t="s">
        <v>1</v>
      </c>
      <c r="H37" s="7" t="s">
        <v>2</v>
      </c>
      <c r="I37" s="7" t="s">
        <v>3</v>
      </c>
      <c r="J37" s="7" t="s">
        <v>4</v>
      </c>
      <c r="K37" s="7" t="s">
        <v>5</v>
      </c>
      <c r="L37" s="7" t="s">
        <v>6</v>
      </c>
      <c r="M37" s="7" t="s">
        <v>7</v>
      </c>
      <c r="N37" s="7" t="s">
        <v>8</v>
      </c>
      <c r="O37" s="7" t="s">
        <v>9</v>
      </c>
      <c r="P37" s="7" t="s">
        <v>10</v>
      </c>
      <c r="Q37" s="7" t="s">
        <v>11</v>
      </c>
      <c r="R37" s="8" t="s">
        <v>12</v>
      </c>
      <c r="S37" s="7" t="s">
        <v>13</v>
      </c>
      <c r="T37" s="8" t="s">
        <v>14</v>
      </c>
      <c r="U37" s="7" t="s">
        <v>15</v>
      </c>
      <c r="V37" s="8" t="s">
        <v>16</v>
      </c>
      <c r="W37" s="7" t="s">
        <v>17</v>
      </c>
      <c r="X37" s="8" t="s">
        <v>18</v>
      </c>
      <c r="Y37" s="7" t="s">
        <v>19</v>
      </c>
      <c r="Z37" s="7" t="s">
        <v>20</v>
      </c>
    </row>
    <row r="38" customFormat="false" ht="13.9" hidden="false" customHeight="true" outlineLevel="0" collapsed="false">
      <c r="A38" s="1" t="n">
        <v>1</v>
      </c>
      <c r="B38" s="1" t="n">
        <v>1</v>
      </c>
      <c r="C38" s="1" t="n">
        <v>1</v>
      </c>
      <c r="D38" s="74" t="s">
        <v>128</v>
      </c>
      <c r="E38" s="10" t="n">
        <v>610</v>
      </c>
      <c r="F38" s="10" t="s">
        <v>129</v>
      </c>
      <c r="G38" s="11" t="n">
        <v>28230.47</v>
      </c>
      <c r="H38" s="11" t="n">
        <v>43669.85</v>
      </c>
      <c r="I38" s="33" t="n">
        <v>49269</v>
      </c>
      <c r="J38" s="33" t="n">
        <v>46893.75</v>
      </c>
      <c r="K38" s="33" t="n">
        <v>47372</v>
      </c>
      <c r="L38" s="33"/>
      <c r="M38" s="33"/>
      <c r="N38" s="33"/>
      <c r="O38" s="33"/>
      <c r="P38" s="33" t="n">
        <f aca="false">K38+SUM(L38:O38)</f>
        <v>47372</v>
      </c>
      <c r="Q38" s="33"/>
      <c r="R38" s="34" t="n">
        <f aca="false">Q38/$P38</f>
        <v>0</v>
      </c>
      <c r="S38" s="33"/>
      <c r="T38" s="34" t="n">
        <f aca="false">S38/$P38</f>
        <v>0</v>
      </c>
      <c r="U38" s="33"/>
      <c r="V38" s="34" t="n">
        <f aca="false">U38/$P38</f>
        <v>0</v>
      </c>
      <c r="W38" s="33"/>
      <c r="X38" s="34" t="n">
        <f aca="false">W38/$P38</f>
        <v>0</v>
      </c>
      <c r="Y38" s="11" t="n">
        <v>52109</v>
      </c>
      <c r="Z38" s="11" t="n">
        <v>57320</v>
      </c>
    </row>
    <row r="39" customFormat="false" ht="13.9" hidden="false" customHeight="true" outlineLevel="0" collapsed="false">
      <c r="A39" s="1" t="n">
        <v>1</v>
      </c>
      <c r="B39" s="1" t="n">
        <v>1</v>
      </c>
      <c r="C39" s="1" t="n">
        <v>1</v>
      </c>
      <c r="D39" s="74"/>
      <c r="E39" s="10" t="n">
        <v>620</v>
      </c>
      <c r="F39" s="10" t="s">
        <v>130</v>
      </c>
      <c r="G39" s="11" t="n">
        <v>11924.68</v>
      </c>
      <c r="H39" s="11" t="n">
        <v>17394.66</v>
      </c>
      <c r="I39" s="11" t="n">
        <v>19843</v>
      </c>
      <c r="J39" s="11" t="n">
        <v>17196.67</v>
      </c>
      <c r="K39" s="11" t="n">
        <v>19794</v>
      </c>
      <c r="L39" s="11"/>
      <c r="M39" s="11"/>
      <c r="N39" s="11"/>
      <c r="O39" s="11"/>
      <c r="P39" s="11" t="n">
        <f aca="false">K39+SUM(L39:O39)</f>
        <v>19794</v>
      </c>
      <c r="Q39" s="11"/>
      <c r="R39" s="12" t="n">
        <f aca="false">Q39/$P39</f>
        <v>0</v>
      </c>
      <c r="S39" s="11"/>
      <c r="T39" s="12" t="n">
        <f aca="false">S39/$P39</f>
        <v>0</v>
      </c>
      <c r="U39" s="11"/>
      <c r="V39" s="12" t="n">
        <f aca="false">U39/$P39</f>
        <v>0</v>
      </c>
      <c r="W39" s="11"/>
      <c r="X39" s="12" t="n">
        <f aca="false">W39/$P39</f>
        <v>0</v>
      </c>
      <c r="Y39" s="11" t="n">
        <v>21603</v>
      </c>
      <c r="Z39" s="11" t="n">
        <v>23528</v>
      </c>
    </row>
    <row r="40" customFormat="false" ht="13.9" hidden="false" customHeight="true" outlineLevel="0" collapsed="false">
      <c r="A40" s="1" t="n">
        <v>1</v>
      </c>
      <c r="B40" s="1" t="n">
        <v>1</v>
      </c>
      <c r="C40" s="1" t="n">
        <v>1</v>
      </c>
      <c r="D40" s="74"/>
      <c r="E40" s="10" t="n">
        <v>630</v>
      </c>
      <c r="F40" s="10" t="s">
        <v>131</v>
      </c>
      <c r="G40" s="11" t="n">
        <v>9167.96</v>
      </c>
      <c r="H40" s="11" t="n">
        <v>8185.61</v>
      </c>
      <c r="I40" s="33" t="n">
        <v>8936</v>
      </c>
      <c r="J40" s="33" t="n">
        <v>5330.35</v>
      </c>
      <c r="K40" s="33" t="n">
        <f aca="false">7968+1671</f>
        <v>9639</v>
      </c>
      <c r="L40" s="33"/>
      <c r="M40" s="33"/>
      <c r="N40" s="33"/>
      <c r="O40" s="33"/>
      <c r="P40" s="33" t="n">
        <f aca="false">K40+SUM(L40:O40)</f>
        <v>9639</v>
      </c>
      <c r="Q40" s="33"/>
      <c r="R40" s="34" t="n">
        <f aca="false">Q40/$P40</f>
        <v>0</v>
      </c>
      <c r="S40" s="33"/>
      <c r="T40" s="34" t="n">
        <f aca="false">S40/$P40</f>
        <v>0</v>
      </c>
      <c r="U40" s="33"/>
      <c r="V40" s="34" t="n">
        <f aca="false">U40/$P40</f>
        <v>0</v>
      </c>
      <c r="W40" s="33"/>
      <c r="X40" s="34" t="n">
        <f aca="false">W40/$P40</f>
        <v>0</v>
      </c>
      <c r="Y40" s="11" t="n">
        <f aca="false">8180+1671</f>
        <v>9851</v>
      </c>
      <c r="Z40" s="11" t="n">
        <f aca="false">8243+1671</f>
        <v>9914</v>
      </c>
    </row>
    <row r="41" customFormat="false" ht="13.9" hidden="false" customHeight="true" outlineLevel="0" collapsed="false">
      <c r="A41" s="1" t="n">
        <v>1</v>
      </c>
      <c r="B41" s="1" t="n">
        <v>1</v>
      </c>
      <c r="C41" s="1" t="n">
        <v>1</v>
      </c>
      <c r="D41" s="74"/>
      <c r="E41" s="10" t="n">
        <v>640</v>
      </c>
      <c r="F41" s="10" t="s">
        <v>132</v>
      </c>
      <c r="G41" s="11" t="n">
        <v>19.26</v>
      </c>
      <c r="H41" s="11" t="n">
        <v>0</v>
      </c>
      <c r="I41" s="11" t="n">
        <v>0</v>
      </c>
      <c r="J41" s="11" t="n">
        <v>0</v>
      </c>
      <c r="K41" s="11" t="n">
        <v>0</v>
      </c>
      <c r="L41" s="11"/>
      <c r="M41" s="11"/>
      <c r="N41" s="11"/>
      <c r="O41" s="11"/>
      <c r="P41" s="11" t="n">
        <f aca="false">K41+SUM(L41:O41)</f>
        <v>0</v>
      </c>
      <c r="Q41" s="11"/>
      <c r="R41" s="12" t="e">
        <f aca="false">Q41/$P41</f>
        <v>#DIV/0!</v>
      </c>
      <c r="S41" s="11"/>
      <c r="T41" s="12" t="e">
        <f aca="false">S41/$P41</f>
        <v>#DIV/0!</v>
      </c>
      <c r="U41" s="11"/>
      <c r="V41" s="12" t="e">
        <f aca="false">U41/$P41</f>
        <v>#DIV/0!</v>
      </c>
      <c r="W41" s="11"/>
      <c r="X41" s="12" t="e">
        <f aca="false">W41/$P41</f>
        <v>#DIV/0!</v>
      </c>
      <c r="Y41" s="11" t="n">
        <v>0</v>
      </c>
      <c r="Z41" s="11" t="n">
        <v>0</v>
      </c>
    </row>
    <row r="42" customFormat="false" ht="13.9" hidden="false" customHeight="true" outlineLevel="0" collapsed="false">
      <c r="A42" s="1" t="n">
        <v>1</v>
      </c>
      <c r="B42" s="1" t="n">
        <v>1</v>
      </c>
      <c r="C42" s="1" t="n">
        <v>1</v>
      </c>
      <c r="D42" s="75" t="s">
        <v>21</v>
      </c>
      <c r="E42" s="35" t="n">
        <v>41</v>
      </c>
      <c r="F42" s="35" t="s">
        <v>23</v>
      </c>
      <c r="G42" s="36" t="n">
        <f aca="false">SUM(G38:G41)</f>
        <v>49342.37</v>
      </c>
      <c r="H42" s="36" t="n">
        <f aca="false">SUM(H38:H41)</f>
        <v>69250.12</v>
      </c>
      <c r="I42" s="36" t="n">
        <f aca="false">SUM(I38:I41)</f>
        <v>78048</v>
      </c>
      <c r="J42" s="36" t="n">
        <f aca="false">SUM(J38:J41)</f>
        <v>69420.77</v>
      </c>
      <c r="K42" s="36" t="n">
        <f aca="false">SUM(K38:K41)</f>
        <v>76805</v>
      </c>
      <c r="L42" s="36" t="n">
        <f aca="false">SUM(L38:L41)</f>
        <v>0</v>
      </c>
      <c r="M42" s="36" t="n">
        <f aca="false">SUM(M38:M41)</f>
        <v>0</v>
      </c>
      <c r="N42" s="36" t="n">
        <f aca="false">SUM(N38:N41)</f>
        <v>0</v>
      </c>
      <c r="O42" s="36" t="n">
        <f aca="false">SUM(O38:O41)</f>
        <v>0</v>
      </c>
      <c r="P42" s="36" t="n">
        <f aca="false">SUM(P38:P41)</f>
        <v>76805</v>
      </c>
      <c r="Q42" s="36" t="n">
        <f aca="false">SUM(Q38:Q41)</f>
        <v>0</v>
      </c>
      <c r="R42" s="37" t="n">
        <f aca="false">Q42/$P42</f>
        <v>0</v>
      </c>
      <c r="S42" s="36" t="n">
        <f aca="false">SUM(S38:S41)</f>
        <v>0</v>
      </c>
      <c r="T42" s="37" t="n">
        <f aca="false">S42/$P42</f>
        <v>0</v>
      </c>
      <c r="U42" s="36" t="n">
        <f aca="false">SUM(U38:U41)</f>
        <v>0</v>
      </c>
      <c r="V42" s="37" t="n">
        <f aca="false">U42/$P42</f>
        <v>0</v>
      </c>
      <c r="W42" s="36" t="n">
        <f aca="false">SUM(W38:W41)</f>
        <v>0</v>
      </c>
      <c r="X42" s="37" t="n">
        <f aca="false">W42/$P42</f>
        <v>0</v>
      </c>
      <c r="Y42" s="36" t="n">
        <f aca="false">SUM(Y38:Y41)</f>
        <v>83563</v>
      </c>
      <c r="Z42" s="36" t="n">
        <f aca="false">SUM(Z38:Z41)</f>
        <v>90762</v>
      </c>
    </row>
    <row r="43" customFormat="false" ht="13.9" hidden="false" customHeight="true" outlineLevel="0" collapsed="false">
      <c r="A43" s="1" t="n">
        <v>1</v>
      </c>
      <c r="B43" s="1" t="n">
        <v>1</v>
      </c>
      <c r="C43" s="1" t="n">
        <v>1</v>
      </c>
      <c r="D43" s="10" t="s">
        <v>128</v>
      </c>
      <c r="E43" s="10" t="n">
        <v>640</v>
      </c>
      <c r="F43" s="10" t="s">
        <v>132</v>
      </c>
      <c r="G43" s="11" t="n">
        <v>124.62</v>
      </c>
      <c r="H43" s="11" t="n">
        <v>133.15</v>
      </c>
      <c r="I43" s="11" t="n">
        <v>140</v>
      </c>
      <c r="J43" s="11" t="n">
        <v>145.6</v>
      </c>
      <c r="K43" s="11" t="n">
        <v>146</v>
      </c>
      <c r="L43" s="11"/>
      <c r="M43" s="11"/>
      <c r="N43" s="11"/>
      <c r="O43" s="11"/>
      <c r="P43" s="11" t="n">
        <f aca="false">K43+SUM(L43:O43)</f>
        <v>146</v>
      </c>
      <c r="Q43" s="11"/>
      <c r="R43" s="12" t="n">
        <f aca="false">Q43/$P43</f>
        <v>0</v>
      </c>
      <c r="S43" s="11"/>
      <c r="T43" s="12" t="n">
        <f aca="false">S43/$P43</f>
        <v>0</v>
      </c>
      <c r="U43" s="11"/>
      <c r="V43" s="12" t="n">
        <f aca="false">U43/$P43</f>
        <v>0</v>
      </c>
      <c r="W43" s="11"/>
      <c r="X43" s="12" t="n">
        <f aca="false">W43/$P43</f>
        <v>0</v>
      </c>
      <c r="Y43" s="11" t="n">
        <f aca="false">K43</f>
        <v>146</v>
      </c>
      <c r="Z43" s="11" t="n">
        <f aca="false">Y43</f>
        <v>146</v>
      </c>
    </row>
    <row r="44" customFormat="false" ht="13.9" hidden="false" customHeight="true" outlineLevel="0" collapsed="false">
      <c r="A44" s="1" t="n">
        <v>1</v>
      </c>
      <c r="B44" s="1" t="n">
        <v>1</v>
      </c>
      <c r="C44" s="1" t="n">
        <v>1</v>
      </c>
      <c r="D44" s="75" t="s">
        <v>21</v>
      </c>
      <c r="E44" s="76" t="n">
        <v>72</v>
      </c>
      <c r="F44" s="35" t="s">
        <v>25</v>
      </c>
      <c r="G44" s="36" t="n">
        <f aca="false">SUM(G43)</f>
        <v>124.62</v>
      </c>
      <c r="H44" s="36" t="n">
        <f aca="false">SUM(H43)</f>
        <v>133.15</v>
      </c>
      <c r="I44" s="36" t="n">
        <f aca="false">SUM(I43)</f>
        <v>140</v>
      </c>
      <c r="J44" s="36" t="n">
        <f aca="false">SUM(J43)</f>
        <v>145.6</v>
      </c>
      <c r="K44" s="36" t="n">
        <f aca="false">SUM(K43)</f>
        <v>146</v>
      </c>
      <c r="L44" s="36" t="n">
        <f aca="false">SUM(L43)</f>
        <v>0</v>
      </c>
      <c r="M44" s="36" t="n">
        <f aca="false">SUM(M43)</f>
        <v>0</v>
      </c>
      <c r="N44" s="36" t="n">
        <f aca="false">SUM(N43)</f>
        <v>0</v>
      </c>
      <c r="O44" s="36" t="n">
        <f aca="false">SUM(O43)</f>
        <v>0</v>
      </c>
      <c r="P44" s="36" t="n">
        <f aca="false">SUM(P43)</f>
        <v>146</v>
      </c>
      <c r="Q44" s="36" t="n">
        <f aca="false">SUM(Q43)</f>
        <v>0</v>
      </c>
      <c r="R44" s="37" t="n">
        <f aca="false">Q44/$P44</f>
        <v>0</v>
      </c>
      <c r="S44" s="36" t="n">
        <f aca="false">SUM(S43)</f>
        <v>0</v>
      </c>
      <c r="T44" s="37" t="n">
        <f aca="false">S44/$P44</f>
        <v>0</v>
      </c>
      <c r="U44" s="36" t="n">
        <f aca="false">SUM(U43)</f>
        <v>0</v>
      </c>
      <c r="V44" s="37" t="n">
        <f aca="false">U44/$P44</f>
        <v>0</v>
      </c>
      <c r="W44" s="36" t="n">
        <f aca="false">SUM(W43)</f>
        <v>0</v>
      </c>
      <c r="X44" s="37" t="n">
        <f aca="false">W44/$P44</f>
        <v>0</v>
      </c>
      <c r="Y44" s="36" t="n">
        <f aca="false">SUM(Y43)</f>
        <v>146</v>
      </c>
      <c r="Z44" s="36" t="n">
        <f aca="false">SUM(Z43)</f>
        <v>146</v>
      </c>
    </row>
    <row r="45" customFormat="false" ht="13.9" hidden="false" customHeight="true" outlineLevel="0" collapsed="false">
      <c r="A45" s="1" t="n">
        <v>1</v>
      </c>
      <c r="B45" s="1" t="n">
        <v>1</v>
      </c>
      <c r="C45" s="1" t="n">
        <v>1</v>
      </c>
      <c r="D45" s="77"/>
      <c r="E45" s="78"/>
      <c r="F45" s="13" t="s">
        <v>124</v>
      </c>
      <c r="G45" s="14" t="n">
        <f aca="false">G42+G44</f>
        <v>49466.99</v>
      </c>
      <c r="H45" s="14" t="n">
        <f aca="false">H42+H44</f>
        <v>69383.27</v>
      </c>
      <c r="I45" s="14" t="n">
        <f aca="false">I42+I44</f>
        <v>78188</v>
      </c>
      <c r="J45" s="14" t="n">
        <f aca="false">J42+J44</f>
        <v>69566.37</v>
      </c>
      <c r="K45" s="14" t="n">
        <f aca="false">K42+K44</f>
        <v>76951</v>
      </c>
      <c r="L45" s="14" t="n">
        <f aca="false">L42+L44</f>
        <v>0</v>
      </c>
      <c r="M45" s="14" t="n">
        <f aca="false">M42+M44</f>
        <v>0</v>
      </c>
      <c r="N45" s="14" t="n">
        <f aca="false">N42+N44</f>
        <v>0</v>
      </c>
      <c r="O45" s="14" t="n">
        <f aca="false">O42+O44</f>
        <v>0</v>
      </c>
      <c r="P45" s="14" t="n">
        <f aca="false">P42+P44</f>
        <v>76951</v>
      </c>
      <c r="Q45" s="14" t="n">
        <f aca="false">Q42+Q44</f>
        <v>0</v>
      </c>
      <c r="R45" s="15" t="n">
        <f aca="false">Q45/$P45</f>
        <v>0</v>
      </c>
      <c r="S45" s="14" t="n">
        <f aca="false">S42+S44</f>
        <v>0</v>
      </c>
      <c r="T45" s="15" t="n">
        <f aca="false">S45/$P45</f>
        <v>0</v>
      </c>
      <c r="U45" s="14" t="n">
        <f aca="false">U42+U44</f>
        <v>0</v>
      </c>
      <c r="V45" s="15" t="n">
        <f aca="false">U45/$P45</f>
        <v>0</v>
      </c>
      <c r="W45" s="14" t="n">
        <f aca="false">W42+W44</f>
        <v>0</v>
      </c>
      <c r="X45" s="15" t="n">
        <f aca="false">W45/$P45</f>
        <v>0</v>
      </c>
      <c r="Y45" s="14" t="n">
        <f aca="false">Y42+Y44</f>
        <v>83709</v>
      </c>
      <c r="Z45" s="14" t="n">
        <f aca="false">Z42+Z44</f>
        <v>90908</v>
      </c>
    </row>
    <row r="46" customFormat="false" ht="13.9" hidden="false" customHeight="true" outlineLevel="0" collapsed="false">
      <c r="D46" s="79"/>
      <c r="E46" s="31"/>
      <c r="F46" s="31"/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1"/>
      <c r="S46" s="80"/>
      <c r="T46" s="81"/>
      <c r="U46" s="80"/>
      <c r="V46" s="81"/>
      <c r="W46" s="80"/>
      <c r="X46" s="81"/>
      <c r="Y46" s="80"/>
      <c r="Z46" s="80"/>
    </row>
    <row r="47" customFormat="false" ht="13.9" hidden="false" customHeight="true" outlineLevel="0" collapsed="false">
      <c r="D47" s="60" t="s">
        <v>133</v>
      </c>
      <c r="E47" s="60"/>
      <c r="F47" s="60"/>
      <c r="G47" s="60"/>
      <c r="H47" s="60"/>
      <c r="I47" s="60"/>
      <c r="J47" s="60"/>
      <c r="K47" s="60"/>
      <c r="L47" s="60"/>
      <c r="M47" s="60"/>
      <c r="N47" s="60"/>
      <c r="O47" s="60"/>
      <c r="P47" s="60"/>
      <c r="Q47" s="60"/>
      <c r="R47" s="60"/>
      <c r="S47" s="60"/>
      <c r="T47" s="60"/>
      <c r="U47" s="60"/>
      <c r="V47" s="60"/>
      <c r="W47" s="60"/>
      <c r="X47" s="60"/>
      <c r="Y47" s="60"/>
      <c r="Z47" s="60"/>
    </row>
    <row r="48" customFormat="false" ht="13.9" hidden="false" customHeight="true" outlineLevel="0" collapsed="false">
      <c r="D48" s="7" t="s">
        <v>33</v>
      </c>
      <c r="E48" s="7" t="s">
        <v>34</v>
      </c>
      <c r="F48" s="7" t="s">
        <v>35</v>
      </c>
      <c r="G48" s="7" t="s">
        <v>1</v>
      </c>
      <c r="H48" s="7" t="s">
        <v>2</v>
      </c>
      <c r="I48" s="7" t="s">
        <v>3</v>
      </c>
      <c r="J48" s="7" t="s">
        <v>4</v>
      </c>
      <c r="K48" s="7" t="s">
        <v>5</v>
      </c>
      <c r="L48" s="7" t="s">
        <v>6</v>
      </c>
      <c r="M48" s="7" t="s">
        <v>7</v>
      </c>
      <c r="N48" s="7" t="s">
        <v>8</v>
      </c>
      <c r="O48" s="7" t="s">
        <v>9</v>
      </c>
      <c r="P48" s="7" t="s">
        <v>10</v>
      </c>
      <c r="Q48" s="7" t="s">
        <v>11</v>
      </c>
      <c r="R48" s="8" t="s">
        <v>12</v>
      </c>
      <c r="S48" s="7" t="s">
        <v>13</v>
      </c>
      <c r="T48" s="8" t="s">
        <v>14</v>
      </c>
      <c r="U48" s="7" t="s">
        <v>15</v>
      </c>
      <c r="V48" s="8" t="s">
        <v>16</v>
      </c>
      <c r="W48" s="7" t="s">
        <v>17</v>
      </c>
      <c r="X48" s="8" t="s">
        <v>18</v>
      </c>
      <c r="Y48" s="7" t="s">
        <v>19</v>
      </c>
      <c r="Z48" s="7" t="s">
        <v>20</v>
      </c>
    </row>
    <row r="49" customFormat="false" ht="13.9" hidden="false" customHeight="true" outlineLevel="0" collapsed="false">
      <c r="A49" s="1" t="n">
        <v>1</v>
      </c>
      <c r="B49" s="1" t="n">
        <v>1</v>
      </c>
      <c r="C49" s="1" t="n">
        <v>2</v>
      </c>
      <c r="D49" s="10" t="s">
        <v>128</v>
      </c>
      <c r="E49" s="10" t="n">
        <v>610</v>
      </c>
      <c r="F49" s="10" t="s">
        <v>129</v>
      </c>
      <c r="G49" s="11" t="n">
        <v>294.12</v>
      </c>
      <c r="H49" s="11" t="n">
        <v>294.74</v>
      </c>
      <c r="I49" s="11" t="n">
        <v>295</v>
      </c>
      <c r="J49" s="11" t="n">
        <v>298.29</v>
      </c>
      <c r="K49" s="11" t="n">
        <f aca="false">príjmy!H108</f>
        <v>310</v>
      </c>
      <c r="L49" s="11"/>
      <c r="M49" s="11"/>
      <c r="N49" s="11"/>
      <c r="O49" s="11"/>
      <c r="P49" s="11" t="n">
        <f aca="false">K49+SUM(L49:O49)</f>
        <v>310</v>
      </c>
      <c r="Q49" s="11"/>
      <c r="R49" s="12" t="n">
        <f aca="false">Q49/$P49</f>
        <v>0</v>
      </c>
      <c r="S49" s="11"/>
      <c r="T49" s="12" t="n">
        <f aca="false">S49/$P49</f>
        <v>0</v>
      </c>
      <c r="U49" s="11"/>
      <c r="V49" s="12" t="n">
        <f aca="false">U49/$P49</f>
        <v>0</v>
      </c>
      <c r="W49" s="11"/>
      <c r="X49" s="12" t="n">
        <f aca="false">W49/$P49</f>
        <v>0</v>
      </c>
      <c r="Y49" s="11" t="n">
        <f aca="false">príjmy!V108</f>
        <v>310</v>
      </c>
      <c r="Z49" s="11" t="n">
        <f aca="false">príjmy!W108</f>
        <v>310</v>
      </c>
    </row>
    <row r="50" customFormat="false" ht="13.9" hidden="false" customHeight="true" outlineLevel="0" collapsed="false">
      <c r="A50" s="1" t="n">
        <v>1</v>
      </c>
      <c r="B50" s="1" t="n">
        <v>1</v>
      </c>
      <c r="C50" s="1" t="n">
        <v>2</v>
      </c>
      <c r="D50" s="75" t="s">
        <v>21</v>
      </c>
      <c r="E50" s="35" t="n">
        <v>111</v>
      </c>
      <c r="F50" s="35" t="s">
        <v>134</v>
      </c>
      <c r="G50" s="36" t="n">
        <f aca="false">SUM(G49)</f>
        <v>294.12</v>
      </c>
      <c r="H50" s="36" t="n">
        <f aca="false">SUM(H49)</f>
        <v>294.74</v>
      </c>
      <c r="I50" s="36" t="n">
        <f aca="false">SUM(I49)</f>
        <v>295</v>
      </c>
      <c r="J50" s="36" t="n">
        <f aca="false">SUM(J49)</f>
        <v>298.29</v>
      </c>
      <c r="K50" s="36" t="n">
        <f aca="false">SUM(K49)</f>
        <v>310</v>
      </c>
      <c r="L50" s="36" t="n">
        <f aca="false">SUM(L49)</f>
        <v>0</v>
      </c>
      <c r="M50" s="36" t="n">
        <f aca="false">SUM(M49)</f>
        <v>0</v>
      </c>
      <c r="N50" s="36" t="n">
        <f aca="false">SUM(N49)</f>
        <v>0</v>
      </c>
      <c r="O50" s="36" t="n">
        <f aca="false">SUM(O49)</f>
        <v>0</v>
      </c>
      <c r="P50" s="36" t="n">
        <f aca="false">SUM(P49)</f>
        <v>310</v>
      </c>
      <c r="Q50" s="36" t="n">
        <f aca="false">SUM(Q49)</f>
        <v>0</v>
      </c>
      <c r="R50" s="37" t="n">
        <f aca="false">Q50/$P50</f>
        <v>0</v>
      </c>
      <c r="S50" s="36" t="n">
        <f aca="false">SUM(S49)</f>
        <v>0</v>
      </c>
      <c r="T50" s="37" t="n">
        <f aca="false">S50/$P50</f>
        <v>0</v>
      </c>
      <c r="U50" s="36" t="n">
        <f aca="false">SUM(U49)</f>
        <v>0</v>
      </c>
      <c r="V50" s="37" t="n">
        <f aca="false">U50/$P50</f>
        <v>0</v>
      </c>
      <c r="W50" s="36" t="n">
        <f aca="false">SUM(W49)</f>
        <v>0</v>
      </c>
      <c r="X50" s="37" t="n">
        <f aca="false">W50/$P50</f>
        <v>0</v>
      </c>
      <c r="Y50" s="36" t="n">
        <f aca="false">SUM(Y49)</f>
        <v>310</v>
      </c>
      <c r="Z50" s="36" t="n">
        <f aca="false">SUM(Z49)</f>
        <v>310</v>
      </c>
    </row>
    <row r="51" customFormat="false" ht="13.9" hidden="false" customHeight="true" outlineLevel="0" collapsed="false">
      <c r="A51" s="1" t="n">
        <v>1</v>
      </c>
      <c r="B51" s="1" t="n">
        <v>1</v>
      </c>
      <c r="C51" s="1" t="n">
        <v>2</v>
      </c>
      <c r="D51" s="74" t="s">
        <v>128</v>
      </c>
      <c r="E51" s="10" t="n">
        <v>610</v>
      </c>
      <c r="F51" s="10" t="s">
        <v>129</v>
      </c>
      <c r="G51" s="11" t="n">
        <v>52890.33</v>
      </c>
      <c r="H51" s="11" t="n">
        <v>59578.7</v>
      </c>
      <c r="I51" s="33" t="n">
        <v>58978</v>
      </c>
      <c r="J51" s="33" t="n">
        <v>53896.7</v>
      </c>
      <c r="K51" s="33" t="n">
        <f aca="false">57023-K49</f>
        <v>56713</v>
      </c>
      <c r="L51" s="33"/>
      <c r="M51" s="33"/>
      <c r="N51" s="33"/>
      <c r="O51" s="33"/>
      <c r="P51" s="33" t="n">
        <f aca="false">K51+SUM(L51:O51)</f>
        <v>56713</v>
      </c>
      <c r="Q51" s="33"/>
      <c r="R51" s="34" t="n">
        <f aca="false">Q51/$P51</f>
        <v>0</v>
      </c>
      <c r="S51" s="33"/>
      <c r="T51" s="34" t="n">
        <f aca="false">S51/$P51</f>
        <v>0</v>
      </c>
      <c r="U51" s="33"/>
      <c r="V51" s="34" t="n">
        <f aca="false">U51/$P51</f>
        <v>0</v>
      </c>
      <c r="W51" s="33"/>
      <c r="X51" s="34" t="n">
        <f aca="false">W51/$P51</f>
        <v>0</v>
      </c>
      <c r="Y51" s="11" t="n">
        <f aca="false">62440-Y49</f>
        <v>62130</v>
      </c>
      <c r="Z51" s="11" t="n">
        <f aca="false">68399-Z49</f>
        <v>68089</v>
      </c>
    </row>
    <row r="52" customFormat="false" ht="13.9" hidden="false" customHeight="true" outlineLevel="0" collapsed="false">
      <c r="A52" s="1" t="n">
        <v>1</v>
      </c>
      <c r="B52" s="1" t="n">
        <v>1</v>
      </c>
      <c r="C52" s="1" t="n">
        <v>2</v>
      </c>
      <c r="D52" s="74"/>
      <c r="E52" s="10" t="n">
        <v>620</v>
      </c>
      <c r="F52" s="10" t="s">
        <v>130</v>
      </c>
      <c r="G52" s="11" t="n">
        <v>19533.81</v>
      </c>
      <c r="H52" s="11" t="n">
        <v>22610.68</v>
      </c>
      <c r="I52" s="11" t="n">
        <v>22025</v>
      </c>
      <c r="J52" s="11" t="n">
        <v>18796.07</v>
      </c>
      <c r="K52" s="11" t="n">
        <v>21304</v>
      </c>
      <c r="L52" s="11"/>
      <c r="M52" s="11"/>
      <c r="N52" s="11"/>
      <c r="O52" s="11"/>
      <c r="P52" s="11" t="n">
        <f aca="false">K52+SUM(L52:O52)</f>
        <v>21304</v>
      </c>
      <c r="Q52" s="11"/>
      <c r="R52" s="12" t="n">
        <f aca="false">Q52/$P52</f>
        <v>0</v>
      </c>
      <c r="S52" s="11"/>
      <c r="T52" s="12" t="n">
        <f aca="false">S52/$P52</f>
        <v>0</v>
      </c>
      <c r="U52" s="11"/>
      <c r="V52" s="12" t="n">
        <f aca="false">U52/$P52</f>
        <v>0</v>
      </c>
      <c r="W52" s="11"/>
      <c r="X52" s="12" t="n">
        <f aca="false">W52/$P52</f>
        <v>0</v>
      </c>
      <c r="Y52" s="11" t="n">
        <v>23305</v>
      </c>
      <c r="Z52" s="11" t="n">
        <v>25506</v>
      </c>
    </row>
    <row r="53" customFormat="false" ht="13.9" hidden="false" customHeight="true" outlineLevel="0" collapsed="false">
      <c r="A53" s="1" t="n">
        <v>1</v>
      </c>
      <c r="B53" s="1" t="n">
        <v>1</v>
      </c>
      <c r="C53" s="1" t="n">
        <v>2</v>
      </c>
      <c r="D53" s="74"/>
      <c r="E53" s="10" t="n">
        <v>630</v>
      </c>
      <c r="F53" s="10" t="s">
        <v>131</v>
      </c>
      <c r="G53" s="11" t="n">
        <v>4381.31</v>
      </c>
      <c r="H53" s="11" t="n">
        <v>5956.73</v>
      </c>
      <c r="I53" s="11" t="n">
        <v>6513</v>
      </c>
      <c r="J53" s="11" t="n">
        <v>4785.57</v>
      </c>
      <c r="K53" s="11" t="n">
        <f aca="false">4725+700</f>
        <v>5425</v>
      </c>
      <c r="L53" s="11"/>
      <c r="M53" s="11"/>
      <c r="N53" s="11"/>
      <c r="O53" s="11"/>
      <c r="P53" s="11" t="n">
        <f aca="false">K53+SUM(L53:O53)</f>
        <v>5425</v>
      </c>
      <c r="Q53" s="11"/>
      <c r="R53" s="12" t="n">
        <f aca="false">Q53/$P53</f>
        <v>0</v>
      </c>
      <c r="S53" s="11"/>
      <c r="T53" s="12" t="n">
        <f aca="false">S53/$P53</f>
        <v>0</v>
      </c>
      <c r="U53" s="11"/>
      <c r="V53" s="12" t="n">
        <f aca="false">U53/$P53</f>
        <v>0</v>
      </c>
      <c r="W53" s="11"/>
      <c r="X53" s="12" t="n">
        <f aca="false">W53/$P53</f>
        <v>0</v>
      </c>
      <c r="Y53" s="11" t="n">
        <f aca="false">4769+700</f>
        <v>5469</v>
      </c>
      <c r="Z53" s="11" t="n">
        <f aca="false">4814+700</f>
        <v>5514</v>
      </c>
    </row>
    <row r="54" customFormat="false" ht="13.9" hidden="false" customHeight="true" outlineLevel="0" collapsed="false">
      <c r="A54" s="1" t="n">
        <v>1</v>
      </c>
      <c r="B54" s="1" t="n">
        <v>1</v>
      </c>
      <c r="C54" s="1" t="n">
        <v>2</v>
      </c>
      <c r="D54" s="74"/>
      <c r="E54" s="10" t="n">
        <v>640</v>
      </c>
      <c r="F54" s="10" t="s">
        <v>132</v>
      </c>
      <c r="G54" s="11" t="n">
        <v>0</v>
      </c>
      <c r="H54" s="11" t="n">
        <v>2213.75</v>
      </c>
      <c r="I54" s="11" t="n">
        <v>0</v>
      </c>
      <c r="J54" s="11" t="n">
        <v>0</v>
      </c>
      <c r="K54" s="11" t="n">
        <v>0</v>
      </c>
      <c r="L54" s="11"/>
      <c r="M54" s="11"/>
      <c r="N54" s="11"/>
      <c r="O54" s="11"/>
      <c r="P54" s="11" t="n">
        <f aca="false">K54+SUM(L54:O54)</f>
        <v>0</v>
      </c>
      <c r="Q54" s="11"/>
      <c r="R54" s="12" t="e">
        <f aca="false">Q54/$P54</f>
        <v>#DIV/0!</v>
      </c>
      <c r="S54" s="11"/>
      <c r="T54" s="12" t="e">
        <f aca="false">S54/$P54</f>
        <v>#DIV/0!</v>
      </c>
      <c r="U54" s="11"/>
      <c r="V54" s="12" t="e">
        <f aca="false">U54/$P54</f>
        <v>#DIV/0!</v>
      </c>
      <c r="W54" s="11"/>
      <c r="X54" s="12" t="e">
        <f aca="false">W54/$P54</f>
        <v>#DIV/0!</v>
      </c>
      <c r="Y54" s="11" t="n">
        <v>0</v>
      </c>
      <c r="Z54" s="11" t="n">
        <v>0</v>
      </c>
    </row>
    <row r="55" customFormat="false" ht="13.9" hidden="false" customHeight="true" outlineLevel="0" collapsed="false">
      <c r="A55" s="1" t="n">
        <v>1</v>
      </c>
      <c r="B55" s="1" t="n">
        <v>1</v>
      </c>
      <c r="C55" s="1" t="n">
        <v>2</v>
      </c>
      <c r="D55" s="75" t="s">
        <v>21</v>
      </c>
      <c r="E55" s="35" t="n">
        <v>41</v>
      </c>
      <c r="F55" s="35" t="s">
        <v>23</v>
      </c>
      <c r="G55" s="36" t="n">
        <f aca="false">SUM(G51:G54)</f>
        <v>76805.45</v>
      </c>
      <c r="H55" s="36" t="n">
        <f aca="false">SUM(H51:H54)</f>
        <v>90359.86</v>
      </c>
      <c r="I55" s="36" t="n">
        <f aca="false">SUM(I51:I54)</f>
        <v>87516</v>
      </c>
      <c r="J55" s="36" t="n">
        <f aca="false">SUM(J51:J54)</f>
        <v>77478.34</v>
      </c>
      <c r="K55" s="36" t="n">
        <f aca="false">SUM(K51:K54)</f>
        <v>83442</v>
      </c>
      <c r="L55" s="36" t="n">
        <f aca="false">SUM(L51:L54)</f>
        <v>0</v>
      </c>
      <c r="M55" s="36" t="n">
        <f aca="false">SUM(M51:M54)</f>
        <v>0</v>
      </c>
      <c r="N55" s="36" t="n">
        <f aca="false">SUM(N51:N54)</f>
        <v>0</v>
      </c>
      <c r="O55" s="36" t="n">
        <f aca="false">SUM(O51:O54)</f>
        <v>0</v>
      </c>
      <c r="P55" s="36" t="n">
        <f aca="false">SUM(P51:P54)</f>
        <v>83442</v>
      </c>
      <c r="Q55" s="36" t="n">
        <f aca="false">SUM(Q51:Q54)</f>
        <v>0</v>
      </c>
      <c r="R55" s="37" t="n">
        <f aca="false">Q55/$P55</f>
        <v>0</v>
      </c>
      <c r="S55" s="36" t="n">
        <f aca="false">SUM(S51:S54)</f>
        <v>0</v>
      </c>
      <c r="T55" s="37" t="n">
        <f aca="false">S55/$P55</f>
        <v>0</v>
      </c>
      <c r="U55" s="36" t="n">
        <f aca="false">SUM(U51:U54)</f>
        <v>0</v>
      </c>
      <c r="V55" s="37" t="n">
        <f aca="false">U55/$P55</f>
        <v>0</v>
      </c>
      <c r="W55" s="36" t="n">
        <f aca="false">SUM(W51:W54)</f>
        <v>0</v>
      </c>
      <c r="X55" s="37" t="n">
        <f aca="false">W55/$P55</f>
        <v>0</v>
      </c>
      <c r="Y55" s="36" t="n">
        <f aca="false">SUM(Y51:Y54)</f>
        <v>90904</v>
      </c>
      <c r="Z55" s="36" t="n">
        <f aca="false">SUM(Z51:Z54)</f>
        <v>99109</v>
      </c>
    </row>
    <row r="56" customFormat="false" ht="13.9" hidden="false" customHeight="true" outlineLevel="0" collapsed="false">
      <c r="A56" s="1" t="n">
        <v>1</v>
      </c>
      <c r="B56" s="1" t="n">
        <v>1</v>
      </c>
      <c r="C56" s="1" t="n">
        <v>2</v>
      </c>
      <c r="D56" s="10" t="s">
        <v>128</v>
      </c>
      <c r="E56" s="10" t="n">
        <v>640</v>
      </c>
      <c r="F56" s="10" t="s">
        <v>132</v>
      </c>
      <c r="G56" s="11" t="n">
        <v>459.1</v>
      </c>
      <c r="H56" s="11" t="n">
        <v>549.33</v>
      </c>
      <c r="I56" s="11" t="n">
        <v>575</v>
      </c>
      <c r="J56" s="11" t="n">
        <v>550.55</v>
      </c>
      <c r="K56" s="11" t="n">
        <v>551</v>
      </c>
      <c r="L56" s="11"/>
      <c r="M56" s="11"/>
      <c r="N56" s="11"/>
      <c r="O56" s="11"/>
      <c r="P56" s="11" t="n">
        <f aca="false">K56+SUM(L56:O56)</f>
        <v>551</v>
      </c>
      <c r="Q56" s="11"/>
      <c r="R56" s="12" t="n">
        <f aca="false">Q56/$P56</f>
        <v>0</v>
      </c>
      <c r="S56" s="11"/>
      <c r="T56" s="12" t="n">
        <f aca="false">S56/$P56</f>
        <v>0</v>
      </c>
      <c r="U56" s="11"/>
      <c r="V56" s="12" t="n">
        <f aca="false">U56/$P56</f>
        <v>0</v>
      </c>
      <c r="W56" s="11"/>
      <c r="X56" s="12" t="n">
        <f aca="false">W56/$P56</f>
        <v>0</v>
      </c>
      <c r="Y56" s="11" t="n">
        <f aca="false">K56</f>
        <v>551</v>
      </c>
      <c r="Z56" s="11" t="n">
        <f aca="false">Y56</f>
        <v>551</v>
      </c>
    </row>
    <row r="57" customFormat="false" ht="13.9" hidden="false" customHeight="true" outlineLevel="0" collapsed="false">
      <c r="A57" s="1" t="n">
        <v>1</v>
      </c>
      <c r="B57" s="1" t="n">
        <v>1</v>
      </c>
      <c r="C57" s="1" t="n">
        <v>2</v>
      </c>
      <c r="D57" s="75" t="s">
        <v>21</v>
      </c>
      <c r="E57" s="76" t="n">
        <v>72</v>
      </c>
      <c r="F57" s="35" t="s">
        <v>25</v>
      </c>
      <c r="G57" s="36" t="n">
        <f aca="false">SUM(G56)</f>
        <v>459.1</v>
      </c>
      <c r="H57" s="36" t="n">
        <f aca="false">SUM(H56)</f>
        <v>549.33</v>
      </c>
      <c r="I57" s="36" t="n">
        <f aca="false">SUM(I56)</f>
        <v>575</v>
      </c>
      <c r="J57" s="36" t="n">
        <f aca="false">SUM(J56)</f>
        <v>550.55</v>
      </c>
      <c r="K57" s="36" t="n">
        <f aca="false">SUM(K56)</f>
        <v>551</v>
      </c>
      <c r="L57" s="36" t="n">
        <f aca="false">SUM(L56)</f>
        <v>0</v>
      </c>
      <c r="M57" s="36" t="n">
        <f aca="false">SUM(M56)</f>
        <v>0</v>
      </c>
      <c r="N57" s="36" t="n">
        <f aca="false">SUM(N56)</f>
        <v>0</v>
      </c>
      <c r="O57" s="36" t="n">
        <f aca="false">SUM(O56)</f>
        <v>0</v>
      </c>
      <c r="P57" s="36" t="n">
        <f aca="false">SUM(P56)</f>
        <v>551</v>
      </c>
      <c r="Q57" s="36" t="n">
        <f aca="false">SUM(Q56)</f>
        <v>0</v>
      </c>
      <c r="R57" s="37" t="n">
        <f aca="false">Q57/$P57</f>
        <v>0</v>
      </c>
      <c r="S57" s="36" t="n">
        <f aca="false">SUM(S56)</f>
        <v>0</v>
      </c>
      <c r="T57" s="37" t="n">
        <f aca="false">S57/$P57</f>
        <v>0</v>
      </c>
      <c r="U57" s="36" t="n">
        <f aca="false">SUM(U56)</f>
        <v>0</v>
      </c>
      <c r="V57" s="37" t="n">
        <f aca="false">U57/$P57</f>
        <v>0</v>
      </c>
      <c r="W57" s="36" t="n">
        <f aca="false">SUM(W56)</f>
        <v>0</v>
      </c>
      <c r="X57" s="37" t="n">
        <f aca="false">W57/$P57</f>
        <v>0</v>
      </c>
      <c r="Y57" s="36" t="n">
        <f aca="false">SUM(Y56)</f>
        <v>551</v>
      </c>
      <c r="Z57" s="36" t="n">
        <f aca="false">SUM(Z56)</f>
        <v>551</v>
      </c>
    </row>
    <row r="58" customFormat="false" ht="13.9" hidden="false" customHeight="true" outlineLevel="0" collapsed="false">
      <c r="A58" s="1" t="n">
        <v>1</v>
      </c>
      <c r="B58" s="1" t="n">
        <v>1</v>
      </c>
      <c r="C58" s="1" t="n">
        <v>2</v>
      </c>
      <c r="D58" s="77"/>
      <c r="E58" s="78"/>
      <c r="F58" s="13" t="s">
        <v>124</v>
      </c>
      <c r="G58" s="14" t="n">
        <f aca="false">G50+G55+G57</f>
        <v>77558.67</v>
      </c>
      <c r="H58" s="14" t="n">
        <f aca="false">H50+H55+H57</f>
        <v>91203.93</v>
      </c>
      <c r="I58" s="14" t="n">
        <f aca="false">I50+I55+I57</f>
        <v>88386</v>
      </c>
      <c r="J58" s="14" t="n">
        <f aca="false">J50+J55+J57</f>
        <v>78327.18</v>
      </c>
      <c r="K58" s="14" t="n">
        <f aca="false">K50+K55+K57</f>
        <v>84303</v>
      </c>
      <c r="L58" s="14" t="n">
        <f aca="false">L50+L55+L57</f>
        <v>0</v>
      </c>
      <c r="M58" s="14" t="n">
        <f aca="false">M50+M55+M57</f>
        <v>0</v>
      </c>
      <c r="N58" s="14" t="n">
        <f aca="false">N50+N55+N57</f>
        <v>0</v>
      </c>
      <c r="O58" s="14" t="n">
        <f aca="false">O50+O55+O57</f>
        <v>0</v>
      </c>
      <c r="P58" s="14" t="n">
        <f aca="false">P50+P55+P57</f>
        <v>84303</v>
      </c>
      <c r="Q58" s="14" t="n">
        <f aca="false">Q50+Q55+Q57</f>
        <v>0</v>
      </c>
      <c r="R58" s="15" t="n">
        <f aca="false">Q58/$P58</f>
        <v>0</v>
      </c>
      <c r="S58" s="14" t="n">
        <f aca="false">S50+S55+S57</f>
        <v>0</v>
      </c>
      <c r="T58" s="15" t="n">
        <f aca="false">S58/$P58</f>
        <v>0</v>
      </c>
      <c r="U58" s="14" t="n">
        <f aca="false">U50+U55+U57</f>
        <v>0</v>
      </c>
      <c r="V58" s="15" t="n">
        <f aca="false">U58/$P58</f>
        <v>0</v>
      </c>
      <c r="W58" s="14" t="n">
        <f aca="false">W50+W55+W57</f>
        <v>0</v>
      </c>
      <c r="X58" s="15" t="n">
        <f aca="false">W58/$P58</f>
        <v>0</v>
      </c>
      <c r="Y58" s="14" t="n">
        <f aca="false">Y50+Y55+Y57</f>
        <v>91765</v>
      </c>
      <c r="Z58" s="14" t="n">
        <f aca="false">Z50+Z55+Z57</f>
        <v>99970</v>
      </c>
    </row>
    <row r="59" customFormat="false" ht="13.9" hidden="false" customHeight="true" outlineLevel="0" collapsed="false">
      <c r="D59" s="79"/>
      <c r="E59" s="31"/>
      <c r="F59" s="31"/>
      <c r="G59" s="80"/>
      <c r="H59" s="80"/>
      <c r="I59" s="80"/>
      <c r="J59" s="80"/>
      <c r="K59" s="80"/>
      <c r="L59" s="80"/>
      <c r="M59" s="80"/>
      <c r="N59" s="80"/>
      <c r="O59" s="80"/>
      <c r="P59" s="80"/>
      <c r="Q59" s="80"/>
      <c r="R59" s="81"/>
      <c r="S59" s="80"/>
      <c r="T59" s="81"/>
      <c r="U59" s="80"/>
      <c r="V59" s="81"/>
      <c r="W59" s="80"/>
      <c r="X59" s="81"/>
      <c r="Y59" s="80"/>
      <c r="Z59" s="80"/>
    </row>
    <row r="60" customFormat="false" ht="13.9" hidden="false" customHeight="true" outlineLevel="0" collapsed="false">
      <c r="D60" s="60" t="s">
        <v>135</v>
      </c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</row>
    <row r="61" customFormat="false" ht="13.9" hidden="false" customHeight="true" outlineLevel="0" collapsed="false">
      <c r="D61" s="7" t="s">
        <v>33</v>
      </c>
      <c r="E61" s="7" t="s">
        <v>34</v>
      </c>
      <c r="F61" s="7" t="s">
        <v>35</v>
      </c>
      <c r="G61" s="7" t="s">
        <v>1</v>
      </c>
      <c r="H61" s="7" t="s">
        <v>2</v>
      </c>
      <c r="I61" s="7" t="s">
        <v>3</v>
      </c>
      <c r="J61" s="7" t="s">
        <v>4</v>
      </c>
      <c r="K61" s="7" t="s">
        <v>5</v>
      </c>
      <c r="L61" s="7" t="s">
        <v>6</v>
      </c>
      <c r="M61" s="7" t="s">
        <v>7</v>
      </c>
      <c r="N61" s="7" t="s">
        <v>8</v>
      </c>
      <c r="O61" s="7" t="s">
        <v>9</v>
      </c>
      <c r="P61" s="7" t="s">
        <v>10</v>
      </c>
      <c r="Q61" s="7" t="s">
        <v>11</v>
      </c>
      <c r="R61" s="8" t="s">
        <v>12</v>
      </c>
      <c r="S61" s="7" t="s">
        <v>13</v>
      </c>
      <c r="T61" s="8" t="s">
        <v>14</v>
      </c>
      <c r="U61" s="7" t="s">
        <v>15</v>
      </c>
      <c r="V61" s="8" t="s">
        <v>16</v>
      </c>
      <c r="W61" s="7" t="s">
        <v>17</v>
      </c>
      <c r="X61" s="8" t="s">
        <v>18</v>
      </c>
      <c r="Y61" s="7" t="s">
        <v>19</v>
      </c>
      <c r="Z61" s="7" t="s">
        <v>20</v>
      </c>
    </row>
    <row r="62" customFormat="false" ht="13.9" hidden="false" customHeight="true" outlineLevel="0" collapsed="false">
      <c r="A62" s="1" t="n">
        <v>1</v>
      </c>
      <c r="B62" s="1" t="n">
        <v>1</v>
      </c>
      <c r="C62" s="1" t="n">
        <v>3</v>
      </c>
      <c r="D62" s="74" t="s">
        <v>136</v>
      </c>
      <c r="E62" s="10" t="n">
        <v>610</v>
      </c>
      <c r="F62" s="10" t="s">
        <v>129</v>
      </c>
      <c r="G62" s="11" t="n">
        <v>3838</v>
      </c>
      <c r="H62" s="11" t="n">
        <v>4072</v>
      </c>
      <c r="I62" s="11" t="n">
        <v>4279</v>
      </c>
      <c r="J62" s="11" t="n">
        <v>4378</v>
      </c>
      <c r="K62" s="11" t="n">
        <v>4378</v>
      </c>
      <c r="L62" s="11"/>
      <c r="M62" s="11"/>
      <c r="N62" s="11"/>
      <c r="O62" s="11"/>
      <c r="P62" s="33" t="n">
        <f aca="false">K62+SUM(L62:O62)</f>
        <v>4378</v>
      </c>
      <c r="Q62" s="33"/>
      <c r="R62" s="34" t="n">
        <f aca="false">Q62/$P62</f>
        <v>0</v>
      </c>
      <c r="S62" s="33"/>
      <c r="T62" s="34" t="n">
        <f aca="false">S62/$P62</f>
        <v>0</v>
      </c>
      <c r="U62" s="33"/>
      <c r="V62" s="34" t="n">
        <f aca="false">U62/$P62</f>
        <v>0</v>
      </c>
      <c r="W62" s="33"/>
      <c r="X62" s="34" t="n">
        <f aca="false">W62/$P62</f>
        <v>0</v>
      </c>
      <c r="Y62" s="11" t="n">
        <v>4816</v>
      </c>
      <c r="Z62" s="11" t="n">
        <v>5298</v>
      </c>
    </row>
    <row r="63" customFormat="false" ht="13.9" hidden="false" customHeight="true" outlineLevel="0" collapsed="false">
      <c r="A63" s="1" t="n">
        <v>1</v>
      </c>
      <c r="B63" s="1" t="n">
        <v>1</v>
      </c>
      <c r="C63" s="1" t="n">
        <v>3</v>
      </c>
      <c r="D63" s="74"/>
      <c r="E63" s="10" t="n">
        <v>620</v>
      </c>
      <c r="F63" s="10" t="s">
        <v>130</v>
      </c>
      <c r="G63" s="11" t="n">
        <v>1341.16</v>
      </c>
      <c r="H63" s="11" t="n">
        <v>1327.45</v>
      </c>
      <c r="I63" s="11" t="n">
        <v>1581</v>
      </c>
      <c r="J63" s="11" t="n">
        <v>1277.92</v>
      </c>
      <c r="K63" s="11" t="n">
        <v>1530</v>
      </c>
      <c r="L63" s="11"/>
      <c r="M63" s="11"/>
      <c r="N63" s="11"/>
      <c r="O63" s="11"/>
      <c r="P63" s="33" t="n">
        <f aca="false">K63+SUM(L63:O63)</f>
        <v>1530</v>
      </c>
      <c r="Q63" s="33"/>
      <c r="R63" s="34" t="n">
        <f aca="false">Q63/$P63</f>
        <v>0</v>
      </c>
      <c r="S63" s="33"/>
      <c r="T63" s="34" t="n">
        <f aca="false">S63/$P63</f>
        <v>0</v>
      </c>
      <c r="U63" s="33"/>
      <c r="V63" s="34" t="n">
        <f aca="false">U63/$P63</f>
        <v>0</v>
      </c>
      <c r="W63" s="33"/>
      <c r="X63" s="34" t="n">
        <f aca="false">W63/$P63</f>
        <v>0</v>
      </c>
      <c r="Y63" s="11" t="n">
        <v>1683</v>
      </c>
      <c r="Z63" s="11" t="n">
        <v>1852</v>
      </c>
    </row>
    <row r="64" customFormat="false" ht="13.9" hidden="false" customHeight="true" outlineLevel="0" collapsed="false">
      <c r="A64" s="1" t="n">
        <v>1</v>
      </c>
      <c r="B64" s="1" t="n">
        <v>1</v>
      </c>
      <c r="C64" s="1" t="n">
        <v>3</v>
      </c>
      <c r="D64" s="74"/>
      <c r="E64" s="10" t="n">
        <v>630</v>
      </c>
      <c r="F64" s="10" t="s">
        <v>131</v>
      </c>
      <c r="G64" s="11" t="n">
        <v>1500.52</v>
      </c>
      <c r="H64" s="11" t="n">
        <v>1312.44</v>
      </c>
      <c r="I64" s="11" t="n">
        <v>1330</v>
      </c>
      <c r="J64" s="11" t="n">
        <v>1759.03</v>
      </c>
      <c r="K64" s="11" t="n">
        <f aca="false">231+1561</f>
        <v>1792</v>
      </c>
      <c r="L64" s="11"/>
      <c r="M64" s="11"/>
      <c r="N64" s="11"/>
      <c r="O64" s="11"/>
      <c r="P64" s="33" t="n">
        <f aca="false">K64+SUM(L64:O64)</f>
        <v>1792</v>
      </c>
      <c r="Q64" s="33"/>
      <c r="R64" s="34" t="n">
        <f aca="false">Q64/$P64</f>
        <v>0</v>
      </c>
      <c r="S64" s="33"/>
      <c r="T64" s="34" t="n">
        <f aca="false">S64/$P64</f>
        <v>0</v>
      </c>
      <c r="U64" s="33"/>
      <c r="V64" s="34" t="n">
        <f aca="false">U64/$P64</f>
        <v>0</v>
      </c>
      <c r="W64" s="33"/>
      <c r="X64" s="34" t="n">
        <f aca="false">W64/$P64</f>
        <v>0</v>
      </c>
      <c r="Y64" s="11" t="n">
        <f aca="false">236+1561</f>
        <v>1797</v>
      </c>
      <c r="Z64" s="11" t="n">
        <f aca="false">242+1561</f>
        <v>1803</v>
      </c>
    </row>
    <row r="65" customFormat="false" ht="13.9" hidden="false" customHeight="true" outlineLevel="0" collapsed="false">
      <c r="A65" s="1" t="n">
        <v>1</v>
      </c>
      <c r="B65" s="1" t="n">
        <v>1</v>
      </c>
      <c r="C65" s="1" t="n">
        <v>3</v>
      </c>
      <c r="D65" s="75" t="s">
        <v>21</v>
      </c>
      <c r="E65" s="35" t="n">
        <v>41</v>
      </c>
      <c r="F65" s="35" t="s">
        <v>23</v>
      </c>
      <c r="G65" s="36" t="n">
        <f aca="false">SUM(G62:G64)</f>
        <v>6679.68</v>
      </c>
      <c r="H65" s="36" t="n">
        <f aca="false">SUM(H62:H64)</f>
        <v>6711.89</v>
      </c>
      <c r="I65" s="36" t="n">
        <f aca="false">SUM(I62:I64)</f>
        <v>7190</v>
      </c>
      <c r="J65" s="36" t="n">
        <f aca="false">SUM(J62:J64)</f>
        <v>7414.95</v>
      </c>
      <c r="K65" s="36" t="n">
        <f aca="false">SUM(K62:K64)</f>
        <v>7700</v>
      </c>
      <c r="L65" s="36" t="n">
        <f aca="false">SUM(L62:L64)</f>
        <v>0</v>
      </c>
      <c r="M65" s="36" t="n">
        <f aca="false">SUM(M62:M64)</f>
        <v>0</v>
      </c>
      <c r="N65" s="36" t="n">
        <f aca="false">SUM(N62:N64)</f>
        <v>0</v>
      </c>
      <c r="O65" s="36" t="n">
        <f aca="false">SUM(O62:O64)</f>
        <v>0</v>
      </c>
      <c r="P65" s="36" t="n">
        <f aca="false">SUM(P62:P64)</f>
        <v>7700</v>
      </c>
      <c r="Q65" s="36" t="n">
        <f aca="false">SUM(Q62:Q64)</f>
        <v>0</v>
      </c>
      <c r="R65" s="37" t="n">
        <f aca="false">Q65/$P65</f>
        <v>0</v>
      </c>
      <c r="S65" s="36" t="n">
        <f aca="false">SUM(S62:S64)</f>
        <v>0</v>
      </c>
      <c r="T65" s="37" t="n">
        <f aca="false">S65/$P65</f>
        <v>0</v>
      </c>
      <c r="U65" s="36" t="n">
        <f aca="false">SUM(U62:U64)</f>
        <v>0</v>
      </c>
      <c r="V65" s="37" t="n">
        <f aca="false">U65/$P65</f>
        <v>0</v>
      </c>
      <c r="W65" s="36" t="n">
        <f aca="false">SUM(W62:W64)</f>
        <v>0</v>
      </c>
      <c r="X65" s="37" t="n">
        <f aca="false">W65/$P65</f>
        <v>0</v>
      </c>
      <c r="Y65" s="36" t="n">
        <f aca="false">SUM(Y62:Y64)</f>
        <v>8296</v>
      </c>
      <c r="Z65" s="36" t="n">
        <f aca="false">SUM(Z62:Z64)</f>
        <v>8953</v>
      </c>
    </row>
    <row r="66" customFormat="false" ht="13.9" hidden="false" customHeight="true" outlineLevel="0" collapsed="false">
      <c r="A66" s="1" t="n">
        <v>2</v>
      </c>
      <c r="B66" s="1" t="n">
        <v>2</v>
      </c>
      <c r="C66" s="1" t="n">
        <v>4</v>
      </c>
      <c r="D66" s="68" t="s">
        <v>136</v>
      </c>
      <c r="E66" s="10" t="n">
        <v>640</v>
      </c>
      <c r="F66" s="10" t="s">
        <v>132</v>
      </c>
      <c r="G66" s="11" t="n">
        <v>21.25</v>
      </c>
      <c r="H66" s="11" t="n">
        <v>26.12</v>
      </c>
      <c r="I66" s="11" t="n">
        <v>25</v>
      </c>
      <c r="J66" s="11" t="n">
        <v>29.9</v>
      </c>
      <c r="K66" s="11" t="n">
        <v>30</v>
      </c>
      <c r="L66" s="11"/>
      <c r="M66" s="11"/>
      <c r="N66" s="11"/>
      <c r="O66" s="11"/>
      <c r="P66" s="11" t="n">
        <f aca="false">K66+SUM(L66:O66)</f>
        <v>30</v>
      </c>
      <c r="Q66" s="11"/>
      <c r="R66" s="12" t="n">
        <f aca="false">Q66/$P66</f>
        <v>0</v>
      </c>
      <c r="S66" s="11"/>
      <c r="T66" s="12" t="n">
        <f aca="false">S66/$P66</f>
        <v>0</v>
      </c>
      <c r="U66" s="11"/>
      <c r="V66" s="12" t="n">
        <f aca="false">U66/$P66</f>
        <v>0</v>
      </c>
      <c r="W66" s="11"/>
      <c r="X66" s="12" t="n">
        <f aca="false">W66/$P66</f>
        <v>0</v>
      </c>
      <c r="Y66" s="11" t="n">
        <f aca="false">K66</f>
        <v>30</v>
      </c>
      <c r="Z66" s="11" t="n">
        <f aca="false">Y66</f>
        <v>30</v>
      </c>
    </row>
    <row r="67" customFormat="false" ht="13.9" hidden="false" customHeight="true" outlineLevel="0" collapsed="false">
      <c r="A67" s="1" t="n">
        <v>3</v>
      </c>
      <c r="B67" s="1" t="n">
        <v>3</v>
      </c>
      <c r="C67" s="1" t="n">
        <v>5</v>
      </c>
      <c r="D67" s="75" t="s">
        <v>21</v>
      </c>
      <c r="E67" s="35" t="n">
        <v>72</v>
      </c>
      <c r="F67" s="35" t="s">
        <v>25</v>
      </c>
      <c r="G67" s="36" t="n">
        <f aca="false">SUM(G66:G66)</f>
        <v>21.25</v>
      </c>
      <c r="H67" s="36" t="n">
        <f aca="false">SUM(H66:H66)</f>
        <v>26.12</v>
      </c>
      <c r="I67" s="36" t="n">
        <f aca="false">SUM(I66:I66)</f>
        <v>25</v>
      </c>
      <c r="J67" s="36" t="n">
        <f aca="false">SUM(J66:J66)</f>
        <v>29.9</v>
      </c>
      <c r="K67" s="36" t="n">
        <f aca="false">SUM(K66:K66)</f>
        <v>30</v>
      </c>
      <c r="L67" s="36" t="n">
        <f aca="false">SUM(L66:L66)</f>
        <v>0</v>
      </c>
      <c r="M67" s="36" t="n">
        <f aca="false">SUM(M66:M66)</f>
        <v>0</v>
      </c>
      <c r="N67" s="36" t="n">
        <f aca="false">SUM(N66:N66)</f>
        <v>0</v>
      </c>
      <c r="O67" s="36" t="n">
        <f aca="false">SUM(O66:O66)</f>
        <v>0</v>
      </c>
      <c r="P67" s="36" t="n">
        <f aca="false">SUM(P66:P66)</f>
        <v>30</v>
      </c>
      <c r="Q67" s="36" t="n">
        <f aca="false">SUM(Q66:Q66)</f>
        <v>0</v>
      </c>
      <c r="R67" s="37" t="n">
        <f aca="false">Q67/$P67</f>
        <v>0</v>
      </c>
      <c r="S67" s="36" t="n">
        <f aca="false">SUM(S66:S66)</f>
        <v>0</v>
      </c>
      <c r="T67" s="37" t="n">
        <f aca="false">S67/$P67</f>
        <v>0</v>
      </c>
      <c r="U67" s="36" t="n">
        <f aca="false">SUM(U66:U66)</f>
        <v>0</v>
      </c>
      <c r="V67" s="37" t="n">
        <f aca="false">U67/$P67</f>
        <v>0</v>
      </c>
      <c r="W67" s="36" t="n">
        <f aca="false">SUM(W66:W66)</f>
        <v>0</v>
      </c>
      <c r="X67" s="37" t="n">
        <f aca="false">W67/$P67</f>
        <v>0</v>
      </c>
      <c r="Y67" s="36" t="n">
        <f aca="false">SUM(Y66:Y66)</f>
        <v>30</v>
      </c>
      <c r="Z67" s="36" t="n">
        <f aca="false">SUM(Z66:Z66)</f>
        <v>30</v>
      </c>
    </row>
    <row r="68" customFormat="false" ht="13.9" hidden="false" customHeight="true" outlineLevel="0" collapsed="false">
      <c r="A68" s="1" t="n">
        <v>4</v>
      </c>
      <c r="B68" s="1" t="n">
        <v>4</v>
      </c>
      <c r="C68" s="1" t="n">
        <v>6</v>
      </c>
      <c r="D68" s="77"/>
      <c r="E68" s="78"/>
      <c r="F68" s="13" t="s">
        <v>124</v>
      </c>
      <c r="G68" s="14" t="n">
        <f aca="false">G65+G67</f>
        <v>6700.93</v>
      </c>
      <c r="H68" s="14" t="n">
        <f aca="false">H65+H67</f>
        <v>6738.01</v>
      </c>
      <c r="I68" s="14" t="n">
        <f aca="false">I65+I67</f>
        <v>7215</v>
      </c>
      <c r="J68" s="14" t="n">
        <f aca="false">J65+J67</f>
        <v>7444.85</v>
      </c>
      <c r="K68" s="14" t="n">
        <f aca="false">K65+K67</f>
        <v>7730</v>
      </c>
      <c r="L68" s="14" t="n">
        <f aca="false">L65+L67</f>
        <v>0</v>
      </c>
      <c r="M68" s="14" t="n">
        <f aca="false">M65+M67</f>
        <v>0</v>
      </c>
      <c r="N68" s="14" t="n">
        <f aca="false">N65+N67</f>
        <v>0</v>
      </c>
      <c r="O68" s="14" t="n">
        <f aca="false">O65+O67</f>
        <v>0</v>
      </c>
      <c r="P68" s="14" t="n">
        <f aca="false">P65+P67</f>
        <v>7730</v>
      </c>
      <c r="Q68" s="14" t="n">
        <f aca="false">Q65+Q67</f>
        <v>0</v>
      </c>
      <c r="R68" s="15" t="n">
        <f aca="false">Q68/$P68</f>
        <v>0</v>
      </c>
      <c r="S68" s="14" t="n">
        <f aca="false">S65+S67</f>
        <v>0</v>
      </c>
      <c r="T68" s="15" t="n">
        <f aca="false">S68/$P68</f>
        <v>0</v>
      </c>
      <c r="U68" s="14" t="n">
        <f aca="false">U65+U67</f>
        <v>0</v>
      </c>
      <c r="V68" s="15" t="n">
        <f aca="false">U68/$P68</f>
        <v>0</v>
      </c>
      <c r="W68" s="14" t="n">
        <f aca="false">W65+W67</f>
        <v>0</v>
      </c>
      <c r="X68" s="15" t="n">
        <f aca="false">W68/$P68</f>
        <v>0</v>
      </c>
      <c r="Y68" s="14" t="n">
        <f aca="false">Y65+Y67</f>
        <v>8326</v>
      </c>
      <c r="Z68" s="14" t="n">
        <f aca="false">Z65+Z67</f>
        <v>8983</v>
      </c>
    </row>
    <row r="69" customFormat="false" ht="13.9" hidden="false" customHeight="true" outlineLevel="0" collapsed="false">
      <c r="D69" s="79"/>
      <c r="E69" s="31"/>
      <c r="F69" s="31"/>
      <c r="G69" s="80"/>
      <c r="H69" s="80"/>
      <c r="I69" s="80"/>
      <c r="J69" s="80"/>
      <c r="K69" s="80"/>
      <c r="L69" s="80"/>
      <c r="M69" s="80"/>
      <c r="N69" s="80"/>
      <c r="O69" s="80"/>
      <c r="P69" s="80"/>
      <c r="Q69" s="80"/>
      <c r="R69" s="81"/>
      <c r="S69" s="80"/>
      <c r="T69" s="81"/>
      <c r="U69" s="80"/>
      <c r="V69" s="81"/>
      <c r="W69" s="80"/>
      <c r="X69" s="81"/>
      <c r="Y69" s="80"/>
      <c r="Z69" s="80"/>
    </row>
    <row r="70" customFormat="false" ht="13.9" hidden="false" customHeight="true" outlineLevel="0" collapsed="false">
      <c r="D70" s="60" t="s">
        <v>137</v>
      </c>
      <c r="E70" s="60"/>
      <c r="F70" s="60"/>
      <c r="G70" s="60"/>
      <c r="H70" s="60"/>
      <c r="I70" s="60"/>
      <c r="J70" s="60"/>
      <c r="K70" s="60"/>
      <c r="L70" s="60"/>
      <c r="M70" s="60"/>
      <c r="N70" s="60"/>
      <c r="O70" s="60"/>
      <c r="P70" s="60"/>
      <c r="Q70" s="60"/>
      <c r="R70" s="60"/>
      <c r="S70" s="60"/>
      <c r="T70" s="60"/>
      <c r="U70" s="60"/>
      <c r="V70" s="60"/>
      <c r="W70" s="60"/>
      <c r="X70" s="60"/>
      <c r="Y70" s="60"/>
      <c r="Z70" s="60"/>
    </row>
    <row r="71" customFormat="false" ht="13.9" hidden="false" customHeight="true" outlineLevel="0" collapsed="false">
      <c r="D71" s="7" t="s">
        <v>33</v>
      </c>
      <c r="E71" s="7" t="s">
        <v>34</v>
      </c>
      <c r="F71" s="7" t="s">
        <v>35</v>
      </c>
      <c r="G71" s="7" t="s">
        <v>1</v>
      </c>
      <c r="H71" s="7" t="s">
        <v>2</v>
      </c>
      <c r="I71" s="7" t="s">
        <v>3</v>
      </c>
      <c r="J71" s="7" t="s">
        <v>4</v>
      </c>
      <c r="K71" s="7" t="s">
        <v>5</v>
      </c>
      <c r="L71" s="7" t="s">
        <v>6</v>
      </c>
      <c r="M71" s="7" t="s">
        <v>7</v>
      </c>
      <c r="N71" s="7" t="s">
        <v>8</v>
      </c>
      <c r="O71" s="7" t="s">
        <v>9</v>
      </c>
      <c r="P71" s="7" t="s">
        <v>10</v>
      </c>
      <c r="Q71" s="7" t="s">
        <v>11</v>
      </c>
      <c r="R71" s="8" t="s">
        <v>12</v>
      </c>
      <c r="S71" s="7" t="s">
        <v>13</v>
      </c>
      <c r="T71" s="8" t="s">
        <v>14</v>
      </c>
      <c r="U71" s="7" t="s">
        <v>15</v>
      </c>
      <c r="V71" s="8" t="s">
        <v>16</v>
      </c>
      <c r="W71" s="7" t="s">
        <v>17</v>
      </c>
      <c r="X71" s="8" t="s">
        <v>18</v>
      </c>
      <c r="Y71" s="7" t="s">
        <v>19</v>
      </c>
      <c r="Z71" s="7" t="s">
        <v>20</v>
      </c>
    </row>
    <row r="72" customFormat="false" ht="13.9" hidden="false" customHeight="true" outlineLevel="0" collapsed="false">
      <c r="A72" s="1" t="n">
        <v>1</v>
      </c>
      <c r="B72" s="1" t="n">
        <v>1</v>
      </c>
      <c r="C72" s="1" t="n">
        <v>4</v>
      </c>
      <c r="D72" s="10" t="s">
        <v>128</v>
      </c>
      <c r="E72" s="10" t="n">
        <v>630</v>
      </c>
      <c r="F72" s="10" t="s">
        <v>131</v>
      </c>
      <c r="G72" s="11" t="n">
        <v>230.86</v>
      </c>
      <c r="H72" s="11" t="n">
        <v>0</v>
      </c>
      <c r="I72" s="11" t="n">
        <v>0</v>
      </c>
      <c r="J72" s="11" t="n">
        <v>0</v>
      </c>
      <c r="K72" s="11" t="n">
        <v>0</v>
      </c>
      <c r="L72" s="11"/>
      <c r="M72" s="11"/>
      <c r="N72" s="11"/>
      <c r="O72" s="11"/>
      <c r="P72" s="11" t="n">
        <f aca="false">K72+SUM(L72:O72)</f>
        <v>0</v>
      </c>
      <c r="Q72" s="11"/>
      <c r="R72" s="12" t="e">
        <f aca="false">Q72/$P72</f>
        <v>#DIV/0!</v>
      </c>
      <c r="S72" s="11"/>
      <c r="T72" s="12" t="e">
        <f aca="false">S72/$P72</f>
        <v>#DIV/0!</v>
      </c>
      <c r="U72" s="11"/>
      <c r="V72" s="12" t="e">
        <f aca="false">U72/$P72</f>
        <v>#DIV/0!</v>
      </c>
      <c r="W72" s="11"/>
      <c r="X72" s="12" t="e">
        <f aca="false">W72/$P72</f>
        <v>#DIV/0!</v>
      </c>
      <c r="Y72" s="11" t="n">
        <f aca="false">K72</f>
        <v>0</v>
      </c>
      <c r="Z72" s="11" t="n">
        <f aca="false">Y72</f>
        <v>0</v>
      </c>
    </row>
    <row r="73" customFormat="false" ht="13.9" hidden="false" customHeight="true" outlineLevel="0" collapsed="false">
      <c r="A73" s="1" t="n">
        <v>1</v>
      </c>
      <c r="B73" s="1" t="n">
        <v>1</v>
      </c>
      <c r="C73" s="1" t="n">
        <v>4</v>
      </c>
      <c r="D73" s="75" t="s">
        <v>21</v>
      </c>
      <c r="E73" s="76" t="s">
        <v>138</v>
      </c>
      <c r="F73" s="35" t="s">
        <v>134</v>
      </c>
      <c r="G73" s="36" t="n">
        <f aca="false">SUM(G72)</f>
        <v>230.86</v>
      </c>
      <c r="H73" s="36" t="n">
        <f aca="false">SUM(H72)</f>
        <v>0</v>
      </c>
      <c r="I73" s="36" t="n">
        <f aca="false">SUM(I72)</f>
        <v>0</v>
      </c>
      <c r="J73" s="36" t="n">
        <f aca="false">SUM(J72)</f>
        <v>0</v>
      </c>
      <c r="K73" s="36" t="n">
        <f aca="false">SUM(K72)</f>
        <v>0</v>
      </c>
      <c r="L73" s="36" t="n">
        <f aca="false">SUM(L72)</f>
        <v>0</v>
      </c>
      <c r="M73" s="36" t="n">
        <f aca="false">SUM(M72)</f>
        <v>0</v>
      </c>
      <c r="N73" s="36" t="n">
        <f aca="false">SUM(N72)</f>
        <v>0</v>
      </c>
      <c r="O73" s="36" t="n">
        <f aca="false">SUM(O72)</f>
        <v>0</v>
      </c>
      <c r="P73" s="36" t="n">
        <f aca="false">SUM(P72)</f>
        <v>0</v>
      </c>
      <c r="Q73" s="36" t="n">
        <f aca="false">SUM(Q72)</f>
        <v>0</v>
      </c>
      <c r="R73" s="37" t="e">
        <f aca="false">Q73/$P73</f>
        <v>#DIV/0!</v>
      </c>
      <c r="S73" s="36" t="n">
        <f aca="false">SUM(S72)</f>
        <v>0</v>
      </c>
      <c r="T73" s="37" t="e">
        <f aca="false">S73/$P73</f>
        <v>#DIV/0!</v>
      </c>
      <c r="U73" s="36" t="n">
        <f aca="false">SUM(U72)</f>
        <v>0</v>
      </c>
      <c r="V73" s="37" t="e">
        <f aca="false">U73/$P73</f>
        <v>#DIV/0!</v>
      </c>
      <c r="W73" s="36" t="n">
        <f aca="false">SUM(W72)</f>
        <v>0</v>
      </c>
      <c r="X73" s="37" t="e">
        <f aca="false">W73/$P73</f>
        <v>#DIV/0!</v>
      </c>
      <c r="Y73" s="36" t="n">
        <f aca="false">SUM(Y72)</f>
        <v>0</v>
      </c>
      <c r="Z73" s="36" t="n">
        <f aca="false">SUM(Z72)</f>
        <v>0</v>
      </c>
    </row>
    <row r="74" customFormat="false" ht="13.9" hidden="false" customHeight="true" outlineLevel="0" collapsed="false">
      <c r="A74" s="1" t="n">
        <v>1</v>
      </c>
      <c r="B74" s="1" t="n">
        <v>1</v>
      </c>
      <c r="C74" s="1" t="n">
        <v>4</v>
      </c>
      <c r="D74" s="38" t="s">
        <v>128</v>
      </c>
      <c r="E74" s="10" t="n">
        <v>630</v>
      </c>
      <c r="F74" s="10" t="s">
        <v>131</v>
      </c>
      <c r="G74" s="11" t="n">
        <v>40547.19</v>
      </c>
      <c r="H74" s="11" t="n">
        <v>16263</v>
      </c>
      <c r="I74" s="11" t="n">
        <v>13080</v>
      </c>
      <c r="J74" s="11" t="n">
        <v>14593.72</v>
      </c>
      <c r="K74" s="11" t="n">
        <v>12108</v>
      </c>
      <c r="L74" s="11"/>
      <c r="M74" s="11"/>
      <c r="N74" s="11"/>
      <c r="O74" s="11"/>
      <c r="P74" s="11" t="n">
        <f aca="false">K74+SUM(L74:O74)</f>
        <v>12108</v>
      </c>
      <c r="Q74" s="11"/>
      <c r="R74" s="12" t="n">
        <f aca="false">Q74/$P74</f>
        <v>0</v>
      </c>
      <c r="S74" s="11"/>
      <c r="T74" s="12" t="n">
        <f aca="false">S74/$P74</f>
        <v>0</v>
      </c>
      <c r="U74" s="11"/>
      <c r="V74" s="12" t="n">
        <f aca="false">U74/$P74</f>
        <v>0</v>
      </c>
      <c r="W74" s="11"/>
      <c r="X74" s="12" t="n">
        <f aca="false">W74/$P74</f>
        <v>0</v>
      </c>
      <c r="Y74" s="11" t="n">
        <f aca="false">K74</f>
        <v>12108</v>
      </c>
      <c r="Z74" s="11" t="n">
        <f aca="false">Y74</f>
        <v>12108</v>
      </c>
    </row>
    <row r="75" customFormat="false" ht="13.9" hidden="false" customHeight="true" outlineLevel="0" collapsed="false">
      <c r="A75" s="1" t="n">
        <v>1</v>
      </c>
      <c r="B75" s="1" t="n">
        <v>1</v>
      </c>
      <c r="C75" s="1" t="n">
        <v>4</v>
      </c>
      <c r="D75" s="38" t="s">
        <v>136</v>
      </c>
      <c r="E75" s="10" t="n">
        <v>630</v>
      </c>
      <c r="F75" s="10" t="s">
        <v>139</v>
      </c>
      <c r="G75" s="11" t="n">
        <v>500.17</v>
      </c>
      <c r="H75" s="11" t="n">
        <v>441.63</v>
      </c>
      <c r="I75" s="11" t="n">
        <v>335</v>
      </c>
      <c r="J75" s="11" t="n">
        <v>209.4</v>
      </c>
      <c r="K75" s="11" t="n">
        <v>186</v>
      </c>
      <c r="L75" s="11"/>
      <c r="M75" s="11"/>
      <c r="N75" s="11"/>
      <c r="O75" s="11"/>
      <c r="P75" s="11" t="n">
        <f aca="false">K75+SUM(L75:O75)</f>
        <v>186</v>
      </c>
      <c r="Q75" s="11"/>
      <c r="R75" s="12" t="n">
        <f aca="false">Q75/$P75</f>
        <v>0</v>
      </c>
      <c r="S75" s="11"/>
      <c r="T75" s="12" t="n">
        <f aca="false">S75/$P75</f>
        <v>0</v>
      </c>
      <c r="U75" s="11"/>
      <c r="V75" s="12" t="n">
        <f aca="false">U75/$P75</f>
        <v>0</v>
      </c>
      <c r="W75" s="11"/>
      <c r="X75" s="12" t="n">
        <f aca="false">W75/$P75</f>
        <v>0</v>
      </c>
      <c r="Y75" s="11" t="n">
        <f aca="false">K75</f>
        <v>186</v>
      </c>
      <c r="Z75" s="11" t="n">
        <f aca="false">Y75</f>
        <v>186</v>
      </c>
    </row>
    <row r="76" customFormat="false" ht="13.9" hidden="false" customHeight="true" outlineLevel="0" collapsed="false">
      <c r="A76" s="1" t="n">
        <v>1</v>
      </c>
      <c r="B76" s="1" t="n">
        <v>1</v>
      </c>
      <c r="C76" s="1" t="n">
        <v>4</v>
      </c>
      <c r="D76" s="75" t="s">
        <v>21</v>
      </c>
      <c r="E76" s="35" t="n">
        <v>41</v>
      </c>
      <c r="F76" s="35" t="s">
        <v>23</v>
      </c>
      <c r="G76" s="36" t="n">
        <f aca="false">SUM(G74:G75)</f>
        <v>41047.36</v>
      </c>
      <c r="H76" s="36" t="n">
        <f aca="false">SUM(H74:H75)</f>
        <v>16704.63</v>
      </c>
      <c r="I76" s="36" t="n">
        <f aca="false">SUM(I74:I75)</f>
        <v>13415</v>
      </c>
      <c r="J76" s="36" t="n">
        <f aca="false">SUM(J74:J75)</f>
        <v>14803.12</v>
      </c>
      <c r="K76" s="36" t="n">
        <f aca="false">SUM(K74:K75)</f>
        <v>12294</v>
      </c>
      <c r="L76" s="36" t="n">
        <f aca="false">SUM(L74:L75)</f>
        <v>0</v>
      </c>
      <c r="M76" s="36" t="n">
        <f aca="false">SUM(M74:M75)</f>
        <v>0</v>
      </c>
      <c r="N76" s="36" t="n">
        <f aca="false">SUM(N74:N75)</f>
        <v>0</v>
      </c>
      <c r="O76" s="36" t="n">
        <f aca="false">SUM(O74:O75)</f>
        <v>0</v>
      </c>
      <c r="P76" s="36" t="n">
        <f aca="false">SUM(P74:P75)</f>
        <v>12294</v>
      </c>
      <c r="Q76" s="36" t="n">
        <f aca="false">SUM(Q74:Q75)</f>
        <v>0</v>
      </c>
      <c r="R76" s="37" t="n">
        <f aca="false">Q76/$P76</f>
        <v>0</v>
      </c>
      <c r="S76" s="36" t="n">
        <f aca="false">SUM(S74:S75)</f>
        <v>0</v>
      </c>
      <c r="T76" s="37" t="n">
        <f aca="false">S76/$P76</f>
        <v>0</v>
      </c>
      <c r="U76" s="36" t="n">
        <f aca="false">SUM(U74:U75)</f>
        <v>0</v>
      </c>
      <c r="V76" s="37" t="n">
        <f aca="false">U76/$P76</f>
        <v>0</v>
      </c>
      <c r="W76" s="36" t="n">
        <f aca="false">SUM(W74:W75)</f>
        <v>0</v>
      </c>
      <c r="X76" s="37" t="n">
        <f aca="false">W76/$P76</f>
        <v>0</v>
      </c>
      <c r="Y76" s="36" t="n">
        <f aca="false">SUM(Y74:Y75)</f>
        <v>12294</v>
      </c>
      <c r="Z76" s="36" t="n">
        <f aca="false">SUM(Z74:Z75)</f>
        <v>12294</v>
      </c>
    </row>
    <row r="77" customFormat="false" ht="13.9" hidden="false" customHeight="true" outlineLevel="0" collapsed="false">
      <c r="A77" s="1" t="n">
        <v>1</v>
      </c>
      <c r="B77" s="1" t="n">
        <v>1</v>
      </c>
      <c r="C77" s="1" t="n">
        <v>4</v>
      </c>
      <c r="D77" s="77"/>
      <c r="E77" s="78"/>
      <c r="F77" s="13" t="s">
        <v>124</v>
      </c>
      <c r="G77" s="14" t="n">
        <f aca="false">G73+G76</f>
        <v>41278.22</v>
      </c>
      <c r="H77" s="14" t="n">
        <f aca="false">H73+H76</f>
        <v>16704.63</v>
      </c>
      <c r="I77" s="14" t="n">
        <f aca="false">I73+I76</f>
        <v>13415</v>
      </c>
      <c r="J77" s="14" t="n">
        <f aca="false">J73+J76</f>
        <v>14803.12</v>
      </c>
      <c r="K77" s="14" t="n">
        <f aca="false">K73+K76</f>
        <v>12294</v>
      </c>
      <c r="L77" s="14" t="n">
        <f aca="false">L73+L76</f>
        <v>0</v>
      </c>
      <c r="M77" s="14" t="n">
        <f aca="false">M73+M76</f>
        <v>0</v>
      </c>
      <c r="N77" s="14" t="n">
        <f aca="false">N73+N76</f>
        <v>0</v>
      </c>
      <c r="O77" s="14" t="n">
        <f aca="false">O73+O76</f>
        <v>0</v>
      </c>
      <c r="P77" s="14" t="n">
        <f aca="false">P73+P76</f>
        <v>12294</v>
      </c>
      <c r="Q77" s="14" t="n">
        <f aca="false">Q73+Q76</f>
        <v>0</v>
      </c>
      <c r="R77" s="15" t="n">
        <f aca="false">Q77/$P77</f>
        <v>0</v>
      </c>
      <c r="S77" s="14" t="n">
        <f aca="false">S73+S76</f>
        <v>0</v>
      </c>
      <c r="T77" s="15" t="n">
        <f aca="false">S77/$P77</f>
        <v>0</v>
      </c>
      <c r="U77" s="14" t="n">
        <f aca="false">U73+U76</f>
        <v>0</v>
      </c>
      <c r="V77" s="15" t="n">
        <f aca="false">U77/$P77</f>
        <v>0</v>
      </c>
      <c r="W77" s="14" t="n">
        <f aca="false">W73+W76</f>
        <v>0</v>
      </c>
      <c r="X77" s="15" t="n">
        <f aca="false">W77/$P77</f>
        <v>0</v>
      </c>
      <c r="Y77" s="14" t="n">
        <f aca="false">Y73+Y76</f>
        <v>12294</v>
      </c>
      <c r="Z77" s="14" t="n">
        <f aca="false">Z73+Z76</f>
        <v>12294</v>
      </c>
    </row>
    <row r="78" customFormat="false" ht="13.9" hidden="false" customHeight="true" outlineLevel="0" collapsed="false">
      <c r="D78" s="79"/>
      <c r="E78" s="31"/>
      <c r="F78" s="31"/>
      <c r="G78" s="80"/>
      <c r="H78" s="80"/>
      <c r="I78" s="80"/>
      <c r="J78" s="80"/>
      <c r="K78" s="80"/>
      <c r="L78" s="80"/>
      <c r="M78" s="80"/>
      <c r="N78" s="80"/>
      <c r="O78" s="80"/>
      <c r="P78" s="80"/>
      <c r="Q78" s="80"/>
      <c r="R78" s="81"/>
      <c r="S78" s="80"/>
      <c r="T78" s="81"/>
      <c r="U78" s="80"/>
      <c r="V78" s="81"/>
      <c r="W78" s="80"/>
      <c r="X78" s="81"/>
      <c r="Y78" s="80"/>
      <c r="Z78" s="80"/>
    </row>
    <row r="79" customFormat="false" ht="13.9" hidden="false" customHeight="true" outlineLevel="0" collapsed="false">
      <c r="D79" s="79"/>
      <c r="E79" s="39" t="s">
        <v>57</v>
      </c>
      <c r="F79" s="17" t="s">
        <v>140</v>
      </c>
      <c r="G79" s="40" t="n">
        <v>1980</v>
      </c>
      <c r="H79" s="82" t="n">
        <v>2617.15</v>
      </c>
      <c r="I79" s="40" t="n">
        <v>2575</v>
      </c>
      <c r="J79" s="40" t="n">
        <v>2486.7</v>
      </c>
      <c r="K79" s="40" t="n">
        <v>2490</v>
      </c>
      <c r="L79" s="40"/>
      <c r="M79" s="40"/>
      <c r="N79" s="40"/>
      <c r="O79" s="40"/>
      <c r="P79" s="40" t="n">
        <f aca="false">K79+SUM(L79:O79)</f>
        <v>2490</v>
      </c>
      <c r="Q79" s="40"/>
      <c r="R79" s="41" t="n">
        <f aca="false">Q79/$P79</f>
        <v>0</v>
      </c>
      <c r="S79" s="40"/>
      <c r="T79" s="41" t="n">
        <f aca="false">S79/$P79</f>
        <v>0</v>
      </c>
      <c r="U79" s="40"/>
      <c r="V79" s="41" t="n">
        <f aca="false">U79/$P79</f>
        <v>0</v>
      </c>
      <c r="W79" s="40"/>
      <c r="X79" s="42" t="n">
        <f aca="false">W79/$P79</f>
        <v>0</v>
      </c>
      <c r="Y79" s="40" t="n">
        <f aca="false">K79</f>
        <v>2490</v>
      </c>
      <c r="Z79" s="43" t="n">
        <f aca="false">Y79</f>
        <v>2490</v>
      </c>
    </row>
    <row r="80" customFormat="false" ht="13.9" hidden="false" customHeight="true" outlineLevel="0" collapsed="false">
      <c r="D80" s="79"/>
      <c r="E80" s="44"/>
      <c r="F80" s="83" t="s">
        <v>141</v>
      </c>
      <c r="G80" s="70" t="n">
        <v>27373.37</v>
      </c>
      <c r="H80" s="70" t="n">
        <v>1388</v>
      </c>
      <c r="I80" s="84" t="n">
        <v>1500</v>
      </c>
      <c r="J80" s="84" t="n">
        <v>1844.33</v>
      </c>
      <c r="K80" s="84" t="n">
        <v>1844</v>
      </c>
      <c r="L80" s="84"/>
      <c r="M80" s="84"/>
      <c r="N80" s="84"/>
      <c r="O80" s="84"/>
      <c r="P80" s="84" t="n">
        <f aca="false">K80+SUM(L80:O80)</f>
        <v>1844</v>
      </c>
      <c r="Q80" s="84"/>
      <c r="R80" s="85" t="n">
        <f aca="false">Q80/$P80</f>
        <v>0</v>
      </c>
      <c r="S80" s="84"/>
      <c r="T80" s="85" t="n">
        <f aca="false">S80/$P80</f>
        <v>0</v>
      </c>
      <c r="U80" s="84"/>
      <c r="V80" s="85" t="n">
        <f aca="false">U80/$P80</f>
        <v>0</v>
      </c>
      <c r="W80" s="84"/>
      <c r="X80" s="51" t="n">
        <f aca="false">W80/$P80</f>
        <v>0</v>
      </c>
      <c r="Y80" s="70" t="n">
        <f aca="false">K80</f>
        <v>1844</v>
      </c>
      <c r="Z80" s="48" t="n">
        <f aca="false">Y80</f>
        <v>1844</v>
      </c>
    </row>
    <row r="81" customFormat="false" ht="13.9" hidden="false" customHeight="true" outlineLevel="0" collapsed="false">
      <c r="D81" s="79"/>
      <c r="E81" s="44"/>
      <c r="F81" s="1" t="s">
        <v>142</v>
      </c>
      <c r="G81" s="46" t="n">
        <v>1400</v>
      </c>
      <c r="H81" s="46" t="n">
        <v>1366.29</v>
      </c>
      <c r="I81" s="46" t="n">
        <v>1440</v>
      </c>
      <c r="J81" s="46" t="n">
        <v>1671.38</v>
      </c>
      <c r="K81" s="46" t="n">
        <v>1671</v>
      </c>
      <c r="L81" s="46"/>
      <c r="M81" s="46"/>
      <c r="N81" s="46"/>
      <c r="O81" s="46"/>
      <c r="P81" s="46" t="n">
        <f aca="false">K81+SUM(L81:O81)</f>
        <v>1671</v>
      </c>
      <c r="Q81" s="46"/>
      <c r="R81" s="2" t="n">
        <f aca="false">Q81/$P81</f>
        <v>0</v>
      </c>
      <c r="S81" s="46"/>
      <c r="T81" s="2" t="n">
        <f aca="false">S81/$P81</f>
        <v>0</v>
      </c>
      <c r="U81" s="46"/>
      <c r="V81" s="2" t="n">
        <f aca="false">U81/$P81</f>
        <v>0</v>
      </c>
      <c r="W81" s="46"/>
      <c r="X81" s="47" t="n">
        <f aca="false">W81/$P81</f>
        <v>0</v>
      </c>
      <c r="Y81" s="46" t="n">
        <f aca="false">K81</f>
        <v>1671</v>
      </c>
      <c r="Z81" s="48" t="n">
        <f aca="false">Y81</f>
        <v>1671</v>
      </c>
    </row>
    <row r="82" customFormat="false" ht="13.9" hidden="false" customHeight="true" outlineLevel="0" collapsed="false">
      <c r="D82" s="79"/>
      <c r="E82" s="44"/>
      <c r="F82" s="83" t="s">
        <v>143</v>
      </c>
      <c r="G82" s="70" t="n">
        <v>1900.8</v>
      </c>
      <c r="H82" s="70" t="n">
        <v>1900.8</v>
      </c>
      <c r="I82" s="70" t="n">
        <v>1900</v>
      </c>
      <c r="J82" s="70" t="n">
        <v>1900.8</v>
      </c>
      <c r="K82" s="70" t="n">
        <v>1901</v>
      </c>
      <c r="L82" s="70"/>
      <c r="M82" s="70"/>
      <c r="N82" s="70"/>
      <c r="O82" s="70"/>
      <c r="P82" s="70" t="n">
        <f aca="false">K82+SUM(L82:O82)</f>
        <v>1901</v>
      </c>
      <c r="Q82" s="70"/>
      <c r="R82" s="71" t="n">
        <f aca="false">Q82/$P82</f>
        <v>0</v>
      </c>
      <c r="S82" s="70"/>
      <c r="T82" s="71" t="n">
        <f aca="false">S82/$P82</f>
        <v>0</v>
      </c>
      <c r="U82" s="70"/>
      <c r="V82" s="71" t="n">
        <f aca="false">U82/$P82</f>
        <v>0</v>
      </c>
      <c r="W82" s="70"/>
      <c r="X82" s="47" t="n">
        <f aca="false">W82/$P82</f>
        <v>0</v>
      </c>
      <c r="Y82" s="70" t="n">
        <f aca="false">K82</f>
        <v>1901</v>
      </c>
      <c r="Z82" s="48" t="n">
        <f aca="false">Y82</f>
        <v>1901</v>
      </c>
    </row>
    <row r="83" customFormat="false" ht="13.9" hidden="false" customHeight="true" outlineLevel="0" collapsed="false">
      <c r="D83" s="79"/>
      <c r="E83" s="52"/>
      <c r="F83" s="86" t="s">
        <v>144</v>
      </c>
      <c r="G83" s="54" t="n">
        <v>2604.53</v>
      </c>
      <c r="H83" s="54" t="n">
        <v>2746.34</v>
      </c>
      <c r="I83" s="87" t="n">
        <v>0</v>
      </c>
      <c r="J83" s="87" t="n">
        <v>686.45</v>
      </c>
      <c r="K83" s="87" t="n">
        <v>0</v>
      </c>
      <c r="L83" s="87"/>
      <c r="M83" s="87"/>
      <c r="N83" s="87"/>
      <c r="O83" s="87"/>
      <c r="P83" s="87" t="n">
        <f aca="false">K83+SUM(L83:O83)</f>
        <v>0</v>
      </c>
      <c r="Q83" s="87"/>
      <c r="R83" s="88" t="e">
        <f aca="false">Q83/$P83</f>
        <v>#DIV/0!</v>
      </c>
      <c r="S83" s="87"/>
      <c r="T83" s="88" t="e">
        <f aca="false">S83/$P83</f>
        <v>#DIV/0!</v>
      </c>
      <c r="U83" s="87"/>
      <c r="V83" s="88" t="e">
        <f aca="false">U83/$P83</f>
        <v>#DIV/0!</v>
      </c>
      <c r="W83" s="87"/>
      <c r="X83" s="89" t="e">
        <f aca="false">W83/$P83</f>
        <v>#DIV/0!</v>
      </c>
      <c r="Y83" s="54" t="n">
        <f aca="false">K83</f>
        <v>0</v>
      </c>
      <c r="Z83" s="57" t="n">
        <f aca="false">Y83</f>
        <v>0</v>
      </c>
    </row>
    <row r="84" customFormat="false" ht="13.9" hidden="false" customHeight="true" outlineLevel="0" collapsed="false">
      <c r="D84" s="79"/>
      <c r="G84" s="46"/>
      <c r="H84" s="46"/>
      <c r="I84" s="46"/>
      <c r="J84" s="46"/>
      <c r="K84" s="46"/>
      <c r="L84" s="46"/>
      <c r="M84" s="46"/>
      <c r="N84" s="46"/>
      <c r="O84" s="46"/>
      <c r="P84" s="46"/>
      <c r="Q84" s="46"/>
      <c r="S84" s="46"/>
      <c r="U84" s="46"/>
      <c r="W84" s="46"/>
      <c r="Y84" s="46"/>
      <c r="Z84" s="46"/>
    </row>
    <row r="85" customFormat="false" ht="13.9" hidden="false" customHeight="true" outlineLevel="0" collapsed="false">
      <c r="D85" s="60" t="s">
        <v>145</v>
      </c>
      <c r="E85" s="60"/>
      <c r="F85" s="60"/>
      <c r="G85" s="60"/>
      <c r="H85" s="60"/>
      <c r="I85" s="60"/>
      <c r="J85" s="60"/>
      <c r="K85" s="60"/>
      <c r="L85" s="60"/>
      <c r="M85" s="60"/>
      <c r="N85" s="60"/>
      <c r="O85" s="60"/>
      <c r="P85" s="60"/>
      <c r="Q85" s="60"/>
      <c r="R85" s="60"/>
      <c r="S85" s="60"/>
      <c r="T85" s="60"/>
      <c r="U85" s="60"/>
      <c r="V85" s="60"/>
      <c r="W85" s="60"/>
      <c r="X85" s="60"/>
      <c r="Y85" s="60"/>
      <c r="Z85" s="60"/>
    </row>
    <row r="86" customFormat="false" ht="13.9" hidden="false" customHeight="true" outlineLevel="0" collapsed="false">
      <c r="D86" s="7" t="s">
        <v>33</v>
      </c>
      <c r="E86" s="7" t="s">
        <v>34</v>
      </c>
      <c r="F86" s="7" t="s">
        <v>35</v>
      </c>
      <c r="G86" s="7" t="s">
        <v>1</v>
      </c>
      <c r="H86" s="7" t="s">
        <v>2</v>
      </c>
      <c r="I86" s="7" t="s">
        <v>3</v>
      </c>
      <c r="J86" s="7" t="s">
        <v>4</v>
      </c>
      <c r="K86" s="7" t="s">
        <v>5</v>
      </c>
      <c r="L86" s="7" t="s">
        <v>6</v>
      </c>
      <c r="M86" s="7" t="s">
        <v>7</v>
      </c>
      <c r="N86" s="7" t="s">
        <v>8</v>
      </c>
      <c r="O86" s="7" t="s">
        <v>9</v>
      </c>
      <c r="P86" s="7" t="s">
        <v>10</v>
      </c>
      <c r="Q86" s="7" t="s">
        <v>11</v>
      </c>
      <c r="R86" s="8" t="s">
        <v>12</v>
      </c>
      <c r="S86" s="7" t="s">
        <v>13</v>
      </c>
      <c r="T86" s="8" t="s">
        <v>14</v>
      </c>
      <c r="U86" s="7" t="s">
        <v>15</v>
      </c>
      <c r="V86" s="8" t="s">
        <v>16</v>
      </c>
      <c r="W86" s="7" t="s">
        <v>17</v>
      </c>
      <c r="X86" s="8" t="s">
        <v>18</v>
      </c>
      <c r="Y86" s="7" t="s">
        <v>19</v>
      </c>
      <c r="Z86" s="7" t="s">
        <v>20</v>
      </c>
    </row>
    <row r="87" customFormat="false" ht="13.9" hidden="false" customHeight="true" outlineLevel="0" collapsed="false">
      <c r="A87" s="1" t="n">
        <v>1</v>
      </c>
      <c r="B87" s="1" t="n">
        <v>1</v>
      </c>
      <c r="C87" s="1" t="n">
        <v>5</v>
      </c>
      <c r="D87" s="38" t="s">
        <v>128</v>
      </c>
      <c r="E87" s="10" t="n">
        <v>610</v>
      </c>
      <c r="F87" s="10" t="s">
        <v>129</v>
      </c>
      <c r="G87" s="11" t="n">
        <v>16766.26</v>
      </c>
      <c r="H87" s="11" t="n">
        <v>10272.61</v>
      </c>
      <c r="I87" s="11" t="n">
        <v>7707</v>
      </c>
      <c r="J87" s="11" t="n">
        <v>700</v>
      </c>
      <c r="K87" s="11" t="n">
        <v>0</v>
      </c>
      <c r="L87" s="11"/>
      <c r="M87" s="11"/>
      <c r="N87" s="11"/>
      <c r="O87" s="11"/>
      <c r="P87" s="33" t="n">
        <f aca="false">K87+SUM(L87:O87)</f>
        <v>0</v>
      </c>
      <c r="Q87" s="33"/>
      <c r="R87" s="34" t="e">
        <f aca="false">Q87/$P87</f>
        <v>#DIV/0!</v>
      </c>
      <c r="S87" s="33"/>
      <c r="T87" s="34" t="e">
        <f aca="false">S87/$P87</f>
        <v>#DIV/0!</v>
      </c>
      <c r="U87" s="33"/>
      <c r="V87" s="34" t="e">
        <f aca="false">U87/$P87</f>
        <v>#DIV/0!</v>
      </c>
      <c r="W87" s="33"/>
      <c r="X87" s="34" t="e">
        <f aca="false">W87/$P87</f>
        <v>#DIV/0!</v>
      </c>
      <c r="Y87" s="11" t="n">
        <v>0</v>
      </c>
      <c r="Z87" s="11" t="n">
        <v>0</v>
      </c>
    </row>
    <row r="88" customFormat="false" ht="13.9" hidden="false" customHeight="true" outlineLevel="0" collapsed="false">
      <c r="A88" s="1" t="n">
        <v>1</v>
      </c>
      <c r="B88" s="1" t="n">
        <v>1</v>
      </c>
      <c r="C88" s="1" t="n">
        <v>5</v>
      </c>
      <c r="D88" s="38" t="s">
        <v>146</v>
      </c>
      <c r="E88" s="10" t="n">
        <v>620</v>
      </c>
      <c r="F88" s="10" t="s">
        <v>130</v>
      </c>
      <c r="G88" s="11" t="n">
        <v>6232.09</v>
      </c>
      <c r="H88" s="11" t="n">
        <v>4384.79</v>
      </c>
      <c r="I88" s="11" t="n">
        <v>4291</v>
      </c>
      <c r="J88" s="11" t="n">
        <v>458.04</v>
      </c>
      <c r="K88" s="11" t="n">
        <v>451</v>
      </c>
      <c r="L88" s="11"/>
      <c r="M88" s="11"/>
      <c r="N88" s="11"/>
      <c r="O88" s="11"/>
      <c r="P88" s="33" t="n">
        <f aca="false">K88+SUM(L88:O88)</f>
        <v>451</v>
      </c>
      <c r="Q88" s="33"/>
      <c r="R88" s="34" t="n">
        <f aca="false">Q88/$P88</f>
        <v>0</v>
      </c>
      <c r="S88" s="33"/>
      <c r="T88" s="34" t="n">
        <f aca="false">S88/$P88</f>
        <v>0</v>
      </c>
      <c r="U88" s="33"/>
      <c r="V88" s="34" t="n">
        <f aca="false">U88/$P88</f>
        <v>0</v>
      </c>
      <c r="W88" s="33"/>
      <c r="X88" s="34" t="n">
        <f aca="false">W88/$P88</f>
        <v>0</v>
      </c>
      <c r="Y88" s="11" t="n">
        <f aca="false">K88</f>
        <v>451</v>
      </c>
      <c r="Z88" s="11" t="n">
        <f aca="false">Y88</f>
        <v>451</v>
      </c>
    </row>
    <row r="89" customFormat="false" ht="13.9" hidden="false" customHeight="true" outlineLevel="0" collapsed="false">
      <c r="A89" s="1" t="n">
        <v>1</v>
      </c>
      <c r="B89" s="1" t="n">
        <v>1</v>
      </c>
      <c r="C89" s="1" t="n">
        <v>5</v>
      </c>
      <c r="D89" s="38" t="s">
        <v>147</v>
      </c>
      <c r="E89" s="10" t="n">
        <v>630</v>
      </c>
      <c r="F89" s="10" t="s">
        <v>131</v>
      </c>
      <c r="G89" s="11" t="n">
        <v>30675.07</v>
      </c>
      <c r="H89" s="11" t="n">
        <v>33066.57</v>
      </c>
      <c r="I89" s="11" t="n">
        <v>36597</v>
      </c>
      <c r="J89" s="11" t="n">
        <v>18565.44</v>
      </c>
      <c r="K89" s="11" t="n">
        <f aca="false">2000+17271</f>
        <v>19271</v>
      </c>
      <c r="L89" s="11"/>
      <c r="M89" s="11"/>
      <c r="N89" s="11"/>
      <c r="O89" s="11"/>
      <c r="P89" s="33" t="n">
        <f aca="false">K89+SUM(L89:O89)</f>
        <v>19271</v>
      </c>
      <c r="Q89" s="33"/>
      <c r="R89" s="34" t="n">
        <f aca="false">Q89/$P89</f>
        <v>0</v>
      </c>
      <c r="S89" s="33"/>
      <c r="T89" s="34" t="n">
        <f aca="false">S89/$P89</f>
        <v>0</v>
      </c>
      <c r="U89" s="33"/>
      <c r="V89" s="34" t="n">
        <f aca="false">U89/$P89</f>
        <v>0</v>
      </c>
      <c r="W89" s="33"/>
      <c r="X89" s="34" t="n">
        <f aca="false">W89/$P89</f>
        <v>0</v>
      </c>
      <c r="Y89" s="11" t="n">
        <f aca="false">K89</f>
        <v>19271</v>
      </c>
      <c r="Z89" s="11" t="n">
        <f aca="false">Y89</f>
        <v>19271</v>
      </c>
    </row>
    <row r="90" customFormat="false" ht="13.9" hidden="false" customHeight="true" outlineLevel="0" collapsed="false">
      <c r="A90" s="1" t="n">
        <v>1</v>
      </c>
      <c r="B90" s="1" t="n">
        <v>1</v>
      </c>
      <c r="C90" s="1" t="n">
        <v>5</v>
      </c>
      <c r="D90" s="38" t="s">
        <v>148</v>
      </c>
      <c r="E90" s="10" t="n">
        <v>640</v>
      </c>
      <c r="F90" s="10" t="s">
        <v>132</v>
      </c>
      <c r="G90" s="11" t="n">
        <v>0</v>
      </c>
      <c r="H90" s="11" t="n">
        <v>106.16</v>
      </c>
      <c r="I90" s="11" t="n">
        <v>0</v>
      </c>
      <c r="J90" s="11" t="n">
        <v>0</v>
      </c>
      <c r="K90" s="11" t="n">
        <v>0</v>
      </c>
      <c r="L90" s="11"/>
      <c r="M90" s="11"/>
      <c r="N90" s="11"/>
      <c r="O90" s="11"/>
      <c r="P90" s="33" t="n">
        <f aca="false">K90+SUM(L90:O90)</f>
        <v>0</v>
      </c>
      <c r="Q90" s="33"/>
      <c r="R90" s="34" t="e">
        <f aca="false">Q90/$P90</f>
        <v>#DIV/0!</v>
      </c>
      <c r="S90" s="33"/>
      <c r="T90" s="34" t="e">
        <f aca="false">S90/$P90</f>
        <v>#DIV/0!</v>
      </c>
      <c r="U90" s="33"/>
      <c r="V90" s="34" t="e">
        <f aca="false">U90/$P90</f>
        <v>#DIV/0!</v>
      </c>
      <c r="W90" s="33"/>
      <c r="X90" s="34" t="e">
        <f aca="false">W90/$P90</f>
        <v>#DIV/0!</v>
      </c>
      <c r="Y90" s="11" t="n">
        <v>0</v>
      </c>
      <c r="Z90" s="11" t="n">
        <v>0</v>
      </c>
    </row>
    <row r="91" customFormat="false" ht="13.9" hidden="false" customHeight="true" outlineLevel="0" collapsed="false">
      <c r="A91" s="1" t="n">
        <v>1</v>
      </c>
      <c r="B91" s="1" t="n">
        <v>1</v>
      </c>
      <c r="C91" s="1" t="n">
        <v>5</v>
      </c>
      <c r="D91" s="75" t="s">
        <v>21</v>
      </c>
      <c r="E91" s="35" t="n">
        <v>41</v>
      </c>
      <c r="F91" s="35" t="s">
        <v>23</v>
      </c>
      <c r="G91" s="36" t="n">
        <f aca="false">SUM(G87:G90)</f>
        <v>53673.42</v>
      </c>
      <c r="H91" s="36" t="n">
        <f aca="false">SUM(H87:H90)</f>
        <v>47830.13</v>
      </c>
      <c r="I91" s="36" t="n">
        <f aca="false">SUM(I87:I90)</f>
        <v>48595</v>
      </c>
      <c r="J91" s="36" t="n">
        <f aca="false">SUM(J87:J90)</f>
        <v>19723.48</v>
      </c>
      <c r="K91" s="36" t="n">
        <f aca="false">SUM(K87:K90)</f>
        <v>19722</v>
      </c>
      <c r="L91" s="36" t="n">
        <f aca="false">SUM(L87:L90)</f>
        <v>0</v>
      </c>
      <c r="M91" s="36" t="n">
        <f aca="false">SUM(M87:M90)</f>
        <v>0</v>
      </c>
      <c r="N91" s="36" t="n">
        <f aca="false">SUM(N87:N90)</f>
        <v>0</v>
      </c>
      <c r="O91" s="36" t="n">
        <f aca="false">SUM(O87:O90)</f>
        <v>0</v>
      </c>
      <c r="P91" s="36" t="n">
        <f aca="false">SUM(P87:P90)</f>
        <v>19722</v>
      </c>
      <c r="Q91" s="36" t="n">
        <f aca="false">SUM(Q87:Q90)</f>
        <v>0</v>
      </c>
      <c r="R91" s="37" t="n">
        <f aca="false">Q91/$P91</f>
        <v>0</v>
      </c>
      <c r="S91" s="36" t="n">
        <f aca="false">SUM(S87:S90)</f>
        <v>0</v>
      </c>
      <c r="T91" s="37" t="n">
        <f aca="false">S91/$P91</f>
        <v>0</v>
      </c>
      <c r="U91" s="36" t="n">
        <f aca="false">SUM(U87:U90)</f>
        <v>0</v>
      </c>
      <c r="V91" s="37" t="n">
        <f aca="false">U91/$P91</f>
        <v>0</v>
      </c>
      <c r="W91" s="36" t="n">
        <f aca="false">SUM(W87:W90)</f>
        <v>0</v>
      </c>
      <c r="X91" s="37" t="n">
        <f aca="false">W91/$P91</f>
        <v>0</v>
      </c>
      <c r="Y91" s="36" t="n">
        <f aca="false">SUM(Y87:Y90)</f>
        <v>19722</v>
      </c>
      <c r="Z91" s="36" t="n">
        <f aca="false">SUM(Z87:Z90)</f>
        <v>19722</v>
      </c>
    </row>
    <row r="92" customFormat="false" ht="13.9" hidden="false" customHeight="true" outlineLevel="0" collapsed="false">
      <c r="A92" s="1" t="n">
        <v>1</v>
      </c>
      <c r="B92" s="1" t="n">
        <v>1</v>
      </c>
      <c r="C92" s="1" t="n">
        <v>5</v>
      </c>
      <c r="D92" s="68" t="s">
        <v>128</v>
      </c>
      <c r="E92" s="10" t="n">
        <v>640</v>
      </c>
      <c r="F92" s="10" t="s">
        <v>132</v>
      </c>
      <c r="G92" s="11" t="n">
        <v>196.97</v>
      </c>
      <c r="H92" s="11" t="n">
        <v>112.07</v>
      </c>
      <c r="I92" s="11" t="n">
        <v>125</v>
      </c>
      <c r="J92" s="11" t="n">
        <v>0</v>
      </c>
      <c r="K92" s="11" t="n">
        <v>0</v>
      </c>
      <c r="L92" s="11"/>
      <c r="M92" s="11"/>
      <c r="N92" s="11"/>
      <c r="O92" s="11"/>
      <c r="P92" s="11" t="n">
        <f aca="false">K92+SUM(L92:O92)</f>
        <v>0</v>
      </c>
      <c r="Q92" s="11"/>
      <c r="R92" s="12" t="e">
        <f aca="false">Q92/$P92</f>
        <v>#DIV/0!</v>
      </c>
      <c r="S92" s="11"/>
      <c r="T92" s="12" t="e">
        <f aca="false">S92/$P92</f>
        <v>#DIV/0!</v>
      </c>
      <c r="U92" s="11"/>
      <c r="V92" s="12" t="e">
        <f aca="false">U92/$P92</f>
        <v>#DIV/0!</v>
      </c>
      <c r="W92" s="11"/>
      <c r="X92" s="12" t="e">
        <f aca="false">W92/$P92</f>
        <v>#DIV/0!</v>
      </c>
      <c r="Y92" s="11" t="n">
        <f aca="false">K92</f>
        <v>0</v>
      </c>
      <c r="Z92" s="11" t="n">
        <f aca="false">Y92</f>
        <v>0</v>
      </c>
    </row>
    <row r="93" customFormat="false" ht="13.9" hidden="false" customHeight="true" outlineLevel="0" collapsed="false">
      <c r="A93" s="1" t="n">
        <v>1</v>
      </c>
      <c r="B93" s="1" t="n">
        <v>1</v>
      </c>
      <c r="C93" s="1" t="n">
        <v>5</v>
      </c>
      <c r="D93" s="75" t="s">
        <v>21</v>
      </c>
      <c r="E93" s="35" t="n">
        <v>72</v>
      </c>
      <c r="F93" s="35" t="s">
        <v>25</v>
      </c>
      <c r="G93" s="36" t="n">
        <f aca="false">SUM(G92:G92)</f>
        <v>196.97</v>
      </c>
      <c r="H93" s="36" t="n">
        <f aca="false">SUM(H92:H92)</f>
        <v>112.07</v>
      </c>
      <c r="I93" s="36" t="n">
        <f aca="false">SUM(I92:I92)</f>
        <v>125</v>
      </c>
      <c r="J93" s="36" t="n">
        <f aca="false">SUM(J92:J92)</f>
        <v>0</v>
      </c>
      <c r="K93" s="36" t="n">
        <f aca="false">SUM(K92:K92)</f>
        <v>0</v>
      </c>
      <c r="L93" s="36" t="n">
        <f aca="false">SUM(L92:L92)</f>
        <v>0</v>
      </c>
      <c r="M93" s="36" t="n">
        <f aca="false">SUM(M92:M92)</f>
        <v>0</v>
      </c>
      <c r="N93" s="36" t="n">
        <f aca="false">SUM(N92:N92)</f>
        <v>0</v>
      </c>
      <c r="O93" s="36" t="n">
        <f aca="false">SUM(O92:O92)</f>
        <v>0</v>
      </c>
      <c r="P93" s="36" t="n">
        <f aca="false">SUM(P92:P92)</f>
        <v>0</v>
      </c>
      <c r="Q93" s="36" t="n">
        <f aca="false">SUM(Q92:Q92)</f>
        <v>0</v>
      </c>
      <c r="R93" s="37" t="e">
        <f aca="false">Q93/$P93</f>
        <v>#DIV/0!</v>
      </c>
      <c r="S93" s="36" t="n">
        <f aca="false">SUM(S92:S92)</f>
        <v>0</v>
      </c>
      <c r="T93" s="37" t="e">
        <f aca="false">S93/$P93</f>
        <v>#DIV/0!</v>
      </c>
      <c r="U93" s="36" t="n">
        <f aca="false">SUM(U92:U92)</f>
        <v>0</v>
      </c>
      <c r="V93" s="37" t="e">
        <f aca="false">U93/$P93</f>
        <v>#DIV/0!</v>
      </c>
      <c r="W93" s="36" t="n">
        <f aca="false">SUM(W92:W92)</f>
        <v>0</v>
      </c>
      <c r="X93" s="37" t="e">
        <f aca="false">W93/$P93</f>
        <v>#DIV/0!</v>
      </c>
      <c r="Y93" s="36" t="n">
        <f aca="false">SUM(Y92:Y92)</f>
        <v>0</v>
      </c>
      <c r="Z93" s="36" t="n">
        <f aca="false">SUM(Z92:Z92)</f>
        <v>0</v>
      </c>
    </row>
    <row r="94" customFormat="false" ht="13.9" hidden="false" customHeight="true" outlineLevel="0" collapsed="false">
      <c r="A94" s="1" t="n">
        <v>1</v>
      </c>
      <c r="B94" s="1" t="n">
        <v>1</v>
      </c>
      <c r="C94" s="1" t="n">
        <v>5</v>
      </c>
      <c r="D94" s="77"/>
      <c r="E94" s="78"/>
      <c r="F94" s="13" t="s">
        <v>124</v>
      </c>
      <c r="G94" s="14" t="n">
        <f aca="false">G91+G93</f>
        <v>53870.39</v>
      </c>
      <c r="H94" s="14" t="n">
        <f aca="false">H91+H93</f>
        <v>47942.2</v>
      </c>
      <c r="I94" s="14" t="n">
        <f aca="false">I91+I93</f>
        <v>48720</v>
      </c>
      <c r="J94" s="14" t="n">
        <f aca="false">J91+J93</f>
        <v>19723.48</v>
      </c>
      <c r="K94" s="14" t="n">
        <f aca="false">K91+K93</f>
        <v>19722</v>
      </c>
      <c r="L94" s="14" t="n">
        <f aca="false">L91+L93</f>
        <v>0</v>
      </c>
      <c r="M94" s="14" t="n">
        <f aca="false">M91+M93</f>
        <v>0</v>
      </c>
      <c r="N94" s="14" t="n">
        <f aca="false">N91+N93</f>
        <v>0</v>
      </c>
      <c r="O94" s="14" t="n">
        <f aca="false">O91+O93</f>
        <v>0</v>
      </c>
      <c r="P94" s="14" t="n">
        <f aca="false">P91+P93</f>
        <v>19722</v>
      </c>
      <c r="Q94" s="14" t="n">
        <f aca="false">Q91+Q93</f>
        <v>0</v>
      </c>
      <c r="R94" s="15" t="n">
        <f aca="false">Q94/$P94</f>
        <v>0</v>
      </c>
      <c r="S94" s="14" t="n">
        <f aca="false">S91+S93</f>
        <v>0</v>
      </c>
      <c r="T94" s="15" t="n">
        <f aca="false">S94/$P94</f>
        <v>0</v>
      </c>
      <c r="U94" s="14" t="n">
        <f aca="false">U91+U93</f>
        <v>0</v>
      </c>
      <c r="V94" s="15" t="n">
        <f aca="false">U94/$P94</f>
        <v>0</v>
      </c>
      <c r="W94" s="14" t="n">
        <f aca="false">W91+W93</f>
        <v>0</v>
      </c>
      <c r="X94" s="15" t="n">
        <f aca="false">W94/$P94</f>
        <v>0</v>
      </c>
      <c r="Y94" s="14" t="n">
        <f aca="false">Y91+Y93</f>
        <v>19722</v>
      </c>
      <c r="Z94" s="14" t="n">
        <f aca="false">Z91+Z93</f>
        <v>19722</v>
      </c>
    </row>
    <row r="95" customFormat="false" ht="13.9" hidden="false" customHeight="true" outlineLevel="0" collapsed="false">
      <c r="D95" s="79"/>
      <c r="E95" s="31"/>
      <c r="F95" s="31"/>
      <c r="G95" s="80"/>
      <c r="H95" s="80"/>
      <c r="I95" s="80"/>
      <c r="J95" s="80"/>
      <c r="K95" s="80"/>
      <c r="L95" s="80"/>
      <c r="M95" s="80"/>
      <c r="N95" s="80"/>
      <c r="O95" s="80"/>
      <c r="P95" s="80"/>
      <c r="Q95" s="80"/>
      <c r="R95" s="81"/>
      <c r="S95" s="80"/>
      <c r="T95" s="81"/>
      <c r="U95" s="80"/>
      <c r="V95" s="81"/>
      <c r="W95" s="80"/>
      <c r="X95" s="81"/>
      <c r="Y95" s="80"/>
      <c r="Z95" s="80"/>
    </row>
    <row r="96" customFormat="false" ht="13.9" hidden="false" customHeight="true" outlineLevel="0" collapsed="false">
      <c r="D96" s="79"/>
      <c r="E96" s="39" t="s">
        <v>57</v>
      </c>
      <c r="F96" s="17" t="s">
        <v>149</v>
      </c>
      <c r="G96" s="40" t="n">
        <v>1705</v>
      </c>
      <c r="H96" s="40" t="n">
        <v>1595</v>
      </c>
      <c r="I96" s="40" t="n">
        <v>1595</v>
      </c>
      <c r="J96" s="40" t="n">
        <v>1161.42</v>
      </c>
      <c r="K96" s="40" t="n">
        <v>1122</v>
      </c>
      <c r="L96" s="40"/>
      <c r="M96" s="40"/>
      <c r="N96" s="40"/>
      <c r="O96" s="40"/>
      <c r="P96" s="40" t="n">
        <f aca="false">K96+SUM(L96:O96)</f>
        <v>1122</v>
      </c>
      <c r="Q96" s="40"/>
      <c r="R96" s="41" t="n">
        <f aca="false">Q96/$P96</f>
        <v>0</v>
      </c>
      <c r="S96" s="40"/>
      <c r="T96" s="41" t="n">
        <f aca="false">S96/$P96</f>
        <v>0</v>
      </c>
      <c r="U96" s="40"/>
      <c r="V96" s="41" t="n">
        <f aca="false">U96/$P96</f>
        <v>0</v>
      </c>
      <c r="W96" s="40"/>
      <c r="X96" s="42" t="n">
        <f aca="false">W96/$P96</f>
        <v>0</v>
      </c>
      <c r="Y96" s="40" t="n">
        <f aca="false">K96</f>
        <v>1122</v>
      </c>
      <c r="Z96" s="43" t="n">
        <f aca="false">Y96</f>
        <v>1122</v>
      </c>
    </row>
    <row r="97" customFormat="false" ht="13.9" hidden="false" customHeight="true" outlineLevel="0" collapsed="false">
      <c r="D97" s="79"/>
      <c r="E97" s="44"/>
      <c r="F97" s="1" t="s">
        <v>150</v>
      </c>
      <c r="G97" s="46" t="n">
        <v>3576</v>
      </c>
      <c r="H97" s="46" t="n">
        <v>2519.73</v>
      </c>
      <c r="I97" s="46" t="n">
        <v>2590</v>
      </c>
      <c r="J97" s="46" t="n">
        <v>1457.25</v>
      </c>
      <c r="K97" s="46" t="n">
        <v>1620</v>
      </c>
      <c r="L97" s="46"/>
      <c r="M97" s="46"/>
      <c r="N97" s="46"/>
      <c r="O97" s="46"/>
      <c r="P97" s="46" t="n">
        <f aca="false">K97+SUM(L97:O97)</f>
        <v>1620</v>
      </c>
      <c r="Q97" s="46"/>
      <c r="R97" s="2" t="n">
        <f aca="false">Q97/$P97</f>
        <v>0</v>
      </c>
      <c r="S97" s="46"/>
      <c r="T97" s="2" t="n">
        <f aca="false">S97/$P97</f>
        <v>0</v>
      </c>
      <c r="U97" s="46"/>
      <c r="V97" s="2" t="n">
        <f aca="false">U97/$P97</f>
        <v>0</v>
      </c>
      <c r="W97" s="46"/>
      <c r="X97" s="47" t="n">
        <f aca="false">W97/$P97</f>
        <v>0</v>
      </c>
      <c r="Y97" s="46" t="n">
        <f aca="false">K97</f>
        <v>1620</v>
      </c>
      <c r="Z97" s="48" t="n">
        <f aca="false">Y97</f>
        <v>1620</v>
      </c>
    </row>
    <row r="98" customFormat="false" ht="13.9" hidden="false" customHeight="true" outlineLevel="0" collapsed="false">
      <c r="D98" s="79"/>
      <c r="E98" s="44"/>
      <c r="F98" s="1" t="s">
        <v>151</v>
      </c>
      <c r="G98" s="49" t="n">
        <v>2874.11</v>
      </c>
      <c r="H98" s="49" t="n">
        <v>2792.79</v>
      </c>
      <c r="I98" s="46" t="n">
        <v>2805</v>
      </c>
      <c r="J98" s="46" t="n">
        <v>1831</v>
      </c>
      <c r="K98" s="46" t="n">
        <v>1831</v>
      </c>
      <c r="L98" s="46"/>
      <c r="M98" s="46"/>
      <c r="N98" s="46"/>
      <c r="O98" s="46"/>
      <c r="P98" s="46" t="n">
        <f aca="false">K98+SUM(L98:O98)</f>
        <v>1831</v>
      </c>
      <c r="Q98" s="46"/>
      <c r="R98" s="2" t="n">
        <f aca="false">Q98/$P98</f>
        <v>0</v>
      </c>
      <c r="S98" s="46"/>
      <c r="T98" s="2" t="n">
        <f aca="false">S98/$P98</f>
        <v>0</v>
      </c>
      <c r="U98" s="46"/>
      <c r="V98" s="2" t="n">
        <f aca="false">U98/$P98</f>
        <v>0</v>
      </c>
      <c r="W98" s="46"/>
      <c r="X98" s="47" t="n">
        <f aca="false">W98/$P98</f>
        <v>0</v>
      </c>
      <c r="Y98" s="46" t="n">
        <f aca="false">K98</f>
        <v>1831</v>
      </c>
      <c r="Z98" s="48" t="n">
        <f aca="false">Y98</f>
        <v>1831</v>
      </c>
    </row>
    <row r="99" customFormat="false" ht="13.9" hidden="false" customHeight="true" outlineLevel="0" collapsed="false">
      <c r="D99" s="79"/>
      <c r="E99" s="44"/>
      <c r="F99" s="1" t="s">
        <v>152</v>
      </c>
      <c r="G99" s="49" t="n">
        <v>5059</v>
      </c>
      <c r="H99" s="49" t="n">
        <v>8054.22</v>
      </c>
      <c r="I99" s="46" t="n">
        <v>4155</v>
      </c>
      <c r="J99" s="46" t="n">
        <v>1483</v>
      </c>
      <c r="K99" s="46" t="n">
        <v>1483</v>
      </c>
      <c r="L99" s="46"/>
      <c r="M99" s="46"/>
      <c r="N99" s="46"/>
      <c r="O99" s="46"/>
      <c r="P99" s="46" t="n">
        <f aca="false">K99+SUM(L99:O99)</f>
        <v>1483</v>
      </c>
      <c r="Q99" s="46"/>
      <c r="R99" s="2" t="n">
        <f aca="false">Q99/$P99</f>
        <v>0</v>
      </c>
      <c r="S99" s="46"/>
      <c r="T99" s="2" t="n">
        <f aca="false">S99/$P99</f>
        <v>0</v>
      </c>
      <c r="U99" s="46"/>
      <c r="V99" s="2" t="n">
        <f aca="false">U99/$P99</f>
        <v>0</v>
      </c>
      <c r="W99" s="46"/>
      <c r="X99" s="47" t="n">
        <f aca="false">W99/$P99</f>
        <v>0</v>
      </c>
      <c r="Y99" s="46" t="n">
        <f aca="false">K99</f>
        <v>1483</v>
      </c>
      <c r="Z99" s="48" t="n">
        <f aca="false">Y99</f>
        <v>1483</v>
      </c>
    </row>
    <row r="100" customFormat="false" ht="13.9" hidden="false" customHeight="true" outlineLevel="0" collapsed="false">
      <c r="D100" s="79"/>
      <c r="E100" s="52"/>
      <c r="F100" s="86" t="s">
        <v>153</v>
      </c>
      <c r="G100" s="54" t="n">
        <v>8528.31</v>
      </c>
      <c r="H100" s="54" t="n">
        <v>5970.38</v>
      </c>
      <c r="I100" s="87" t="n">
        <v>10000</v>
      </c>
      <c r="J100" s="87" t="n">
        <v>4434.34</v>
      </c>
      <c r="K100" s="87" t="n">
        <v>7244</v>
      </c>
      <c r="L100" s="87"/>
      <c r="M100" s="87"/>
      <c r="N100" s="87"/>
      <c r="O100" s="87"/>
      <c r="P100" s="87" t="n">
        <f aca="false">K100+SUM(L100:O100)</f>
        <v>7244</v>
      </c>
      <c r="Q100" s="87"/>
      <c r="R100" s="88" t="n">
        <f aca="false">Q100/$P100</f>
        <v>0</v>
      </c>
      <c r="S100" s="87"/>
      <c r="T100" s="88" t="n">
        <f aca="false">S100/$P100</f>
        <v>0</v>
      </c>
      <c r="U100" s="87"/>
      <c r="V100" s="88" t="n">
        <f aca="false">U100/$P100</f>
        <v>0</v>
      </c>
      <c r="W100" s="87"/>
      <c r="X100" s="89" t="n">
        <f aca="false">W100/$P100</f>
        <v>0</v>
      </c>
      <c r="Y100" s="54" t="n">
        <f aca="false">K100</f>
        <v>7244</v>
      </c>
      <c r="Z100" s="57" t="n">
        <f aca="false">Y100</f>
        <v>7244</v>
      </c>
    </row>
    <row r="101" customFormat="false" ht="13.9" hidden="false" customHeight="true" outlineLevel="0" collapsed="false">
      <c r="D101" s="79"/>
      <c r="E101" s="31"/>
      <c r="F101" s="31"/>
      <c r="G101" s="80"/>
      <c r="H101" s="80"/>
      <c r="I101" s="80"/>
      <c r="J101" s="80"/>
      <c r="K101" s="80"/>
      <c r="L101" s="80"/>
      <c r="M101" s="80"/>
      <c r="N101" s="80"/>
      <c r="O101" s="80"/>
      <c r="P101" s="80"/>
      <c r="Q101" s="80"/>
      <c r="R101" s="81"/>
      <c r="S101" s="80"/>
      <c r="T101" s="81"/>
      <c r="U101" s="80"/>
      <c r="V101" s="81"/>
      <c r="W101" s="80"/>
      <c r="X101" s="81"/>
      <c r="Y101" s="80"/>
      <c r="Z101" s="80"/>
    </row>
    <row r="102" customFormat="false" ht="13.9" hidden="false" customHeight="true" outlineLevel="0" collapsed="false">
      <c r="D102" s="60" t="s">
        <v>154</v>
      </c>
      <c r="E102" s="60"/>
      <c r="F102" s="60"/>
      <c r="G102" s="60"/>
      <c r="H102" s="60"/>
      <c r="I102" s="60"/>
      <c r="J102" s="60"/>
      <c r="K102" s="60"/>
      <c r="L102" s="60"/>
      <c r="M102" s="60"/>
      <c r="N102" s="60"/>
      <c r="O102" s="60"/>
      <c r="P102" s="60"/>
      <c r="Q102" s="60"/>
      <c r="R102" s="60"/>
      <c r="S102" s="60"/>
      <c r="T102" s="60"/>
      <c r="U102" s="60"/>
      <c r="V102" s="60"/>
      <c r="W102" s="60"/>
      <c r="X102" s="60"/>
      <c r="Y102" s="60"/>
      <c r="Z102" s="60"/>
    </row>
    <row r="103" customFormat="false" ht="13.9" hidden="false" customHeight="true" outlineLevel="0" collapsed="false">
      <c r="D103" s="7" t="s">
        <v>33</v>
      </c>
      <c r="E103" s="7" t="s">
        <v>34</v>
      </c>
      <c r="F103" s="7" t="s">
        <v>35</v>
      </c>
      <c r="G103" s="7" t="s">
        <v>1</v>
      </c>
      <c r="H103" s="7" t="s">
        <v>2</v>
      </c>
      <c r="I103" s="7" t="s">
        <v>3</v>
      </c>
      <c r="J103" s="7" t="s">
        <v>4</v>
      </c>
      <c r="K103" s="7" t="s">
        <v>5</v>
      </c>
      <c r="L103" s="7" t="s">
        <v>6</v>
      </c>
      <c r="M103" s="7" t="s">
        <v>7</v>
      </c>
      <c r="N103" s="7" t="s">
        <v>8</v>
      </c>
      <c r="O103" s="7" t="s">
        <v>9</v>
      </c>
      <c r="P103" s="7" t="s">
        <v>10</v>
      </c>
      <c r="Q103" s="7" t="s">
        <v>11</v>
      </c>
      <c r="R103" s="8" t="s">
        <v>12</v>
      </c>
      <c r="S103" s="7" t="s">
        <v>13</v>
      </c>
      <c r="T103" s="8" t="s">
        <v>14</v>
      </c>
      <c r="U103" s="7" t="s">
        <v>15</v>
      </c>
      <c r="V103" s="8" t="s">
        <v>16</v>
      </c>
      <c r="W103" s="7" t="s">
        <v>17</v>
      </c>
      <c r="X103" s="8" t="s">
        <v>18</v>
      </c>
      <c r="Y103" s="7" t="s">
        <v>19</v>
      </c>
      <c r="Z103" s="7" t="s">
        <v>20</v>
      </c>
    </row>
    <row r="104" customFormat="false" ht="13.9" hidden="false" customHeight="true" outlineLevel="0" collapsed="false">
      <c r="A104" s="1" t="n">
        <v>1</v>
      </c>
      <c r="B104" s="1" t="n">
        <v>1</v>
      </c>
      <c r="C104" s="1" t="n">
        <v>6</v>
      </c>
      <c r="D104" s="74" t="s">
        <v>155</v>
      </c>
      <c r="E104" s="10" t="n">
        <v>630</v>
      </c>
      <c r="F104" s="10" t="s">
        <v>131</v>
      </c>
      <c r="G104" s="11" t="n">
        <v>1242.83</v>
      </c>
      <c r="H104" s="11" t="n">
        <v>1301.93</v>
      </c>
      <c r="I104" s="11" t="n">
        <v>1310</v>
      </c>
      <c r="J104" s="11" t="n">
        <v>2179.25</v>
      </c>
      <c r="K104" s="11" t="n">
        <v>588</v>
      </c>
      <c r="L104" s="11"/>
      <c r="M104" s="11"/>
      <c r="N104" s="11"/>
      <c r="O104" s="11"/>
      <c r="P104" s="11" t="n">
        <f aca="false">K104+SUM(L104:O104)</f>
        <v>588</v>
      </c>
      <c r="Q104" s="11"/>
      <c r="R104" s="12" t="n">
        <f aca="false">Q104/$P104</f>
        <v>0</v>
      </c>
      <c r="S104" s="11"/>
      <c r="T104" s="12" t="n">
        <f aca="false">S104/$P104</f>
        <v>0</v>
      </c>
      <c r="U104" s="11"/>
      <c r="V104" s="12" t="n">
        <f aca="false">U104/$P104</f>
        <v>0</v>
      </c>
      <c r="W104" s="11"/>
      <c r="X104" s="12" t="n">
        <f aca="false">W104/$P104</f>
        <v>0</v>
      </c>
      <c r="Y104" s="11" t="n">
        <f aca="false">K104</f>
        <v>588</v>
      </c>
      <c r="Z104" s="11" t="n">
        <f aca="false">Y104</f>
        <v>588</v>
      </c>
    </row>
    <row r="105" customFormat="false" ht="13.9" hidden="false" customHeight="true" outlineLevel="0" collapsed="false">
      <c r="A105" s="1" t="n">
        <v>1</v>
      </c>
      <c r="B105" s="1" t="n">
        <v>1</v>
      </c>
      <c r="C105" s="1" t="n">
        <v>6</v>
      </c>
      <c r="D105" s="67" t="s">
        <v>21</v>
      </c>
      <c r="E105" s="13" t="n">
        <v>41</v>
      </c>
      <c r="F105" s="13" t="s">
        <v>23</v>
      </c>
      <c r="G105" s="14" t="n">
        <f aca="false">SUM(G104:G104)</f>
        <v>1242.83</v>
      </c>
      <c r="H105" s="14" t="n">
        <f aca="false">SUM(H104:H104)</f>
        <v>1301.93</v>
      </c>
      <c r="I105" s="14" t="n">
        <f aca="false">SUM(I104:I104)</f>
        <v>1310</v>
      </c>
      <c r="J105" s="14" t="n">
        <f aca="false">SUM(J104:J104)</f>
        <v>2179.25</v>
      </c>
      <c r="K105" s="14" t="n">
        <f aca="false">SUM(K104:K104)</f>
        <v>588</v>
      </c>
      <c r="L105" s="14" t="n">
        <f aca="false">SUM(L104:L104)</f>
        <v>0</v>
      </c>
      <c r="M105" s="14" t="n">
        <f aca="false">SUM(M104:M104)</f>
        <v>0</v>
      </c>
      <c r="N105" s="14" t="n">
        <f aca="false">SUM(N104:N104)</f>
        <v>0</v>
      </c>
      <c r="O105" s="14" t="n">
        <f aca="false">SUM(O104:O104)</f>
        <v>0</v>
      </c>
      <c r="P105" s="14" t="n">
        <f aca="false">SUM(P104:P104)</f>
        <v>588</v>
      </c>
      <c r="Q105" s="14" t="n">
        <f aca="false">SUM(Q104:Q104)</f>
        <v>0</v>
      </c>
      <c r="R105" s="15" t="n">
        <f aca="false">Q105/$P105</f>
        <v>0</v>
      </c>
      <c r="S105" s="14" t="n">
        <f aca="false">SUM(S104:S104)</f>
        <v>0</v>
      </c>
      <c r="T105" s="15" t="n">
        <f aca="false">S105/$P105</f>
        <v>0</v>
      </c>
      <c r="U105" s="14" t="n">
        <f aca="false">SUM(U104:U104)</f>
        <v>0</v>
      </c>
      <c r="V105" s="15" t="n">
        <f aca="false">U105/$P105</f>
        <v>0</v>
      </c>
      <c r="W105" s="14" t="n">
        <f aca="false">SUM(W104:W104)</f>
        <v>0</v>
      </c>
      <c r="X105" s="15" t="n">
        <f aca="false">W105/$P105</f>
        <v>0</v>
      </c>
      <c r="Y105" s="14" t="n">
        <f aca="false">SUM(Y104:Y104)</f>
        <v>588</v>
      </c>
      <c r="Z105" s="14" t="n">
        <f aca="false">SUM(Z104:Z104)</f>
        <v>588</v>
      </c>
    </row>
    <row r="106" customFormat="false" ht="13.9" hidden="false" customHeight="true" outlineLevel="0" collapsed="false">
      <c r="D106" s="79"/>
      <c r="E106" s="31"/>
      <c r="F106" s="31"/>
      <c r="G106" s="80"/>
      <c r="H106" s="80"/>
      <c r="I106" s="80"/>
      <c r="J106" s="80"/>
      <c r="K106" s="80"/>
      <c r="L106" s="80"/>
      <c r="M106" s="80"/>
      <c r="N106" s="80"/>
      <c r="O106" s="80"/>
      <c r="P106" s="80"/>
      <c r="Q106" s="80"/>
      <c r="R106" s="81"/>
      <c r="S106" s="80"/>
      <c r="T106" s="81"/>
      <c r="U106" s="80"/>
      <c r="V106" s="81"/>
      <c r="W106" s="80"/>
      <c r="X106" s="81"/>
      <c r="Y106" s="80"/>
      <c r="Z106" s="80"/>
    </row>
    <row r="107" customFormat="false" ht="13.9" hidden="false" customHeight="true" outlineLevel="0" collapsed="false">
      <c r="D107" s="60" t="s">
        <v>156</v>
      </c>
      <c r="E107" s="60"/>
      <c r="F107" s="60"/>
      <c r="G107" s="60"/>
      <c r="H107" s="60"/>
      <c r="I107" s="60"/>
      <c r="J107" s="60"/>
      <c r="K107" s="60"/>
      <c r="L107" s="60"/>
      <c r="M107" s="60"/>
      <c r="N107" s="60"/>
      <c r="O107" s="60"/>
      <c r="P107" s="60"/>
      <c r="Q107" s="60"/>
      <c r="R107" s="60"/>
      <c r="S107" s="60"/>
      <c r="T107" s="60"/>
      <c r="U107" s="60"/>
      <c r="V107" s="60"/>
      <c r="W107" s="60"/>
      <c r="X107" s="60"/>
      <c r="Y107" s="60"/>
      <c r="Z107" s="60"/>
    </row>
    <row r="108" customFormat="false" ht="13.9" hidden="false" customHeight="true" outlineLevel="0" collapsed="false">
      <c r="D108" s="7" t="s">
        <v>33</v>
      </c>
      <c r="E108" s="7" t="s">
        <v>34</v>
      </c>
      <c r="F108" s="7" t="s">
        <v>35</v>
      </c>
      <c r="G108" s="7" t="s">
        <v>1</v>
      </c>
      <c r="H108" s="7" t="s">
        <v>2</v>
      </c>
      <c r="I108" s="7" t="s">
        <v>3</v>
      </c>
      <c r="J108" s="7" t="s">
        <v>4</v>
      </c>
      <c r="K108" s="7" t="s">
        <v>5</v>
      </c>
      <c r="L108" s="7" t="s">
        <v>6</v>
      </c>
      <c r="M108" s="7" t="s">
        <v>7</v>
      </c>
      <c r="N108" s="7" t="s">
        <v>8</v>
      </c>
      <c r="O108" s="7" t="s">
        <v>9</v>
      </c>
      <c r="P108" s="7" t="s">
        <v>10</v>
      </c>
      <c r="Q108" s="7" t="s">
        <v>11</v>
      </c>
      <c r="R108" s="8" t="s">
        <v>12</v>
      </c>
      <c r="S108" s="7" t="s">
        <v>13</v>
      </c>
      <c r="T108" s="8" t="s">
        <v>14</v>
      </c>
      <c r="U108" s="7" t="s">
        <v>15</v>
      </c>
      <c r="V108" s="8" t="s">
        <v>16</v>
      </c>
      <c r="W108" s="7" t="s">
        <v>17</v>
      </c>
      <c r="X108" s="8" t="s">
        <v>18</v>
      </c>
      <c r="Y108" s="7" t="s">
        <v>19</v>
      </c>
      <c r="Z108" s="7" t="s">
        <v>20</v>
      </c>
    </row>
    <row r="109" customFormat="false" ht="13.9" hidden="false" customHeight="true" outlineLevel="0" collapsed="false">
      <c r="A109" s="1" t="n">
        <v>1</v>
      </c>
      <c r="B109" s="1" t="n">
        <v>1</v>
      </c>
      <c r="C109" s="1" t="n">
        <v>7</v>
      </c>
      <c r="D109" s="74" t="s">
        <v>157</v>
      </c>
      <c r="E109" s="10" t="n">
        <v>610</v>
      </c>
      <c r="F109" s="10" t="s">
        <v>129</v>
      </c>
      <c r="G109" s="11" t="n">
        <v>3240.37</v>
      </c>
      <c r="H109" s="11" t="n">
        <v>4183.72</v>
      </c>
      <c r="I109" s="11" t="n">
        <v>3647</v>
      </c>
      <c r="J109" s="11" t="n">
        <v>4294.73</v>
      </c>
      <c r="K109" s="11" t="n">
        <v>3529</v>
      </c>
      <c r="L109" s="11"/>
      <c r="M109" s="11"/>
      <c r="N109" s="11"/>
      <c r="O109" s="11"/>
      <c r="P109" s="33" t="n">
        <f aca="false">K109+SUM(L109:O109)</f>
        <v>3529</v>
      </c>
      <c r="Q109" s="33"/>
      <c r="R109" s="34" t="n">
        <f aca="false">Q109/$P109</f>
        <v>0</v>
      </c>
      <c r="S109" s="33"/>
      <c r="T109" s="34" t="n">
        <f aca="false">S109/$P109</f>
        <v>0</v>
      </c>
      <c r="U109" s="33"/>
      <c r="V109" s="34" t="n">
        <f aca="false">U109/$P109</f>
        <v>0</v>
      </c>
      <c r="W109" s="33"/>
      <c r="X109" s="34" t="n">
        <f aca="false">W109/$P109</f>
        <v>0</v>
      </c>
      <c r="Y109" s="11" t="n">
        <f aca="false">K109</f>
        <v>3529</v>
      </c>
      <c r="Z109" s="11" t="n">
        <f aca="false">Y109</f>
        <v>3529</v>
      </c>
    </row>
    <row r="110" customFormat="false" ht="13.9" hidden="false" customHeight="true" outlineLevel="0" collapsed="false">
      <c r="A110" s="1" t="n">
        <v>1</v>
      </c>
      <c r="B110" s="1" t="n">
        <v>1</v>
      </c>
      <c r="C110" s="1" t="n">
        <v>7</v>
      </c>
      <c r="D110" s="74"/>
      <c r="E110" s="10" t="n">
        <v>620</v>
      </c>
      <c r="F110" s="10" t="s">
        <v>130</v>
      </c>
      <c r="G110" s="11" t="n">
        <v>1177.05</v>
      </c>
      <c r="H110" s="11" t="n">
        <v>1504.41</v>
      </c>
      <c r="I110" s="11" t="n">
        <v>1274</v>
      </c>
      <c r="J110" s="11" t="n">
        <v>1545.8</v>
      </c>
      <c r="K110" s="11" t="n">
        <v>1233</v>
      </c>
      <c r="L110" s="11"/>
      <c r="M110" s="11"/>
      <c r="N110" s="11"/>
      <c r="O110" s="11"/>
      <c r="P110" s="33" t="n">
        <f aca="false">K110+SUM(L110:O110)</f>
        <v>1233</v>
      </c>
      <c r="Q110" s="33"/>
      <c r="R110" s="34" t="n">
        <f aca="false">Q110/$P110</f>
        <v>0</v>
      </c>
      <c r="S110" s="33"/>
      <c r="T110" s="34" t="n">
        <f aca="false">S110/$P110</f>
        <v>0</v>
      </c>
      <c r="U110" s="33"/>
      <c r="V110" s="34" t="n">
        <f aca="false">U110/$P110</f>
        <v>0</v>
      </c>
      <c r="W110" s="33"/>
      <c r="X110" s="34" t="n">
        <f aca="false">W110/$P110</f>
        <v>0</v>
      </c>
      <c r="Y110" s="11" t="n">
        <f aca="false">K110</f>
        <v>1233</v>
      </c>
      <c r="Z110" s="11" t="n">
        <f aca="false">Y110</f>
        <v>1233</v>
      </c>
    </row>
    <row r="111" customFormat="false" ht="13.9" hidden="false" customHeight="true" outlineLevel="0" collapsed="false">
      <c r="A111" s="1" t="n">
        <v>1</v>
      </c>
      <c r="B111" s="1" t="n">
        <v>1</v>
      </c>
      <c r="C111" s="1" t="n">
        <v>7</v>
      </c>
      <c r="D111" s="74"/>
      <c r="E111" s="10" t="n">
        <v>630</v>
      </c>
      <c r="F111" s="10" t="s">
        <v>131</v>
      </c>
      <c r="G111" s="11" t="n">
        <v>1123.32</v>
      </c>
      <c r="H111" s="11" t="n">
        <v>513.22</v>
      </c>
      <c r="I111" s="33" t="n">
        <v>1280</v>
      </c>
      <c r="J111" s="33" t="n">
        <v>860.71</v>
      </c>
      <c r="K111" s="33" t="n">
        <f aca="false">príjmy!H109+príjmy!H110-K109-K110</f>
        <v>799</v>
      </c>
      <c r="L111" s="33"/>
      <c r="M111" s="33"/>
      <c r="N111" s="33"/>
      <c r="O111" s="33"/>
      <c r="P111" s="33" t="n">
        <f aca="false">K111+SUM(L111:O111)</f>
        <v>799</v>
      </c>
      <c r="Q111" s="33"/>
      <c r="R111" s="34" t="n">
        <f aca="false">Q111/$P111</f>
        <v>0</v>
      </c>
      <c r="S111" s="33"/>
      <c r="T111" s="34" t="n">
        <f aca="false">S111/$P111</f>
        <v>0</v>
      </c>
      <c r="U111" s="33"/>
      <c r="V111" s="34" t="n">
        <f aca="false">U111/$P111</f>
        <v>0</v>
      </c>
      <c r="W111" s="33"/>
      <c r="X111" s="34" t="n">
        <f aca="false">W111/$P111</f>
        <v>0</v>
      </c>
      <c r="Y111" s="11" t="n">
        <f aca="false">K111</f>
        <v>799</v>
      </c>
      <c r="Z111" s="11" t="n">
        <f aca="false">Y111</f>
        <v>799</v>
      </c>
    </row>
    <row r="112" customFormat="false" ht="13.9" hidden="false" customHeight="true" outlineLevel="0" collapsed="false">
      <c r="A112" s="1" t="n">
        <v>1</v>
      </c>
      <c r="B112" s="1" t="n">
        <v>1</v>
      </c>
      <c r="C112" s="1" t="n">
        <v>7</v>
      </c>
      <c r="D112" s="75" t="s">
        <v>21</v>
      </c>
      <c r="E112" s="35" t="n">
        <v>111</v>
      </c>
      <c r="F112" s="35" t="s">
        <v>134</v>
      </c>
      <c r="G112" s="36" t="n">
        <f aca="false">SUM(G109:G111)</f>
        <v>5540.74</v>
      </c>
      <c r="H112" s="36" t="n">
        <f aca="false">SUM(H109:H111)</f>
        <v>6201.35</v>
      </c>
      <c r="I112" s="90" t="n">
        <f aca="false">SUM(I109:I111)</f>
        <v>6201</v>
      </c>
      <c r="J112" s="90" t="n">
        <f aca="false">SUM(J109:J111)</f>
        <v>6701.24</v>
      </c>
      <c r="K112" s="90" t="n">
        <f aca="false">SUM(K109:K111)</f>
        <v>5561</v>
      </c>
      <c r="L112" s="90" t="n">
        <f aca="false">SUM(L109:L111)</f>
        <v>0</v>
      </c>
      <c r="M112" s="90" t="n">
        <f aca="false">SUM(M109:M111)</f>
        <v>0</v>
      </c>
      <c r="N112" s="90" t="n">
        <f aca="false">SUM(N109:N111)</f>
        <v>0</v>
      </c>
      <c r="O112" s="90" t="n">
        <f aca="false">SUM(O109:O111)</f>
        <v>0</v>
      </c>
      <c r="P112" s="90" t="n">
        <f aca="false">SUM(P109:P111)</f>
        <v>5561</v>
      </c>
      <c r="Q112" s="90" t="n">
        <f aca="false">SUM(Q109:Q111)</f>
        <v>0</v>
      </c>
      <c r="R112" s="91" t="n">
        <f aca="false">Q112/$P112</f>
        <v>0</v>
      </c>
      <c r="S112" s="90" t="n">
        <f aca="false">SUM(S109:S111)</f>
        <v>0</v>
      </c>
      <c r="T112" s="91" t="n">
        <f aca="false">S112/$P112</f>
        <v>0</v>
      </c>
      <c r="U112" s="90" t="n">
        <f aca="false">SUM(U109:U111)</f>
        <v>0</v>
      </c>
      <c r="V112" s="91" t="n">
        <f aca="false">U112/$P112</f>
        <v>0</v>
      </c>
      <c r="W112" s="90" t="n">
        <f aca="false">SUM(W109:W111)</f>
        <v>0</v>
      </c>
      <c r="X112" s="91" t="n">
        <f aca="false">W112/$P112</f>
        <v>0</v>
      </c>
      <c r="Y112" s="36" t="n">
        <f aca="false">SUM(Y109:Y111)</f>
        <v>5561</v>
      </c>
      <c r="Z112" s="36" t="n">
        <f aca="false">SUM(Z109:Z111)</f>
        <v>5561</v>
      </c>
    </row>
    <row r="113" customFormat="false" ht="13.9" hidden="false" customHeight="true" outlineLevel="0" collapsed="false">
      <c r="A113" s="1" t="n">
        <v>1</v>
      </c>
      <c r="B113" s="1" t="n">
        <v>1</v>
      </c>
      <c r="C113" s="1" t="n">
        <v>7</v>
      </c>
      <c r="D113" s="74" t="s">
        <v>157</v>
      </c>
      <c r="E113" s="10" t="n">
        <v>610</v>
      </c>
      <c r="F113" s="10" t="s">
        <v>129</v>
      </c>
      <c r="G113" s="11" t="n">
        <v>5046.47</v>
      </c>
      <c r="H113" s="11" t="n">
        <v>7296.19</v>
      </c>
      <c r="I113" s="11" t="n">
        <v>7947</v>
      </c>
      <c r="J113" s="11" t="n">
        <v>2793.14</v>
      </c>
      <c r="K113" s="11" t="n">
        <v>2831</v>
      </c>
      <c r="L113" s="11"/>
      <c r="M113" s="11"/>
      <c r="N113" s="11"/>
      <c r="O113" s="11"/>
      <c r="P113" s="33" t="n">
        <f aca="false">K113+SUM(L113:O113)</f>
        <v>2831</v>
      </c>
      <c r="Q113" s="33"/>
      <c r="R113" s="34" t="n">
        <f aca="false">Q113/$P113</f>
        <v>0</v>
      </c>
      <c r="S113" s="33"/>
      <c r="T113" s="34" t="n">
        <f aca="false">S113/$P113</f>
        <v>0</v>
      </c>
      <c r="U113" s="33"/>
      <c r="V113" s="34" t="n">
        <f aca="false">U113/$P113</f>
        <v>0</v>
      </c>
      <c r="W113" s="33"/>
      <c r="X113" s="34" t="n">
        <f aca="false">W113/$P113</f>
        <v>0</v>
      </c>
      <c r="Y113" s="11" t="n">
        <v>3078</v>
      </c>
      <c r="Z113" s="11" t="n">
        <v>3350</v>
      </c>
    </row>
    <row r="114" customFormat="false" ht="13.9" hidden="false" customHeight="true" outlineLevel="0" collapsed="false">
      <c r="A114" s="1" t="n">
        <v>1</v>
      </c>
      <c r="B114" s="1" t="n">
        <v>1</v>
      </c>
      <c r="C114" s="1" t="n">
        <v>7</v>
      </c>
      <c r="D114" s="74"/>
      <c r="E114" s="10" t="n">
        <v>620</v>
      </c>
      <c r="F114" s="10" t="s">
        <v>130</v>
      </c>
      <c r="G114" s="11" t="n">
        <v>2012.04</v>
      </c>
      <c r="H114" s="11" t="n">
        <v>2717.55</v>
      </c>
      <c r="I114" s="11" t="n">
        <v>2975</v>
      </c>
      <c r="J114" s="11" t="n">
        <v>990.48</v>
      </c>
      <c r="K114" s="11" t="n">
        <v>1086</v>
      </c>
      <c r="L114" s="11"/>
      <c r="M114" s="11"/>
      <c r="N114" s="11"/>
      <c r="O114" s="11"/>
      <c r="P114" s="33" t="n">
        <f aca="false">K114+SUM(L114:O114)</f>
        <v>1086</v>
      </c>
      <c r="Q114" s="33"/>
      <c r="R114" s="34" t="n">
        <f aca="false">Q114/$P114</f>
        <v>0</v>
      </c>
      <c r="S114" s="33"/>
      <c r="T114" s="34" t="n">
        <f aca="false">S114/$P114</f>
        <v>0</v>
      </c>
      <c r="U114" s="33"/>
      <c r="V114" s="34" t="n">
        <f aca="false">U114/$P114</f>
        <v>0</v>
      </c>
      <c r="W114" s="33"/>
      <c r="X114" s="34" t="n">
        <f aca="false">W114/$P114</f>
        <v>0</v>
      </c>
      <c r="Y114" s="11" t="n">
        <v>1178</v>
      </c>
      <c r="Z114" s="11" t="n">
        <v>1278</v>
      </c>
    </row>
    <row r="115" customFormat="false" ht="13.9" hidden="false" customHeight="true" outlineLevel="0" collapsed="false">
      <c r="A115" s="1" t="n">
        <v>1</v>
      </c>
      <c r="B115" s="1" t="n">
        <v>1</v>
      </c>
      <c r="C115" s="1" t="n">
        <v>7</v>
      </c>
      <c r="D115" s="74"/>
      <c r="E115" s="10" t="n">
        <v>630</v>
      </c>
      <c r="F115" s="10" t="s">
        <v>131</v>
      </c>
      <c r="G115" s="11" t="n">
        <v>1107.77</v>
      </c>
      <c r="H115" s="11" t="n">
        <v>1142.66</v>
      </c>
      <c r="I115" s="11" t="n">
        <v>1309</v>
      </c>
      <c r="J115" s="11" t="n">
        <v>378.35</v>
      </c>
      <c r="K115" s="11" t="n">
        <f aca="false">1052+255</f>
        <v>1307</v>
      </c>
      <c r="L115" s="11"/>
      <c r="M115" s="11"/>
      <c r="N115" s="11"/>
      <c r="O115" s="11"/>
      <c r="P115" s="33" t="n">
        <f aca="false">K115+SUM(L115:O115)</f>
        <v>1307</v>
      </c>
      <c r="Q115" s="33"/>
      <c r="R115" s="34" t="n">
        <f aca="false">Q115/$P115</f>
        <v>0</v>
      </c>
      <c r="S115" s="33"/>
      <c r="T115" s="34" t="n">
        <f aca="false">S115/$P115</f>
        <v>0</v>
      </c>
      <c r="U115" s="33"/>
      <c r="V115" s="34" t="n">
        <f aca="false">U115/$P115</f>
        <v>0</v>
      </c>
      <c r="W115" s="33"/>
      <c r="X115" s="34" t="n">
        <f aca="false">W115/$P115</f>
        <v>0</v>
      </c>
      <c r="Y115" s="11" t="n">
        <f aca="false">1051+255</f>
        <v>1306</v>
      </c>
      <c r="Z115" s="11" t="n">
        <f aca="false">1054+255</f>
        <v>1309</v>
      </c>
    </row>
    <row r="116" customFormat="false" ht="13.9" hidden="false" customHeight="true" outlineLevel="0" collapsed="false">
      <c r="A116" s="1" t="n">
        <v>1</v>
      </c>
      <c r="B116" s="1" t="n">
        <v>1</v>
      </c>
      <c r="C116" s="1" t="n">
        <v>7</v>
      </c>
      <c r="D116" s="74"/>
      <c r="E116" s="10" t="n">
        <v>640</v>
      </c>
      <c r="F116" s="10" t="s">
        <v>132</v>
      </c>
      <c r="G116" s="11" t="n">
        <v>347.04</v>
      </c>
      <c r="H116" s="11" t="n">
        <v>0</v>
      </c>
      <c r="I116" s="11" t="n">
        <v>0</v>
      </c>
      <c r="J116" s="11" t="n">
        <v>144.56</v>
      </c>
      <c r="K116" s="11" t="n">
        <v>0</v>
      </c>
      <c r="L116" s="11"/>
      <c r="M116" s="11"/>
      <c r="N116" s="11"/>
      <c r="O116" s="11"/>
      <c r="P116" s="11" t="n">
        <f aca="false">K116+SUM(L116:O116)</f>
        <v>0</v>
      </c>
      <c r="Q116" s="11"/>
      <c r="R116" s="12" t="e">
        <f aca="false">Q116/$P116</f>
        <v>#DIV/0!</v>
      </c>
      <c r="S116" s="11"/>
      <c r="T116" s="12" t="e">
        <f aca="false">S116/$P116</f>
        <v>#DIV/0!</v>
      </c>
      <c r="U116" s="11"/>
      <c r="V116" s="12" t="e">
        <f aca="false">U116/$P116</f>
        <v>#DIV/0!</v>
      </c>
      <c r="W116" s="11"/>
      <c r="X116" s="12" t="e">
        <f aca="false">W116/$P116</f>
        <v>#DIV/0!</v>
      </c>
      <c r="Y116" s="11" t="n">
        <f aca="false">K116</f>
        <v>0</v>
      </c>
      <c r="Z116" s="11" t="n">
        <f aca="false">Y116</f>
        <v>0</v>
      </c>
    </row>
    <row r="117" customFormat="false" ht="13.9" hidden="false" customHeight="true" outlineLevel="0" collapsed="false">
      <c r="A117" s="1" t="n">
        <v>1</v>
      </c>
      <c r="B117" s="1" t="n">
        <v>1</v>
      </c>
      <c r="C117" s="1" t="n">
        <v>7</v>
      </c>
      <c r="D117" s="75" t="s">
        <v>21</v>
      </c>
      <c r="E117" s="35" t="n">
        <v>41</v>
      </c>
      <c r="F117" s="35" t="s">
        <v>23</v>
      </c>
      <c r="G117" s="36" t="n">
        <f aca="false">SUM(G113:G116)</f>
        <v>8513.32</v>
      </c>
      <c r="H117" s="36" t="n">
        <f aca="false">SUM(H113:H116)</f>
        <v>11156.4</v>
      </c>
      <c r="I117" s="36" t="n">
        <f aca="false">SUM(I113:I116)</f>
        <v>12231</v>
      </c>
      <c r="J117" s="36" t="n">
        <f aca="false">SUM(J113:J116)</f>
        <v>4306.53</v>
      </c>
      <c r="K117" s="36" t="n">
        <f aca="false">SUM(K113:K116)</f>
        <v>5224</v>
      </c>
      <c r="L117" s="36" t="n">
        <f aca="false">SUM(L113:L116)</f>
        <v>0</v>
      </c>
      <c r="M117" s="36" t="n">
        <f aca="false">SUM(M113:M116)</f>
        <v>0</v>
      </c>
      <c r="N117" s="36" t="n">
        <f aca="false">SUM(N113:N116)</f>
        <v>0</v>
      </c>
      <c r="O117" s="36" t="n">
        <f aca="false">SUM(O113:O116)</f>
        <v>0</v>
      </c>
      <c r="P117" s="36" t="n">
        <f aca="false">SUM(P113:P116)</f>
        <v>5224</v>
      </c>
      <c r="Q117" s="36" t="n">
        <f aca="false">SUM(Q113:Q116)</f>
        <v>0</v>
      </c>
      <c r="R117" s="37" t="n">
        <f aca="false">Q117/$P117</f>
        <v>0</v>
      </c>
      <c r="S117" s="36" t="n">
        <f aca="false">SUM(S113:S116)</f>
        <v>0</v>
      </c>
      <c r="T117" s="37" t="n">
        <f aca="false">S117/$P117</f>
        <v>0</v>
      </c>
      <c r="U117" s="36" t="n">
        <f aca="false">SUM(U113:U116)</f>
        <v>0</v>
      </c>
      <c r="V117" s="37" t="n">
        <f aca="false">U117/$P117</f>
        <v>0</v>
      </c>
      <c r="W117" s="36" t="n">
        <f aca="false">SUM(W113:W116)</f>
        <v>0</v>
      </c>
      <c r="X117" s="37" t="n">
        <f aca="false">W117/$P117</f>
        <v>0</v>
      </c>
      <c r="Y117" s="36" t="n">
        <f aca="false">SUM(Y113:Y116)</f>
        <v>5562</v>
      </c>
      <c r="Z117" s="36" t="n">
        <f aca="false">SUM(Z113:Z116)</f>
        <v>5937</v>
      </c>
    </row>
    <row r="118" customFormat="false" ht="13.9" hidden="false" customHeight="true" outlineLevel="0" collapsed="false">
      <c r="A118" s="1" t="n">
        <v>1</v>
      </c>
      <c r="B118" s="1" t="n">
        <v>1</v>
      </c>
      <c r="C118" s="1" t="n">
        <v>7</v>
      </c>
      <c r="D118" s="68" t="s">
        <v>157</v>
      </c>
      <c r="E118" s="10" t="n">
        <v>640</v>
      </c>
      <c r="F118" s="10" t="s">
        <v>132</v>
      </c>
      <c r="G118" s="11" t="n">
        <v>91.06</v>
      </c>
      <c r="H118" s="11" t="n">
        <v>119.31</v>
      </c>
      <c r="I118" s="11" t="n">
        <v>120</v>
      </c>
      <c r="J118" s="11" t="n">
        <v>54.6</v>
      </c>
      <c r="K118" s="11" t="n">
        <v>55</v>
      </c>
      <c r="L118" s="11"/>
      <c r="M118" s="11"/>
      <c r="N118" s="11"/>
      <c r="O118" s="11"/>
      <c r="P118" s="11" t="n">
        <f aca="false">K118+SUM(L118:O118)</f>
        <v>55</v>
      </c>
      <c r="Q118" s="11"/>
      <c r="R118" s="12" t="n">
        <f aca="false">Q118/$P118</f>
        <v>0</v>
      </c>
      <c r="S118" s="11"/>
      <c r="T118" s="12" t="n">
        <f aca="false">S118/$P118</f>
        <v>0</v>
      </c>
      <c r="U118" s="11"/>
      <c r="V118" s="12" t="n">
        <f aca="false">U118/$P118</f>
        <v>0</v>
      </c>
      <c r="W118" s="11"/>
      <c r="X118" s="12" t="n">
        <f aca="false">W118/$P118</f>
        <v>0</v>
      </c>
      <c r="Y118" s="11" t="n">
        <f aca="false">K118</f>
        <v>55</v>
      </c>
      <c r="Z118" s="11" t="n">
        <f aca="false">Y118</f>
        <v>55</v>
      </c>
    </row>
    <row r="119" customFormat="false" ht="13.9" hidden="false" customHeight="true" outlineLevel="0" collapsed="false">
      <c r="A119" s="1" t="n">
        <v>1</v>
      </c>
      <c r="B119" s="1" t="n">
        <v>1</v>
      </c>
      <c r="C119" s="1" t="n">
        <v>7</v>
      </c>
      <c r="D119" s="75" t="s">
        <v>21</v>
      </c>
      <c r="E119" s="35" t="n">
        <v>72</v>
      </c>
      <c r="F119" s="35" t="s">
        <v>25</v>
      </c>
      <c r="G119" s="36" t="n">
        <f aca="false">SUM(G118:G118)</f>
        <v>91.06</v>
      </c>
      <c r="H119" s="36" t="n">
        <f aca="false">SUM(H118:H118)</f>
        <v>119.31</v>
      </c>
      <c r="I119" s="36" t="n">
        <f aca="false">SUM(I118:I118)</f>
        <v>120</v>
      </c>
      <c r="J119" s="36" t="n">
        <f aca="false">SUM(J118:J118)</f>
        <v>54.6</v>
      </c>
      <c r="K119" s="36" t="n">
        <f aca="false">SUM(K118:K118)</f>
        <v>55</v>
      </c>
      <c r="L119" s="36" t="n">
        <f aca="false">SUM(L118:L118)</f>
        <v>0</v>
      </c>
      <c r="M119" s="36" t="n">
        <f aca="false">SUM(M118:M118)</f>
        <v>0</v>
      </c>
      <c r="N119" s="36" t="n">
        <f aca="false">SUM(N118:N118)</f>
        <v>0</v>
      </c>
      <c r="O119" s="36" t="n">
        <f aca="false">SUM(O118:O118)</f>
        <v>0</v>
      </c>
      <c r="P119" s="36" t="n">
        <f aca="false">SUM(P118:P118)</f>
        <v>55</v>
      </c>
      <c r="Q119" s="36" t="n">
        <f aca="false">SUM(Q118:Q118)</f>
        <v>0</v>
      </c>
      <c r="R119" s="37" t="n">
        <f aca="false">Q119/$P119</f>
        <v>0</v>
      </c>
      <c r="S119" s="36" t="n">
        <f aca="false">SUM(S118:S118)</f>
        <v>0</v>
      </c>
      <c r="T119" s="37" t="n">
        <f aca="false">S119/$P119</f>
        <v>0</v>
      </c>
      <c r="U119" s="36" t="n">
        <f aca="false">SUM(U118:U118)</f>
        <v>0</v>
      </c>
      <c r="V119" s="37" t="n">
        <f aca="false">U119/$P119</f>
        <v>0</v>
      </c>
      <c r="W119" s="36" t="n">
        <f aca="false">SUM(W118:W118)</f>
        <v>0</v>
      </c>
      <c r="X119" s="37" t="n">
        <f aca="false">W119/$P119</f>
        <v>0</v>
      </c>
      <c r="Y119" s="36" t="n">
        <f aca="false">SUM(Y118:Y118)</f>
        <v>55</v>
      </c>
      <c r="Z119" s="36" t="n">
        <f aca="false">SUM(Z118:Z118)</f>
        <v>55</v>
      </c>
    </row>
    <row r="120" customFormat="false" ht="13.9" hidden="false" customHeight="true" outlineLevel="0" collapsed="false">
      <c r="A120" s="1" t="n">
        <v>1</v>
      </c>
      <c r="B120" s="1" t="n">
        <v>1</v>
      </c>
      <c r="C120" s="1" t="n">
        <v>7</v>
      </c>
      <c r="D120" s="17"/>
      <c r="E120" s="18"/>
      <c r="F120" s="13" t="s">
        <v>124</v>
      </c>
      <c r="G120" s="14" t="n">
        <f aca="false">G112+G117+G119</f>
        <v>14145.12</v>
      </c>
      <c r="H120" s="14" t="n">
        <f aca="false">H112+H117+H119</f>
        <v>17477.06</v>
      </c>
      <c r="I120" s="14" t="n">
        <f aca="false">I112+I117+I119</f>
        <v>18552</v>
      </c>
      <c r="J120" s="14" t="n">
        <f aca="false">J112+J117+J119</f>
        <v>11062.37</v>
      </c>
      <c r="K120" s="14" t="n">
        <f aca="false">K112+K117+K119</f>
        <v>10840</v>
      </c>
      <c r="L120" s="14" t="n">
        <f aca="false">L112+L117+L119</f>
        <v>0</v>
      </c>
      <c r="M120" s="14" t="n">
        <f aca="false">M112+M117+M119</f>
        <v>0</v>
      </c>
      <c r="N120" s="14" t="n">
        <f aca="false">N112+N117+N119</f>
        <v>0</v>
      </c>
      <c r="O120" s="14" t="n">
        <f aca="false">O112+O117+O119</f>
        <v>0</v>
      </c>
      <c r="P120" s="14" t="n">
        <f aca="false">P112+P117+P119</f>
        <v>10840</v>
      </c>
      <c r="Q120" s="14" t="n">
        <f aca="false">Q112+Q117+Q119</f>
        <v>0</v>
      </c>
      <c r="R120" s="15" t="n">
        <f aca="false">Q120/$P120</f>
        <v>0</v>
      </c>
      <c r="S120" s="14" t="n">
        <f aca="false">S112+S117+S119</f>
        <v>0</v>
      </c>
      <c r="T120" s="15" t="n">
        <f aca="false">S120/$P120</f>
        <v>0</v>
      </c>
      <c r="U120" s="14" t="n">
        <f aca="false">U112+U117+U119</f>
        <v>0</v>
      </c>
      <c r="V120" s="15" t="n">
        <f aca="false">U120/$P120</f>
        <v>0</v>
      </c>
      <c r="W120" s="14" t="n">
        <f aca="false">W112+W117+W119</f>
        <v>0</v>
      </c>
      <c r="X120" s="15" t="n">
        <f aca="false">W120/$P120</f>
        <v>0</v>
      </c>
      <c r="Y120" s="14" t="n">
        <f aca="false">Y112+Y117+Y119</f>
        <v>11178</v>
      </c>
      <c r="Z120" s="14" t="n">
        <f aca="false">Z112+Z117+Z119</f>
        <v>11553</v>
      </c>
    </row>
    <row r="122" customFormat="false" ht="13.9" hidden="false" customHeight="true" outlineLevel="0" collapsed="false">
      <c r="D122" s="28" t="s">
        <v>158</v>
      </c>
      <c r="E122" s="28"/>
      <c r="F122" s="28"/>
      <c r="G122" s="28"/>
      <c r="H122" s="28"/>
      <c r="I122" s="28"/>
      <c r="J122" s="28"/>
      <c r="K122" s="28"/>
      <c r="L122" s="28"/>
      <c r="M122" s="28"/>
      <c r="N122" s="28"/>
      <c r="O122" s="28"/>
      <c r="P122" s="28"/>
      <c r="Q122" s="28"/>
      <c r="R122" s="28"/>
      <c r="S122" s="28"/>
      <c r="T122" s="28"/>
      <c r="U122" s="28"/>
      <c r="V122" s="28"/>
      <c r="W122" s="28"/>
      <c r="X122" s="28"/>
      <c r="Y122" s="28"/>
      <c r="Z122" s="28"/>
    </row>
    <row r="123" customFormat="false" ht="13.9" hidden="false" customHeight="true" outlineLevel="0" collapsed="false">
      <c r="D123" s="7" t="s">
        <v>33</v>
      </c>
      <c r="E123" s="7" t="s">
        <v>34</v>
      </c>
      <c r="F123" s="7" t="s">
        <v>35</v>
      </c>
      <c r="G123" s="7" t="s">
        <v>1</v>
      </c>
      <c r="H123" s="7" t="s">
        <v>2</v>
      </c>
      <c r="I123" s="7" t="s">
        <v>3</v>
      </c>
      <c r="J123" s="7" t="s">
        <v>4</v>
      </c>
      <c r="K123" s="7" t="s">
        <v>5</v>
      </c>
      <c r="L123" s="7" t="s">
        <v>6</v>
      </c>
      <c r="M123" s="7" t="s">
        <v>7</v>
      </c>
      <c r="N123" s="7" t="s">
        <v>8</v>
      </c>
      <c r="O123" s="7" t="s">
        <v>9</v>
      </c>
      <c r="P123" s="7" t="s">
        <v>10</v>
      </c>
      <c r="Q123" s="7" t="s">
        <v>11</v>
      </c>
      <c r="R123" s="8" t="s">
        <v>12</v>
      </c>
      <c r="S123" s="7" t="s">
        <v>13</v>
      </c>
      <c r="T123" s="8" t="s">
        <v>14</v>
      </c>
      <c r="U123" s="7" t="s">
        <v>15</v>
      </c>
      <c r="V123" s="8" t="s">
        <v>16</v>
      </c>
      <c r="W123" s="7" t="s">
        <v>17</v>
      </c>
      <c r="X123" s="8" t="s">
        <v>18</v>
      </c>
      <c r="Y123" s="7" t="s">
        <v>19</v>
      </c>
      <c r="Z123" s="7" t="s">
        <v>20</v>
      </c>
    </row>
    <row r="124" customFormat="false" ht="13.9" hidden="false" customHeight="true" outlineLevel="0" collapsed="false">
      <c r="A124" s="1" t="n">
        <v>1</v>
      </c>
      <c r="B124" s="1" t="n">
        <v>2</v>
      </c>
      <c r="D124" s="10" t="s">
        <v>128</v>
      </c>
      <c r="E124" s="10" t="n">
        <v>640</v>
      </c>
      <c r="F124" s="10" t="s">
        <v>91</v>
      </c>
      <c r="G124" s="11" t="n">
        <v>3612.98</v>
      </c>
      <c r="H124" s="11" t="n">
        <v>4254.03</v>
      </c>
      <c r="I124" s="11" t="n">
        <v>3636</v>
      </c>
      <c r="J124" s="11" t="n">
        <v>4719.74</v>
      </c>
      <c r="K124" s="11" t="n">
        <f aca="false">príjmy!H106+príjmy!H107</f>
        <v>4242</v>
      </c>
      <c r="L124" s="11"/>
      <c r="M124" s="11"/>
      <c r="N124" s="11"/>
      <c r="O124" s="11"/>
      <c r="P124" s="11" t="n">
        <f aca="false">K124+SUM(L124:O124)</f>
        <v>4242</v>
      </c>
      <c r="Q124" s="11"/>
      <c r="R124" s="12" t="n">
        <f aca="false">Q124/$P124</f>
        <v>0</v>
      </c>
      <c r="S124" s="11"/>
      <c r="T124" s="12" t="n">
        <f aca="false">S124/$P124</f>
        <v>0</v>
      </c>
      <c r="U124" s="11"/>
      <c r="V124" s="12" t="n">
        <f aca="false">U124/$P124</f>
        <v>0</v>
      </c>
      <c r="W124" s="11"/>
      <c r="X124" s="12" t="n">
        <f aca="false">W124/$P124</f>
        <v>0</v>
      </c>
      <c r="Y124" s="11" t="n">
        <f aca="false">príjmy!V106+príjmy!V107</f>
        <v>4242</v>
      </c>
      <c r="Z124" s="11" t="n">
        <f aca="false">príjmy!W106+príjmy!W107</f>
        <v>4242</v>
      </c>
    </row>
    <row r="125" customFormat="false" ht="13.9" hidden="false" customHeight="true" outlineLevel="0" collapsed="false">
      <c r="A125" s="1" t="n">
        <v>1</v>
      </c>
      <c r="B125" s="1" t="n">
        <v>2</v>
      </c>
      <c r="D125" s="75" t="s">
        <v>21</v>
      </c>
      <c r="E125" s="35" t="n">
        <v>111</v>
      </c>
      <c r="F125" s="35" t="s">
        <v>134</v>
      </c>
      <c r="G125" s="36" t="n">
        <f aca="false">SUM(G124)</f>
        <v>3612.98</v>
      </c>
      <c r="H125" s="36" t="n">
        <f aca="false">SUM(H124)</f>
        <v>4254.03</v>
      </c>
      <c r="I125" s="36" t="n">
        <f aca="false">SUM(I124)</f>
        <v>3636</v>
      </c>
      <c r="J125" s="36" t="n">
        <f aca="false">SUM(J124)</f>
        <v>4719.74</v>
      </c>
      <c r="K125" s="36" t="n">
        <f aca="false">SUM(K124)</f>
        <v>4242</v>
      </c>
      <c r="L125" s="36" t="n">
        <f aca="false">SUM(L124)</f>
        <v>0</v>
      </c>
      <c r="M125" s="36" t="n">
        <f aca="false">SUM(M124)</f>
        <v>0</v>
      </c>
      <c r="N125" s="36" t="n">
        <f aca="false">SUM(N124)</f>
        <v>0</v>
      </c>
      <c r="O125" s="36" t="n">
        <f aca="false">SUM(O124)</f>
        <v>0</v>
      </c>
      <c r="P125" s="36" t="n">
        <f aca="false">SUM(P124)</f>
        <v>4242</v>
      </c>
      <c r="Q125" s="36" t="n">
        <f aca="false">SUM(Q124)</f>
        <v>0</v>
      </c>
      <c r="R125" s="37" t="n">
        <f aca="false">Q125/$P125</f>
        <v>0</v>
      </c>
      <c r="S125" s="36" t="n">
        <f aca="false">SUM(S124)</f>
        <v>0</v>
      </c>
      <c r="T125" s="37" t="n">
        <f aca="false">S125/$P125</f>
        <v>0</v>
      </c>
      <c r="U125" s="36" t="n">
        <f aca="false">SUM(U124)</f>
        <v>0</v>
      </c>
      <c r="V125" s="37" t="n">
        <f aca="false">U125/$P125</f>
        <v>0</v>
      </c>
      <c r="W125" s="36" t="n">
        <f aca="false">SUM(W124)</f>
        <v>0</v>
      </c>
      <c r="X125" s="37" t="n">
        <f aca="false">W125/$P125</f>
        <v>0</v>
      </c>
      <c r="Y125" s="36" t="n">
        <f aca="false">SUM(Y124)</f>
        <v>4242</v>
      </c>
      <c r="Z125" s="36" t="n">
        <f aca="false">SUM(Z124)</f>
        <v>4242</v>
      </c>
    </row>
    <row r="126" customFormat="false" ht="13.9" hidden="false" customHeight="true" outlineLevel="0" collapsed="false">
      <c r="A126" s="1" t="n">
        <v>1</v>
      </c>
      <c r="B126" s="1" t="n">
        <v>2</v>
      </c>
      <c r="D126" s="30" t="s">
        <v>159</v>
      </c>
      <c r="E126" s="10" t="n">
        <v>640</v>
      </c>
      <c r="F126" s="10" t="s">
        <v>160</v>
      </c>
      <c r="G126" s="11" t="n">
        <v>211.42</v>
      </c>
      <c r="H126" s="11" t="n">
        <v>368.86</v>
      </c>
      <c r="I126" s="11" t="n">
        <v>216</v>
      </c>
      <c r="J126" s="11" t="n">
        <v>215.58</v>
      </c>
      <c r="K126" s="11" t="n">
        <v>196</v>
      </c>
      <c r="L126" s="11"/>
      <c r="M126" s="11"/>
      <c r="N126" s="11"/>
      <c r="O126" s="11"/>
      <c r="P126" s="11" t="n">
        <f aca="false">K126+SUM(L126:O126)</f>
        <v>196</v>
      </c>
      <c r="Q126" s="11"/>
      <c r="R126" s="12" t="n">
        <f aca="false">Q126/$P126</f>
        <v>0</v>
      </c>
      <c r="S126" s="11"/>
      <c r="T126" s="12" t="n">
        <f aca="false">S126/$P126</f>
        <v>0</v>
      </c>
      <c r="U126" s="11"/>
      <c r="V126" s="12" t="n">
        <f aca="false">U126/$P126</f>
        <v>0</v>
      </c>
      <c r="W126" s="11"/>
      <c r="X126" s="12" t="n">
        <f aca="false">W126/$P126</f>
        <v>0</v>
      </c>
      <c r="Y126" s="11" t="n">
        <f aca="false">K126</f>
        <v>196</v>
      </c>
      <c r="Z126" s="11" t="n">
        <f aca="false">Y126</f>
        <v>196</v>
      </c>
    </row>
    <row r="127" customFormat="false" ht="13.9" hidden="false" customHeight="true" outlineLevel="0" collapsed="false">
      <c r="A127" s="1" t="n">
        <v>1</v>
      </c>
      <c r="B127" s="1" t="n">
        <v>2</v>
      </c>
      <c r="D127" s="10" t="s">
        <v>128</v>
      </c>
      <c r="E127" s="10" t="n">
        <v>640</v>
      </c>
      <c r="F127" s="10" t="s">
        <v>91</v>
      </c>
      <c r="G127" s="11" t="n">
        <v>6457.97</v>
      </c>
      <c r="H127" s="11" t="n">
        <v>6712.81</v>
      </c>
      <c r="I127" s="11" t="n">
        <v>11110</v>
      </c>
      <c r="J127" s="11" t="n">
        <v>10026.26</v>
      </c>
      <c r="K127" s="11" t="n">
        <v>10885</v>
      </c>
      <c r="L127" s="11"/>
      <c r="M127" s="11"/>
      <c r="N127" s="11"/>
      <c r="O127" s="11"/>
      <c r="P127" s="11" t="n">
        <f aca="false">K127+SUM(L127:O127)</f>
        <v>10885</v>
      </c>
      <c r="Q127" s="11"/>
      <c r="R127" s="12" t="n">
        <f aca="false">Q127/$P127</f>
        <v>0</v>
      </c>
      <c r="S127" s="11"/>
      <c r="T127" s="12" t="n">
        <f aca="false">S127/$P127</f>
        <v>0</v>
      </c>
      <c r="U127" s="11"/>
      <c r="V127" s="12" t="n">
        <f aca="false">U127/$P127</f>
        <v>0</v>
      </c>
      <c r="W127" s="11"/>
      <c r="X127" s="12" t="n">
        <f aca="false">W127/$P127</f>
        <v>0</v>
      </c>
      <c r="Y127" s="11" t="n">
        <f aca="false">K127</f>
        <v>10885</v>
      </c>
      <c r="Z127" s="11" t="n">
        <f aca="false">Y127</f>
        <v>10885</v>
      </c>
    </row>
    <row r="128" customFormat="false" ht="13.9" hidden="false" customHeight="true" outlineLevel="0" collapsed="false">
      <c r="A128" s="1" t="n">
        <v>1</v>
      </c>
      <c r="B128" s="1" t="n">
        <v>2</v>
      </c>
      <c r="D128" s="75" t="s">
        <v>21</v>
      </c>
      <c r="E128" s="35" t="n">
        <v>41</v>
      </c>
      <c r="F128" s="35" t="s">
        <v>23</v>
      </c>
      <c r="G128" s="36" t="n">
        <f aca="false">SUM(G126:G127)</f>
        <v>6669.39</v>
      </c>
      <c r="H128" s="36" t="n">
        <f aca="false">SUM(H126:H127)</f>
        <v>7081.67</v>
      </c>
      <c r="I128" s="36" t="n">
        <f aca="false">SUM(I126:I127)</f>
        <v>11326</v>
      </c>
      <c r="J128" s="36" t="n">
        <f aca="false">SUM(J126:J127)</f>
        <v>10241.84</v>
      </c>
      <c r="K128" s="36" t="n">
        <f aca="false">SUM(K126:K127)</f>
        <v>11081</v>
      </c>
      <c r="L128" s="36" t="n">
        <f aca="false">SUM(L126:L127)</f>
        <v>0</v>
      </c>
      <c r="M128" s="36" t="n">
        <f aca="false">SUM(M126:M127)</f>
        <v>0</v>
      </c>
      <c r="N128" s="36" t="n">
        <f aca="false">SUM(N126:N127)</f>
        <v>0</v>
      </c>
      <c r="O128" s="36" t="n">
        <f aca="false">SUM(O126:O127)</f>
        <v>0</v>
      </c>
      <c r="P128" s="36" t="n">
        <f aca="false">SUM(P126:P127)</f>
        <v>11081</v>
      </c>
      <c r="Q128" s="36" t="n">
        <f aca="false">SUM(Q126:Q127)</f>
        <v>0</v>
      </c>
      <c r="R128" s="37" t="n">
        <f aca="false">Q128/$P128</f>
        <v>0</v>
      </c>
      <c r="S128" s="36" t="n">
        <f aca="false">SUM(S126:S127)</f>
        <v>0</v>
      </c>
      <c r="T128" s="37" t="n">
        <f aca="false">S128/$P128</f>
        <v>0</v>
      </c>
      <c r="U128" s="36" t="n">
        <f aca="false">SUM(U126:U127)</f>
        <v>0</v>
      </c>
      <c r="V128" s="37" t="n">
        <f aca="false">U128/$P128</f>
        <v>0</v>
      </c>
      <c r="W128" s="36" t="n">
        <f aca="false">SUM(W126:W127)</f>
        <v>0</v>
      </c>
      <c r="X128" s="37" t="n">
        <f aca="false">W128/$P128</f>
        <v>0</v>
      </c>
      <c r="Y128" s="36" t="n">
        <f aca="false">SUM(Y126:Y127)</f>
        <v>11081</v>
      </c>
      <c r="Z128" s="36" t="n">
        <f aca="false">SUM(Z126:Z127)</f>
        <v>11081</v>
      </c>
    </row>
    <row r="129" customFormat="false" ht="13.9" hidden="false" customHeight="true" outlineLevel="0" collapsed="false">
      <c r="A129" s="1" t="n">
        <v>1</v>
      </c>
      <c r="B129" s="1" t="n">
        <v>2</v>
      </c>
      <c r="D129" s="17"/>
      <c r="E129" s="18"/>
      <c r="F129" s="13" t="s">
        <v>124</v>
      </c>
      <c r="G129" s="14" t="n">
        <f aca="false">G125+G128</f>
        <v>10282.37</v>
      </c>
      <c r="H129" s="14" t="n">
        <f aca="false">H125+H128</f>
        <v>11335.7</v>
      </c>
      <c r="I129" s="14" t="n">
        <f aca="false">I125+I128</f>
        <v>14962</v>
      </c>
      <c r="J129" s="14" t="n">
        <f aca="false">J125+J128</f>
        <v>14961.58</v>
      </c>
      <c r="K129" s="14" t="n">
        <f aca="false">K125+K128</f>
        <v>15323</v>
      </c>
      <c r="L129" s="14" t="n">
        <f aca="false">L125+L128</f>
        <v>0</v>
      </c>
      <c r="M129" s="14" t="n">
        <f aca="false">M125+M128</f>
        <v>0</v>
      </c>
      <c r="N129" s="14" t="n">
        <f aca="false">N125+N128</f>
        <v>0</v>
      </c>
      <c r="O129" s="14" t="n">
        <f aca="false">O125+O128</f>
        <v>0</v>
      </c>
      <c r="P129" s="14" t="n">
        <f aca="false">P125+P128</f>
        <v>15323</v>
      </c>
      <c r="Q129" s="14" t="n">
        <f aca="false">Q125+Q128</f>
        <v>0</v>
      </c>
      <c r="R129" s="15" t="n">
        <f aca="false">Q129/$P129</f>
        <v>0</v>
      </c>
      <c r="S129" s="14" t="n">
        <f aca="false">S125+S128</f>
        <v>0</v>
      </c>
      <c r="T129" s="15" t="n">
        <f aca="false">S129/$P129</f>
        <v>0</v>
      </c>
      <c r="U129" s="14" t="n">
        <f aca="false">U125+U128</f>
        <v>0</v>
      </c>
      <c r="V129" s="15" t="n">
        <f aca="false">U129/$P129</f>
        <v>0</v>
      </c>
      <c r="W129" s="14" t="n">
        <f aca="false">W125+W128</f>
        <v>0</v>
      </c>
      <c r="X129" s="15" t="n">
        <f aca="false">W129/$P129</f>
        <v>0</v>
      </c>
      <c r="Y129" s="14" t="n">
        <f aca="false">Y125+Y128</f>
        <v>15323</v>
      </c>
      <c r="Z129" s="14" t="n">
        <f aca="false">Z125+Z128</f>
        <v>15323</v>
      </c>
    </row>
    <row r="131" customFormat="false" ht="13.9" hidden="false" customHeight="true" outlineLevel="0" collapsed="false">
      <c r="D131" s="28" t="s">
        <v>161</v>
      </c>
      <c r="E131" s="28"/>
      <c r="F131" s="28"/>
      <c r="G131" s="28"/>
      <c r="H131" s="28"/>
      <c r="I131" s="28"/>
      <c r="J131" s="28"/>
      <c r="K131" s="28"/>
      <c r="L131" s="28"/>
      <c r="M131" s="28"/>
      <c r="N131" s="28"/>
      <c r="O131" s="28"/>
      <c r="P131" s="28"/>
      <c r="Q131" s="28"/>
      <c r="R131" s="28"/>
      <c r="S131" s="28"/>
      <c r="T131" s="28"/>
      <c r="U131" s="28"/>
      <c r="V131" s="28"/>
      <c r="W131" s="28"/>
      <c r="X131" s="28"/>
      <c r="Y131" s="28"/>
      <c r="Z131" s="28"/>
    </row>
    <row r="132" customFormat="false" ht="13.9" hidden="false" customHeight="true" outlineLevel="0" collapsed="false">
      <c r="D132" s="7" t="s">
        <v>33</v>
      </c>
      <c r="E132" s="7" t="s">
        <v>34</v>
      </c>
      <c r="F132" s="7" t="s">
        <v>35</v>
      </c>
      <c r="G132" s="7" t="s">
        <v>1</v>
      </c>
      <c r="H132" s="7" t="s">
        <v>2</v>
      </c>
      <c r="I132" s="7" t="s">
        <v>3</v>
      </c>
      <c r="J132" s="7" t="s">
        <v>4</v>
      </c>
      <c r="K132" s="7" t="s">
        <v>5</v>
      </c>
      <c r="L132" s="7" t="s">
        <v>6</v>
      </c>
      <c r="M132" s="7" t="s">
        <v>7</v>
      </c>
      <c r="N132" s="7" t="s">
        <v>8</v>
      </c>
      <c r="O132" s="7" t="s">
        <v>9</v>
      </c>
      <c r="P132" s="7" t="s">
        <v>10</v>
      </c>
      <c r="Q132" s="7" t="s">
        <v>11</v>
      </c>
      <c r="R132" s="8" t="s">
        <v>12</v>
      </c>
      <c r="S132" s="7" t="s">
        <v>13</v>
      </c>
      <c r="T132" s="8" t="s">
        <v>14</v>
      </c>
      <c r="U132" s="7" t="s">
        <v>15</v>
      </c>
      <c r="V132" s="8" t="s">
        <v>16</v>
      </c>
      <c r="W132" s="7" t="s">
        <v>17</v>
      </c>
      <c r="X132" s="8" t="s">
        <v>18</v>
      </c>
      <c r="Y132" s="7" t="s">
        <v>19</v>
      </c>
      <c r="Z132" s="7" t="s">
        <v>20</v>
      </c>
    </row>
    <row r="133" customFormat="false" ht="13.9" hidden="false" customHeight="true" outlineLevel="0" collapsed="false">
      <c r="A133" s="1" t="n">
        <v>1</v>
      </c>
      <c r="B133" s="1" t="n">
        <v>3</v>
      </c>
      <c r="D133" s="10" t="s">
        <v>162</v>
      </c>
      <c r="E133" s="10" t="n">
        <v>630</v>
      </c>
      <c r="F133" s="10" t="s">
        <v>163</v>
      </c>
      <c r="G133" s="11" t="n">
        <v>10535.39</v>
      </c>
      <c r="H133" s="11" t="n">
        <v>288</v>
      </c>
      <c r="I133" s="11" t="n">
        <v>10300</v>
      </c>
      <c r="J133" s="11" t="n">
        <v>9816.96</v>
      </c>
      <c r="K133" s="11" t="n">
        <v>5660</v>
      </c>
      <c r="L133" s="11"/>
      <c r="M133" s="11"/>
      <c r="N133" s="11"/>
      <c r="O133" s="11"/>
      <c r="P133" s="11" t="n">
        <f aca="false">K133+SUM(L133:O133)</f>
        <v>5660</v>
      </c>
      <c r="Q133" s="11"/>
      <c r="R133" s="12" t="n">
        <f aca="false">Q133/$P133</f>
        <v>0</v>
      </c>
      <c r="S133" s="11"/>
      <c r="T133" s="12" t="n">
        <f aca="false">S133/$P133</f>
        <v>0</v>
      </c>
      <c r="U133" s="11"/>
      <c r="V133" s="12" t="n">
        <f aca="false">U133/$P133</f>
        <v>0</v>
      </c>
      <c r="W133" s="11"/>
      <c r="X133" s="12" t="n">
        <f aca="false">W133/$P133</f>
        <v>0</v>
      </c>
      <c r="Y133" s="11" t="n">
        <v>300</v>
      </c>
      <c r="Z133" s="11" t="n">
        <f aca="false">Y133</f>
        <v>300</v>
      </c>
    </row>
    <row r="134" customFormat="false" ht="13.9" hidden="false" customHeight="true" outlineLevel="0" collapsed="false">
      <c r="A134" s="1" t="n">
        <v>1</v>
      </c>
      <c r="B134" s="1" t="n">
        <v>3</v>
      </c>
      <c r="D134" s="68" t="s">
        <v>164</v>
      </c>
      <c r="E134" s="10" t="n">
        <v>630</v>
      </c>
      <c r="F134" s="10" t="s">
        <v>165</v>
      </c>
      <c r="G134" s="11" t="n">
        <v>462</v>
      </c>
      <c r="H134" s="11" t="n">
        <v>161</v>
      </c>
      <c r="I134" s="11" t="n">
        <v>0</v>
      </c>
      <c r="J134" s="11" t="n">
        <v>0</v>
      </c>
      <c r="K134" s="11" t="n">
        <v>0</v>
      </c>
      <c r="L134" s="11"/>
      <c r="M134" s="11"/>
      <c r="N134" s="11"/>
      <c r="O134" s="11"/>
      <c r="P134" s="11" t="n">
        <f aca="false">K134+SUM(L134:O134)</f>
        <v>0</v>
      </c>
      <c r="Q134" s="11"/>
      <c r="R134" s="12" t="e">
        <f aca="false">Q134/$P134</f>
        <v>#DIV/0!</v>
      </c>
      <c r="S134" s="11"/>
      <c r="T134" s="12" t="e">
        <f aca="false">S134/$P134</f>
        <v>#DIV/0!</v>
      </c>
      <c r="U134" s="11"/>
      <c r="V134" s="12" t="e">
        <f aca="false">U134/$P134</f>
        <v>#DIV/0!</v>
      </c>
      <c r="W134" s="11"/>
      <c r="X134" s="12" t="e">
        <f aca="false">W134/$P134</f>
        <v>#DIV/0!</v>
      </c>
      <c r="Y134" s="11" t="n">
        <f aca="false">K134</f>
        <v>0</v>
      </c>
      <c r="Z134" s="11" t="n">
        <f aca="false">Y134</f>
        <v>0</v>
      </c>
    </row>
    <row r="135" customFormat="false" ht="13.9" hidden="false" customHeight="true" outlineLevel="0" collapsed="false">
      <c r="A135" s="1" t="n">
        <v>1</v>
      </c>
      <c r="B135" s="1" t="n">
        <v>3</v>
      </c>
      <c r="D135" s="38" t="s">
        <v>128</v>
      </c>
      <c r="E135" s="10" t="n">
        <v>620</v>
      </c>
      <c r="F135" s="10" t="s">
        <v>130</v>
      </c>
      <c r="G135" s="11" t="n">
        <v>40.65</v>
      </c>
      <c r="H135" s="11" t="n">
        <v>0</v>
      </c>
      <c r="I135" s="11" t="n">
        <v>0</v>
      </c>
      <c r="J135" s="11" t="n">
        <v>0</v>
      </c>
      <c r="K135" s="11" t="n">
        <v>0</v>
      </c>
      <c r="L135" s="11"/>
      <c r="M135" s="11"/>
      <c r="N135" s="11"/>
      <c r="O135" s="11"/>
      <c r="P135" s="11" t="n">
        <f aca="false">K135+SUM(L135:O135)</f>
        <v>0</v>
      </c>
      <c r="Q135" s="11"/>
      <c r="R135" s="12" t="e">
        <f aca="false">Q135/$P135</f>
        <v>#DIV/0!</v>
      </c>
      <c r="S135" s="11"/>
      <c r="T135" s="12" t="e">
        <f aca="false">S135/$P135</f>
        <v>#DIV/0!</v>
      </c>
      <c r="U135" s="11"/>
      <c r="V135" s="12" t="e">
        <f aca="false">U135/$P135</f>
        <v>#DIV/0!</v>
      </c>
      <c r="W135" s="11"/>
      <c r="X135" s="12" t="e">
        <f aca="false">W135/$P135</f>
        <v>#DIV/0!</v>
      </c>
      <c r="Y135" s="11" t="n">
        <f aca="false">K135</f>
        <v>0</v>
      </c>
      <c r="Z135" s="11" t="n">
        <f aca="false">Y135</f>
        <v>0</v>
      </c>
    </row>
    <row r="136" customFormat="false" ht="13.9" hidden="false" customHeight="true" outlineLevel="0" collapsed="false">
      <c r="A136" s="1" t="n">
        <v>1</v>
      </c>
      <c r="B136" s="1" t="n">
        <v>3</v>
      </c>
      <c r="D136" s="38" t="s">
        <v>128</v>
      </c>
      <c r="E136" s="10" t="n">
        <v>630</v>
      </c>
      <c r="F136" s="10" t="s">
        <v>131</v>
      </c>
      <c r="G136" s="11" t="n">
        <v>4685.15</v>
      </c>
      <c r="H136" s="11" t="n">
        <v>1858.55</v>
      </c>
      <c r="I136" s="11" t="n">
        <v>7135</v>
      </c>
      <c r="J136" s="11" t="n">
        <v>3703.18</v>
      </c>
      <c r="K136" s="11" t="n">
        <v>3647</v>
      </c>
      <c r="L136" s="11"/>
      <c r="M136" s="11"/>
      <c r="N136" s="11"/>
      <c r="O136" s="11"/>
      <c r="P136" s="11" t="n">
        <f aca="false">K136+SUM(L136:O136)</f>
        <v>3647</v>
      </c>
      <c r="Q136" s="11"/>
      <c r="R136" s="12" t="n">
        <f aca="false">Q136/$P136</f>
        <v>0</v>
      </c>
      <c r="S136" s="11"/>
      <c r="T136" s="12" t="n">
        <f aca="false">S136/$P136</f>
        <v>0</v>
      </c>
      <c r="U136" s="11"/>
      <c r="V136" s="12" t="n">
        <f aca="false">U136/$P136</f>
        <v>0</v>
      </c>
      <c r="W136" s="11"/>
      <c r="X136" s="12" t="n">
        <f aca="false">W136/$P136</f>
        <v>0</v>
      </c>
      <c r="Y136" s="11" t="n">
        <f aca="false">K136</f>
        <v>3647</v>
      </c>
      <c r="Z136" s="11" t="n">
        <f aca="false">Y136</f>
        <v>3647</v>
      </c>
    </row>
    <row r="137" customFormat="false" ht="13.9" hidden="false" customHeight="true" outlineLevel="0" collapsed="false">
      <c r="A137" s="1" t="n">
        <v>1</v>
      </c>
      <c r="B137" s="1" t="n">
        <v>3</v>
      </c>
      <c r="D137" s="67" t="s">
        <v>21</v>
      </c>
      <c r="E137" s="13" t="n">
        <v>41</v>
      </c>
      <c r="F137" s="13" t="s">
        <v>23</v>
      </c>
      <c r="G137" s="14" t="n">
        <f aca="false">SUM(G133:G136)</f>
        <v>15723.19</v>
      </c>
      <c r="H137" s="14" t="n">
        <f aca="false">SUM(H133:H136)</f>
        <v>2307.55</v>
      </c>
      <c r="I137" s="14" t="n">
        <f aca="false">SUM(I133:I136)</f>
        <v>17435</v>
      </c>
      <c r="J137" s="14" t="n">
        <f aca="false">SUM(J133:J136)</f>
        <v>13520.14</v>
      </c>
      <c r="K137" s="14" t="n">
        <f aca="false">SUM(K133:K136)</f>
        <v>9307</v>
      </c>
      <c r="L137" s="14" t="n">
        <f aca="false">SUM(L133:L136)</f>
        <v>0</v>
      </c>
      <c r="M137" s="14" t="n">
        <f aca="false">SUM(M133:M136)</f>
        <v>0</v>
      </c>
      <c r="N137" s="14" t="n">
        <f aca="false">SUM(N133:N136)</f>
        <v>0</v>
      </c>
      <c r="O137" s="14" t="n">
        <f aca="false">SUM(O133:O136)</f>
        <v>0</v>
      </c>
      <c r="P137" s="14" t="n">
        <f aca="false">SUM(P133:P136)</f>
        <v>9307</v>
      </c>
      <c r="Q137" s="14" t="n">
        <f aca="false">SUM(Q133:Q136)</f>
        <v>0</v>
      </c>
      <c r="R137" s="15" t="n">
        <f aca="false">Q137/$P137</f>
        <v>0</v>
      </c>
      <c r="S137" s="14" t="n">
        <f aca="false">SUM(S133:S136)</f>
        <v>0</v>
      </c>
      <c r="T137" s="15" t="n">
        <f aca="false">S137/$P137</f>
        <v>0</v>
      </c>
      <c r="U137" s="14" t="n">
        <f aca="false">SUM(U133:U136)</f>
        <v>0</v>
      </c>
      <c r="V137" s="15" t="n">
        <f aca="false">U137/$P137</f>
        <v>0</v>
      </c>
      <c r="W137" s="14" t="n">
        <f aca="false">SUM(W133:W136)</f>
        <v>0</v>
      </c>
      <c r="X137" s="15" t="n">
        <f aca="false">W137/$P137</f>
        <v>0</v>
      </c>
      <c r="Y137" s="14" t="n">
        <f aca="false">SUM(Y133:Y136)</f>
        <v>3947</v>
      </c>
      <c r="Z137" s="14" t="n">
        <f aca="false">SUM(Z133:Z136)</f>
        <v>3947</v>
      </c>
    </row>
    <row r="139" customFormat="false" ht="13.9" hidden="false" customHeight="true" outlineLevel="0" collapsed="false">
      <c r="E139" s="39" t="s">
        <v>57</v>
      </c>
      <c r="F139" s="17" t="s">
        <v>149</v>
      </c>
      <c r="G139" s="40" t="n">
        <v>1122</v>
      </c>
      <c r="H139" s="40" t="n">
        <v>744</v>
      </c>
      <c r="I139" s="40" t="n">
        <v>585</v>
      </c>
      <c r="J139" s="40" t="n">
        <v>539</v>
      </c>
      <c r="K139" s="40" t="n">
        <v>440</v>
      </c>
      <c r="L139" s="40"/>
      <c r="M139" s="40"/>
      <c r="N139" s="40"/>
      <c r="O139" s="40"/>
      <c r="P139" s="40" t="n">
        <f aca="false">K139+SUM(L139:O139)</f>
        <v>440</v>
      </c>
      <c r="Q139" s="40"/>
      <c r="R139" s="41" t="n">
        <f aca="false">Q139/$P139</f>
        <v>0</v>
      </c>
      <c r="S139" s="40"/>
      <c r="T139" s="41" t="n">
        <f aca="false">S139/$P139</f>
        <v>0</v>
      </c>
      <c r="U139" s="40"/>
      <c r="V139" s="41" t="n">
        <f aca="false">U139/$P139</f>
        <v>0</v>
      </c>
      <c r="W139" s="40"/>
      <c r="X139" s="42" t="n">
        <f aca="false">W139/$P139</f>
        <v>0</v>
      </c>
      <c r="Y139" s="40" t="n">
        <f aca="false">K139</f>
        <v>440</v>
      </c>
      <c r="Z139" s="43" t="n">
        <f aca="false">Y139</f>
        <v>440</v>
      </c>
    </row>
    <row r="140" customFormat="false" ht="13.9" hidden="false" customHeight="true" outlineLevel="0" collapsed="false">
      <c r="E140" s="44"/>
      <c r="F140" s="1" t="s">
        <v>150</v>
      </c>
      <c r="G140" s="46" t="n">
        <v>1260</v>
      </c>
      <c r="H140" s="46" t="n">
        <v>216</v>
      </c>
      <c r="I140" s="46" t="n">
        <v>220</v>
      </c>
      <c r="J140" s="46" t="n">
        <v>420</v>
      </c>
      <c r="K140" s="46" t="n">
        <v>72</v>
      </c>
      <c r="L140" s="46"/>
      <c r="M140" s="46"/>
      <c r="N140" s="46"/>
      <c r="O140" s="46"/>
      <c r="P140" s="46" t="n">
        <f aca="false">K140+SUM(L140:O140)</f>
        <v>72</v>
      </c>
      <c r="Q140" s="46"/>
      <c r="R140" s="2" t="n">
        <f aca="false">Q140/$P140</f>
        <v>0</v>
      </c>
      <c r="S140" s="46"/>
      <c r="T140" s="2" t="n">
        <f aca="false">S140/$P140</f>
        <v>0</v>
      </c>
      <c r="U140" s="46"/>
      <c r="V140" s="2" t="n">
        <f aca="false">U140/$P140</f>
        <v>0</v>
      </c>
      <c r="W140" s="46"/>
      <c r="X140" s="47" t="n">
        <f aca="false">W140/$P140</f>
        <v>0</v>
      </c>
      <c r="Y140" s="46" t="n">
        <f aca="false">K140</f>
        <v>72</v>
      </c>
      <c r="Z140" s="48" t="n">
        <f aca="false">Y140</f>
        <v>72</v>
      </c>
    </row>
    <row r="141" customFormat="false" ht="13.9" hidden="false" customHeight="true" outlineLevel="0" collapsed="false">
      <c r="E141" s="44"/>
      <c r="F141" s="45" t="s">
        <v>166</v>
      </c>
      <c r="G141" s="46" t="n">
        <v>9977.39</v>
      </c>
      <c r="H141" s="46" t="n">
        <v>0</v>
      </c>
      <c r="I141" s="49" t="n">
        <v>10000</v>
      </c>
      <c r="J141" s="49" t="n">
        <v>8556.96</v>
      </c>
      <c r="K141" s="49" t="n">
        <v>5360</v>
      </c>
      <c r="L141" s="49"/>
      <c r="M141" s="49"/>
      <c r="N141" s="49"/>
      <c r="O141" s="49"/>
      <c r="P141" s="49" t="n">
        <f aca="false">K141+SUM(L141:O141)</f>
        <v>5360</v>
      </c>
      <c r="Q141" s="49"/>
      <c r="R141" s="50" t="n">
        <f aca="false">Q141/$P141</f>
        <v>0</v>
      </c>
      <c r="S141" s="49"/>
      <c r="T141" s="50" t="n">
        <f aca="false">S141/$P141</f>
        <v>0</v>
      </c>
      <c r="U141" s="49"/>
      <c r="V141" s="50" t="n">
        <f aca="false">U141/$P141</f>
        <v>0</v>
      </c>
      <c r="W141" s="49"/>
      <c r="X141" s="51" t="n">
        <f aca="false">W141/$P141</f>
        <v>0</v>
      </c>
      <c r="Y141" s="46" t="n">
        <v>0</v>
      </c>
      <c r="Z141" s="48" t="n">
        <f aca="false">Y141</f>
        <v>0</v>
      </c>
    </row>
    <row r="142" customFormat="false" ht="13.9" hidden="false" customHeight="true" outlineLevel="0" collapsed="false">
      <c r="E142" s="44"/>
      <c r="F142" s="45" t="s">
        <v>167</v>
      </c>
      <c r="G142" s="49" t="n">
        <v>0</v>
      </c>
      <c r="H142" s="49" t="n">
        <v>0</v>
      </c>
      <c r="I142" s="49" t="n">
        <v>1000</v>
      </c>
      <c r="J142" s="49" t="n">
        <v>660</v>
      </c>
      <c r="K142" s="49" t="n">
        <v>1000</v>
      </c>
      <c r="L142" s="49"/>
      <c r="M142" s="49"/>
      <c r="N142" s="49"/>
      <c r="O142" s="49"/>
      <c r="P142" s="49" t="n">
        <f aca="false">K142+SUM(L142:O142)</f>
        <v>1000</v>
      </c>
      <c r="Q142" s="49"/>
      <c r="R142" s="50" t="n">
        <f aca="false">Q142/$P142</f>
        <v>0</v>
      </c>
      <c r="S142" s="49"/>
      <c r="T142" s="50" t="n">
        <f aca="false">S142/$P142</f>
        <v>0</v>
      </c>
      <c r="U142" s="49"/>
      <c r="V142" s="50" t="n">
        <f aca="false">U142/$P142</f>
        <v>0</v>
      </c>
      <c r="W142" s="49"/>
      <c r="X142" s="51" t="n">
        <f aca="false">W142/$P142</f>
        <v>0</v>
      </c>
      <c r="Y142" s="46" t="n">
        <v>0</v>
      </c>
      <c r="Z142" s="48" t="n">
        <f aca="false">Y142</f>
        <v>0</v>
      </c>
    </row>
    <row r="143" customFormat="false" ht="13.9" hidden="false" customHeight="true" outlineLevel="0" collapsed="false">
      <c r="E143" s="52"/>
      <c r="F143" s="86" t="s">
        <v>168</v>
      </c>
      <c r="G143" s="54" t="n">
        <v>596.76</v>
      </c>
      <c r="H143" s="54" t="n">
        <v>733.16</v>
      </c>
      <c r="I143" s="87" t="n">
        <v>5000</v>
      </c>
      <c r="J143" s="87" t="n">
        <v>1864.03</v>
      </c>
      <c r="K143" s="87" t="n">
        <v>1000</v>
      </c>
      <c r="L143" s="87"/>
      <c r="M143" s="87"/>
      <c r="N143" s="87"/>
      <c r="O143" s="87"/>
      <c r="P143" s="87" t="n">
        <f aca="false">K143+SUM(L143:O143)</f>
        <v>1000</v>
      </c>
      <c r="Q143" s="87"/>
      <c r="R143" s="88" t="n">
        <f aca="false">Q143/$P143</f>
        <v>0</v>
      </c>
      <c r="S143" s="87"/>
      <c r="T143" s="88" t="n">
        <f aca="false">S143/$P143</f>
        <v>0</v>
      </c>
      <c r="U143" s="87"/>
      <c r="V143" s="88" t="n">
        <f aca="false">U143/$P143</f>
        <v>0</v>
      </c>
      <c r="W143" s="87"/>
      <c r="X143" s="89" t="n">
        <f aca="false">W143/$P143</f>
        <v>0</v>
      </c>
      <c r="Y143" s="54" t="n">
        <v>730</v>
      </c>
      <c r="Z143" s="57" t="n">
        <f aca="false">Y143</f>
        <v>730</v>
      </c>
    </row>
    <row r="144" customFormat="false" ht="13.9" hidden="false" customHeight="true" outlineLevel="0" collapsed="false">
      <c r="G144" s="46"/>
      <c r="H144" s="46"/>
      <c r="I144" s="46"/>
      <c r="J144" s="46"/>
      <c r="K144" s="46"/>
      <c r="L144" s="46"/>
      <c r="M144" s="46"/>
      <c r="N144" s="46"/>
      <c r="O144" s="46"/>
      <c r="P144" s="46"/>
      <c r="Q144" s="46"/>
      <c r="S144" s="46"/>
      <c r="U144" s="46"/>
      <c r="W144" s="46"/>
      <c r="Y144" s="46"/>
      <c r="Z144" s="46"/>
    </row>
    <row r="145" customFormat="false" ht="13.9" hidden="false" customHeight="true" outlineLevel="0" collapsed="false">
      <c r="D145" s="28" t="s">
        <v>169</v>
      </c>
      <c r="E145" s="28"/>
      <c r="F145" s="28"/>
      <c r="G145" s="28"/>
      <c r="H145" s="28"/>
      <c r="I145" s="28"/>
      <c r="J145" s="28"/>
      <c r="K145" s="28"/>
      <c r="L145" s="28"/>
      <c r="M145" s="28"/>
      <c r="N145" s="28"/>
      <c r="O145" s="28"/>
      <c r="P145" s="28"/>
      <c r="Q145" s="28"/>
      <c r="R145" s="28"/>
      <c r="S145" s="28"/>
      <c r="T145" s="28"/>
      <c r="U145" s="28"/>
      <c r="V145" s="28"/>
      <c r="W145" s="28"/>
      <c r="X145" s="28"/>
      <c r="Y145" s="28"/>
      <c r="Z145" s="28"/>
    </row>
    <row r="146" customFormat="false" ht="13.9" hidden="false" customHeight="true" outlineLevel="0" collapsed="false">
      <c r="D146" s="7" t="s">
        <v>33</v>
      </c>
      <c r="E146" s="7" t="s">
        <v>34</v>
      </c>
      <c r="F146" s="7" t="s">
        <v>35</v>
      </c>
      <c r="G146" s="7" t="s">
        <v>1</v>
      </c>
      <c r="H146" s="7" t="s">
        <v>2</v>
      </c>
      <c r="I146" s="7" t="s">
        <v>3</v>
      </c>
      <c r="J146" s="7" t="s">
        <v>4</v>
      </c>
      <c r="K146" s="7" t="s">
        <v>5</v>
      </c>
      <c r="L146" s="7" t="s">
        <v>6</v>
      </c>
      <c r="M146" s="7" t="s">
        <v>7</v>
      </c>
      <c r="N146" s="7" t="s">
        <v>8</v>
      </c>
      <c r="O146" s="7" t="s">
        <v>9</v>
      </c>
      <c r="P146" s="7" t="s">
        <v>10</v>
      </c>
      <c r="Q146" s="7" t="s">
        <v>11</v>
      </c>
      <c r="R146" s="8" t="s">
        <v>12</v>
      </c>
      <c r="S146" s="7" t="s">
        <v>13</v>
      </c>
      <c r="T146" s="8" t="s">
        <v>14</v>
      </c>
      <c r="U146" s="7" t="s">
        <v>15</v>
      </c>
      <c r="V146" s="8" t="s">
        <v>16</v>
      </c>
      <c r="W146" s="7" t="s">
        <v>17</v>
      </c>
      <c r="X146" s="8" t="s">
        <v>18</v>
      </c>
      <c r="Y146" s="7" t="s">
        <v>19</v>
      </c>
      <c r="Z146" s="7" t="s">
        <v>20</v>
      </c>
    </row>
    <row r="147" customFormat="false" ht="13.9" hidden="false" customHeight="true" outlineLevel="0" collapsed="false">
      <c r="A147" s="1" t="n">
        <v>1</v>
      </c>
      <c r="B147" s="1" t="n">
        <v>4</v>
      </c>
      <c r="D147" s="92" t="s">
        <v>170</v>
      </c>
      <c r="E147" s="93" t="n">
        <v>620</v>
      </c>
      <c r="F147" s="93" t="s">
        <v>130</v>
      </c>
      <c r="G147" s="33" t="n">
        <v>50.81</v>
      </c>
      <c r="H147" s="33" t="n">
        <v>110.27</v>
      </c>
      <c r="I147" s="33" t="n">
        <v>55</v>
      </c>
      <c r="J147" s="33" t="n">
        <v>57.27</v>
      </c>
      <c r="K147" s="33" t="n">
        <v>2929</v>
      </c>
      <c r="L147" s="33"/>
      <c r="M147" s="33"/>
      <c r="N147" s="33"/>
      <c r="O147" s="33"/>
      <c r="P147" s="33" t="n">
        <f aca="false">K147+SUM(L147:O147)</f>
        <v>2929</v>
      </c>
      <c r="Q147" s="33"/>
      <c r="R147" s="34" t="n">
        <f aca="false">Q147/$P147</f>
        <v>0</v>
      </c>
      <c r="S147" s="33"/>
      <c r="T147" s="34" t="n">
        <f aca="false">S147/$P147</f>
        <v>0</v>
      </c>
      <c r="U147" s="33"/>
      <c r="V147" s="34" t="n">
        <f aca="false">U147/$P147</f>
        <v>0</v>
      </c>
      <c r="W147" s="33"/>
      <c r="X147" s="34" t="n">
        <f aca="false">W147/$P147</f>
        <v>0</v>
      </c>
      <c r="Y147" s="11" t="n">
        <v>114</v>
      </c>
      <c r="Z147" s="11" t="n">
        <v>0</v>
      </c>
    </row>
    <row r="148" customFormat="false" ht="13.9" hidden="false" customHeight="true" outlineLevel="0" collapsed="false">
      <c r="A148" s="1" t="n">
        <v>1</v>
      </c>
      <c r="B148" s="1" t="n">
        <v>4</v>
      </c>
      <c r="D148" s="92"/>
      <c r="E148" s="93" t="n">
        <v>630</v>
      </c>
      <c r="F148" s="93" t="s">
        <v>131</v>
      </c>
      <c r="G148" s="33" t="n">
        <v>1494.77</v>
      </c>
      <c r="H148" s="33" t="n">
        <v>4335.77</v>
      </c>
      <c r="I148" s="33" t="n">
        <v>1445</v>
      </c>
      <c r="J148" s="33" t="n">
        <f aca="false">2145.65+156.7</f>
        <v>2302.35</v>
      </c>
      <c r="K148" s="33" t="n">
        <f aca="false">príjmy!G97+príjmy!H97-157-K147</f>
        <v>8379</v>
      </c>
      <c r="L148" s="33"/>
      <c r="M148" s="33"/>
      <c r="N148" s="33"/>
      <c r="O148" s="33"/>
      <c r="P148" s="33" t="n">
        <f aca="false">K148+SUM(L148:O148)</f>
        <v>8379</v>
      </c>
      <c r="Q148" s="33"/>
      <c r="R148" s="34" t="n">
        <f aca="false">Q148/$P148</f>
        <v>0</v>
      </c>
      <c r="S148" s="33"/>
      <c r="T148" s="34" t="n">
        <f aca="false">S148/$P148</f>
        <v>0</v>
      </c>
      <c r="U148" s="33"/>
      <c r="V148" s="34" t="n">
        <f aca="false">U148/$P148</f>
        <v>0</v>
      </c>
      <c r="W148" s="33"/>
      <c r="X148" s="34" t="n">
        <f aca="false">W148/$P148</f>
        <v>0</v>
      </c>
      <c r="Y148" s="33" t="n">
        <f aca="false">príjmy!V98-Y147</f>
        <v>4286</v>
      </c>
      <c r="Z148" s="33" t="n">
        <f aca="false">príjmy!W98-Z147</f>
        <v>0</v>
      </c>
    </row>
    <row r="149" customFormat="false" ht="13.9" hidden="false" customHeight="true" outlineLevel="0" collapsed="false">
      <c r="A149" s="1" t="n">
        <v>1</v>
      </c>
      <c r="B149" s="1" t="n">
        <v>4</v>
      </c>
      <c r="D149" s="94" t="s">
        <v>21</v>
      </c>
      <c r="E149" s="95" t="n">
        <v>111</v>
      </c>
      <c r="F149" s="95" t="s">
        <v>134</v>
      </c>
      <c r="G149" s="96" t="n">
        <f aca="false">SUM(G147:G148)</f>
        <v>1545.58</v>
      </c>
      <c r="H149" s="96" t="n">
        <f aca="false">SUM(H147:H148)</f>
        <v>4446.04</v>
      </c>
      <c r="I149" s="96" t="n">
        <f aca="false">SUM(I147:I148)</f>
        <v>1500</v>
      </c>
      <c r="J149" s="96" t="n">
        <f aca="false">SUM(J147:J148)</f>
        <v>2359.62</v>
      </c>
      <c r="K149" s="96" t="n">
        <f aca="false">SUM(K147:K148)</f>
        <v>11308</v>
      </c>
      <c r="L149" s="96" t="n">
        <f aca="false">SUM(L147:L148)</f>
        <v>0</v>
      </c>
      <c r="M149" s="96" t="n">
        <f aca="false">SUM(M147:M148)</f>
        <v>0</v>
      </c>
      <c r="N149" s="96" t="n">
        <f aca="false">SUM(N147:N148)</f>
        <v>0</v>
      </c>
      <c r="O149" s="96" t="n">
        <f aca="false">SUM(O147:O148)</f>
        <v>0</v>
      </c>
      <c r="P149" s="96" t="n">
        <f aca="false">SUM(P147:P148)</f>
        <v>11308</v>
      </c>
      <c r="Q149" s="96" t="n">
        <f aca="false">SUM(Q147:Q148)</f>
        <v>0</v>
      </c>
      <c r="R149" s="97" t="n">
        <f aca="false">Q149/$P149</f>
        <v>0</v>
      </c>
      <c r="S149" s="96" t="n">
        <f aca="false">SUM(S147:S148)</f>
        <v>0</v>
      </c>
      <c r="T149" s="97" t="n">
        <f aca="false">S149/$P149</f>
        <v>0</v>
      </c>
      <c r="U149" s="96" t="n">
        <f aca="false">SUM(U147:U148)</f>
        <v>0</v>
      </c>
      <c r="V149" s="97" t="n">
        <f aca="false">U149/$P149</f>
        <v>0</v>
      </c>
      <c r="W149" s="96" t="n">
        <f aca="false">SUM(W147:W148)</f>
        <v>0</v>
      </c>
      <c r="X149" s="97" t="n">
        <f aca="false">W149/$P149</f>
        <v>0</v>
      </c>
      <c r="Y149" s="96" t="n">
        <f aca="false">SUM(Y147:Y148)</f>
        <v>4400</v>
      </c>
      <c r="Z149" s="96" t="n">
        <f aca="false">SUM(Z147:Z148)</f>
        <v>0</v>
      </c>
    </row>
    <row r="151" customFormat="false" ht="13.9" hidden="false" customHeight="true" outlineLevel="0" collapsed="false">
      <c r="D151" s="19" t="s">
        <v>171</v>
      </c>
      <c r="E151" s="19"/>
      <c r="F151" s="19"/>
      <c r="G151" s="19"/>
      <c r="H151" s="19"/>
      <c r="I151" s="19"/>
      <c r="J151" s="19"/>
      <c r="K151" s="19"/>
      <c r="L151" s="19"/>
      <c r="M151" s="19"/>
      <c r="N151" s="19"/>
      <c r="O151" s="19"/>
      <c r="P151" s="19"/>
      <c r="Q151" s="19"/>
      <c r="R151" s="19"/>
      <c r="S151" s="19"/>
      <c r="T151" s="19"/>
      <c r="U151" s="19"/>
      <c r="V151" s="19"/>
      <c r="W151" s="19"/>
      <c r="X151" s="19"/>
      <c r="Y151" s="19"/>
      <c r="Z151" s="19"/>
    </row>
    <row r="152" customFormat="false" ht="13.9" hidden="false" customHeight="true" outlineLevel="0" collapsed="false">
      <c r="D152" s="6"/>
      <c r="E152" s="6"/>
      <c r="F152" s="6"/>
      <c r="G152" s="7" t="s">
        <v>1</v>
      </c>
      <c r="H152" s="7" t="s">
        <v>2</v>
      </c>
      <c r="I152" s="7" t="s">
        <v>3</v>
      </c>
      <c r="J152" s="7" t="s">
        <v>4</v>
      </c>
      <c r="K152" s="7" t="s">
        <v>5</v>
      </c>
      <c r="L152" s="7" t="s">
        <v>6</v>
      </c>
      <c r="M152" s="7" t="s">
        <v>7</v>
      </c>
      <c r="N152" s="7" t="s">
        <v>8</v>
      </c>
      <c r="O152" s="7" t="s">
        <v>9</v>
      </c>
      <c r="P152" s="7" t="s">
        <v>10</v>
      </c>
      <c r="Q152" s="7" t="s">
        <v>11</v>
      </c>
      <c r="R152" s="8" t="s">
        <v>12</v>
      </c>
      <c r="S152" s="7" t="s">
        <v>13</v>
      </c>
      <c r="T152" s="8" t="s">
        <v>14</v>
      </c>
      <c r="U152" s="7" t="s">
        <v>15</v>
      </c>
      <c r="V152" s="8" t="s">
        <v>16</v>
      </c>
      <c r="W152" s="7" t="s">
        <v>17</v>
      </c>
      <c r="X152" s="8" t="s">
        <v>18</v>
      </c>
      <c r="Y152" s="7" t="s">
        <v>19</v>
      </c>
      <c r="Z152" s="7" t="s">
        <v>20</v>
      </c>
    </row>
    <row r="153" customFormat="false" ht="13.9" hidden="false" customHeight="true" outlineLevel="0" collapsed="false">
      <c r="A153" s="1" t="n">
        <v>2</v>
      </c>
      <c r="D153" s="21" t="s">
        <v>21</v>
      </c>
      <c r="E153" s="22" t="n">
        <v>111</v>
      </c>
      <c r="F153" s="22" t="s">
        <v>47</v>
      </c>
      <c r="G153" s="23" t="n">
        <f aca="false">G163+G183+G199</f>
        <v>456466.12</v>
      </c>
      <c r="H153" s="23" t="n">
        <f aca="false">H163+H183+H199</f>
        <v>524485.78</v>
      </c>
      <c r="I153" s="23" t="n">
        <f aca="false">I163+I183+I199</f>
        <v>592147</v>
      </c>
      <c r="J153" s="23" t="n">
        <f aca="false">J163+J183+J199</f>
        <v>611878.44</v>
      </c>
      <c r="K153" s="23" t="n">
        <f aca="false">K163+K183+K199</f>
        <v>594111</v>
      </c>
      <c r="L153" s="23" t="n">
        <f aca="false">L163+L183+L199</f>
        <v>0</v>
      </c>
      <c r="M153" s="23" t="n">
        <f aca="false">M163+M183+M199</f>
        <v>0</v>
      </c>
      <c r="N153" s="23" t="n">
        <f aca="false">N163+N183+N199</f>
        <v>0</v>
      </c>
      <c r="O153" s="23" t="n">
        <f aca="false">O163+O183+O199</f>
        <v>0</v>
      </c>
      <c r="P153" s="23" t="n">
        <f aca="false">P163+P183+P199</f>
        <v>594111</v>
      </c>
      <c r="Q153" s="23" t="n">
        <f aca="false">Q163+Q183+Q199</f>
        <v>0</v>
      </c>
      <c r="R153" s="24" t="n">
        <f aca="false">Q153/$P153</f>
        <v>0</v>
      </c>
      <c r="S153" s="23" t="n">
        <f aca="false">S163+S183+S199</f>
        <v>0</v>
      </c>
      <c r="T153" s="24" t="n">
        <f aca="false">S153/$P153</f>
        <v>0</v>
      </c>
      <c r="U153" s="23" t="n">
        <f aca="false">U163+U183+U199</f>
        <v>0</v>
      </c>
      <c r="V153" s="24" t="n">
        <f aca="false">U153/$P153</f>
        <v>0</v>
      </c>
      <c r="W153" s="23" t="n">
        <f aca="false">W163+W183+W199</f>
        <v>0</v>
      </c>
      <c r="X153" s="24" t="n">
        <f aca="false">W153/$P153</f>
        <v>0</v>
      </c>
      <c r="Y153" s="23" t="n">
        <f aca="false">Y163+Y183+Y199</f>
        <v>594111</v>
      </c>
      <c r="Z153" s="23" t="n">
        <f aca="false">Z163+Z183+Z199</f>
        <v>594111</v>
      </c>
    </row>
    <row r="154" customFormat="false" ht="13.9" hidden="false" customHeight="true" outlineLevel="0" collapsed="false">
      <c r="A154" s="1" t="n">
        <v>2</v>
      </c>
      <c r="D154" s="21"/>
      <c r="E154" s="22" t="n">
        <v>41</v>
      </c>
      <c r="F154" s="22" t="s">
        <v>23</v>
      </c>
      <c r="G154" s="23" t="n">
        <f aca="false">G168+G188+G204</f>
        <v>273337.44</v>
      </c>
      <c r="H154" s="23" t="n">
        <f aca="false">H168+H188+H204</f>
        <v>301791.44</v>
      </c>
      <c r="I154" s="23" t="n">
        <f aca="false">I168+I188+I204</f>
        <v>370057</v>
      </c>
      <c r="J154" s="23" t="n">
        <f aca="false">J168+J188+J204</f>
        <v>258605.11</v>
      </c>
      <c r="K154" s="23" t="n">
        <f aca="false">K168+K188+K204</f>
        <v>343790</v>
      </c>
      <c r="L154" s="23" t="n">
        <f aca="false">L168+L188+L204</f>
        <v>0</v>
      </c>
      <c r="M154" s="23" t="n">
        <f aca="false">M168+M188+M204</f>
        <v>0</v>
      </c>
      <c r="N154" s="23" t="n">
        <f aca="false">N168+N188+N204</f>
        <v>0</v>
      </c>
      <c r="O154" s="23" t="n">
        <f aca="false">O168+O188+O204</f>
        <v>0</v>
      </c>
      <c r="P154" s="23" t="n">
        <f aca="false">P168+P188+P204</f>
        <v>343790</v>
      </c>
      <c r="Q154" s="23" t="n">
        <f aca="false">Q168+Q188+Q204</f>
        <v>0</v>
      </c>
      <c r="R154" s="24" t="n">
        <f aca="false">Q154/$P154</f>
        <v>0</v>
      </c>
      <c r="S154" s="23" t="n">
        <f aca="false">S168+S188+S204</f>
        <v>0</v>
      </c>
      <c r="T154" s="24" t="n">
        <f aca="false">S154/$P154</f>
        <v>0</v>
      </c>
      <c r="U154" s="23" t="n">
        <f aca="false">U168+U188+U204</f>
        <v>0</v>
      </c>
      <c r="V154" s="24" t="n">
        <f aca="false">U154/$P154</f>
        <v>0</v>
      </c>
      <c r="W154" s="23" t="n">
        <f aca="false">W168+W188+W204</f>
        <v>0</v>
      </c>
      <c r="X154" s="24" t="n">
        <f aca="false">W154/$P154</f>
        <v>0</v>
      </c>
      <c r="Y154" s="23" t="n">
        <f aca="false">Y168+Y188+Y204</f>
        <v>351586</v>
      </c>
      <c r="Z154" s="23" t="n">
        <f aca="false">Z168+Z188+Z204</f>
        <v>372594</v>
      </c>
    </row>
    <row r="155" customFormat="false" ht="13.9" hidden="false" customHeight="true" outlineLevel="0" collapsed="false">
      <c r="A155" s="1" t="n">
        <v>2</v>
      </c>
      <c r="D155" s="21"/>
      <c r="E155" s="22" t="n">
        <v>72</v>
      </c>
      <c r="F155" s="22" t="s">
        <v>25</v>
      </c>
      <c r="G155" s="23" t="n">
        <f aca="false">G171+G190+G206</f>
        <v>55075.9</v>
      </c>
      <c r="H155" s="23" t="n">
        <f aca="false">H171+H190+H206</f>
        <v>45351.94</v>
      </c>
      <c r="I155" s="23" t="n">
        <f aca="false">I171+I190+I206</f>
        <v>48343</v>
      </c>
      <c r="J155" s="23" t="n">
        <f aca="false">J171+J190+J206</f>
        <v>41689.45</v>
      </c>
      <c r="K155" s="23" t="n">
        <f aca="false">K171+K190+K206</f>
        <v>49061</v>
      </c>
      <c r="L155" s="23" t="n">
        <f aca="false">L171+L190+L206</f>
        <v>0</v>
      </c>
      <c r="M155" s="23" t="n">
        <f aca="false">M171+M190+M206</f>
        <v>0</v>
      </c>
      <c r="N155" s="23" t="n">
        <f aca="false">N171+N190+N206</f>
        <v>0</v>
      </c>
      <c r="O155" s="23" t="n">
        <f aca="false">O171+O190+O206</f>
        <v>0</v>
      </c>
      <c r="P155" s="23" t="n">
        <f aca="false">P171+P190+P206</f>
        <v>49061</v>
      </c>
      <c r="Q155" s="23" t="n">
        <f aca="false">Q171+Q190+Q206</f>
        <v>0</v>
      </c>
      <c r="R155" s="24" t="n">
        <f aca="false">Q155/$P155</f>
        <v>0</v>
      </c>
      <c r="S155" s="23" t="n">
        <f aca="false">S171+S190+S206</f>
        <v>0</v>
      </c>
      <c r="T155" s="24" t="n">
        <f aca="false">S155/$P155</f>
        <v>0</v>
      </c>
      <c r="U155" s="23" t="n">
        <f aca="false">U171+U190+U206</f>
        <v>0</v>
      </c>
      <c r="V155" s="24" t="n">
        <f aca="false">U155/$P155</f>
        <v>0</v>
      </c>
      <c r="W155" s="23" t="n">
        <f aca="false">W171+W190+W206</f>
        <v>0</v>
      </c>
      <c r="X155" s="24" t="n">
        <f aca="false">W155/$P155</f>
        <v>0</v>
      </c>
      <c r="Y155" s="23" t="n">
        <f aca="false">Y171+Y190+Y206</f>
        <v>49061</v>
      </c>
      <c r="Z155" s="23" t="n">
        <f aca="false">Z171+Z190+Z206</f>
        <v>49061</v>
      </c>
    </row>
    <row r="156" customFormat="false" ht="13.9" hidden="false" customHeight="true" outlineLevel="0" collapsed="false">
      <c r="A156" s="1" t="n">
        <v>2</v>
      </c>
      <c r="D156" s="17"/>
      <c r="E156" s="18"/>
      <c r="F156" s="25" t="s">
        <v>124</v>
      </c>
      <c r="G156" s="26" t="n">
        <f aca="false">SUM(G153:G155)</f>
        <v>784879.46</v>
      </c>
      <c r="H156" s="26" t="n">
        <f aca="false">SUM(H153:H155)</f>
        <v>871629.16</v>
      </c>
      <c r="I156" s="26" t="n">
        <f aca="false">SUM(I153:I155)</f>
        <v>1010547</v>
      </c>
      <c r="J156" s="26" t="n">
        <f aca="false">SUM(J153:J155)</f>
        <v>912173</v>
      </c>
      <c r="K156" s="26" t="n">
        <f aca="false">SUM(K153:K155)</f>
        <v>986962</v>
      </c>
      <c r="L156" s="26" t="n">
        <f aca="false">SUM(L153:L155)</f>
        <v>0</v>
      </c>
      <c r="M156" s="26" t="n">
        <f aca="false">SUM(M153:M155)</f>
        <v>0</v>
      </c>
      <c r="N156" s="26" t="n">
        <f aca="false">SUM(N153:N155)</f>
        <v>0</v>
      </c>
      <c r="O156" s="26" t="n">
        <f aca="false">SUM(O153:O155)</f>
        <v>0</v>
      </c>
      <c r="P156" s="26" t="n">
        <f aca="false">SUM(P153:P155)</f>
        <v>986962</v>
      </c>
      <c r="Q156" s="26" t="n">
        <f aca="false">SUM(Q153:Q155)</f>
        <v>0</v>
      </c>
      <c r="R156" s="27" t="n">
        <f aca="false">Q156/$P156</f>
        <v>0</v>
      </c>
      <c r="S156" s="26" t="n">
        <f aca="false">SUM(S153:S155)</f>
        <v>0</v>
      </c>
      <c r="T156" s="27" t="n">
        <f aca="false">S156/$P156</f>
        <v>0</v>
      </c>
      <c r="U156" s="26" t="n">
        <f aca="false">SUM(U153:U155)</f>
        <v>0</v>
      </c>
      <c r="V156" s="27" t="n">
        <f aca="false">U156/$P156</f>
        <v>0</v>
      </c>
      <c r="W156" s="26" t="n">
        <f aca="false">SUM(W153:W155)</f>
        <v>0</v>
      </c>
      <c r="X156" s="27" t="n">
        <f aca="false">W156/$P156</f>
        <v>0</v>
      </c>
      <c r="Y156" s="26" t="n">
        <f aca="false">SUM(Y153:Y155)</f>
        <v>994758</v>
      </c>
      <c r="Z156" s="26" t="n">
        <f aca="false">SUM(Z153:Z155)</f>
        <v>1015766</v>
      </c>
    </row>
    <row r="158" customFormat="false" ht="13.9" hidden="false" customHeight="true" outlineLevel="0" collapsed="false">
      <c r="D158" s="28" t="s">
        <v>172</v>
      </c>
      <c r="E158" s="28"/>
      <c r="F158" s="28"/>
      <c r="G158" s="28"/>
      <c r="H158" s="28"/>
      <c r="I158" s="28"/>
      <c r="J158" s="28"/>
      <c r="K158" s="28"/>
      <c r="L158" s="28"/>
      <c r="M158" s="28"/>
      <c r="N158" s="28"/>
      <c r="O158" s="28"/>
      <c r="P158" s="28"/>
      <c r="Q158" s="28"/>
      <c r="R158" s="29"/>
      <c r="S158" s="28"/>
      <c r="T158" s="29"/>
      <c r="U158" s="28"/>
      <c r="V158" s="29"/>
      <c r="W158" s="28"/>
      <c r="X158" s="29"/>
      <c r="Y158" s="28"/>
      <c r="Z158" s="28"/>
    </row>
    <row r="159" customFormat="false" ht="13.9" hidden="false" customHeight="true" outlineLevel="0" collapsed="false">
      <c r="D159" s="7" t="s">
        <v>33</v>
      </c>
      <c r="E159" s="7" t="s">
        <v>34</v>
      </c>
      <c r="F159" s="7" t="s">
        <v>35</v>
      </c>
      <c r="G159" s="7" t="s">
        <v>1</v>
      </c>
      <c r="H159" s="7" t="s">
        <v>2</v>
      </c>
      <c r="I159" s="7" t="s">
        <v>3</v>
      </c>
      <c r="J159" s="7" t="s">
        <v>4</v>
      </c>
      <c r="K159" s="7" t="s">
        <v>5</v>
      </c>
      <c r="L159" s="7" t="s">
        <v>6</v>
      </c>
      <c r="M159" s="7" t="s">
        <v>7</v>
      </c>
      <c r="N159" s="7" t="s">
        <v>8</v>
      </c>
      <c r="O159" s="7" t="s">
        <v>9</v>
      </c>
      <c r="P159" s="7" t="s">
        <v>10</v>
      </c>
      <c r="Q159" s="7" t="s">
        <v>11</v>
      </c>
      <c r="R159" s="8" t="s">
        <v>12</v>
      </c>
      <c r="S159" s="7" t="s">
        <v>13</v>
      </c>
      <c r="T159" s="8" t="s">
        <v>14</v>
      </c>
      <c r="U159" s="7" t="s">
        <v>15</v>
      </c>
      <c r="V159" s="8" t="s">
        <v>16</v>
      </c>
      <c r="W159" s="7" t="s">
        <v>17</v>
      </c>
      <c r="X159" s="8" t="s">
        <v>18</v>
      </c>
      <c r="Y159" s="7" t="s">
        <v>19</v>
      </c>
      <c r="Z159" s="7" t="s">
        <v>20</v>
      </c>
    </row>
    <row r="160" customFormat="false" ht="13.9" hidden="false" customHeight="true" outlineLevel="0" collapsed="false">
      <c r="A160" s="1" t="n">
        <v>2</v>
      </c>
      <c r="B160" s="1" t="n">
        <v>1</v>
      </c>
      <c r="D160" s="74" t="s">
        <v>159</v>
      </c>
      <c r="E160" s="10" t="n">
        <v>610</v>
      </c>
      <c r="F160" s="10" t="s">
        <v>129</v>
      </c>
      <c r="G160" s="11" t="n">
        <v>2315</v>
      </c>
      <c r="H160" s="11" t="n">
        <v>1374</v>
      </c>
      <c r="I160" s="11" t="n">
        <v>1400</v>
      </c>
      <c r="J160" s="11" t="n">
        <v>22206.97</v>
      </c>
      <c r="K160" s="11" t="n">
        <v>0</v>
      </c>
      <c r="L160" s="11"/>
      <c r="M160" s="11"/>
      <c r="N160" s="11"/>
      <c r="O160" s="11"/>
      <c r="P160" s="11" t="n">
        <f aca="false">K160+SUM(L160:O160)</f>
        <v>0</v>
      </c>
      <c r="Q160" s="11"/>
      <c r="R160" s="12" t="e">
        <f aca="false">Q160/$P160</f>
        <v>#DIV/0!</v>
      </c>
      <c r="S160" s="11"/>
      <c r="T160" s="12" t="e">
        <f aca="false">S160/$P160</f>
        <v>#DIV/0!</v>
      </c>
      <c r="U160" s="11"/>
      <c r="V160" s="12" t="e">
        <f aca="false">U160/$P160</f>
        <v>#DIV/0!</v>
      </c>
      <c r="W160" s="11"/>
      <c r="X160" s="12" t="e">
        <f aca="false">W160/$P160</f>
        <v>#DIV/0!</v>
      </c>
      <c r="Y160" s="11" t="n">
        <f aca="false">K160</f>
        <v>0</v>
      </c>
      <c r="Z160" s="11" t="n">
        <f aca="false">Y160</f>
        <v>0</v>
      </c>
    </row>
    <row r="161" customFormat="false" ht="13.9" hidden="false" customHeight="true" outlineLevel="0" collapsed="false">
      <c r="A161" s="1" t="n">
        <v>2</v>
      </c>
      <c r="B161" s="1" t="n">
        <v>1</v>
      </c>
      <c r="D161" s="74"/>
      <c r="E161" s="10" t="n">
        <v>620</v>
      </c>
      <c r="F161" s="10" t="s">
        <v>130</v>
      </c>
      <c r="G161" s="11" t="n">
        <v>809.09</v>
      </c>
      <c r="H161" s="11" t="n">
        <v>480.22</v>
      </c>
      <c r="I161" s="11" t="n">
        <v>490</v>
      </c>
      <c r="J161" s="11" t="n">
        <v>7733.38</v>
      </c>
      <c r="K161" s="11" t="n">
        <v>0</v>
      </c>
      <c r="L161" s="11"/>
      <c r="M161" s="11"/>
      <c r="N161" s="11"/>
      <c r="O161" s="11"/>
      <c r="P161" s="11" t="n">
        <f aca="false">K161+SUM(L161:O161)</f>
        <v>0</v>
      </c>
      <c r="Q161" s="11"/>
      <c r="R161" s="12" t="e">
        <f aca="false">Q161/$P161</f>
        <v>#DIV/0!</v>
      </c>
      <c r="S161" s="11"/>
      <c r="T161" s="12" t="e">
        <f aca="false">S161/$P161</f>
        <v>#DIV/0!</v>
      </c>
      <c r="U161" s="11"/>
      <c r="V161" s="12" t="e">
        <f aca="false">U161/$P161</f>
        <v>#DIV/0!</v>
      </c>
      <c r="W161" s="11"/>
      <c r="X161" s="12" t="e">
        <f aca="false">W161/$P161</f>
        <v>#DIV/0!</v>
      </c>
      <c r="Y161" s="11" t="n">
        <f aca="false">K161</f>
        <v>0</v>
      </c>
      <c r="Z161" s="11" t="n">
        <f aca="false">Y161</f>
        <v>0</v>
      </c>
    </row>
    <row r="162" customFormat="false" ht="13.9" hidden="false" customHeight="true" outlineLevel="0" collapsed="false">
      <c r="A162" s="1" t="n">
        <v>2</v>
      </c>
      <c r="B162" s="1" t="n">
        <v>1</v>
      </c>
      <c r="D162" s="74"/>
      <c r="E162" s="10" t="n">
        <v>630</v>
      </c>
      <c r="F162" s="10" t="s">
        <v>131</v>
      </c>
      <c r="G162" s="11" t="n">
        <v>1673.91</v>
      </c>
      <c r="H162" s="11" t="n">
        <v>8114.42</v>
      </c>
      <c r="I162" s="11" t="n">
        <v>2634</v>
      </c>
      <c r="J162" s="11" t="n">
        <v>2367.71</v>
      </c>
      <c r="K162" s="11" t="n">
        <f aca="false">príjmy!H94-K160-K161</f>
        <v>6002</v>
      </c>
      <c r="L162" s="11"/>
      <c r="M162" s="11"/>
      <c r="N162" s="11"/>
      <c r="O162" s="11"/>
      <c r="P162" s="11" t="n">
        <f aca="false">K162+SUM(L162:O162)</f>
        <v>6002</v>
      </c>
      <c r="Q162" s="11"/>
      <c r="R162" s="12" t="n">
        <f aca="false">Q162/$P162</f>
        <v>0</v>
      </c>
      <c r="S162" s="11"/>
      <c r="T162" s="12" t="n">
        <f aca="false">S162/$P162</f>
        <v>0</v>
      </c>
      <c r="U162" s="11"/>
      <c r="V162" s="12" t="n">
        <f aca="false">U162/$P162</f>
        <v>0</v>
      </c>
      <c r="W162" s="11"/>
      <c r="X162" s="12" t="n">
        <f aca="false">W162/$P162</f>
        <v>0</v>
      </c>
      <c r="Y162" s="11" t="n">
        <f aca="false">príjmy!V94-Y160-Y161</f>
        <v>6002</v>
      </c>
      <c r="Z162" s="11" t="n">
        <f aca="false">príjmy!W94-Z160-Z161</f>
        <v>6002</v>
      </c>
    </row>
    <row r="163" customFormat="false" ht="13.9" hidden="false" customHeight="true" outlineLevel="0" collapsed="false">
      <c r="A163" s="1" t="n">
        <v>2</v>
      </c>
      <c r="B163" s="1" t="n">
        <v>1</v>
      </c>
      <c r="D163" s="75" t="s">
        <v>21</v>
      </c>
      <c r="E163" s="35" t="s">
        <v>173</v>
      </c>
      <c r="F163" s="35" t="s">
        <v>174</v>
      </c>
      <c r="G163" s="36" t="n">
        <f aca="false">SUM(G160:G162)</f>
        <v>4798</v>
      </c>
      <c r="H163" s="36" t="n">
        <f aca="false">SUM(H160:H162)</f>
        <v>9968.64</v>
      </c>
      <c r="I163" s="36" t="n">
        <f aca="false">SUM(I160:I162)</f>
        <v>4524</v>
      </c>
      <c r="J163" s="36" t="n">
        <f aca="false">SUM(J160:J162)</f>
        <v>32308.06</v>
      </c>
      <c r="K163" s="36" t="n">
        <f aca="false">SUM(K160:K162)</f>
        <v>6002</v>
      </c>
      <c r="L163" s="36" t="n">
        <f aca="false">SUM(L160:L162)</f>
        <v>0</v>
      </c>
      <c r="M163" s="36" t="n">
        <f aca="false">SUM(M160:M162)</f>
        <v>0</v>
      </c>
      <c r="N163" s="36" t="n">
        <f aca="false">SUM(N160:N162)</f>
        <v>0</v>
      </c>
      <c r="O163" s="36" t="n">
        <f aca="false">SUM(O160:O162)</f>
        <v>0</v>
      </c>
      <c r="P163" s="36" t="n">
        <f aca="false">SUM(P160:P162)</f>
        <v>6002</v>
      </c>
      <c r="Q163" s="36" t="n">
        <f aca="false">SUM(Q160:Q162)</f>
        <v>0</v>
      </c>
      <c r="R163" s="37" t="n">
        <f aca="false">Q163/$P163</f>
        <v>0</v>
      </c>
      <c r="S163" s="36" t="n">
        <f aca="false">SUM(S160:S162)</f>
        <v>0</v>
      </c>
      <c r="T163" s="37" t="n">
        <f aca="false">S163/$P163</f>
        <v>0</v>
      </c>
      <c r="U163" s="36" t="n">
        <f aca="false">SUM(U160:U162)</f>
        <v>0</v>
      </c>
      <c r="V163" s="37" t="n">
        <f aca="false">U163/$P163</f>
        <v>0</v>
      </c>
      <c r="W163" s="36" t="n">
        <f aca="false">SUM(W160:W162)</f>
        <v>0</v>
      </c>
      <c r="X163" s="37" t="n">
        <f aca="false">W163/$P163</f>
        <v>0</v>
      </c>
      <c r="Y163" s="36" t="n">
        <f aca="false">SUM(Y160:Y162)</f>
        <v>6002</v>
      </c>
      <c r="Z163" s="36" t="n">
        <f aca="false">SUM(Z160:Z162)</f>
        <v>6002</v>
      </c>
    </row>
    <row r="164" customFormat="false" ht="13.9" hidden="false" customHeight="true" outlineLevel="0" collapsed="false">
      <c r="A164" s="1" t="n">
        <v>2</v>
      </c>
      <c r="B164" s="1" t="n">
        <v>1</v>
      </c>
      <c r="D164" s="74" t="s">
        <v>159</v>
      </c>
      <c r="E164" s="10" t="n">
        <v>610</v>
      </c>
      <c r="F164" s="10" t="s">
        <v>129</v>
      </c>
      <c r="G164" s="11" t="n">
        <v>97764.72</v>
      </c>
      <c r="H164" s="11" t="n">
        <v>115765.93</v>
      </c>
      <c r="I164" s="33" t="n">
        <v>148548</v>
      </c>
      <c r="J164" s="33" t="n">
        <v>103387.31</v>
      </c>
      <c r="K164" s="33" t="n">
        <v>144163</v>
      </c>
      <c r="L164" s="33"/>
      <c r="M164" s="33"/>
      <c r="N164" s="33"/>
      <c r="O164" s="33"/>
      <c r="P164" s="11" t="n">
        <f aca="false">K164+SUM(L164:O164)</f>
        <v>144163</v>
      </c>
      <c r="Q164" s="33"/>
      <c r="R164" s="37" t="n">
        <f aca="false">Q164/$P164</f>
        <v>0</v>
      </c>
      <c r="S164" s="33"/>
      <c r="T164" s="37" t="n">
        <f aca="false">S164/$P164</f>
        <v>0</v>
      </c>
      <c r="U164" s="33"/>
      <c r="V164" s="37" t="n">
        <f aca="false">U164/$P164</f>
        <v>0</v>
      </c>
      <c r="W164" s="33"/>
      <c r="X164" s="37" t="n">
        <f aca="false">W164/$P164</f>
        <v>0</v>
      </c>
      <c r="Y164" s="11" t="n">
        <v>149881</v>
      </c>
      <c r="Z164" s="11" t="n">
        <v>164374</v>
      </c>
    </row>
    <row r="165" customFormat="false" ht="13.9" hidden="false" customHeight="true" outlineLevel="0" collapsed="false">
      <c r="A165" s="1" t="n">
        <v>2</v>
      </c>
      <c r="B165" s="1" t="n">
        <v>1</v>
      </c>
      <c r="D165" s="74"/>
      <c r="E165" s="10" t="n">
        <v>620</v>
      </c>
      <c r="F165" s="10" t="s">
        <v>130</v>
      </c>
      <c r="G165" s="11" t="n">
        <v>35927.8</v>
      </c>
      <c r="H165" s="11" t="n">
        <v>41602.2</v>
      </c>
      <c r="I165" s="11" t="n">
        <v>54888</v>
      </c>
      <c r="J165" s="11" t="n">
        <v>34843.87</v>
      </c>
      <c r="K165" s="11" t="n">
        <v>53268</v>
      </c>
      <c r="L165" s="11"/>
      <c r="M165" s="11"/>
      <c r="N165" s="11"/>
      <c r="O165" s="11"/>
      <c r="P165" s="11" t="n">
        <f aca="false">K165+SUM(L165:O165)</f>
        <v>53268</v>
      </c>
      <c r="Q165" s="11"/>
      <c r="R165" s="37" t="n">
        <f aca="false">Q165/$P165</f>
        <v>0</v>
      </c>
      <c r="S165" s="11"/>
      <c r="T165" s="37" t="n">
        <f aca="false">S165/$P165</f>
        <v>0</v>
      </c>
      <c r="U165" s="11"/>
      <c r="V165" s="37" t="n">
        <f aca="false">U165/$P165</f>
        <v>0</v>
      </c>
      <c r="W165" s="11"/>
      <c r="X165" s="37" t="n">
        <f aca="false">W165/$P165</f>
        <v>0</v>
      </c>
      <c r="Y165" s="11" t="n">
        <v>55380</v>
      </c>
      <c r="Z165" s="11" t="n">
        <v>60735</v>
      </c>
    </row>
    <row r="166" customFormat="false" ht="13.9" hidden="false" customHeight="true" outlineLevel="0" collapsed="false">
      <c r="A166" s="1" t="n">
        <v>2</v>
      </c>
      <c r="B166" s="1" t="n">
        <v>1</v>
      </c>
      <c r="D166" s="74"/>
      <c r="E166" s="10" t="n">
        <v>630</v>
      </c>
      <c r="F166" s="10" t="s">
        <v>131</v>
      </c>
      <c r="G166" s="11" t="n">
        <v>16547.16</v>
      </c>
      <c r="H166" s="11" t="n">
        <v>21365.08</v>
      </c>
      <c r="I166" s="11" t="n">
        <v>34147</v>
      </c>
      <c r="J166" s="11" t="n">
        <v>18808.05</v>
      </c>
      <c r="K166" s="11" t="n">
        <f aca="false">10495+14714</f>
        <v>25209</v>
      </c>
      <c r="L166" s="11"/>
      <c r="M166" s="11"/>
      <c r="N166" s="11"/>
      <c r="O166" s="11"/>
      <c r="P166" s="11" t="n">
        <f aca="false">K166+SUM(L166:O166)</f>
        <v>25209</v>
      </c>
      <c r="Q166" s="11"/>
      <c r="R166" s="37" t="n">
        <f aca="false">Q166/$P166</f>
        <v>0</v>
      </c>
      <c r="S166" s="11"/>
      <c r="T166" s="37" t="n">
        <f aca="false">S166/$P166</f>
        <v>0</v>
      </c>
      <c r="U166" s="11"/>
      <c r="V166" s="37" t="n">
        <f aca="false">U166/$P166</f>
        <v>0</v>
      </c>
      <c r="W166" s="11"/>
      <c r="X166" s="37" t="n">
        <f aca="false">W166/$P166</f>
        <v>0</v>
      </c>
      <c r="Y166" s="11" t="n">
        <f aca="false">10527+14714</f>
        <v>25241</v>
      </c>
      <c r="Z166" s="11" t="n">
        <f aca="false">10683+14714</f>
        <v>25397</v>
      </c>
    </row>
    <row r="167" customFormat="false" ht="13.9" hidden="false" customHeight="true" outlineLevel="0" collapsed="false">
      <c r="A167" s="1" t="n">
        <v>2</v>
      </c>
      <c r="B167" s="1" t="n">
        <v>1</v>
      </c>
      <c r="D167" s="74"/>
      <c r="E167" s="10" t="n">
        <v>640</v>
      </c>
      <c r="F167" s="10" t="s">
        <v>132</v>
      </c>
      <c r="G167" s="11" t="n">
        <v>746.48</v>
      </c>
      <c r="H167" s="11" t="n">
        <v>2072.35</v>
      </c>
      <c r="I167" s="11" t="n">
        <v>0</v>
      </c>
      <c r="J167" s="11" t="n">
        <v>810.63</v>
      </c>
      <c r="K167" s="11" t="n">
        <v>0</v>
      </c>
      <c r="L167" s="11"/>
      <c r="M167" s="11"/>
      <c r="N167" s="11"/>
      <c r="O167" s="11"/>
      <c r="P167" s="11" t="n">
        <f aca="false">K167+SUM(L167:O167)</f>
        <v>0</v>
      </c>
      <c r="Q167" s="11"/>
      <c r="R167" s="37" t="e">
        <f aca="false">Q167/$P167</f>
        <v>#DIV/0!</v>
      </c>
      <c r="S167" s="11"/>
      <c r="T167" s="37" t="e">
        <f aca="false">S167/$P167</f>
        <v>#DIV/0!</v>
      </c>
      <c r="U167" s="11"/>
      <c r="V167" s="37" t="e">
        <f aca="false">U167/$P167</f>
        <v>#DIV/0!</v>
      </c>
      <c r="W167" s="11"/>
      <c r="X167" s="37" t="e">
        <f aca="false">W167/$P167</f>
        <v>#DIV/0!</v>
      </c>
      <c r="Y167" s="11" t="n">
        <v>0</v>
      </c>
      <c r="Z167" s="11" t="n">
        <v>0</v>
      </c>
    </row>
    <row r="168" customFormat="false" ht="13.9" hidden="false" customHeight="true" outlineLevel="0" collapsed="false">
      <c r="A168" s="1" t="n">
        <v>2</v>
      </c>
      <c r="B168" s="1" t="n">
        <v>1</v>
      </c>
      <c r="D168" s="75" t="s">
        <v>21</v>
      </c>
      <c r="E168" s="35" t="n">
        <v>41</v>
      </c>
      <c r="F168" s="35" t="s">
        <v>23</v>
      </c>
      <c r="G168" s="36" t="n">
        <f aca="false">SUM(G164:G167)</f>
        <v>150986.16</v>
      </c>
      <c r="H168" s="36" t="n">
        <f aca="false">SUM(H164:H167)</f>
        <v>180805.56</v>
      </c>
      <c r="I168" s="36" t="n">
        <f aca="false">SUM(I164:I167)</f>
        <v>237583</v>
      </c>
      <c r="J168" s="36" t="n">
        <f aca="false">SUM(J164:J167)</f>
        <v>157849.86</v>
      </c>
      <c r="K168" s="36" t="n">
        <f aca="false">SUM(K164:K167)</f>
        <v>222640</v>
      </c>
      <c r="L168" s="36" t="n">
        <f aca="false">SUM(L164:L167)</f>
        <v>0</v>
      </c>
      <c r="M168" s="36" t="n">
        <f aca="false">SUM(M164:M167)</f>
        <v>0</v>
      </c>
      <c r="N168" s="36" t="n">
        <f aca="false">SUM(N164:N167)</f>
        <v>0</v>
      </c>
      <c r="O168" s="36" t="n">
        <f aca="false">SUM(O164:O167)</f>
        <v>0</v>
      </c>
      <c r="P168" s="36" t="n">
        <f aca="false">SUM(P164:P167)</f>
        <v>222640</v>
      </c>
      <c r="Q168" s="36" t="n">
        <f aca="false">SUM(Q164:Q167)</f>
        <v>0</v>
      </c>
      <c r="R168" s="37" t="n">
        <f aca="false">Q168/$P168</f>
        <v>0</v>
      </c>
      <c r="S168" s="36" t="n">
        <f aca="false">SUM(S164:S167)</f>
        <v>0</v>
      </c>
      <c r="T168" s="37" t="n">
        <f aca="false">S168/$P168</f>
        <v>0</v>
      </c>
      <c r="U168" s="36" t="n">
        <f aca="false">SUM(U164:U167)</f>
        <v>0</v>
      </c>
      <c r="V168" s="37" t="n">
        <f aca="false">U168/$P168</f>
        <v>0</v>
      </c>
      <c r="W168" s="36" t="n">
        <f aca="false">SUM(W164:W167)</f>
        <v>0</v>
      </c>
      <c r="X168" s="37" t="n">
        <f aca="false">W168/$P168</f>
        <v>0</v>
      </c>
      <c r="Y168" s="36" t="n">
        <f aca="false">SUM(Y164:Y167)</f>
        <v>230502</v>
      </c>
      <c r="Z168" s="36" t="n">
        <f aca="false">SUM(Z164:Z167)</f>
        <v>250506</v>
      </c>
    </row>
    <row r="169" customFormat="false" ht="13.9" hidden="false" customHeight="true" outlineLevel="0" collapsed="false">
      <c r="A169" s="1" t="n">
        <v>2</v>
      </c>
      <c r="B169" s="1" t="n">
        <v>1</v>
      </c>
      <c r="D169" s="38" t="s">
        <v>159</v>
      </c>
      <c r="E169" s="10" t="n">
        <v>630</v>
      </c>
      <c r="F169" s="10" t="s">
        <v>131</v>
      </c>
      <c r="G169" s="11" t="n">
        <v>472.46</v>
      </c>
      <c r="H169" s="11" t="n">
        <v>685.37</v>
      </c>
      <c r="I169" s="11" t="n">
        <v>795</v>
      </c>
      <c r="J169" s="11" t="n">
        <v>785.1</v>
      </c>
      <c r="K169" s="11" t="n">
        <f aca="false">príjmy!H124</f>
        <v>763</v>
      </c>
      <c r="L169" s="11"/>
      <c r="M169" s="11"/>
      <c r="N169" s="11"/>
      <c r="O169" s="11"/>
      <c r="P169" s="33" t="n">
        <f aca="false">K169+SUM(L169:O169)</f>
        <v>763</v>
      </c>
      <c r="Q169" s="11"/>
      <c r="R169" s="12" t="n">
        <f aca="false">Q169/$P169</f>
        <v>0</v>
      </c>
      <c r="S169" s="11"/>
      <c r="T169" s="12" t="n">
        <f aca="false">S169/$P169</f>
        <v>0</v>
      </c>
      <c r="U169" s="11"/>
      <c r="V169" s="12" t="n">
        <f aca="false">U169/$P169</f>
        <v>0</v>
      </c>
      <c r="W169" s="11"/>
      <c r="X169" s="12" t="n">
        <f aca="false">W169/$P169</f>
        <v>0</v>
      </c>
      <c r="Y169" s="11" t="n">
        <f aca="false">K169</f>
        <v>763</v>
      </c>
      <c r="Z169" s="11" t="n">
        <f aca="false">Y169</f>
        <v>763</v>
      </c>
    </row>
    <row r="170" customFormat="false" ht="13.9" hidden="false" customHeight="true" outlineLevel="0" collapsed="false">
      <c r="A170" s="1" t="n">
        <v>2</v>
      </c>
      <c r="B170" s="1" t="n">
        <v>1</v>
      </c>
      <c r="D170" s="38" t="s">
        <v>159</v>
      </c>
      <c r="E170" s="10" t="n">
        <v>640</v>
      </c>
      <c r="F170" s="10" t="s">
        <v>132</v>
      </c>
      <c r="G170" s="11" t="n">
        <v>937.17</v>
      </c>
      <c r="H170" s="11" t="n">
        <v>1151.24</v>
      </c>
      <c r="I170" s="11" t="n">
        <v>1203</v>
      </c>
      <c r="J170" s="11" t="n">
        <v>919.75</v>
      </c>
      <c r="K170" s="11" t="n">
        <v>920</v>
      </c>
      <c r="L170" s="11"/>
      <c r="M170" s="11"/>
      <c r="N170" s="11"/>
      <c r="O170" s="11"/>
      <c r="P170" s="11" t="n">
        <f aca="false">K170+SUM(L170:O170)</f>
        <v>920</v>
      </c>
      <c r="Q170" s="11"/>
      <c r="R170" s="12" t="n">
        <f aca="false">Q170/$P170</f>
        <v>0</v>
      </c>
      <c r="S170" s="11"/>
      <c r="T170" s="12" t="n">
        <f aca="false">S170/$P170</f>
        <v>0</v>
      </c>
      <c r="U170" s="11"/>
      <c r="V170" s="12" t="n">
        <f aca="false">U170/$P170</f>
        <v>0</v>
      </c>
      <c r="W170" s="11"/>
      <c r="X170" s="12" t="n">
        <f aca="false">W170/$P170</f>
        <v>0</v>
      </c>
      <c r="Y170" s="11" t="n">
        <f aca="false">K170</f>
        <v>920</v>
      </c>
      <c r="Z170" s="11" t="n">
        <f aca="false">Y170</f>
        <v>920</v>
      </c>
    </row>
    <row r="171" customFormat="false" ht="13.9" hidden="false" customHeight="true" outlineLevel="0" collapsed="false">
      <c r="A171" s="1" t="n">
        <v>2</v>
      </c>
      <c r="B171" s="1" t="n">
        <v>1</v>
      </c>
      <c r="D171" s="75" t="s">
        <v>21</v>
      </c>
      <c r="E171" s="35" t="n">
        <v>72</v>
      </c>
      <c r="F171" s="35" t="s">
        <v>25</v>
      </c>
      <c r="G171" s="36" t="n">
        <f aca="false">SUM(G169:G170)</f>
        <v>1409.63</v>
      </c>
      <c r="H171" s="36" t="n">
        <f aca="false">SUM(H169:H170)</f>
        <v>1836.61</v>
      </c>
      <c r="I171" s="36" t="n">
        <f aca="false">SUM(I169:I170)</f>
        <v>1998</v>
      </c>
      <c r="J171" s="36" t="n">
        <f aca="false">SUM(J169:J170)</f>
        <v>1704.85</v>
      </c>
      <c r="K171" s="36" t="n">
        <f aca="false">SUM(K169:K170)</f>
        <v>1683</v>
      </c>
      <c r="L171" s="36" t="n">
        <f aca="false">SUM(L169:L170)</f>
        <v>0</v>
      </c>
      <c r="M171" s="36" t="n">
        <f aca="false">SUM(M169:M170)</f>
        <v>0</v>
      </c>
      <c r="N171" s="36" t="n">
        <f aca="false">SUM(N169:N170)</f>
        <v>0</v>
      </c>
      <c r="O171" s="36" t="n">
        <f aca="false">SUM(O169:O170)</f>
        <v>0</v>
      </c>
      <c r="P171" s="36" t="n">
        <f aca="false">SUM(P169:P170)</f>
        <v>1683</v>
      </c>
      <c r="Q171" s="36" t="n">
        <f aca="false">SUM(Q169:Q170)</f>
        <v>0</v>
      </c>
      <c r="R171" s="37" t="n">
        <f aca="false">Q171/$P171</f>
        <v>0</v>
      </c>
      <c r="S171" s="36" t="n">
        <f aca="false">SUM(S169:S170)</f>
        <v>0</v>
      </c>
      <c r="T171" s="37" t="n">
        <f aca="false">S171/$P171</f>
        <v>0</v>
      </c>
      <c r="U171" s="36" t="n">
        <f aca="false">SUM(U169:U170)</f>
        <v>0</v>
      </c>
      <c r="V171" s="37" t="n">
        <f aca="false">U171/$P171</f>
        <v>0</v>
      </c>
      <c r="W171" s="36" t="n">
        <f aca="false">SUM(W169:W170)</f>
        <v>0</v>
      </c>
      <c r="X171" s="37" t="n">
        <f aca="false">W171/$P171</f>
        <v>0</v>
      </c>
      <c r="Y171" s="36" t="n">
        <f aca="false">SUM(Y169:Y170)</f>
        <v>1683</v>
      </c>
      <c r="Z171" s="36" t="n">
        <f aca="false">SUM(Z169:Z170)</f>
        <v>1683</v>
      </c>
    </row>
    <row r="172" customFormat="false" ht="13.9" hidden="false" customHeight="true" outlineLevel="0" collapsed="false">
      <c r="A172" s="1" t="n">
        <v>2</v>
      </c>
      <c r="B172" s="1" t="n">
        <v>1</v>
      </c>
      <c r="D172" s="17"/>
      <c r="E172" s="18"/>
      <c r="F172" s="13" t="s">
        <v>124</v>
      </c>
      <c r="G172" s="14" t="n">
        <f aca="false">G163+G168+G171</f>
        <v>157193.79</v>
      </c>
      <c r="H172" s="14" t="n">
        <f aca="false">H163+H168+H171</f>
        <v>192610.81</v>
      </c>
      <c r="I172" s="14" t="n">
        <f aca="false">I163+I168+I171</f>
        <v>244105</v>
      </c>
      <c r="J172" s="14" t="n">
        <f aca="false">J163+J168+J171</f>
        <v>191862.77</v>
      </c>
      <c r="K172" s="96" t="n">
        <f aca="false">K163+K168+K171</f>
        <v>230325</v>
      </c>
      <c r="L172" s="14" t="n">
        <f aca="false">L163+L168+L171</f>
        <v>0</v>
      </c>
      <c r="M172" s="14" t="n">
        <f aca="false">M163+M168+M171</f>
        <v>0</v>
      </c>
      <c r="N172" s="14" t="n">
        <f aca="false">N163+N168+N171</f>
        <v>0</v>
      </c>
      <c r="O172" s="14" t="n">
        <f aca="false">O163+O168+O171</f>
        <v>0</v>
      </c>
      <c r="P172" s="14" t="n">
        <f aca="false">P163+P168+P171</f>
        <v>230325</v>
      </c>
      <c r="Q172" s="14" t="n">
        <f aca="false">Q163+Q168+Q171</f>
        <v>0</v>
      </c>
      <c r="R172" s="15" t="n">
        <f aca="false">Q172/$P172</f>
        <v>0</v>
      </c>
      <c r="S172" s="14" t="n">
        <f aca="false">S163+S168+S171</f>
        <v>0</v>
      </c>
      <c r="T172" s="15" t="n">
        <f aca="false">S172/$P172</f>
        <v>0</v>
      </c>
      <c r="U172" s="14" t="n">
        <f aca="false">U163+U168+U171</f>
        <v>0</v>
      </c>
      <c r="V172" s="15" t="n">
        <f aca="false">U172/$P172</f>
        <v>0</v>
      </c>
      <c r="W172" s="14" t="n">
        <f aca="false">W163+W168+W171</f>
        <v>0</v>
      </c>
      <c r="X172" s="15" t="n">
        <f aca="false">W172/$P172</f>
        <v>0</v>
      </c>
      <c r="Y172" s="14" t="n">
        <f aca="false">Y163+Y168+Y171</f>
        <v>238187</v>
      </c>
      <c r="Z172" s="14" t="n">
        <f aca="false">Z163+Z168+Z171</f>
        <v>258191</v>
      </c>
    </row>
    <row r="174" customFormat="false" ht="13.9" hidden="false" customHeight="true" outlineLevel="0" collapsed="false">
      <c r="E174" s="39" t="s">
        <v>57</v>
      </c>
      <c r="F174" s="17" t="s">
        <v>149</v>
      </c>
      <c r="G174" s="40" t="n">
        <v>387.29</v>
      </c>
      <c r="H174" s="40" t="n">
        <v>1640.06</v>
      </c>
      <c r="I174" s="40" t="n">
        <v>1652</v>
      </c>
      <c r="J174" s="40" t="n">
        <v>1107.63</v>
      </c>
      <c r="K174" s="82" t="n">
        <v>756</v>
      </c>
      <c r="L174" s="40"/>
      <c r="M174" s="40"/>
      <c r="N174" s="40"/>
      <c r="O174" s="40"/>
      <c r="P174" s="40" t="n">
        <f aca="false">K174+SUM(L174:O174)</f>
        <v>756</v>
      </c>
      <c r="Q174" s="40"/>
      <c r="R174" s="41" t="n">
        <f aca="false">Q174/$P174</f>
        <v>0</v>
      </c>
      <c r="S174" s="40"/>
      <c r="T174" s="41" t="n">
        <f aca="false">S174/$P174</f>
        <v>0</v>
      </c>
      <c r="U174" s="40"/>
      <c r="V174" s="41" t="n">
        <f aca="false">U174/$P174</f>
        <v>0</v>
      </c>
      <c r="W174" s="40"/>
      <c r="X174" s="42" t="n">
        <f aca="false">W174/$P174</f>
        <v>0</v>
      </c>
      <c r="Y174" s="40" t="n">
        <f aca="false">K174</f>
        <v>756</v>
      </c>
      <c r="Z174" s="43" t="n">
        <f aca="false">Y174</f>
        <v>756</v>
      </c>
    </row>
    <row r="175" customFormat="false" ht="13.9" hidden="false" customHeight="true" outlineLevel="0" collapsed="false">
      <c r="E175" s="44"/>
      <c r="F175" s="83" t="s">
        <v>150</v>
      </c>
      <c r="G175" s="70"/>
      <c r="H175" s="70"/>
      <c r="I175" s="84" t="n">
        <v>3400</v>
      </c>
      <c r="J175" s="84" t="n">
        <v>2622.33</v>
      </c>
      <c r="K175" s="84" t="n">
        <v>2628</v>
      </c>
      <c r="L175" s="84"/>
      <c r="M175" s="84"/>
      <c r="N175" s="84"/>
      <c r="O175" s="84"/>
      <c r="P175" s="84" t="n">
        <f aca="false">K175+SUM(L175:O175)</f>
        <v>2628</v>
      </c>
      <c r="Q175" s="84"/>
      <c r="R175" s="85" t="n">
        <f aca="false">Q175/$P175</f>
        <v>0</v>
      </c>
      <c r="S175" s="84"/>
      <c r="T175" s="85" t="n">
        <f aca="false">S175/$P175</f>
        <v>0</v>
      </c>
      <c r="U175" s="84"/>
      <c r="V175" s="85" t="n">
        <f aca="false">U175/$P175</f>
        <v>0</v>
      </c>
      <c r="W175" s="84"/>
      <c r="X175" s="51" t="n">
        <f aca="false">W175/$P175</f>
        <v>0</v>
      </c>
      <c r="Y175" s="70" t="n">
        <f aca="false">K175</f>
        <v>2628</v>
      </c>
      <c r="Z175" s="48" t="n">
        <f aca="false">Y175</f>
        <v>2628</v>
      </c>
    </row>
    <row r="176" customFormat="false" ht="13.9" hidden="false" customHeight="true" outlineLevel="0" collapsed="false">
      <c r="E176" s="52"/>
      <c r="F176" s="86" t="s">
        <v>175</v>
      </c>
      <c r="G176" s="54"/>
      <c r="H176" s="54" t="n">
        <v>5731.2</v>
      </c>
      <c r="I176" s="54" t="n">
        <v>0</v>
      </c>
      <c r="J176" s="54" t="n">
        <v>0</v>
      </c>
      <c r="K176" s="54" t="n">
        <v>0</v>
      </c>
      <c r="L176" s="54"/>
      <c r="M176" s="54"/>
      <c r="N176" s="54"/>
      <c r="O176" s="54"/>
      <c r="P176" s="54" t="n">
        <f aca="false">K176+SUM(L176:O176)</f>
        <v>0</v>
      </c>
      <c r="Q176" s="54"/>
      <c r="R176" s="55" t="e">
        <f aca="false">Q176/$P176</f>
        <v>#DIV/0!</v>
      </c>
      <c r="S176" s="54"/>
      <c r="T176" s="55" t="e">
        <f aca="false">S176/$P176</f>
        <v>#DIV/0!</v>
      </c>
      <c r="U176" s="54"/>
      <c r="V176" s="55" t="e">
        <f aca="false">U176/$P176</f>
        <v>#DIV/0!</v>
      </c>
      <c r="W176" s="54"/>
      <c r="X176" s="56" t="e">
        <f aca="false">W176/$P176</f>
        <v>#DIV/0!</v>
      </c>
      <c r="Y176" s="54" t="n">
        <f aca="false">K176</f>
        <v>0</v>
      </c>
      <c r="Z176" s="57" t="n">
        <f aca="false">Y176</f>
        <v>0</v>
      </c>
    </row>
    <row r="178" customFormat="false" ht="13.9" hidden="false" customHeight="true" outlineLevel="0" collapsed="false">
      <c r="D178" s="28" t="s">
        <v>176</v>
      </c>
      <c r="E178" s="28"/>
      <c r="F178" s="28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29"/>
      <c r="S178" s="28"/>
      <c r="T178" s="29"/>
      <c r="U178" s="28"/>
      <c r="V178" s="29"/>
      <c r="W178" s="28"/>
      <c r="X178" s="29"/>
      <c r="Y178" s="28"/>
      <c r="Z178" s="28"/>
    </row>
    <row r="179" customFormat="false" ht="13.9" hidden="false" customHeight="true" outlineLevel="0" collapsed="false">
      <c r="D179" s="7" t="s">
        <v>33</v>
      </c>
      <c r="E179" s="7" t="s">
        <v>34</v>
      </c>
      <c r="F179" s="7" t="s">
        <v>35</v>
      </c>
      <c r="G179" s="7" t="s">
        <v>1</v>
      </c>
      <c r="H179" s="7" t="s">
        <v>2</v>
      </c>
      <c r="I179" s="7" t="s">
        <v>3</v>
      </c>
      <c r="J179" s="7" t="s">
        <v>4</v>
      </c>
      <c r="K179" s="7" t="s">
        <v>5</v>
      </c>
      <c r="L179" s="7" t="s">
        <v>6</v>
      </c>
      <c r="M179" s="7" t="s">
        <v>7</v>
      </c>
      <c r="N179" s="7" t="s">
        <v>8</v>
      </c>
      <c r="O179" s="7" t="s">
        <v>9</v>
      </c>
      <c r="P179" s="7" t="s">
        <v>10</v>
      </c>
      <c r="Q179" s="7" t="s">
        <v>11</v>
      </c>
      <c r="R179" s="8" t="s">
        <v>12</v>
      </c>
      <c r="S179" s="7" t="s">
        <v>13</v>
      </c>
      <c r="T179" s="8" t="s">
        <v>14</v>
      </c>
      <c r="U179" s="7" t="s">
        <v>15</v>
      </c>
      <c r="V179" s="8" t="s">
        <v>16</v>
      </c>
      <c r="W179" s="7" t="s">
        <v>17</v>
      </c>
      <c r="X179" s="8" t="s">
        <v>18</v>
      </c>
      <c r="Y179" s="7" t="s">
        <v>19</v>
      </c>
      <c r="Z179" s="7" t="s">
        <v>20</v>
      </c>
    </row>
    <row r="180" customFormat="false" ht="13.9" hidden="false" customHeight="true" outlineLevel="0" collapsed="false">
      <c r="A180" s="1" t="n">
        <v>2</v>
      </c>
      <c r="B180" s="1" t="n">
        <v>2</v>
      </c>
      <c r="D180" s="38" t="s">
        <v>177</v>
      </c>
      <c r="E180" s="10" t="n">
        <v>630</v>
      </c>
      <c r="F180" s="10" t="s">
        <v>131</v>
      </c>
      <c r="G180" s="11" t="n">
        <v>2006.7</v>
      </c>
      <c r="H180" s="11" t="n">
        <v>3066.61</v>
      </c>
      <c r="I180" s="11" t="n">
        <v>0</v>
      </c>
      <c r="J180" s="11" t="n">
        <v>6050</v>
      </c>
      <c r="K180" s="33" t="n">
        <v>0</v>
      </c>
      <c r="L180" s="11"/>
      <c r="M180" s="11"/>
      <c r="N180" s="11"/>
      <c r="O180" s="11"/>
      <c r="P180" s="11" t="n">
        <f aca="false">K180+SUM(L180:O180)</f>
        <v>0</v>
      </c>
      <c r="Q180" s="11"/>
      <c r="R180" s="12" t="e">
        <f aca="false">Q180/$P180</f>
        <v>#DIV/0!</v>
      </c>
      <c r="S180" s="11"/>
      <c r="T180" s="12" t="e">
        <f aca="false">S180/$P180</f>
        <v>#DIV/0!</v>
      </c>
      <c r="U180" s="11"/>
      <c r="V180" s="12" t="e">
        <f aca="false">U180/$P180</f>
        <v>#DIV/0!</v>
      </c>
      <c r="W180" s="11"/>
      <c r="X180" s="12" t="e">
        <f aca="false">W180/$P180</f>
        <v>#DIV/0!</v>
      </c>
      <c r="Y180" s="11" t="n">
        <v>0</v>
      </c>
      <c r="Z180" s="11" t="n">
        <f aca="false">Y180</f>
        <v>0</v>
      </c>
    </row>
    <row r="181" customFormat="false" ht="13.9" hidden="false" customHeight="true" outlineLevel="0" collapsed="false">
      <c r="A181" s="1" t="n">
        <v>2</v>
      </c>
      <c r="B181" s="1" t="n">
        <v>2</v>
      </c>
      <c r="D181" s="38"/>
      <c r="E181" s="10" t="n">
        <v>640</v>
      </c>
      <c r="F181" s="10" t="s">
        <v>132</v>
      </c>
      <c r="G181" s="11" t="n">
        <v>182.6</v>
      </c>
      <c r="H181" s="11" t="n">
        <v>0</v>
      </c>
      <c r="I181" s="11" t="n">
        <v>0</v>
      </c>
      <c r="J181" s="11" t="n">
        <v>0</v>
      </c>
      <c r="K181" s="11" t="n">
        <v>0</v>
      </c>
      <c r="L181" s="11"/>
      <c r="M181" s="11"/>
      <c r="N181" s="11"/>
      <c r="O181" s="11"/>
      <c r="P181" s="11" t="n">
        <f aca="false">K181+SUM(L181:O181)</f>
        <v>0</v>
      </c>
      <c r="Q181" s="11"/>
      <c r="R181" s="12" t="e">
        <f aca="false">Q181/$P181</f>
        <v>#DIV/0!</v>
      </c>
      <c r="S181" s="11"/>
      <c r="T181" s="12" t="e">
        <f aca="false">S181/$P181</f>
        <v>#DIV/0!</v>
      </c>
      <c r="U181" s="11"/>
      <c r="V181" s="12" t="e">
        <f aca="false">U181/$P181</f>
        <v>#DIV/0!</v>
      </c>
      <c r="W181" s="11"/>
      <c r="X181" s="12" t="e">
        <f aca="false">W181/$P181</f>
        <v>#DIV/0!</v>
      </c>
      <c r="Y181" s="11" t="n">
        <f aca="false">K181</f>
        <v>0</v>
      </c>
      <c r="Z181" s="11" t="n">
        <f aca="false">Y181</f>
        <v>0</v>
      </c>
    </row>
    <row r="182" customFormat="false" ht="13.9" hidden="false" customHeight="true" outlineLevel="0" collapsed="false">
      <c r="A182" s="1" t="n">
        <v>2</v>
      </c>
      <c r="B182" s="1" t="n">
        <v>2</v>
      </c>
      <c r="D182" s="38"/>
      <c r="E182" s="10" t="s">
        <v>51</v>
      </c>
      <c r="F182" s="10" t="s">
        <v>22</v>
      </c>
      <c r="G182" s="33" t="n">
        <v>448512.82</v>
      </c>
      <c r="H182" s="33" t="n">
        <v>510477.53</v>
      </c>
      <c r="I182" s="33" t="n">
        <v>586650</v>
      </c>
      <c r="J182" s="33" t="n">
        <v>572522.38</v>
      </c>
      <c r="K182" s="33" t="n">
        <v>586957</v>
      </c>
      <c r="L182" s="33"/>
      <c r="M182" s="33"/>
      <c r="N182" s="33"/>
      <c r="O182" s="33"/>
      <c r="P182" s="33" t="n">
        <f aca="false">K182+SUM(L182:O182)</f>
        <v>586957</v>
      </c>
      <c r="Q182" s="33"/>
      <c r="R182" s="34" t="n">
        <f aca="false">Q182/$P182</f>
        <v>0</v>
      </c>
      <c r="S182" s="33"/>
      <c r="T182" s="34" t="n">
        <f aca="false">S182/$P182</f>
        <v>0</v>
      </c>
      <c r="U182" s="33"/>
      <c r="V182" s="34" t="n">
        <f aca="false">U182/$P182</f>
        <v>0</v>
      </c>
      <c r="W182" s="33"/>
      <c r="X182" s="34" t="n">
        <f aca="false">W182/$P182</f>
        <v>0</v>
      </c>
      <c r="Y182" s="11" t="n">
        <f aca="false">K182</f>
        <v>586957</v>
      </c>
      <c r="Z182" s="11" t="n">
        <f aca="false">Y182</f>
        <v>586957</v>
      </c>
    </row>
    <row r="183" customFormat="false" ht="13.9" hidden="false" customHeight="true" outlineLevel="0" collapsed="false">
      <c r="A183" s="1" t="n">
        <v>2</v>
      </c>
      <c r="B183" s="1" t="n">
        <v>2</v>
      </c>
      <c r="D183" s="75" t="s">
        <v>21</v>
      </c>
      <c r="E183" s="35" t="n">
        <v>111</v>
      </c>
      <c r="F183" s="35" t="s">
        <v>134</v>
      </c>
      <c r="G183" s="36" t="n">
        <f aca="false">SUM(G180:G182)</f>
        <v>450702.12</v>
      </c>
      <c r="H183" s="36" t="n">
        <f aca="false">SUM(H180:H182)</f>
        <v>513544.14</v>
      </c>
      <c r="I183" s="36" t="n">
        <f aca="false">SUM(I180:I182)</f>
        <v>586650</v>
      </c>
      <c r="J183" s="36" t="n">
        <f aca="false">SUM(J180:J182)</f>
        <v>578572.38</v>
      </c>
      <c r="K183" s="36" t="n">
        <f aca="false">SUM(K180:K182)</f>
        <v>586957</v>
      </c>
      <c r="L183" s="36" t="n">
        <f aca="false">SUM(L180:L182)</f>
        <v>0</v>
      </c>
      <c r="M183" s="36" t="n">
        <f aca="false">SUM(M180:M182)</f>
        <v>0</v>
      </c>
      <c r="N183" s="36" t="n">
        <f aca="false">SUM(N180:N182)</f>
        <v>0</v>
      </c>
      <c r="O183" s="36" t="n">
        <f aca="false">SUM(O180:O182)</f>
        <v>0</v>
      </c>
      <c r="P183" s="36" t="n">
        <f aca="false">SUM(P180:P182)</f>
        <v>586957</v>
      </c>
      <c r="Q183" s="36" t="n">
        <f aca="false">SUM(Q180:Q182)</f>
        <v>0</v>
      </c>
      <c r="R183" s="37" t="n">
        <f aca="false">Q183/$P183</f>
        <v>0</v>
      </c>
      <c r="S183" s="36" t="n">
        <f aca="false">SUM(S180:S182)</f>
        <v>0</v>
      </c>
      <c r="T183" s="37" t="n">
        <f aca="false">S183/$P183</f>
        <v>0</v>
      </c>
      <c r="U183" s="36" t="n">
        <f aca="false">SUM(U180:U182)</f>
        <v>0</v>
      </c>
      <c r="V183" s="37" t="n">
        <f aca="false">U183/$P183</f>
        <v>0</v>
      </c>
      <c r="W183" s="36" t="n">
        <f aca="false">SUM(W180:W182)</f>
        <v>0</v>
      </c>
      <c r="X183" s="37" t="n">
        <f aca="false">W183/$P183</f>
        <v>0</v>
      </c>
      <c r="Y183" s="36" t="n">
        <f aca="false">SUM(Y180:Y182)</f>
        <v>586957</v>
      </c>
      <c r="Z183" s="36" t="n">
        <f aca="false">SUM(Z180:Z182)</f>
        <v>586957</v>
      </c>
    </row>
    <row r="184" customFormat="false" ht="13.9" hidden="false" customHeight="true" outlineLevel="0" collapsed="false">
      <c r="A184" s="1" t="n">
        <v>2</v>
      </c>
      <c r="B184" s="1" t="n">
        <v>2</v>
      </c>
      <c r="D184" s="38" t="s">
        <v>177</v>
      </c>
      <c r="E184" s="10" t="n">
        <v>630</v>
      </c>
      <c r="F184" s="10" t="s">
        <v>131</v>
      </c>
      <c r="G184" s="11" t="n">
        <v>1965.17</v>
      </c>
      <c r="H184" s="11" t="n">
        <v>1438.71</v>
      </c>
      <c r="I184" s="11" t="n">
        <v>1440</v>
      </c>
      <c r="J184" s="11" t="n">
        <v>1168.71</v>
      </c>
      <c r="K184" s="11" t="n">
        <v>1469</v>
      </c>
      <c r="L184" s="11"/>
      <c r="M184" s="11"/>
      <c r="N184" s="11"/>
      <c r="O184" s="11"/>
      <c r="P184" s="11" t="n">
        <f aca="false">K184+SUM(L184:O184)</f>
        <v>1469</v>
      </c>
      <c r="Q184" s="11"/>
      <c r="R184" s="12" t="n">
        <f aca="false">Q184/$P184</f>
        <v>0</v>
      </c>
      <c r="S184" s="11"/>
      <c r="T184" s="12" t="n">
        <f aca="false">S184/$P184</f>
        <v>0</v>
      </c>
      <c r="U184" s="11"/>
      <c r="V184" s="12" t="n">
        <f aca="false">U184/$P184</f>
        <v>0</v>
      </c>
      <c r="W184" s="11"/>
      <c r="X184" s="12" t="n">
        <f aca="false">W184/$P184</f>
        <v>0</v>
      </c>
      <c r="Y184" s="11" t="n">
        <f aca="false">K184</f>
        <v>1469</v>
      </c>
      <c r="Z184" s="11" t="n">
        <f aca="false">Y184</f>
        <v>1469</v>
      </c>
    </row>
    <row r="185" customFormat="false" ht="13.9" hidden="false" customHeight="true" outlineLevel="0" collapsed="false">
      <c r="A185" s="1" t="n">
        <v>2</v>
      </c>
      <c r="B185" s="1" t="n">
        <v>2</v>
      </c>
      <c r="D185" s="38"/>
      <c r="E185" s="10" t="n">
        <v>640</v>
      </c>
      <c r="F185" s="10" t="s">
        <v>132</v>
      </c>
      <c r="G185" s="11" t="n">
        <v>170.52</v>
      </c>
      <c r="H185" s="11" t="n">
        <v>0</v>
      </c>
      <c r="I185" s="11" t="n">
        <v>835</v>
      </c>
      <c r="J185" s="11" t="n">
        <v>0</v>
      </c>
      <c r="K185" s="11" t="n">
        <v>170</v>
      </c>
      <c r="L185" s="11"/>
      <c r="M185" s="11"/>
      <c r="N185" s="11"/>
      <c r="O185" s="11"/>
      <c r="P185" s="11" t="n">
        <f aca="false">K185+SUM(L185:O185)</f>
        <v>170</v>
      </c>
      <c r="Q185" s="11"/>
      <c r="R185" s="12" t="n">
        <f aca="false">Q185/$P185</f>
        <v>0</v>
      </c>
      <c r="S185" s="11"/>
      <c r="T185" s="12" t="n">
        <f aca="false">S185/$P185</f>
        <v>0</v>
      </c>
      <c r="U185" s="11"/>
      <c r="V185" s="12" t="n">
        <f aca="false">U185/$P185</f>
        <v>0</v>
      </c>
      <c r="W185" s="11"/>
      <c r="X185" s="12" t="n">
        <f aca="false">W185/$P185</f>
        <v>0</v>
      </c>
      <c r="Y185" s="11" t="n">
        <f aca="false">K185</f>
        <v>170</v>
      </c>
      <c r="Z185" s="11" t="n">
        <f aca="false">Y185</f>
        <v>170</v>
      </c>
    </row>
    <row r="186" customFormat="false" ht="13.9" hidden="false" customHeight="true" outlineLevel="0" collapsed="false">
      <c r="A186" s="1" t="n">
        <v>2</v>
      </c>
      <c r="B186" s="1" t="n">
        <v>2</v>
      </c>
      <c r="D186" s="38"/>
      <c r="E186" s="10" t="s">
        <v>51</v>
      </c>
      <c r="F186" s="10" t="s">
        <v>178</v>
      </c>
      <c r="G186" s="11" t="n">
        <v>87928.51</v>
      </c>
      <c r="H186" s="11" t="n">
        <v>85577.52</v>
      </c>
      <c r="I186" s="33" t="n">
        <v>82562</v>
      </c>
      <c r="J186" s="33" t="n">
        <v>82080.35</v>
      </c>
      <c r="K186" s="33" t="n">
        <v>78459</v>
      </c>
      <c r="L186" s="33"/>
      <c r="M186" s="33"/>
      <c r="N186" s="33"/>
      <c r="O186" s="33"/>
      <c r="P186" s="33" t="n">
        <f aca="false">K186+SUM(L186:O186)</f>
        <v>78459</v>
      </c>
      <c r="Q186" s="33"/>
      <c r="R186" s="34" t="n">
        <f aca="false">Q186/$P186</f>
        <v>0</v>
      </c>
      <c r="S186" s="33"/>
      <c r="T186" s="34" t="n">
        <f aca="false">S186/$P186</f>
        <v>0</v>
      </c>
      <c r="U186" s="33"/>
      <c r="V186" s="34" t="n">
        <f aca="false">U186/$P186</f>
        <v>0</v>
      </c>
      <c r="W186" s="33"/>
      <c r="X186" s="34" t="n">
        <f aca="false">W186/$P186</f>
        <v>0</v>
      </c>
      <c r="Y186" s="11" t="n">
        <f aca="false">K186</f>
        <v>78459</v>
      </c>
      <c r="Z186" s="11" t="n">
        <f aca="false">Y186</f>
        <v>78459</v>
      </c>
    </row>
    <row r="187" customFormat="false" ht="13.9" hidden="false" customHeight="true" outlineLevel="0" collapsed="false">
      <c r="A187" s="1" t="n">
        <v>2</v>
      </c>
      <c r="B187" s="1" t="n">
        <v>2</v>
      </c>
      <c r="D187" s="1" t="s">
        <v>179</v>
      </c>
      <c r="E187" s="10" t="n">
        <v>630</v>
      </c>
      <c r="F187" s="10" t="s">
        <v>131</v>
      </c>
      <c r="G187" s="11" t="n">
        <v>859.78</v>
      </c>
      <c r="H187" s="11" t="n">
        <v>5930.27</v>
      </c>
      <c r="I187" s="11" t="n">
        <v>6975</v>
      </c>
      <c r="J187" s="11" t="n">
        <v>6871.88</v>
      </c>
      <c r="K187" s="11" t="n">
        <v>5154</v>
      </c>
      <c r="L187" s="11"/>
      <c r="M187" s="11"/>
      <c r="N187" s="11"/>
      <c r="O187" s="11"/>
      <c r="P187" s="11" t="n">
        <f aca="false">K187+SUM(L187:O187)</f>
        <v>5154</v>
      </c>
      <c r="Q187" s="11"/>
      <c r="R187" s="12" t="n">
        <f aca="false">Q187/$P187</f>
        <v>0</v>
      </c>
      <c r="S187" s="11"/>
      <c r="T187" s="12" t="n">
        <f aca="false">S187/$P187</f>
        <v>0</v>
      </c>
      <c r="U187" s="11"/>
      <c r="V187" s="12" t="n">
        <f aca="false">U187/$P187</f>
        <v>0</v>
      </c>
      <c r="W187" s="11"/>
      <c r="X187" s="12" t="n">
        <f aca="false">W187/$P187</f>
        <v>0</v>
      </c>
      <c r="Y187" s="11" t="n">
        <f aca="false">K187</f>
        <v>5154</v>
      </c>
      <c r="Z187" s="11" t="n">
        <f aca="false">Y187</f>
        <v>5154</v>
      </c>
    </row>
    <row r="188" customFormat="false" ht="13.9" hidden="false" customHeight="true" outlineLevel="0" collapsed="false">
      <c r="A188" s="1" t="n">
        <v>2</v>
      </c>
      <c r="B188" s="1" t="n">
        <v>2</v>
      </c>
      <c r="D188" s="75" t="s">
        <v>21</v>
      </c>
      <c r="E188" s="35" t="n">
        <v>41</v>
      </c>
      <c r="F188" s="35" t="s">
        <v>23</v>
      </c>
      <c r="G188" s="36" t="n">
        <f aca="false">SUM(G184:G187)</f>
        <v>90923.98</v>
      </c>
      <c r="H188" s="36" t="n">
        <f aca="false">SUM(H184:H187)</f>
        <v>92946.5</v>
      </c>
      <c r="I188" s="36" t="n">
        <f aca="false">SUM(I184:I187)</f>
        <v>91812</v>
      </c>
      <c r="J188" s="36" t="n">
        <f aca="false">SUM(J184:J187)</f>
        <v>90120.94</v>
      </c>
      <c r="K188" s="36" t="n">
        <f aca="false">SUM(K184:K187)</f>
        <v>85252</v>
      </c>
      <c r="L188" s="36" t="n">
        <f aca="false">SUM(L184:L187)</f>
        <v>0</v>
      </c>
      <c r="M188" s="36" t="n">
        <f aca="false">SUM(M184:M187)</f>
        <v>0</v>
      </c>
      <c r="N188" s="36" t="n">
        <f aca="false">SUM(N184:N187)</f>
        <v>0</v>
      </c>
      <c r="O188" s="36" t="n">
        <f aca="false">SUM(O184:O187)</f>
        <v>0</v>
      </c>
      <c r="P188" s="36" t="n">
        <f aca="false">SUM(P184:P187)</f>
        <v>85252</v>
      </c>
      <c r="Q188" s="36" t="n">
        <f aca="false">SUM(Q184:Q187)</f>
        <v>0</v>
      </c>
      <c r="R188" s="37" t="n">
        <f aca="false">Q188/$P188</f>
        <v>0</v>
      </c>
      <c r="S188" s="36" t="n">
        <f aca="false">SUM(S184:S187)</f>
        <v>0</v>
      </c>
      <c r="T188" s="37" t="n">
        <f aca="false">S188/$P188</f>
        <v>0</v>
      </c>
      <c r="U188" s="36" t="n">
        <f aca="false">SUM(U184:U187)</f>
        <v>0</v>
      </c>
      <c r="V188" s="37" t="n">
        <f aca="false">U188/$P188</f>
        <v>0</v>
      </c>
      <c r="W188" s="36" t="n">
        <f aca="false">SUM(W184:W187)</f>
        <v>0</v>
      </c>
      <c r="X188" s="37" t="n">
        <f aca="false">W188/$P188</f>
        <v>0</v>
      </c>
      <c r="Y188" s="36" t="n">
        <f aca="false">K188</f>
        <v>85252</v>
      </c>
      <c r="Z188" s="36" t="n">
        <f aca="false">SUM(Z184:Z187)</f>
        <v>85252</v>
      </c>
    </row>
    <row r="189" customFormat="false" ht="13.9" hidden="false" customHeight="true" outlineLevel="0" collapsed="false">
      <c r="A189" s="1" t="n">
        <v>2</v>
      </c>
      <c r="B189" s="1" t="n">
        <v>2</v>
      </c>
      <c r="D189" s="38" t="s">
        <v>177</v>
      </c>
      <c r="E189" s="10" t="s">
        <v>51</v>
      </c>
      <c r="F189" s="10" t="s">
        <v>25</v>
      </c>
      <c r="G189" s="11" t="n">
        <v>53456.9</v>
      </c>
      <c r="H189" s="11" t="n">
        <v>43295.19</v>
      </c>
      <c r="I189" s="33" t="n">
        <v>46100</v>
      </c>
      <c r="J189" s="33" t="n">
        <v>39950.8</v>
      </c>
      <c r="K189" s="33" t="n">
        <v>47215</v>
      </c>
      <c r="L189" s="33"/>
      <c r="M189" s="33"/>
      <c r="N189" s="33"/>
      <c r="O189" s="33"/>
      <c r="P189" s="33" t="n">
        <f aca="false">K189+SUM(L189:O189)</f>
        <v>47215</v>
      </c>
      <c r="Q189" s="33"/>
      <c r="R189" s="34" t="n">
        <f aca="false">Q189/$P189</f>
        <v>0</v>
      </c>
      <c r="S189" s="33"/>
      <c r="T189" s="34" t="n">
        <f aca="false">S189/$P189</f>
        <v>0</v>
      </c>
      <c r="U189" s="33"/>
      <c r="V189" s="34" t="n">
        <f aca="false">U189/$P189</f>
        <v>0</v>
      </c>
      <c r="W189" s="33"/>
      <c r="X189" s="34" t="n">
        <f aca="false">W189/$P189</f>
        <v>0</v>
      </c>
      <c r="Y189" s="11" t="n">
        <f aca="false">K189</f>
        <v>47215</v>
      </c>
      <c r="Z189" s="11" t="n">
        <f aca="false">Y189</f>
        <v>47215</v>
      </c>
    </row>
    <row r="190" customFormat="false" ht="13.9" hidden="false" customHeight="true" outlineLevel="0" collapsed="false">
      <c r="A190" s="1" t="n">
        <v>2</v>
      </c>
      <c r="B190" s="1" t="n">
        <v>2</v>
      </c>
      <c r="D190" s="75" t="s">
        <v>21</v>
      </c>
      <c r="E190" s="35" t="n">
        <v>72</v>
      </c>
      <c r="F190" s="35" t="s">
        <v>25</v>
      </c>
      <c r="G190" s="36" t="n">
        <f aca="false">SUM(G189:G189)</f>
        <v>53456.9</v>
      </c>
      <c r="H190" s="36" t="n">
        <f aca="false">SUM(H189:H189)</f>
        <v>43295.19</v>
      </c>
      <c r="I190" s="36" t="n">
        <f aca="false">SUM(I189:I189)</f>
        <v>46100</v>
      </c>
      <c r="J190" s="36" t="n">
        <f aca="false">SUM(J189:J189)</f>
        <v>39950.8</v>
      </c>
      <c r="K190" s="36" t="n">
        <f aca="false">SUM(K189:K189)</f>
        <v>47215</v>
      </c>
      <c r="L190" s="36" t="n">
        <f aca="false">SUM(L189:L189)</f>
        <v>0</v>
      </c>
      <c r="M190" s="36" t="n">
        <f aca="false">SUM(M189:M189)</f>
        <v>0</v>
      </c>
      <c r="N190" s="36" t="n">
        <f aca="false">SUM(N189:N189)</f>
        <v>0</v>
      </c>
      <c r="O190" s="36" t="n">
        <f aca="false">SUM(O189:O189)</f>
        <v>0</v>
      </c>
      <c r="P190" s="36" t="n">
        <f aca="false">SUM(P189:P189)</f>
        <v>47215</v>
      </c>
      <c r="Q190" s="36" t="n">
        <f aca="false">SUM(Q189:Q189)</f>
        <v>0</v>
      </c>
      <c r="R190" s="37" t="n">
        <f aca="false">Q190/$P190</f>
        <v>0</v>
      </c>
      <c r="S190" s="36" t="n">
        <f aca="false">SUM(S189:S189)</f>
        <v>0</v>
      </c>
      <c r="T190" s="37" t="n">
        <f aca="false">S190/$P190</f>
        <v>0</v>
      </c>
      <c r="U190" s="36" t="n">
        <f aca="false">SUM(U189:U189)</f>
        <v>0</v>
      </c>
      <c r="V190" s="37" t="n">
        <f aca="false">U190/$P190</f>
        <v>0</v>
      </c>
      <c r="W190" s="36" t="n">
        <f aca="false">SUM(W189:W189)</f>
        <v>0</v>
      </c>
      <c r="X190" s="37" t="n">
        <f aca="false">W190/$P190</f>
        <v>0</v>
      </c>
      <c r="Y190" s="36" t="n">
        <f aca="false">SUM(Y189:Y189)</f>
        <v>47215</v>
      </c>
      <c r="Z190" s="36" t="n">
        <f aca="false">SUM(Z189:Z189)</f>
        <v>47215</v>
      </c>
    </row>
    <row r="191" customFormat="false" ht="13.9" hidden="false" customHeight="true" outlineLevel="0" collapsed="false">
      <c r="A191" s="1" t="n">
        <v>2</v>
      </c>
      <c r="B191" s="1" t="n">
        <v>2</v>
      </c>
      <c r="D191" s="17"/>
      <c r="E191" s="18"/>
      <c r="F191" s="13" t="s">
        <v>124</v>
      </c>
      <c r="G191" s="14" t="n">
        <f aca="false">G183+G188+G190</f>
        <v>595083</v>
      </c>
      <c r="H191" s="14" t="n">
        <f aca="false">H183+H188+H190</f>
        <v>649785.83</v>
      </c>
      <c r="I191" s="14" t="n">
        <f aca="false">I183+I188+I190</f>
        <v>724562</v>
      </c>
      <c r="J191" s="14" t="n">
        <f aca="false">J183+J188+J190</f>
        <v>708644.12</v>
      </c>
      <c r="K191" s="14" t="n">
        <f aca="false">K183+K188+K190</f>
        <v>719424</v>
      </c>
      <c r="L191" s="14" t="n">
        <f aca="false">L183+L188+L190</f>
        <v>0</v>
      </c>
      <c r="M191" s="14" t="n">
        <f aca="false">M183+M188+M190</f>
        <v>0</v>
      </c>
      <c r="N191" s="14" t="n">
        <f aca="false">N183+N188+N190</f>
        <v>0</v>
      </c>
      <c r="O191" s="14" t="n">
        <f aca="false">O183+O188+O190</f>
        <v>0</v>
      </c>
      <c r="P191" s="14" t="n">
        <f aca="false">P183+P188+P190</f>
        <v>719424</v>
      </c>
      <c r="Q191" s="14" t="n">
        <f aca="false">Q183+Q188+Q190</f>
        <v>0</v>
      </c>
      <c r="R191" s="15" t="n">
        <f aca="false">Q191/$P191</f>
        <v>0</v>
      </c>
      <c r="S191" s="14" t="n">
        <f aca="false">S183+S188+S190</f>
        <v>0</v>
      </c>
      <c r="T191" s="15" t="n">
        <f aca="false">S191/$P191</f>
        <v>0</v>
      </c>
      <c r="U191" s="14" t="n">
        <f aca="false">U183+U188+U190</f>
        <v>0</v>
      </c>
      <c r="V191" s="15" t="n">
        <f aca="false">U191/$P191</f>
        <v>0</v>
      </c>
      <c r="W191" s="14" t="n">
        <f aca="false">W183+W188+W190</f>
        <v>0</v>
      </c>
      <c r="X191" s="15" t="n">
        <f aca="false">W191/$P191</f>
        <v>0</v>
      </c>
      <c r="Y191" s="14" t="n">
        <f aca="false">Y183+Y188+Y190</f>
        <v>719424</v>
      </c>
      <c r="Z191" s="14" t="n">
        <f aca="false">Z183+Z188+Z190</f>
        <v>719424</v>
      </c>
    </row>
    <row r="193" customFormat="false" ht="13.9" hidden="false" customHeight="true" outlineLevel="0" collapsed="false">
      <c r="E193" s="39" t="s">
        <v>57</v>
      </c>
      <c r="F193" s="17" t="s">
        <v>180</v>
      </c>
      <c r="G193" s="40" t="n">
        <v>1332.27</v>
      </c>
      <c r="H193" s="40" t="n">
        <v>5930.27</v>
      </c>
      <c r="I193" s="40" t="n">
        <v>5975</v>
      </c>
      <c r="J193" s="40" t="n">
        <v>5541.77</v>
      </c>
      <c r="K193" s="40" t="n">
        <v>3828</v>
      </c>
      <c r="L193" s="40"/>
      <c r="M193" s="40"/>
      <c r="N193" s="40"/>
      <c r="O193" s="40"/>
      <c r="P193" s="40" t="n">
        <f aca="false">K193+SUM(L193:O193)</f>
        <v>3828</v>
      </c>
      <c r="Q193" s="40"/>
      <c r="R193" s="41" t="n">
        <f aca="false">Q193/$P193</f>
        <v>0</v>
      </c>
      <c r="S193" s="40"/>
      <c r="T193" s="41" t="n">
        <f aca="false">S193/$P193</f>
        <v>0</v>
      </c>
      <c r="U193" s="40"/>
      <c r="V193" s="41" t="n">
        <f aca="false">U193/$P193</f>
        <v>0</v>
      </c>
      <c r="W193" s="40"/>
      <c r="X193" s="42" t="n">
        <f aca="false">W193/$P193</f>
        <v>0</v>
      </c>
      <c r="Y193" s="40" t="n">
        <f aca="false">K193</f>
        <v>3828</v>
      </c>
      <c r="Z193" s="43" t="n">
        <f aca="false">Y193</f>
        <v>3828</v>
      </c>
    </row>
    <row r="194" customFormat="false" ht="13.9" hidden="false" customHeight="true" outlineLevel="0" collapsed="false">
      <c r="E194" s="52"/>
      <c r="F194" s="86" t="s">
        <v>181</v>
      </c>
      <c r="G194" s="54"/>
      <c r="H194" s="54"/>
      <c r="I194" s="87" t="n">
        <v>1000</v>
      </c>
      <c r="J194" s="87" t="n">
        <v>874.11</v>
      </c>
      <c r="K194" s="87" t="n">
        <v>876</v>
      </c>
      <c r="L194" s="87"/>
      <c r="M194" s="87"/>
      <c r="N194" s="87"/>
      <c r="O194" s="87"/>
      <c r="P194" s="87" t="n">
        <f aca="false">K194+SUM(L194:O194)</f>
        <v>876</v>
      </c>
      <c r="Q194" s="87"/>
      <c r="R194" s="88" t="n">
        <f aca="false">Q194/$P194</f>
        <v>0</v>
      </c>
      <c r="S194" s="87"/>
      <c r="T194" s="88" t="n">
        <f aca="false">S194/$P194</f>
        <v>0</v>
      </c>
      <c r="U194" s="87"/>
      <c r="V194" s="88" t="n">
        <f aca="false">U194/$P194</f>
        <v>0</v>
      </c>
      <c r="W194" s="87"/>
      <c r="X194" s="89" t="n">
        <f aca="false">W194/$P194</f>
        <v>0</v>
      </c>
      <c r="Y194" s="54" t="n">
        <f aca="false">K194</f>
        <v>876</v>
      </c>
      <c r="Z194" s="57" t="n">
        <f aca="false">Y194</f>
        <v>876</v>
      </c>
    </row>
    <row r="196" customFormat="false" ht="13.9" hidden="false" customHeight="true" outlineLevel="0" collapsed="false">
      <c r="D196" s="28" t="s">
        <v>182</v>
      </c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9"/>
      <c r="S196" s="28"/>
      <c r="T196" s="29"/>
      <c r="U196" s="28"/>
      <c r="V196" s="29"/>
      <c r="W196" s="28"/>
      <c r="X196" s="29"/>
      <c r="Y196" s="28"/>
      <c r="Z196" s="28"/>
    </row>
    <row r="197" customFormat="false" ht="13.9" hidden="false" customHeight="true" outlineLevel="0" collapsed="false">
      <c r="D197" s="7" t="s">
        <v>33</v>
      </c>
      <c r="E197" s="7" t="s">
        <v>34</v>
      </c>
      <c r="F197" s="7" t="s">
        <v>35</v>
      </c>
      <c r="G197" s="7" t="s">
        <v>1</v>
      </c>
      <c r="H197" s="7" t="s">
        <v>2</v>
      </c>
      <c r="I197" s="7" t="s">
        <v>3</v>
      </c>
      <c r="J197" s="7" t="s">
        <v>4</v>
      </c>
      <c r="K197" s="7" t="s">
        <v>5</v>
      </c>
      <c r="L197" s="7" t="s">
        <v>6</v>
      </c>
      <c r="M197" s="7" t="s">
        <v>7</v>
      </c>
      <c r="N197" s="7" t="s">
        <v>8</v>
      </c>
      <c r="O197" s="7" t="s">
        <v>9</v>
      </c>
      <c r="P197" s="7" t="s">
        <v>10</v>
      </c>
      <c r="Q197" s="7" t="s">
        <v>11</v>
      </c>
      <c r="R197" s="8" t="s">
        <v>12</v>
      </c>
      <c r="S197" s="7" t="s">
        <v>13</v>
      </c>
      <c r="T197" s="8" t="s">
        <v>14</v>
      </c>
      <c r="U197" s="7" t="s">
        <v>15</v>
      </c>
      <c r="V197" s="8" t="s">
        <v>16</v>
      </c>
      <c r="W197" s="7" t="s">
        <v>17</v>
      </c>
      <c r="X197" s="8" t="s">
        <v>18</v>
      </c>
      <c r="Y197" s="7" t="s">
        <v>19</v>
      </c>
      <c r="Z197" s="7" t="s">
        <v>20</v>
      </c>
    </row>
    <row r="198" customFormat="false" ht="13.9" hidden="false" customHeight="true" outlineLevel="0" collapsed="false">
      <c r="A198" s="1" t="n">
        <v>2</v>
      </c>
      <c r="B198" s="1" t="n">
        <v>3</v>
      </c>
      <c r="D198" s="68" t="s">
        <v>183</v>
      </c>
      <c r="E198" s="10" t="n">
        <v>630</v>
      </c>
      <c r="F198" s="10" t="s">
        <v>131</v>
      </c>
      <c r="G198" s="11" t="n">
        <v>966</v>
      </c>
      <c r="H198" s="11" t="n">
        <v>973</v>
      </c>
      <c r="I198" s="11" t="n">
        <v>973</v>
      </c>
      <c r="J198" s="11" t="n">
        <v>998</v>
      </c>
      <c r="K198" s="11" t="n">
        <f aca="false">príjmy!H95</f>
        <v>1152</v>
      </c>
      <c r="L198" s="11"/>
      <c r="M198" s="11"/>
      <c r="N198" s="11"/>
      <c r="O198" s="11"/>
      <c r="P198" s="11" t="n">
        <f aca="false">K198+SUM(L198:O198)</f>
        <v>1152</v>
      </c>
      <c r="Q198" s="11"/>
      <c r="R198" s="12" t="n">
        <f aca="false">Q198/$P198</f>
        <v>0</v>
      </c>
      <c r="S198" s="11"/>
      <c r="T198" s="12" t="n">
        <f aca="false">S198/$P198</f>
        <v>0</v>
      </c>
      <c r="U198" s="11"/>
      <c r="V198" s="12" t="n">
        <f aca="false">U198/$P198</f>
        <v>0</v>
      </c>
      <c r="W198" s="11"/>
      <c r="X198" s="12" t="n">
        <f aca="false">W198/$P198</f>
        <v>0</v>
      </c>
      <c r="Y198" s="11" t="n">
        <f aca="false">K198</f>
        <v>1152</v>
      </c>
      <c r="Z198" s="11" t="n">
        <f aca="false">Y198</f>
        <v>1152</v>
      </c>
    </row>
    <row r="199" customFormat="false" ht="13.9" hidden="false" customHeight="true" outlineLevel="0" collapsed="false">
      <c r="A199" s="1" t="n">
        <v>2</v>
      </c>
      <c r="B199" s="1" t="n">
        <v>3</v>
      </c>
      <c r="D199" s="75" t="s">
        <v>21</v>
      </c>
      <c r="E199" s="35" t="n">
        <v>111</v>
      </c>
      <c r="F199" s="35" t="s">
        <v>134</v>
      </c>
      <c r="G199" s="36" t="n">
        <f aca="false">SUM(G198:G198)</f>
        <v>966</v>
      </c>
      <c r="H199" s="36" t="n">
        <f aca="false">SUM(H198:H198)</f>
        <v>973</v>
      </c>
      <c r="I199" s="36" t="n">
        <f aca="false">SUM(I198:I198)</f>
        <v>973</v>
      </c>
      <c r="J199" s="36" t="n">
        <f aca="false">SUM(J198:J198)</f>
        <v>998</v>
      </c>
      <c r="K199" s="36" t="n">
        <f aca="false">SUM(K198:K198)</f>
        <v>1152</v>
      </c>
      <c r="L199" s="36" t="n">
        <f aca="false">SUM(L198:L198)</f>
        <v>0</v>
      </c>
      <c r="M199" s="36" t="n">
        <f aca="false">SUM(M198:M198)</f>
        <v>0</v>
      </c>
      <c r="N199" s="36" t="n">
        <f aca="false">SUM(N198:N198)</f>
        <v>0</v>
      </c>
      <c r="O199" s="36" t="n">
        <f aca="false">SUM(O198:O198)</f>
        <v>0</v>
      </c>
      <c r="P199" s="36" t="n">
        <f aca="false">SUM(P198:P198)</f>
        <v>1152</v>
      </c>
      <c r="Q199" s="36" t="n">
        <f aca="false">SUM(Q198:Q198)</f>
        <v>0</v>
      </c>
      <c r="R199" s="37" t="n">
        <f aca="false">Q199/$P199</f>
        <v>0</v>
      </c>
      <c r="S199" s="36" t="n">
        <f aca="false">SUM(S198:S198)</f>
        <v>0</v>
      </c>
      <c r="T199" s="37" t="n">
        <f aca="false">S199/$P199</f>
        <v>0</v>
      </c>
      <c r="U199" s="36" t="n">
        <f aca="false">SUM(U198:U198)</f>
        <v>0</v>
      </c>
      <c r="V199" s="37" t="n">
        <f aca="false">U199/$P199</f>
        <v>0</v>
      </c>
      <c r="W199" s="36" t="n">
        <f aca="false">SUM(W198:W198)</f>
        <v>0</v>
      </c>
      <c r="X199" s="37" t="n">
        <f aca="false">W199/$P199</f>
        <v>0</v>
      </c>
      <c r="Y199" s="36" t="n">
        <f aca="false">SUM(Y198:Y198)</f>
        <v>1152</v>
      </c>
      <c r="Z199" s="36" t="n">
        <f aca="false">SUM(Z198:Z198)</f>
        <v>1152</v>
      </c>
    </row>
    <row r="200" customFormat="false" ht="13.9" hidden="false" customHeight="true" outlineLevel="0" collapsed="false">
      <c r="A200" s="1" t="n">
        <v>2</v>
      </c>
      <c r="B200" s="1" t="n">
        <v>3</v>
      </c>
      <c r="D200" s="74" t="s">
        <v>183</v>
      </c>
      <c r="E200" s="10" t="n">
        <v>610</v>
      </c>
      <c r="F200" s="10" t="s">
        <v>129</v>
      </c>
      <c r="G200" s="11" t="n">
        <v>13355.98</v>
      </c>
      <c r="H200" s="11" t="n">
        <v>15460.17</v>
      </c>
      <c r="I200" s="11" t="n">
        <v>9680</v>
      </c>
      <c r="J200" s="11" t="n">
        <v>6026.95</v>
      </c>
      <c r="K200" s="11" t="n">
        <v>7677</v>
      </c>
      <c r="L200" s="11"/>
      <c r="M200" s="11"/>
      <c r="N200" s="11"/>
      <c r="O200" s="11"/>
      <c r="P200" s="11" t="n">
        <f aca="false">K200+SUM(L200:O200)</f>
        <v>7677</v>
      </c>
      <c r="Q200" s="11"/>
      <c r="R200" s="12" t="n">
        <f aca="false">Q200/$P200</f>
        <v>0</v>
      </c>
      <c r="S200" s="11"/>
      <c r="T200" s="12" t="n">
        <f aca="false">S200/$P200</f>
        <v>0</v>
      </c>
      <c r="U200" s="11"/>
      <c r="V200" s="12" t="n">
        <f aca="false">U200/$P200</f>
        <v>0</v>
      </c>
      <c r="W200" s="11"/>
      <c r="X200" s="12" t="n">
        <f aca="false">W200/$P200</f>
        <v>0</v>
      </c>
      <c r="Y200" s="11" t="n">
        <v>8373</v>
      </c>
      <c r="Z200" s="11" t="n">
        <v>9139</v>
      </c>
    </row>
    <row r="201" customFormat="false" ht="13.9" hidden="false" customHeight="true" outlineLevel="0" collapsed="false">
      <c r="A201" s="1" t="n">
        <v>2</v>
      </c>
      <c r="B201" s="1" t="n">
        <v>3</v>
      </c>
      <c r="D201" s="74"/>
      <c r="E201" s="10" t="n">
        <v>620</v>
      </c>
      <c r="F201" s="10" t="s">
        <v>130</v>
      </c>
      <c r="G201" s="11" t="n">
        <v>6279.96</v>
      </c>
      <c r="H201" s="11" t="n">
        <v>5686.59</v>
      </c>
      <c r="I201" s="11" t="n">
        <v>6234</v>
      </c>
      <c r="J201" s="11" t="n">
        <v>2283.57</v>
      </c>
      <c r="K201" s="11" t="n">
        <v>5634</v>
      </c>
      <c r="L201" s="11"/>
      <c r="M201" s="11"/>
      <c r="N201" s="11"/>
      <c r="O201" s="11"/>
      <c r="P201" s="11" t="n">
        <f aca="false">K201+SUM(L201:O201)</f>
        <v>5634</v>
      </c>
      <c r="Q201" s="11"/>
      <c r="R201" s="12" t="n">
        <f aca="false">Q201/$P201</f>
        <v>0</v>
      </c>
      <c r="S201" s="11"/>
      <c r="T201" s="12" t="n">
        <f aca="false">S201/$P201</f>
        <v>0</v>
      </c>
      <c r="U201" s="11"/>
      <c r="V201" s="12" t="n">
        <f aca="false">U201/$P201</f>
        <v>0</v>
      </c>
      <c r="W201" s="11"/>
      <c r="X201" s="12" t="n">
        <f aca="false">W201/$P201</f>
        <v>0</v>
      </c>
      <c r="Y201" s="11" t="n">
        <v>5842</v>
      </c>
      <c r="Z201" s="11" t="n">
        <v>6071</v>
      </c>
    </row>
    <row r="202" customFormat="false" ht="13.9" hidden="false" customHeight="true" outlineLevel="0" collapsed="false">
      <c r="A202" s="1" t="n">
        <v>2</v>
      </c>
      <c r="B202" s="1" t="n">
        <v>3</v>
      </c>
      <c r="D202" s="74"/>
      <c r="E202" s="10" t="n">
        <v>630</v>
      </c>
      <c r="F202" s="10" t="s">
        <v>131</v>
      </c>
      <c r="G202" s="11" t="n">
        <v>9849.68</v>
      </c>
      <c r="H202" s="11" t="n">
        <v>5363.93</v>
      </c>
      <c r="I202" s="33" t="n">
        <v>23298</v>
      </c>
      <c r="J202" s="33" t="n">
        <v>833.71</v>
      </c>
      <c r="K202" s="33" t="n">
        <f aca="false">10486+11127</f>
        <v>21613</v>
      </c>
      <c r="L202" s="33"/>
      <c r="M202" s="33"/>
      <c r="N202" s="33"/>
      <c r="O202" s="33"/>
      <c r="P202" s="33" t="n">
        <f aca="false">K202+SUM(L202:O202)</f>
        <v>21613</v>
      </c>
      <c r="Q202" s="33"/>
      <c r="R202" s="34" t="n">
        <f aca="false">Q202/$P202</f>
        <v>0</v>
      </c>
      <c r="S202" s="33"/>
      <c r="T202" s="34" t="n">
        <f aca="false">S202/$P202</f>
        <v>0</v>
      </c>
      <c r="U202" s="33"/>
      <c r="V202" s="34" t="n">
        <f aca="false">U202/$P202</f>
        <v>0</v>
      </c>
      <c r="W202" s="33"/>
      <c r="X202" s="34" t="n">
        <f aca="false">W202/$P202</f>
        <v>0</v>
      </c>
      <c r="Y202" s="11" t="n">
        <f aca="false">10490+11127</f>
        <v>21617</v>
      </c>
      <c r="Z202" s="11" t="n">
        <f aca="false">10499+11127</f>
        <v>21626</v>
      </c>
    </row>
    <row r="203" customFormat="false" ht="13.9" hidden="false" customHeight="true" outlineLevel="0" collapsed="false">
      <c r="A203" s="1" t="n">
        <v>2</v>
      </c>
      <c r="B203" s="1" t="n">
        <v>3</v>
      </c>
      <c r="D203" s="74"/>
      <c r="E203" s="10" t="n">
        <v>640</v>
      </c>
      <c r="F203" s="10" t="s">
        <v>132</v>
      </c>
      <c r="G203" s="11" t="n">
        <v>1941.68</v>
      </c>
      <c r="H203" s="11" t="n">
        <v>1528.69</v>
      </c>
      <c r="I203" s="11" t="n">
        <v>1450</v>
      </c>
      <c r="J203" s="11" t="n">
        <v>1490.08</v>
      </c>
      <c r="K203" s="11" t="n">
        <v>974</v>
      </c>
      <c r="L203" s="11"/>
      <c r="M203" s="11"/>
      <c r="N203" s="11"/>
      <c r="O203" s="11"/>
      <c r="P203" s="11" t="n">
        <f aca="false">K203+SUM(L203:O203)</f>
        <v>974</v>
      </c>
      <c r="Q203" s="11"/>
      <c r="R203" s="12" t="n">
        <f aca="false">Q203/$P203</f>
        <v>0</v>
      </c>
      <c r="S203" s="11"/>
      <c r="T203" s="12" t="n">
        <f aca="false">S203/$P203</f>
        <v>0</v>
      </c>
      <c r="U203" s="11"/>
      <c r="V203" s="12" t="n">
        <f aca="false">U203/$P203</f>
        <v>0</v>
      </c>
      <c r="W203" s="11"/>
      <c r="X203" s="12" t="n">
        <f aca="false">W203/$P203</f>
        <v>0</v>
      </c>
      <c r="Y203" s="11" t="n">
        <v>0</v>
      </c>
      <c r="Z203" s="11" t="n">
        <v>0</v>
      </c>
    </row>
    <row r="204" customFormat="false" ht="13.9" hidden="false" customHeight="true" outlineLevel="0" collapsed="false">
      <c r="A204" s="1" t="n">
        <v>2</v>
      </c>
      <c r="B204" s="1" t="n">
        <v>3</v>
      </c>
      <c r="D204" s="75" t="s">
        <v>21</v>
      </c>
      <c r="E204" s="35" t="n">
        <v>41</v>
      </c>
      <c r="F204" s="35" t="s">
        <v>23</v>
      </c>
      <c r="G204" s="36" t="n">
        <f aca="false">SUM(G200:G203)</f>
        <v>31427.3</v>
      </c>
      <c r="H204" s="36" t="n">
        <f aca="false">SUM(H200:H203)</f>
        <v>28039.38</v>
      </c>
      <c r="I204" s="36" t="n">
        <f aca="false">SUM(I200:I203)</f>
        <v>40662</v>
      </c>
      <c r="J204" s="36" t="n">
        <f aca="false">SUM(J200:J203)</f>
        <v>10634.31</v>
      </c>
      <c r="K204" s="36" t="n">
        <f aca="false">SUM(K200:K203)</f>
        <v>35898</v>
      </c>
      <c r="L204" s="36" t="n">
        <f aca="false">SUM(L200:L203)</f>
        <v>0</v>
      </c>
      <c r="M204" s="36" t="n">
        <f aca="false">SUM(M200:M203)</f>
        <v>0</v>
      </c>
      <c r="N204" s="36" t="n">
        <f aca="false">SUM(N200:N203)</f>
        <v>0</v>
      </c>
      <c r="O204" s="36" t="n">
        <f aca="false">SUM(O200:O203)</f>
        <v>0</v>
      </c>
      <c r="P204" s="36" t="n">
        <f aca="false">SUM(P200:P203)</f>
        <v>35898</v>
      </c>
      <c r="Q204" s="36" t="n">
        <f aca="false">SUM(Q200:Q203)</f>
        <v>0</v>
      </c>
      <c r="R204" s="37" t="n">
        <f aca="false">Q204/$P204</f>
        <v>0</v>
      </c>
      <c r="S204" s="36" t="n">
        <f aca="false">SUM(S200:S203)</f>
        <v>0</v>
      </c>
      <c r="T204" s="37" t="n">
        <f aca="false">S204/$P204</f>
        <v>0</v>
      </c>
      <c r="U204" s="36" t="n">
        <f aca="false">SUM(U200:U203)</f>
        <v>0</v>
      </c>
      <c r="V204" s="37" t="n">
        <f aca="false">U204/$P204</f>
        <v>0</v>
      </c>
      <c r="W204" s="36" t="n">
        <f aca="false">SUM(W200:W203)</f>
        <v>0</v>
      </c>
      <c r="X204" s="37" t="n">
        <f aca="false">W204/$P204</f>
        <v>0</v>
      </c>
      <c r="Y204" s="36" t="n">
        <f aca="false">SUM(Y200:Y203)</f>
        <v>35832</v>
      </c>
      <c r="Z204" s="36" t="n">
        <f aca="false">SUM(Z200:Z203)</f>
        <v>36836</v>
      </c>
    </row>
    <row r="205" customFormat="false" ht="13.9" hidden="false" customHeight="true" outlineLevel="0" collapsed="false">
      <c r="A205" s="1" t="n">
        <v>2</v>
      </c>
      <c r="B205" s="1" t="n">
        <v>3</v>
      </c>
      <c r="D205" s="68" t="s">
        <v>183</v>
      </c>
      <c r="E205" s="10" t="n">
        <v>640</v>
      </c>
      <c r="F205" s="10" t="s">
        <v>132</v>
      </c>
      <c r="G205" s="11" t="n">
        <v>209.37</v>
      </c>
      <c r="H205" s="11" t="n">
        <v>220.14</v>
      </c>
      <c r="I205" s="11" t="n">
        <v>245</v>
      </c>
      <c r="J205" s="11" t="n">
        <v>33.8</v>
      </c>
      <c r="K205" s="11" t="n">
        <v>163</v>
      </c>
      <c r="L205" s="11"/>
      <c r="M205" s="11"/>
      <c r="N205" s="11"/>
      <c r="O205" s="11"/>
      <c r="P205" s="11" t="n">
        <f aca="false">K205+SUM(L205:O205)</f>
        <v>163</v>
      </c>
      <c r="Q205" s="11"/>
      <c r="R205" s="12" t="n">
        <f aca="false">Q205/$P205</f>
        <v>0</v>
      </c>
      <c r="S205" s="11"/>
      <c r="T205" s="12" t="n">
        <f aca="false">S205/$P205</f>
        <v>0</v>
      </c>
      <c r="U205" s="11"/>
      <c r="V205" s="12" t="n">
        <f aca="false">U205/$P205</f>
        <v>0</v>
      </c>
      <c r="W205" s="11"/>
      <c r="X205" s="12" t="n">
        <f aca="false">W205/$P205</f>
        <v>0</v>
      </c>
      <c r="Y205" s="11" t="n">
        <f aca="false">K205</f>
        <v>163</v>
      </c>
      <c r="Z205" s="11" t="n">
        <f aca="false">Y205</f>
        <v>163</v>
      </c>
    </row>
    <row r="206" customFormat="false" ht="13.9" hidden="false" customHeight="true" outlineLevel="0" collapsed="false">
      <c r="A206" s="1" t="n">
        <v>2</v>
      </c>
      <c r="B206" s="1" t="n">
        <v>3</v>
      </c>
      <c r="D206" s="75" t="s">
        <v>21</v>
      </c>
      <c r="E206" s="35" t="n">
        <v>72</v>
      </c>
      <c r="F206" s="35" t="s">
        <v>25</v>
      </c>
      <c r="G206" s="36" t="n">
        <f aca="false">SUM(G205:G205)</f>
        <v>209.37</v>
      </c>
      <c r="H206" s="36" t="n">
        <f aca="false">SUM(H205:H205)</f>
        <v>220.14</v>
      </c>
      <c r="I206" s="36" t="n">
        <f aca="false">SUM(I205:I205)</f>
        <v>245</v>
      </c>
      <c r="J206" s="36" t="n">
        <f aca="false">SUM(J205:J205)</f>
        <v>33.8</v>
      </c>
      <c r="K206" s="36" t="n">
        <f aca="false">SUM(K205:K205)</f>
        <v>163</v>
      </c>
      <c r="L206" s="36" t="n">
        <f aca="false">SUM(L205:L205)</f>
        <v>0</v>
      </c>
      <c r="M206" s="36" t="n">
        <f aca="false">SUM(M205:M205)</f>
        <v>0</v>
      </c>
      <c r="N206" s="36" t="n">
        <f aca="false">SUM(N205:N205)</f>
        <v>0</v>
      </c>
      <c r="O206" s="36" t="n">
        <f aca="false">SUM(O205:O205)</f>
        <v>0</v>
      </c>
      <c r="P206" s="36" t="n">
        <f aca="false">SUM(P205:P205)</f>
        <v>163</v>
      </c>
      <c r="Q206" s="36" t="n">
        <f aca="false">SUM(Q205:Q205)</f>
        <v>0</v>
      </c>
      <c r="R206" s="37" t="n">
        <f aca="false">Q206/$P206</f>
        <v>0</v>
      </c>
      <c r="S206" s="36" t="n">
        <f aca="false">SUM(S205:S205)</f>
        <v>0</v>
      </c>
      <c r="T206" s="37" t="n">
        <f aca="false">S206/$P206</f>
        <v>0</v>
      </c>
      <c r="U206" s="36" t="n">
        <f aca="false">SUM(U205:U205)</f>
        <v>0</v>
      </c>
      <c r="V206" s="37" t="n">
        <f aca="false">U206/$P206</f>
        <v>0</v>
      </c>
      <c r="W206" s="36" t="n">
        <f aca="false">SUM(W205:W205)</f>
        <v>0</v>
      </c>
      <c r="X206" s="37" t="n">
        <f aca="false">W206/$P206</f>
        <v>0</v>
      </c>
      <c r="Y206" s="36" t="n">
        <f aca="false">SUM(Y205:Y205)</f>
        <v>163</v>
      </c>
      <c r="Z206" s="36" t="n">
        <f aca="false">SUM(Z205:Z205)</f>
        <v>163</v>
      </c>
    </row>
    <row r="207" customFormat="false" ht="13.9" hidden="false" customHeight="true" outlineLevel="0" collapsed="false">
      <c r="A207" s="1" t="n">
        <v>2</v>
      </c>
      <c r="B207" s="1" t="n">
        <v>3</v>
      </c>
      <c r="D207" s="17"/>
      <c r="E207" s="18"/>
      <c r="F207" s="13" t="s">
        <v>124</v>
      </c>
      <c r="G207" s="14" t="n">
        <f aca="false">G199+G204+G206</f>
        <v>32602.67</v>
      </c>
      <c r="H207" s="14" t="n">
        <f aca="false">H199+H204+H206</f>
        <v>29232.52</v>
      </c>
      <c r="I207" s="96" t="n">
        <f aca="false">I199+I204+I206</f>
        <v>41880</v>
      </c>
      <c r="J207" s="96" t="n">
        <f aca="false">J199+J204+J206</f>
        <v>11666.11</v>
      </c>
      <c r="K207" s="96" t="n">
        <f aca="false">K199+K204+K206</f>
        <v>37213</v>
      </c>
      <c r="L207" s="96" t="n">
        <f aca="false">L199+L204+L206</f>
        <v>0</v>
      </c>
      <c r="M207" s="96" t="n">
        <f aca="false">M199+M204+M206</f>
        <v>0</v>
      </c>
      <c r="N207" s="96" t="n">
        <f aca="false">N199+N204+N206</f>
        <v>0</v>
      </c>
      <c r="O207" s="96" t="n">
        <f aca="false">O199+O204+O206</f>
        <v>0</v>
      </c>
      <c r="P207" s="96" t="n">
        <f aca="false">P199+P204+P206</f>
        <v>37213</v>
      </c>
      <c r="Q207" s="96" t="n">
        <f aca="false">Q199+Q204+Q206</f>
        <v>0</v>
      </c>
      <c r="R207" s="97" t="n">
        <f aca="false">Q207/$P207</f>
        <v>0</v>
      </c>
      <c r="S207" s="96" t="n">
        <f aca="false">S199+S204+S206</f>
        <v>0</v>
      </c>
      <c r="T207" s="97" t="n">
        <f aca="false">S207/$P207</f>
        <v>0</v>
      </c>
      <c r="U207" s="96" t="n">
        <f aca="false">U199+U204+U206</f>
        <v>0</v>
      </c>
      <c r="V207" s="97" t="n">
        <f aca="false">U207/$P207</f>
        <v>0</v>
      </c>
      <c r="W207" s="96" t="n">
        <f aca="false">W199+W204+W206</f>
        <v>0</v>
      </c>
      <c r="X207" s="97" t="n">
        <f aca="false">W207/$P207</f>
        <v>0</v>
      </c>
      <c r="Y207" s="14" t="n">
        <f aca="false">Y199+Y204+Y206</f>
        <v>37147</v>
      </c>
      <c r="Z207" s="14" t="n">
        <f aca="false">Z199+Z204+Z206</f>
        <v>38151</v>
      </c>
    </row>
    <row r="209" customFormat="false" ht="13.9" hidden="false" customHeight="true" outlineLevel="0" collapsed="false">
      <c r="E209" s="39" t="s">
        <v>57</v>
      </c>
      <c r="F209" s="17" t="s">
        <v>184</v>
      </c>
      <c r="G209" s="40" t="n">
        <f aca="false">7073.03+1695.15</f>
        <v>8768.18</v>
      </c>
      <c r="H209" s="82" t="n">
        <v>3004.16</v>
      </c>
      <c r="I209" s="40" t="n">
        <v>12874</v>
      </c>
      <c r="J209" s="40" t="n">
        <v>643.55</v>
      </c>
      <c r="K209" s="82" t="n">
        <v>12874</v>
      </c>
      <c r="L209" s="40"/>
      <c r="M209" s="40"/>
      <c r="N209" s="40"/>
      <c r="O209" s="40"/>
      <c r="P209" s="40" t="n">
        <f aca="false">K209+SUM(L209:O209)</f>
        <v>12874</v>
      </c>
      <c r="Q209" s="40"/>
      <c r="R209" s="41" t="n">
        <f aca="false">Q209/$P209</f>
        <v>0</v>
      </c>
      <c r="S209" s="40"/>
      <c r="T209" s="41" t="n">
        <f aca="false">S209/$P209</f>
        <v>0</v>
      </c>
      <c r="U209" s="40"/>
      <c r="V209" s="41" t="n">
        <f aca="false">U209/$P209</f>
        <v>0</v>
      </c>
      <c r="W209" s="40"/>
      <c r="X209" s="42" t="n">
        <f aca="false">W209/$P209</f>
        <v>0</v>
      </c>
      <c r="Y209" s="40" t="n">
        <f aca="false">K209</f>
        <v>12874</v>
      </c>
      <c r="Z209" s="43" t="n">
        <f aca="false">Y209</f>
        <v>12874</v>
      </c>
    </row>
    <row r="210" customFormat="false" ht="13.9" hidden="false" customHeight="true" outlineLevel="0" collapsed="false">
      <c r="E210" s="52"/>
      <c r="F210" s="86" t="s">
        <v>185</v>
      </c>
      <c r="G210" s="54" t="n">
        <v>1874.04</v>
      </c>
      <c r="H210" s="87" t="n">
        <v>1452.48</v>
      </c>
      <c r="I210" s="54" t="n">
        <v>1450</v>
      </c>
      <c r="J210" s="54" t="n">
        <v>1383.6</v>
      </c>
      <c r="K210" s="87" t="n">
        <v>974</v>
      </c>
      <c r="L210" s="54"/>
      <c r="M210" s="54"/>
      <c r="N210" s="54"/>
      <c r="O210" s="54"/>
      <c r="P210" s="54" t="n">
        <f aca="false">K210+SUM(L210:O210)</f>
        <v>974</v>
      </c>
      <c r="Q210" s="54"/>
      <c r="R210" s="55" t="n">
        <f aca="false">Q210/$P210</f>
        <v>0</v>
      </c>
      <c r="S210" s="54"/>
      <c r="T210" s="55" t="n">
        <f aca="false">S210/$P210</f>
        <v>0</v>
      </c>
      <c r="U210" s="54"/>
      <c r="V210" s="55" t="n">
        <f aca="false">U210/$P210</f>
        <v>0</v>
      </c>
      <c r="W210" s="54"/>
      <c r="X210" s="56" t="n">
        <f aca="false">W210/$P210</f>
        <v>0</v>
      </c>
      <c r="Y210" s="54" t="n">
        <f aca="false">K210</f>
        <v>974</v>
      </c>
      <c r="Z210" s="57" t="n">
        <f aca="false">Y210</f>
        <v>974</v>
      </c>
    </row>
    <row r="212" customFormat="false" ht="13.9" hidden="false" customHeight="true" outlineLevel="0" collapsed="false">
      <c r="D212" s="19" t="s">
        <v>186</v>
      </c>
      <c r="E212" s="19"/>
      <c r="F212" s="19"/>
      <c r="G212" s="19"/>
      <c r="H212" s="19"/>
      <c r="I212" s="19"/>
      <c r="J212" s="19"/>
      <c r="K212" s="19"/>
      <c r="L212" s="19"/>
      <c r="M212" s="19"/>
      <c r="N212" s="19"/>
      <c r="O212" s="19"/>
      <c r="P212" s="19"/>
      <c r="Q212" s="19"/>
      <c r="R212" s="20"/>
      <c r="S212" s="19"/>
      <c r="T212" s="20"/>
      <c r="U212" s="19"/>
      <c r="V212" s="20"/>
      <c r="W212" s="19"/>
      <c r="X212" s="20"/>
      <c r="Y212" s="19"/>
      <c r="Z212" s="19"/>
    </row>
    <row r="213" customFormat="false" ht="13.9" hidden="false" customHeight="true" outlineLevel="0" collapsed="false">
      <c r="D213" s="6"/>
      <c r="E213" s="6"/>
      <c r="F213" s="6"/>
      <c r="G213" s="7" t="s">
        <v>1</v>
      </c>
      <c r="H213" s="7" t="s">
        <v>2</v>
      </c>
      <c r="I213" s="7" t="s">
        <v>3</v>
      </c>
      <c r="J213" s="7" t="s">
        <v>4</v>
      </c>
      <c r="K213" s="7" t="s">
        <v>5</v>
      </c>
      <c r="L213" s="7" t="s">
        <v>6</v>
      </c>
      <c r="M213" s="7" t="s">
        <v>7</v>
      </c>
      <c r="N213" s="7" t="s">
        <v>8</v>
      </c>
      <c r="O213" s="7" t="s">
        <v>9</v>
      </c>
      <c r="P213" s="7" t="s">
        <v>10</v>
      </c>
      <c r="Q213" s="7" t="s">
        <v>11</v>
      </c>
      <c r="R213" s="8" t="s">
        <v>12</v>
      </c>
      <c r="S213" s="7" t="s">
        <v>13</v>
      </c>
      <c r="T213" s="8" t="s">
        <v>14</v>
      </c>
      <c r="U213" s="7" t="s">
        <v>15</v>
      </c>
      <c r="V213" s="8" t="s">
        <v>16</v>
      </c>
      <c r="W213" s="7" t="s">
        <v>17</v>
      </c>
      <c r="X213" s="8" t="s">
        <v>18</v>
      </c>
      <c r="Y213" s="7" t="s">
        <v>19</v>
      </c>
      <c r="Z213" s="7" t="s">
        <v>20</v>
      </c>
    </row>
    <row r="214" customFormat="false" ht="13.9" hidden="false" customHeight="true" outlineLevel="0" collapsed="false">
      <c r="A214" s="1" t="n">
        <v>3</v>
      </c>
      <c r="D214" s="21" t="s">
        <v>21</v>
      </c>
      <c r="E214" s="22" t="n">
        <v>41</v>
      </c>
      <c r="F214" s="22" t="s">
        <v>23</v>
      </c>
      <c r="G214" s="23" t="n">
        <f aca="false">G223</f>
        <v>51970.42</v>
      </c>
      <c r="H214" s="23" t="n">
        <f aca="false">H223</f>
        <v>51834.96</v>
      </c>
      <c r="I214" s="23" t="n">
        <f aca="false">I223</f>
        <v>63612</v>
      </c>
      <c r="J214" s="23" t="n">
        <f aca="false">J223</f>
        <v>50768.51</v>
      </c>
      <c r="K214" s="23" t="n">
        <f aca="false">K223</f>
        <v>48425</v>
      </c>
      <c r="L214" s="23" t="n">
        <f aca="false">L223</f>
        <v>0</v>
      </c>
      <c r="M214" s="23" t="n">
        <f aca="false">M223</f>
        <v>0</v>
      </c>
      <c r="N214" s="23" t="n">
        <f aca="false">N223</f>
        <v>0</v>
      </c>
      <c r="O214" s="23" t="n">
        <f aca="false">O223</f>
        <v>0</v>
      </c>
      <c r="P214" s="23" t="n">
        <f aca="false">P223</f>
        <v>48425</v>
      </c>
      <c r="Q214" s="23" t="n">
        <f aca="false">Q223</f>
        <v>0</v>
      </c>
      <c r="R214" s="24" t="n">
        <f aca="false">Q214/$P214</f>
        <v>0</v>
      </c>
      <c r="S214" s="23" t="n">
        <f aca="false">S223</f>
        <v>0</v>
      </c>
      <c r="T214" s="24" t="n">
        <f aca="false">S214/$P214</f>
        <v>0</v>
      </c>
      <c r="U214" s="23" t="n">
        <f aca="false">U223</f>
        <v>0</v>
      </c>
      <c r="V214" s="24" t="n">
        <f aca="false">U214/$P214</f>
        <v>0</v>
      </c>
      <c r="W214" s="23" t="n">
        <f aca="false">W223</f>
        <v>0</v>
      </c>
      <c r="X214" s="24" t="n">
        <f aca="false">W214/$P214</f>
        <v>0</v>
      </c>
      <c r="Y214" s="23" t="n">
        <f aca="false">Y223</f>
        <v>49906</v>
      </c>
      <c r="Z214" s="23" t="n">
        <f aca="false">Z223</f>
        <v>51540</v>
      </c>
    </row>
    <row r="215" customFormat="false" ht="13.9" hidden="false" customHeight="true" outlineLevel="0" collapsed="false">
      <c r="A215" s="1" t="n">
        <v>3</v>
      </c>
      <c r="D215" s="21" t="s">
        <v>21</v>
      </c>
      <c r="E215" s="22" t="n">
        <v>72</v>
      </c>
      <c r="F215" s="22" t="s">
        <v>25</v>
      </c>
      <c r="G215" s="23" t="n">
        <f aca="false">G225</f>
        <v>116.87</v>
      </c>
      <c r="H215" s="23" t="n">
        <f aca="false">H225</f>
        <v>120.23</v>
      </c>
      <c r="I215" s="23" t="n">
        <f aca="false">I225</f>
        <v>127</v>
      </c>
      <c r="J215" s="23" t="n">
        <f aca="false">J225</f>
        <v>141.05</v>
      </c>
      <c r="K215" s="23" t="n">
        <f aca="false">K225</f>
        <v>141</v>
      </c>
      <c r="L215" s="23" t="n">
        <f aca="false">L225</f>
        <v>0</v>
      </c>
      <c r="M215" s="23" t="n">
        <f aca="false">M225</f>
        <v>0</v>
      </c>
      <c r="N215" s="23" t="n">
        <f aca="false">N225</f>
        <v>0</v>
      </c>
      <c r="O215" s="23" t="n">
        <f aca="false">O225</f>
        <v>0</v>
      </c>
      <c r="P215" s="23" t="n">
        <f aca="false">P225</f>
        <v>141</v>
      </c>
      <c r="Q215" s="23" t="n">
        <f aca="false">Q225</f>
        <v>0</v>
      </c>
      <c r="R215" s="24" t="n">
        <f aca="false">Q215/$P215</f>
        <v>0</v>
      </c>
      <c r="S215" s="23" t="n">
        <f aca="false">S225</f>
        <v>0</v>
      </c>
      <c r="T215" s="24" t="n">
        <f aca="false">S215/$P215</f>
        <v>0</v>
      </c>
      <c r="U215" s="23" t="n">
        <f aca="false">U225</f>
        <v>0</v>
      </c>
      <c r="V215" s="24" t="n">
        <f aca="false">U215/$P215</f>
        <v>0</v>
      </c>
      <c r="W215" s="23" t="n">
        <f aca="false">W225</f>
        <v>0</v>
      </c>
      <c r="X215" s="24" t="n">
        <f aca="false">W215/$P215</f>
        <v>0</v>
      </c>
      <c r="Y215" s="23" t="n">
        <f aca="false">Y225</f>
        <v>141</v>
      </c>
      <c r="Z215" s="23" t="n">
        <f aca="false">Z225</f>
        <v>141</v>
      </c>
    </row>
    <row r="216" customFormat="false" ht="13.9" hidden="false" customHeight="true" outlineLevel="0" collapsed="false">
      <c r="A216" s="1" t="n">
        <v>3</v>
      </c>
      <c r="D216" s="17"/>
      <c r="E216" s="18"/>
      <c r="F216" s="25" t="s">
        <v>124</v>
      </c>
      <c r="G216" s="26" t="n">
        <f aca="false">SUM(G214:G215)</f>
        <v>52087.29</v>
      </c>
      <c r="H216" s="26" t="n">
        <f aca="false">SUM(H214:H215)</f>
        <v>51955.19</v>
      </c>
      <c r="I216" s="26" t="n">
        <f aca="false">SUM(I214:I215)</f>
        <v>63739</v>
      </c>
      <c r="J216" s="26" t="n">
        <f aca="false">SUM(J214:J215)</f>
        <v>50909.56</v>
      </c>
      <c r="K216" s="26" t="n">
        <f aca="false">SUM(K214:K215)</f>
        <v>48566</v>
      </c>
      <c r="L216" s="26" t="n">
        <f aca="false">SUM(L214:L215)</f>
        <v>0</v>
      </c>
      <c r="M216" s="26" t="n">
        <f aca="false">SUM(M214:M215)</f>
        <v>0</v>
      </c>
      <c r="N216" s="26" t="n">
        <f aca="false">SUM(N214:N215)</f>
        <v>0</v>
      </c>
      <c r="O216" s="26" t="n">
        <f aca="false">SUM(O214:O215)</f>
        <v>0</v>
      </c>
      <c r="P216" s="26" t="n">
        <f aca="false">SUM(P214:P215)</f>
        <v>48566</v>
      </c>
      <c r="Q216" s="26" t="n">
        <f aca="false">SUM(Q214:Q215)</f>
        <v>0</v>
      </c>
      <c r="R216" s="27" t="n">
        <f aca="false">Q216/$P216</f>
        <v>0</v>
      </c>
      <c r="S216" s="26" t="n">
        <f aca="false">SUM(S214:S215)</f>
        <v>0</v>
      </c>
      <c r="T216" s="27" t="n">
        <f aca="false">S216/$P216</f>
        <v>0</v>
      </c>
      <c r="U216" s="26" t="n">
        <f aca="false">SUM(U214:U215)</f>
        <v>0</v>
      </c>
      <c r="V216" s="27" t="n">
        <f aca="false">U216/$P216</f>
        <v>0</v>
      </c>
      <c r="W216" s="26" t="n">
        <f aca="false">SUM(W214:W215)</f>
        <v>0</v>
      </c>
      <c r="X216" s="27" t="n">
        <f aca="false">W216/$P216</f>
        <v>0</v>
      </c>
      <c r="Y216" s="26" t="n">
        <f aca="false">SUM(Y214:Y215)</f>
        <v>50047</v>
      </c>
      <c r="Z216" s="26" t="n">
        <f aca="false">SUM(Z214:Z215)</f>
        <v>51681</v>
      </c>
    </row>
    <row r="218" customFormat="false" ht="13.9" hidden="false" customHeight="true" outlineLevel="0" collapsed="false">
      <c r="D218" s="60" t="s">
        <v>187</v>
      </c>
      <c r="E218" s="60"/>
      <c r="F218" s="60"/>
      <c r="G218" s="60"/>
      <c r="H218" s="60"/>
      <c r="I218" s="60"/>
      <c r="J218" s="60"/>
      <c r="K218" s="60"/>
      <c r="L218" s="60"/>
      <c r="M218" s="60"/>
      <c r="N218" s="60"/>
      <c r="O218" s="60"/>
      <c r="P218" s="60"/>
      <c r="Q218" s="60"/>
      <c r="R218" s="61"/>
      <c r="S218" s="60"/>
      <c r="T218" s="61"/>
      <c r="U218" s="60"/>
      <c r="V218" s="61"/>
      <c r="W218" s="60"/>
      <c r="X218" s="61"/>
      <c r="Y218" s="60"/>
      <c r="Z218" s="60"/>
    </row>
    <row r="219" customFormat="false" ht="13.9" hidden="false" customHeight="true" outlineLevel="0" collapsed="false">
      <c r="D219" s="7" t="s">
        <v>33</v>
      </c>
      <c r="E219" s="7" t="s">
        <v>34</v>
      </c>
      <c r="F219" s="7" t="s">
        <v>35</v>
      </c>
      <c r="G219" s="7" t="s">
        <v>1</v>
      </c>
      <c r="H219" s="7" t="s">
        <v>2</v>
      </c>
      <c r="I219" s="7" t="s">
        <v>3</v>
      </c>
      <c r="J219" s="7" t="s">
        <v>4</v>
      </c>
      <c r="K219" s="7" t="s">
        <v>5</v>
      </c>
      <c r="L219" s="7" t="s">
        <v>6</v>
      </c>
      <c r="M219" s="7" t="s">
        <v>7</v>
      </c>
      <c r="N219" s="7" t="s">
        <v>8</v>
      </c>
      <c r="O219" s="7" t="s">
        <v>9</v>
      </c>
      <c r="P219" s="7" t="s">
        <v>10</v>
      </c>
      <c r="Q219" s="7" t="s">
        <v>11</v>
      </c>
      <c r="R219" s="8" t="s">
        <v>12</v>
      </c>
      <c r="S219" s="7" t="s">
        <v>13</v>
      </c>
      <c r="T219" s="8" t="s">
        <v>14</v>
      </c>
      <c r="U219" s="7" t="s">
        <v>15</v>
      </c>
      <c r="V219" s="8" t="s">
        <v>16</v>
      </c>
      <c r="W219" s="7" t="s">
        <v>17</v>
      </c>
      <c r="X219" s="8" t="s">
        <v>18</v>
      </c>
      <c r="Y219" s="7" t="s">
        <v>19</v>
      </c>
      <c r="Z219" s="7" t="s">
        <v>20</v>
      </c>
    </row>
    <row r="220" customFormat="false" ht="13.9" hidden="false" customHeight="true" outlineLevel="0" collapsed="false">
      <c r="A220" s="1" t="n">
        <v>3</v>
      </c>
      <c r="B220" s="1" t="n">
        <v>1</v>
      </c>
      <c r="D220" s="74" t="s">
        <v>188</v>
      </c>
      <c r="E220" s="10" t="n">
        <v>610</v>
      </c>
      <c r="F220" s="10" t="s">
        <v>129</v>
      </c>
      <c r="G220" s="11" t="n">
        <v>11455.43</v>
      </c>
      <c r="H220" s="11" t="n">
        <v>12164.84</v>
      </c>
      <c r="I220" s="11" t="n">
        <v>11514</v>
      </c>
      <c r="J220" s="11" t="n">
        <v>12487.58</v>
      </c>
      <c r="K220" s="11" t="n">
        <v>11623</v>
      </c>
      <c r="L220" s="11"/>
      <c r="M220" s="11"/>
      <c r="N220" s="11"/>
      <c r="O220" s="11"/>
      <c r="P220" s="11" t="n">
        <f aca="false">K220+SUM(L220:O220)</f>
        <v>11623</v>
      </c>
      <c r="Q220" s="11"/>
      <c r="R220" s="12" t="n">
        <f aca="false">Q220/$P220</f>
        <v>0</v>
      </c>
      <c r="S220" s="11"/>
      <c r="T220" s="12" t="n">
        <f aca="false">S220/$P220</f>
        <v>0</v>
      </c>
      <c r="U220" s="11"/>
      <c r="V220" s="12" t="n">
        <f aca="false">U220/$P220</f>
        <v>0</v>
      </c>
      <c r="W220" s="11"/>
      <c r="X220" s="12" t="n">
        <f aca="false">W220/$P220</f>
        <v>0</v>
      </c>
      <c r="Y220" s="11" t="n">
        <v>12714</v>
      </c>
      <c r="Z220" s="11" t="n">
        <v>13915</v>
      </c>
    </row>
    <row r="221" customFormat="false" ht="13.9" hidden="false" customHeight="true" outlineLevel="0" collapsed="false">
      <c r="A221" s="1" t="n">
        <v>3</v>
      </c>
      <c r="B221" s="1" t="n">
        <v>1</v>
      </c>
      <c r="D221" s="74"/>
      <c r="E221" s="10" t="n">
        <v>620</v>
      </c>
      <c r="F221" s="10" t="s">
        <v>130</v>
      </c>
      <c r="G221" s="11" t="n">
        <v>4003.56</v>
      </c>
      <c r="H221" s="11" t="n">
        <v>4251.54</v>
      </c>
      <c r="I221" s="11" t="n">
        <v>4023</v>
      </c>
      <c r="J221" s="11" t="n">
        <v>3965.37</v>
      </c>
      <c r="K221" s="11" t="n">
        <v>4062</v>
      </c>
      <c r="L221" s="11"/>
      <c r="M221" s="11"/>
      <c r="N221" s="11"/>
      <c r="O221" s="11"/>
      <c r="P221" s="11" t="n">
        <f aca="false">K221+SUM(L221:O221)</f>
        <v>4062</v>
      </c>
      <c r="Q221" s="11"/>
      <c r="R221" s="12" t="n">
        <f aca="false">Q221/$P221</f>
        <v>0</v>
      </c>
      <c r="S221" s="11"/>
      <c r="T221" s="12" t="n">
        <f aca="false">S221/$P221</f>
        <v>0</v>
      </c>
      <c r="U221" s="11"/>
      <c r="V221" s="12" t="n">
        <f aca="false">U221/$P221</f>
        <v>0</v>
      </c>
      <c r="W221" s="11"/>
      <c r="X221" s="12" t="n">
        <f aca="false">W221/$P221</f>
        <v>0</v>
      </c>
      <c r="Y221" s="11" t="n">
        <v>4443</v>
      </c>
      <c r="Z221" s="11" t="n">
        <v>4863</v>
      </c>
    </row>
    <row r="222" customFormat="false" ht="13.9" hidden="false" customHeight="true" outlineLevel="0" collapsed="false">
      <c r="A222" s="1" t="n">
        <v>3</v>
      </c>
      <c r="B222" s="1" t="n">
        <v>1</v>
      </c>
      <c r="D222" s="74"/>
      <c r="E222" s="10" t="n">
        <v>630</v>
      </c>
      <c r="F222" s="10" t="s">
        <v>131</v>
      </c>
      <c r="G222" s="11" t="n">
        <v>36511.43</v>
      </c>
      <c r="H222" s="11" t="n">
        <v>35418.58</v>
      </c>
      <c r="I222" s="11" t="n">
        <v>48075</v>
      </c>
      <c r="J222" s="11" t="n">
        <v>34315.56</v>
      </c>
      <c r="K222" s="11" t="n">
        <f aca="false">989+31751</f>
        <v>32740</v>
      </c>
      <c r="L222" s="11"/>
      <c r="M222" s="11"/>
      <c r="N222" s="11"/>
      <c r="O222" s="11"/>
      <c r="P222" s="11" t="n">
        <f aca="false">K222+SUM(L222:O222)</f>
        <v>32740</v>
      </c>
      <c r="Q222" s="11"/>
      <c r="R222" s="12" t="n">
        <f aca="false">Q222/$P222</f>
        <v>0</v>
      </c>
      <c r="S222" s="11"/>
      <c r="T222" s="12" t="n">
        <f aca="false">S222/$P222</f>
        <v>0</v>
      </c>
      <c r="U222" s="11"/>
      <c r="V222" s="12" t="n">
        <f aca="false">U222/$P222</f>
        <v>0</v>
      </c>
      <c r="W222" s="11"/>
      <c r="X222" s="12" t="n">
        <f aca="false">W222/$P222</f>
        <v>0</v>
      </c>
      <c r="Y222" s="11" t="n">
        <f aca="false">998+31751</f>
        <v>32749</v>
      </c>
      <c r="Z222" s="11" t="n">
        <f aca="false">1011+31751</f>
        <v>32762</v>
      </c>
    </row>
    <row r="223" customFormat="false" ht="13.9" hidden="false" customHeight="true" outlineLevel="0" collapsed="false">
      <c r="A223" s="1" t="n">
        <v>3</v>
      </c>
      <c r="B223" s="1" t="n">
        <v>1</v>
      </c>
      <c r="D223" s="75" t="s">
        <v>21</v>
      </c>
      <c r="E223" s="35" t="n">
        <v>41</v>
      </c>
      <c r="F223" s="35" t="s">
        <v>23</v>
      </c>
      <c r="G223" s="36" t="n">
        <f aca="false">SUM(G220:G222)</f>
        <v>51970.42</v>
      </c>
      <c r="H223" s="36" t="n">
        <f aca="false">SUM(H220:H222)</f>
        <v>51834.96</v>
      </c>
      <c r="I223" s="36" t="n">
        <f aca="false">SUM(I220:I222)</f>
        <v>63612</v>
      </c>
      <c r="J223" s="36" t="n">
        <f aca="false">SUM(J220:J222)</f>
        <v>50768.51</v>
      </c>
      <c r="K223" s="36" t="n">
        <f aca="false">SUM(K220:K222)</f>
        <v>48425</v>
      </c>
      <c r="L223" s="36" t="n">
        <f aca="false">SUM(L220:L222)</f>
        <v>0</v>
      </c>
      <c r="M223" s="36" t="n">
        <f aca="false">SUM(M220:M222)</f>
        <v>0</v>
      </c>
      <c r="N223" s="36" t="n">
        <f aca="false">SUM(N220:N222)</f>
        <v>0</v>
      </c>
      <c r="O223" s="36" t="n">
        <f aca="false">SUM(O220:O222)</f>
        <v>0</v>
      </c>
      <c r="P223" s="36" t="n">
        <f aca="false">SUM(P220:P222)</f>
        <v>48425</v>
      </c>
      <c r="Q223" s="36" t="n">
        <f aca="false">SUM(Q220:Q222)</f>
        <v>0</v>
      </c>
      <c r="R223" s="37" t="n">
        <f aca="false">Q223/$P223</f>
        <v>0</v>
      </c>
      <c r="S223" s="36" t="n">
        <f aca="false">SUM(S220:S222)</f>
        <v>0</v>
      </c>
      <c r="T223" s="37" t="n">
        <f aca="false">S223/$P223</f>
        <v>0</v>
      </c>
      <c r="U223" s="36" t="n">
        <f aca="false">SUM(U220:U222)</f>
        <v>0</v>
      </c>
      <c r="V223" s="37" t="n">
        <f aca="false">U223/$P223</f>
        <v>0</v>
      </c>
      <c r="W223" s="36" t="n">
        <f aca="false">SUM(W220:W222)</f>
        <v>0</v>
      </c>
      <c r="X223" s="37" t="n">
        <f aca="false">W223/$P223</f>
        <v>0</v>
      </c>
      <c r="Y223" s="36" t="n">
        <f aca="false">SUM(Y220:Y222)</f>
        <v>49906</v>
      </c>
      <c r="Z223" s="36" t="n">
        <f aca="false">SUM(Z220:Z222)</f>
        <v>51540</v>
      </c>
    </row>
    <row r="224" customFormat="false" ht="13.9" hidden="false" customHeight="true" outlineLevel="0" collapsed="false">
      <c r="A224" s="1" t="n">
        <v>3</v>
      </c>
      <c r="B224" s="1" t="n">
        <v>1</v>
      </c>
      <c r="D224" s="68" t="s">
        <v>188</v>
      </c>
      <c r="E224" s="10" t="n">
        <v>640</v>
      </c>
      <c r="F224" s="10" t="s">
        <v>132</v>
      </c>
      <c r="G224" s="11" t="n">
        <v>116.87</v>
      </c>
      <c r="H224" s="11" t="n">
        <v>120.23</v>
      </c>
      <c r="I224" s="11" t="n">
        <v>127</v>
      </c>
      <c r="J224" s="11" t="n">
        <v>141.05</v>
      </c>
      <c r="K224" s="11" t="n">
        <v>141</v>
      </c>
      <c r="L224" s="11"/>
      <c r="M224" s="11"/>
      <c r="N224" s="11"/>
      <c r="O224" s="11"/>
      <c r="P224" s="11" t="n">
        <f aca="false">K224+SUM(L224:O224)</f>
        <v>141</v>
      </c>
      <c r="Q224" s="11"/>
      <c r="R224" s="12" t="n">
        <f aca="false">Q224/$P224</f>
        <v>0</v>
      </c>
      <c r="S224" s="11"/>
      <c r="T224" s="12" t="n">
        <f aca="false">S224/$P224</f>
        <v>0</v>
      </c>
      <c r="U224" s="11"/>
      <c r="V224" s="12" t="n">
        <f aca="false">U224/$P224</f>
        <v>0</v>
      </c>
      <c r="W224" s="11"/>
      <c r="X224" s="12" t="n">
        <f aca="false">W224/$P224</f>
        <v>0</v>
      </c>
      <c r="Y224" s="11" t="n">
        <f aca="false">K224</f>
        <v>141</v>
      </c>
      <c r="Z224" s="11" t="n">
        <f aca="false">Y224</f>
        <v>141</v>
      </c>
    </row>
    <row r="225" customFormat="false" ht="13.9" hidden="false" customHeight="true" outlineLevel="0" collapsed="false">
      <c r="A225" s="1" t="n">
        <v>3</v>
      </c>
      <c r="B225" s="1" t="n">
        <v>1</v>
      </c>
      <c r="D225" s="75" t="s">
        <v>21</v>
      </c>
      <c r="E225" s="35" t="n">
        <v>72</v>
      </c>
      <c r="F225" s="35" t="s">
        <v>25</v>
      </c>
      <c r="G225" s="36" t="n">
        <f aca="false">SUM(G224:G224)</f>
        <v>116.87</v>
      </c>
      <c r="H225" s="36" t="n">
        <f aca="false">SUM(H224:H224)</f>
        <v>120.23</v>
      </c>
      <c r="I225" s="36" t="n">
        <f aca="false">SUM(I224:I224)</f>
        <v>127</v>
      </c>
      <c r="J225" s="36" t="n">
        <f aca="false">SUM(J224:J224)</f>
        <v>141.05</v>
      </c>
      <c r="K225" s="36" t="n">
        <f aca="false">SUM(K224:K224)</f>
        <v>141</v>
      </c>
      <c r="L225" s="36" t="n">
        <f aca="false">SUM(L224:L224)</f>
        <v>0</v>
      </c>
      <c r="M225" s="36" t="n">
        <f aca="false">SUM(M224:M224)</f>
        <v>0</v>
      </c>
      <c r="N225" s="36" t="n">
        <f aca="false">SUM(N224:N224)</f>
        <v>0</v>
      </c>
      <c r="O225" s="36" t="n">
        <f aca="false">SUM(O224:O224)</f>
        <v>0</v>
      </c>
      <c r="P225" s="36" t="n">
        <f aca="false">SUM(P224:P224)</f>
        <v>141</v>
      </c>
      <c r="Q225" s="36" t="n">
        <f aca="false">SUM(Q224:Q224)</f>
        <v>0</v>
      </c>
      <c r="R225" s="37" t="n">
        <f aca="false">Q225/$P225</f>
        <v>0</v>
      </c>
      <c r="S225" s="36" t="n">
        <f aca="false">SUM(S224:S224)</f>
        <v>0</v>
      </c>
      <c r="T225" s="37" t="n">
        <f aca="false">S225/$P225</f>
        <v>0</v>
      </c>
      <c r="U225" s="36" t="n">
        <f aca="false">SUM(U224:U224)</f>
        <v>0</v>
      </c>
      <c r="V225" s="37" t="n">
        <f aca="false">U225/$P225</f>
        <v>0</v>
      </c>
      <c r="W225" s="36" t="n">
        <f aca="false">SUM(W224:W224)</f>
        <v>0</v>
      </c>
      <c r="X225" s="37" t="n">
        <f aca="false">W225/$P225</f>
        <v>0</v>
      </c>
      <c r="Y225" s="36" t="n">
        <f aca="false">SUM(Y224:Y224)</f>
        <v>141</v>
      </c>
      <c r="Z225" s="36" t="n">
        <f aca="false">SUM(Z224:Z224)</f>
        <v>141</v>
      </c>
    </row>
    <row r="226" customFormat="false" ht="13.9" hidden="false" customHeight="true" outlineLevel="0" collapsed="false">
      <c r="A226" s="1" t="n">
        <v>3</v>
      </c>
      <c r="B226" s="1" t="n">
        <v>1</v>
      </c>
      <c r="D226" s="98"/>
      <c r="E226" s="18"/>
      <c r="F226" s="13" t="s">
        <v>124</v>
      </c>
      <c r="G226" s="14" t="n">
        <f aca="false">G223+G225</f>
        <v>52087.29</v>
      </c>
      <c r="H226" s="14" t="n">
        <f aca="false">H223+H225</f>
        <v>51955.19</v>
      </c>
      <c r="I226" s="14" t="n">
        <f aca="false">I223+I225</f>
        <v>63739</v>
      </c>
      <c r="J226" s="14" t="n">
        <f aca="false">J223+J225</f>
        <v>50909.56</v>
      </c>
      <c r="K226" s="14" t="n">
        <f aca="false">K223+K225</f>
        <v>48566</v>
      </c>
      <c r="L226" s="14" t="n">
        <f aca="false">L223+L225</f>
        <v>0</v>
      </c>
      <c r="M226" s="14" t="n">
        <f aca="false">M223+M225</f>
        <v>0</v>
      </c>
      <c r="N226" s="14" t="n">
        <f aca="false">N223+N225</f>
        <v>0</v>
      </c>
      <c r="O226" s="14" t="n">
        <f aca="false">O223+O225</f>
        <v>0</v>
      </c>
      <c r="P226" s="14" t="n">
        <f aca="false">P223+P225</f>
        <v>48566</v>
      </c>
      <c r="Q226" s="14" t="n">
        <f aca="false">Q223+Q225</f>
        <v>0</v>
      </c>
      <c r="R226" s="15" t="n">
        <f aca="false">Q226/$P226</f>
        <v>0</v>
      </c>
      <c r="S226" s="14" t="n">
        <f aca="false">S223+S225</f>
        <v>0</v>
      </c>
      <c r="T226" s="15" t="n">
        <f aca="false">S226/$P226</f>
        <v>0</v>
      </c>
      <c r="U226" s="14" t="n">
        <f aca="false">U223+U225</f>
        <v>0</v>
      </c>
      <c r="V226" s="15" t="n">
        <f aca="false">U226/$P226</f>
        <v>0</v>
      </c>
      <c r="W226" s="14" t="n">
        <f aca="false">W223+W225</f>
        <v>0</v>
      </c>
      <c r="X226" s="15" t="n">
        <f aca="false">W226/$P226</f>
        <v>0</v>
      </c>
      <c r="Y226" s="14" t="n">
        <f aca="false">Y223+Y225</f>
        <v>50047</v>
      </c>
      <c r="Z226" s="14" t="n">
        <f aca="false">Z223+Z225</f>
        <v>51681</v>
      </c>
    </row>
    <row r="228" customFormat="false" ht="13.9" hidden="false" customHeight="true" outlineLevel="0" collapsed="false">
      <c r="E228" s="39" t="s">
        <v>57</v>
      </c>
      <c r="F228" s="17" t="s">
        <v>61</v>
      </c>
      <c r="G228" s="40" t="n">
        <v>11004.29</v>
      </c>
      <c r="H228" s="40" t="n">
        <v>13071.88</v>
      </c>
      <c r="I228" s="82" t="n">
        <v>15000</v>
      </c>
      <c r="J228" s="82" t="n">
        <v>8885.85</v>
      </c>
      <c r="K228" s="82" t="n">
        <v>8886</v>
      </c>
      <c r="L228" s="82"/>
      <c r="M228" s="82"/>
      <c r="N228" s="82"/>
      <c r="O228" s="82"/>
      <c r="P228" s="82" t="n">
        <f aca="false">K228+SUM(L228:O228)</f>
        <v>8886</v>
      </c>
      <c r="Q228" s="82"/>
      <c r="R228" s="99" t="n">
        <f aca="false">Q228/$P228</f>
        <v>0</v>
      </c>
      <c r="S228" s="82"/>
      <c r="T228" s="99" t="n">
        <f aca="false">S228/$P228</f>
        <v>0</v>
      </c>
      <c r="U228" s="82"/>
      <c r="V228" s="99" t="n">
        <f aca="false">U228/$P228</f>
        <v>0</v>
      </c>
      <c r="W228" s="82"/>
      <c r="X228" s="100" t="n">
        <f aca="false">W228/$P228</f>
        <v>0</v>
      </c>
      <c r="Y228" s="40" t="n">
        <f aca="false">K228</f>
        <v>8886</v>
      </c>
      <c r="Z228" s="43" t="n">
        <f aca="false">Y228</f>
        <v>8886</v>
      </c>
    </row>
    <row r="229" customFormat="false" ht="13.9" hidden="false" customHeight="true" outlineLevel="0" collapsed="false">
      <c r="E229" s="44"/>
      <c r="F229" s="83" t="s">
        <v>149</v>
      </c>
      <c r="G229" s="70" t="n">
        <v>1834.54</v>
      </c>
      <c r="H229" s="70" t="n">
        <v>5757.29</v>
      </c>
      <c r="I229" s="84" t="n">
        <v>5757</v>
      </c>
      <c r="J229" s="84" t="n">
        <v>1837</v>
      </c>
      <c r="K229" s="84" t="n">
        <v>1628</v>
      </c>
      <c r="L229" s="84"/>
      <c r="M229" s="84"/>
      <c r="N229" s="84"/>
      <c r="O229" s="84"/>
      <c r="P229" s="84" t="n">
        <f aca="false">K229+SUM(L229:O229)</f>
        <v>1628</v>
      </c>
      <c r="Q229" s="84"/>
      <c r="R229" s="85" t="n">
        <f aca="false">Q229/$P229</f>
        <v>0</v>
      </c>
      <c r="S229" s="84"/>
      <c r="T229" s="85" t="n">
        <f aca="false">S229/$P229</f>
        <v>0</v>
      </c>
      <c r="U229" s="84"/>
      <c r="V229" s="85" t="n">
        <f aca="false">U229/$P229</f>
        <v>0</v>
      </c>
      <c r="W229" s="84"/>
      <c r="X229" s="51" t="n">
        <f aca="false">W229/$P229</f>
        <v>0</v>
      </c>
      <c r="Y229" s="46" t="n">
        <f aca="false">K229</f>
        <v>1628</v>
      </c>
      <c r="Z229" s="48" t="n">
        <f aca="false">Y229</f>
        <v>1628</v>
      </c>
    </row>
    <row r="230" customFormat="false" ht="13.9" hidden="false" customHeight="true" outlineLevel="0" collapsed="false">
      <c r="E230" s="44"/>
      <c r="F230" s="45" t="s">
        <v>189</v>
      </c>
      <c r="G230" s="46" t="n">
        <v>12597.73</v>
      </c>
      <c r="H230" s="46" t="n">
        <v>7505.5</v>
      </c>
      <c r="I230" s="49" t="n">
        <v>17000</v>
      </c>
      <c r="J230" s="49" t="n">
        <v>14033.34</v>
      </c>
      <c r="K230" s="49" t="n">
        <v>5000</v>
      </c>
      <c r="L230" s="49"/>
      <c r="M230" s="49"/>
      <c r="N230" s="49"/>
      <c r="O230" s="49"/>
      <c r="P230" s="49" t="n">
        <f aca="false">K230+SUM(L230:O230)</f>
        <v>5000</v>
      </c>
      <c r="Q230" s="49"/>
      <c r="R230" s="50" t="n">
        <f aca="false">Q230/$P230</f>
        <v>0</v>
      </c>
      <c r="S230" s="49"/>
      <c r="T230" s="50" t="n">
        <f aca="false">S230/$P230</f>
        <v>0</v>
      </c>
      <c r="U230" s="49"/>
      <c r="V230" s="50" t="n">
        <f aca="false">U230/$P230</f>
        <v>0</v>
      </c>
      <c r="W230" s="49"/>
      <c r="X230" s="51" t="n">
        <f aca="false">W230/$P230</f>
        <v>0</v>
      </c>
      <c r="Y230" s="46" t="n">
        <f aca="false">K230</f>
        <v>5000</v>
      </c>
      <c r="Z230" s="48" t="n">
        <f aca="false">Y230</f>
        <v>5000</v>
      </c>
    </row>
    <row r="231" customFormat="false" ht="13.9" hidden="false" customHeight="true" outlineLevel="0" collapsed="false">
      <c r="E231" s="44"/>
      <c r="F231" s="1" t="s">
        <v>190</v>
      </c>
      <c r="G231" s="46" t="n">
        <v>499.8</v>
      </c>
      <c r="H231" s="46" t="n">
        <v>649.49</v>
      </c>
      <c r="I231" s="46" t="n">
        <v>650</v>
      </c>
      <c r="J231" s="46" t="n">
        <v>779.4</v>
      </c>
      <c r="K231" s="46" t="n">
        <v>780</v>
      </c>
      <c r="L231" s="46"/>
      <c r="M231" s="46"/>
      <c r="N231" s="46"/>
      <c r="O231" s="46"/>
      <c r="P231" s="46" t="n">
        <f aca="false">K231+SUM(L231:O231)</f>
        <v>780</v>
      </c>
      <c r="Q231" s="46"/>
      <c r="R231" s="2" t="n">
        <f aca="false">Q231/$P231</f>
        <v>0</v>
      </c>
      <c r="S231" s="46"/>
      <c r="T231" s="2" t="n">
        <f aca="false">S231/$P231</f>
        <v>0</v>
      </c>
      <c r="U231" s="46"/>
      <c r="V231" s="2" t="n">
        <f aca="false">U231/$P231</f>
        <v>0</v>
      </c>
      <c r="W231" s="46"/>
      <c r="X231" s="47" t="n">
        <f aca="false">W231/$P231</f>
        <v>0</v>
      </c>
      <c r="Y231" s="46" t="n">
        <f aca="false">K231</f>
        <v>780</v>
      </c>
      <c r="Z231" s="48" t="n">
        <f aca="false">Y231</f>
        <v>780</v>
      </c>
    </row>
    <row r="232" customFormat="false" ht="13.9" hidden="false" customHeight="true" outlineLevel="0" collapsed="false">
      <c r="E232" s="44"/>
      <c r="F232" s="1" t="s">
        <v>191</v>
      </c>
      <c r="G232" s="46" t="n">
        <v>3120</v>
      </c>
      <c r="H232" s="46" t="n">
        <v>1980</v>
      </c>
      <c r="I232" s="46" t="n">
        <v>2520</v>
      </c>
      <c r="J232" s="46" t="n">
        <v>2160</v>
      </c>
      <c r="K232" s="46" t="n">
        <v>2160</v>
      </c>
      <c r="L232" s="46"/>
      <c r="M232" s="46"/>
      <c r="N232" s="46"/>
      <c r="O232" s="46"/>
      <c r="P232" s="46" t="n">
        <f aca="false">K232+SUM(L232:O232)</f>
        <v>2160</v>
      </c>
      <c r="Q232" s="46"/>
      <c r="R232" s="2" t="n">
        <f aca="false">Q232/$P232</f>
        <v>0</v>
      </c>
      <c r="S232" s="46"/>
      <c r="T232" s="2" t="n">
        <f aca="false">S232/$P232</f>
        <v>0</v>
      </c>
      <c r="U232" s="46"/>
      <c r="V232" s="2" t="n">
        <f aca="false">U232/$P232</f>
        <v>0</v>
      </c>
      <c r="W232" s="46"/>
      <c r="X232" s="47" t="n">
        <f aca="false">W232/$P232</f>
        <v>0</v>
      </c>
      <c r="Y232" s="46" t="n">
        <f aca="false">K232</f>
        <v>2160</v>
      </c>
      <c r="Z232" s="48" t="n">
        <f aca="false">Y232</f>
        <v>2160</v>
      </c>
    </row>
    <row r="233" customFormat="false" ht="13.9" hidden="false" customHeight="true" outlineLevel="0" collapsed="false">
      <c r="E233" s="44"/>
      <c r="F233" s="1" t="s">
        <v>192</v>
      </c>
      <c r="G233" s="46" t="n">
        <v>4312.08</v>
      </c>
      <c r="H233" s="46" t="n">
        <v>3781.11</v>
      </c>
      <c r="I233" s="46" t="n">
        <v>3800</v>
      </c>
      <c r="J233" s="46" t="n">
        <v>2745.97</v>
      </c>
      <c r="K233" s="46" t="n">
        <v>2750</v>
      </c>
      <c r="L233" s="46"/>
      <c r="M233" s="46"/>
      <c r="N233" s="46"/>
      <c r="O233" s="46"/>
      <c r="P233" s="46" t="n">
        <f aca="false">K233+SUM(L233:O233)</f>
        <v>2750</v>
      </c>
      <c r="Q233" s="46"/>
      <c r="R233" s="2" t="n">
        <f aca="false">Q233/$P233</f>
        <v>0</v>
      </c>
      <c r="S233" s="46"/>
      <c r="T233" s="2" t="n">
        <f aca="false">S233/$P233</f>
        <v>0</v>
      </c>
      <c r="U233" s="46"/>
      <c r="V233" s="2" t="n">
        <f aca="false">U233/$P233</f>
        <v>0</v>
      </c>
      <c r="W233" s="46"/>
      <c r="X233" s="47" t="n">
        <f aca="false">W233/$P233</f>
        <v>0</v>
      </c>
      <c r="Y233" s="46" t="n">
        <f aca="false">K233</f>
        <v>2750</v>
      </c>
      <c r="Z233" s="48" t="n">
        <f aca="false">Y233</f>
        <v>2750</v>
      </c>
    </row>
    <row r="234" customFormat="false" ht="13.9" hidden="false" customHeight="true" outlineLevel="0" collapsed="false">
      <c r="E234" s="52"/>
      <c r="F234" s="86" t="s">
        <v>193</v>
      </c>
      <c r="G234" s="54"/>
      <c r="H234" s="54"/>
      <c r="I234" s="54" t="n">
        <v>1000</v>
      </c>
      <c r="J234" s="54" t="n">
        <v>292.8</v>
      </c>
      <c r="K234" s="54" t="n">
        <v>300</v>
      </c>
      <c r="L234" s="54"/>
      <c r="M234" s="54"/>
      <c r="N234" s="54"/>
      <c r="O234" s="54"/>
      <c r="P234" s="54" t="n">
        <f aca="false">K234+SUM(L234:O234)</f>
        <v>300</v>
      </c>
      <c r="Q234" s="54"/>
      <c r="R234" s="55" t="n">
        <f aca="false">Q234/$P234</f>
        <v>0</v>
      </c>
      <c r="S234" s="54"/>
      <c r="T234" s="55" t="n">
        <f aca="false">S234/$P234</f>
        <v>0</v>
      </c>
      <c r="U234" s="54"/>
      <c r="V234" s="55" t="n">
        <f aca="false">U234/$P234</f>
        <v>0</v>
      </c>
      <c r="W234" s="54"/>
      <c r="X234" s="56" t="n">
        <f aca="false">W234/$P234</f>
        <v>0</v>
      </c>
      <c r="Y234" s="54" t="n">
        <v>0</v>
      </c>
      <c r="Z234" s="57" t="n">
        <f aca="false">Y234</f>
        <v>0</v>
      </c>
    </row>
    <row r="236" customFormat="false" ht="13.9" hidden="false" customHeight="true" outlineLevel="0" collapsed="false">
      <c r="D236" s="19" t="s">
        <v>194</v>
      </c>
      <c r="E236" s="19"/>
      <c r="F236" s="19"/>
      <c r="G236" s="19"/>
      <c r="H236" s="19"/>
      <c r="I236" s="19"/>
      <c r="J236" s="19"/>
      <c r="K236" s="19"/>
      <c r="L236" s="19"/>
      <c r="M236" s="19"/>
      <c r="N236" s="19"/>
      <c r="O236" s="19"/>
      <c r="P236" s="19"/>
      <c r="Q236" s="19"/>
      <c r="R236" s="20"/>
      <c r="S236" s="19"/>
      <c r="T236" s="20"/>
      <c r="U236" s="19"/>
      <c r="V236" s="20"/>
      <c r="W236" s="19"/>
      <c r="X236" s="20"/>
      <c r="Y236" s="19"/>
      <c r="Z236" s="19"/>
    </row>
    <row r="237" customFormat="false" ht="13.9" hidden="false" customHeight="true" outlineLevel="0" collapsed="false">
      <c r="D237" s="6"/>
      <c r="E237" s="6"/>
      <c r="F237" s="6"/>
      <c r="G237" s="7" t="s">
        <v>1</v>
      </c>
      <c r="H237" s="7" t="s">
        <v>2</v>
      </c>
      <c r="I237" s="7" t="s">
        <v>3</v>
      </c>
      <c r="J237" s="7" t="s">
        <v>4</v>
      </c>
      <c r="K237" s="7" t="s">
        <v>5</v>
      </c>
      <c r="L237" s="7" t="s">
        <v>6</v>
      </c>
      <c r="M237" s="7" t="s">
        <v>7</v>
      </c>
      <c r="N237" s="7" t="s">
        <v>8</v>
      </c>
      <c r="O237" s="7" t="s">
        <v>9</v>
      </c>
      <c r="P237" s="7" t="s">
        <v>10</v>
      </c>
      <c r="Q237" s="7" t="s">
        <v>11</v>
      </c>
      <c r="R237" s="8" t="s">
        <v>12</v>
      </c>
      <c r="S237" s="7" t="s">
        <v>13</v>
      </c>
      <c r="T237" s="8" t="s">
        <v>14</v>
      </c>
      <c r="U237" s="7" t="s">
        <v>15</v>
      </c>
      <c r="V237" s="8" t="s">
        <v>16</v>
      </c>
      <c r="W237" s="7" t="s">
        <v>17</v>
      </c>
      <c r="X237" s="8" t="s">
        <v>18</v>
      </c>
      <c r="Y237" s="7" t="s">
        <v>19</v>
      </c>
      <c r="Z237" s="7" t="s">
        <v>20</v>
      </c>
    </row>
    <row r="238" customFormat="false" ht="13.9" hidden="false" customHeight="true" outlineLevel="0" collapsed="false">
      <c r="A238" s="1" t="n">
        <v>4</v>
      </c>
      <c r="D238" s="21" t="s">
        <v>21</v>
      </c>
      <c r="E238" s="22" t="n">
        <v>111</v>
      </c>
      <c r="F238" s="22" t="s">
        <v>47</v>
      </c>
      <c r="G238" s="23" t="n">
        <f aca="false">G251+G260</f>
        <v>0</v>
      </c>
      <c r="H238" s="23" t="n">
        <f aca="false">H251+H260</f>
        <v>3093.96</v>
      </c>
      <c r="I238" s="23" t="n">
        <f aca="false">I251+I260</f>
        <v>0</v>
      </c>
      <c r="J238" s="23" t="n">
        <f aca="false">J251+J260</f>
        <v>0</v>
      </c>
      <c r="K238" s="23" t="n">
        <f aca="false">K251+K260</f>
        <v>0</v>
      </c>
      <c r="L238" s="23" t="n">
        <f aca="false">L251+L260</f>
        <v>0</v>
      </c>
      <c r="M238" s="23" t="n">
        <f aca="false">M251+M260</f>
        <v>0</v>
      </c>
      <c r="N238" s="23" t="n">
        <f aca="false">N251+N260</f>
        <v>0</v>
      </c>
      <c r="O238" s="23" t="n">
        <f aca="false">O251+O260</f>
        <v>0</v>
      </c>
      <c r="P238" s="23" t="n">
        <f aca="false">P251+P260</f>
        <v>0</v>
      </c>
      <c r="Q238" s="23" t="n">
        <f aca="false">Q251+Q260</f>
        <v>0</v>
      </c>
      <c r="R238" s="24" t="e">
        <f aca="false">Q238/$P238</f>
        <v>#DIV/0!</v>
      </c>
      <c r="S238" s="23" t="n">
        <f aca="false">S251+S260</f>
        <v>0</v>
      </c>
      <c r="T238" s="24" t="e">
        <f aca="false">S238/$P238</f>
        <v>#DIV/0!</v>
      </c>
      <c r="U238" s="23" t="n">
        <f aca="false">U251+U260</f>
        <v>0</v>
      </c>
      <c r="V238" s="24" t="e">
        <f aca="false">U238/$P238</f>
        <v>#DIV/0!</v>
      </c>
      <c r="W238" s="23" t="n">
        <f aca="false">W251+W260</f>
        <v>0</v>
      </c>
      <c r="X238" s="24" t="e">
        <f aca="false">W238/$P238</f>
        <v>#DIV/0!</v>
      </c>
      <c r="Y238" s="23" t="n">
        <f aca="false">Y251+Y260</f>
        <v>0</v>
      </c>
      <c r="Z238" s="23" t="n">
        <f aca="false">Z251+Z260</f>
        <v>0</v>
      </c>
    </row>
    <row r="239" customFormat="false" ht="13.9" hidden="false" customHeight="true" outlineLevel="0" collapsed="false">
      <c r="A239" s="1" t="n">
        <v>4</v>
      </c>
      <c r="D239" s="21"/>
      <c r="E239" s="22" t="n">
        <v>41</v>
      </c>
      <c r="F239" s="22" t="s">
        <v>23</v>
      </c>
      <c r="G239" s="23" t="n">
        <f aca="false">G246+G254+G265</f>
        <v>61568.91</v>
      </c>
      <c r="H239" s="23" t="n">
        <f aca="false">H246+H254+H265</f>
        <v>87449.38</v>
      </c>
      <c r="I239" s="23" t="n">
        <f aca="false">I246+I254+I265</f>
        <v>92925</v>
      </c>
      <c r="J239" s="23" t="n">
        <f aca="false">J246+J254+J265</f>
        <v>104972.76</v>
      </c>
      <c r="K239" s="23" t="n">
        <f aca="false">K246+K254+K265</f>
        <v>140704</v>
      </c>
      <c r="L239" s="23" t="n">
        <f aca="false">L246+L254+L265</f>
        <v>0</v>
      </c>
      <c r="M239" s="23" t="n">
        <f aca="false">M246+M254+M265</f>
        <v>0</v>
      </c>
      <c r="N239" s="23" t="n">
        <f aca="false">N246+N254+N265</f>
        <v>0</v>
      </c>
      <c r="O239" s="23" t="n">
        <f aca="false">O246+O254+O265</f>
        <v>0</v>
      </c>
      <c r="P239" s="23" t="n">
        <f aca="false">P246+P254+P265</f>
        <v>140704</v>
      </c>
      <c r="Q239" s="23" t="n">
        <f aca="false">Q246+Q254+Q265</f>
        <v>0</v>
      </c>
      <c r="R239" s="24" t="n">
        <f aca="false">Q239/$P239</f>
        <v>0</v>
      </c>
      <c r="S239" s="23" t="n">
        <f aca="false">S246+S254+S265</f>
        <v>0</v>
      </c>
      <c r="T239" s="24" t="n">
        <f aca="false">S239/$P239</f>
        <v>0</v>
      </c>
      <c r="U239" s="23" t="n">
        <f aca="false">U246+U254+U265</f>
        <v>0</v>
      </c>
      <c r="V239" s="24" t="n">
        <f aca="false">U239/$P239</f>
        <v>0</v>
      </c>
      <c r="W239" s="23" t="n">
        <f aca="false">W246+W254+W265</f>
        <v>0</v>
      </c>
      <c r="X239" s="24" t="n">
        <f aca="false">W239/$P239</f>
        <v>0</v>
      </c>
      <c r="Y239" s="23" t="n">
        <f aca="false">Y246+Y254+Y265</f>
        <v>100864</v>
      </c>
      <c r="Z239" s="23" t="n">
        <f aca="false">Z246+Z254+Z265</f>
        <v>103802</v>
      </c>
    </row>
    <row r="240" customFormat="false" ht="13.9" hidden="false" customHeight="true" outlineLevel="0" collapsed="false">
      <c r="A240" s="1" t="n">
        <v>4</v>
      </c>
      <c r="D240" s="21"/>
      <c r="E240" s="22" t="n">
        <v>72</v>
      </c>
      <c r="F240" s="22" t="s">
        <v>25</v>
      </c>
      <c r="G240" s="23" t="n">
        <f aca="false">G267</f>
        <v>0</v>
      </c>
      <c r="H240" s="23" t="n">
        <f aca="false">H267</f>
        <v>159.47</v>
      </c>
      <c r="I240" s="23" t="n">
        <f aca="false">I267</f>
        <v>167</v>
      </c>
      <c r="J240" s="23" t="n">
        <f aca="false">J267</f>
        <v>247.65</v>
      </c>
      <c r="K240" s="23" t="n">
        <f aca="false">K267</f>
        <v>248</v>
      </c>
      <c r="L240" s="23" t="n">
        <f aca="false">L267</f>
        <v>0</v>
      </c>
      <c r="M240" s="23" t="n">
        <f aca="false">M267</f>
        <v>0</v>
      </c>
      <c r="N240" s="23" t="n">
        <f aca="false">N267</f>
        <v>0</v>
      </c>
      <c r="O240" s="23" t="n">
        <f aca="false">O267</f>
        <v>0</v>
      </c>
      <c r="P240" s="23" t="n">
        <f aca="false">P267</f>
        <v>248</v>
      </c>
      <c r="Q240" s="23" t="n">
        <f aca="false">Q267</f>
        <v>0</v>
      </c>
      <c r="R240" s="24" t="n">
        <f aca="false">Q240/$P240</f>
        <v>0</v>
      </c>
      <c r="S240" s="23" t="n">
        <f aca="false">S267</f>
        <v>0</v>
      </c>
      <c r="T240" s="24" t="n">
        <f aca="false">S240/$P240</f>
        <v>0</v>
      </c>
      <c r="U240" s="23" t="n">
        <f aca="false">U267</f>
        <v>0</v>
      </c>
      <c r="V240" s="24" t="n">
        <f aca="false">U240/$P240</f>
        <v>0</v>
      </c>
      <c r="W240" s="23" t="n">
        <f aca="false">W267</f>
        <v>0</v>
      </c>
      <c r="X240" s="24" t="n">
        <f aca="false">W240/$P240</f>
        <v>0</v>
      </c>
      <c r="Y240" s="23" t="n">
        <f aca="false">Y267</f>
        <v>248</v>
      </c>
      <c r="Z240" s="23" t="n">
        <f aca="false">Z267</f>
        <v>248</v>
      </c>
    </row>
    <row r="241" customFormat="false" ht="13.9" hidden="false" customHeight="true" outlineLevel="0" collapsed="false">
      <c r="A241" s="1" t="n">
        <v>4</v>
      </c>
      <c r="D241" s="17"/>
      <c r="E241" s="18"/>
      <c r="F241" s="25" t="s">
        <v>124</v>
      </c>
      <c r="G241" s="26" t="n">
        <f aca="false">SUM(G238:G240)</f>
        <v>61568.91</v>
      </c>
      <c r="H241" s="26" t="n">
        <f aca="false">SUM(H238:H240)</f>
        <v>90702.81</v>
      </c>
      <c r="I241" s="26" t="n">
        <f aca="false">SUM(I238:I240)</f>
        <v>93092</v>
      </c>
      <c r="J241" s="26" t="n">
        <f aca="false">SUM(J238:J240)</f>
        <v>105220.41</v>
      </c>
      <c r="K241" s="26" t="n">
        <f aca="false">SUM(K238:K240)</f>
        <v>140952</v>
      </c>
      <c r="L241" s="26" t="n">
        <f aca="false">SUM(L238:L240)</f>
        <v>0</v>
      </c>
      <c r="M241" s="26" t="n">
        <f aca="false">SUM(M238:M240)</f>
        <v>0</v>
      </c>
      <c r="N241" s="26" t="n">
        <f aca="false">SUM(N238:N240)</f>
        <v>0</v>
      </c>
      <c r="O241" s="26" t="n">
        <f aca="false">SUM(O238:O240)</f>
        <v>0</v>
      </c>
      <c r="P241" s="26" t="n">
        <f aca="false">SUM(P238:P240)</f>
        <v>140952</v>
      </c>
      <c r="Q241" s="26" t="n">
        <f aca="false">SUM(Q238:Q240)</f>
        <v>0</v>
      </c>
      <c r="R241" s="27" t="n">
        <f aca="false">Q241/$P241</f>
        <v>0</v>
      </c>
      <c r="S241" s="26" t="n">
        <f aca="false">SUM(S238:S240)</f>
        <v>0</v>
      </c>
      <c r="T241" s="27" t="n">
        <f aca="false">S241/$P241</f>
        <v>0</v>
      </c>
      <c r="U241" s="26" t="n">
        <f aca="false">SUM(U238:U240)</f>
        <v>0</v>
      </c>
      <c r="V241" s="27" t="n">
        <f aca="false">U241/$P241</f>
        <v>0</v>
      </c>
      <c r="W241" s="26" t="n">
        <f aca="false">SUM(W238:W240)</f>
        <v>0</v>
      </c>
      <c r="X241" s="27" t="n">
        <f aca="false">W241/$P241</f>
        <v>0</v>
      </c>
      <c r="Y241" s="26" t="n">
        <f aca="false">SUM(Y238:Y240)</f>
        <v>101112</v>
      </c>
      <c r="Z241" s="26" t="n">
        <f aca="false">SUM(Z238:Z240)</f>
        <v>104050</v>
      </c>
    </row>
    <row r="243" customFormat="false" ht="13.9" hidden="false" customHeight="true" outlineLevel="0" collapsed="false">
      <c r="D243" s="60" t="s">
        <v>195</v>
      </c>
      <c r="E243" s="60"/>
      <c r="F243" s="60"/>
      <c r="G243" s="60"/>
      <c r="H243" s="60"/>
      <c r="I243" s="60"/>
      <c r="J243" s="60"/>
      <c r="K243" s="60"/>
      <c r="L243" s="60"/>
      <c r="M243" s="60"/>
      <c r="N243" s="60"/>
      <c r="O243" s="60"/>
      <c r="P243" s="60"/>
      <c r="Q243" s="60"/>
      <c r="R243" s="61"/>
      <c r="S243" s="60"/>
      <c r="T243" s="61"/>
      <c r="U243" s="60"/>
      <c r="V243" s="61"/>
      <c r="W243" s="60"/>
      <c r="X243" s="61"/>
      <c r="Y243" s="60"/>
      <c r="Z243" s="60"/>
    </row>
    <row r="244" customFormat="false" ht="13.9" hidden="false" customHeight="true" outlineLevel="0" collapsed="false">
      <c r="D244" s="7" t="s">
        <v>33</v>
      </c>
      <c r="E244" s="7" t="s">
        <v>34</v>
      </c>
      <c r="F244" s="7" t="s">
        <v>35</v>
      </c>
      <c r="G244" s="7" t="s">
        <v>1</v>
      </c>
      <c r="H244" s="7" t="s">
        <v>2</v>
      </c>
      <c r="I244" s="7" t="s">
        <v>3</v>
      </c>
      <c r="J244" s="7" t="s">
        <v>4</v>
      </c>
      <c r="K244" s="7" t="s">
        <v>5</v>
      </c>
      <c r="L244" s="7" t="s">
        <v>6</v>
      </c>
      <c r="M244" s="7" t="s">
        <v>7</v>
      </c>
      <c r="N244" s="7" t="s">
        <v>8</v>
      </c>
      <c r="O244" s="7" t="s">
        <v>9</v>
      </c>
      <c r="P244" s="7" t="s">
        <v>10</v>
      </c>
      <c r="Q244" s="7" t="s">
        <v>11</v>
      </c>
      <c r="R244" s="8" t="s">
        <v>12</v>
      </c>
      <c r="S244" s="7" t="s">
        <v>13</v>
      </c>
      <c r="T244" s="8" t="s">
        <v>14</v>
      </c>
      <c r="U244" s="7" t="s">
        <v>15</v>
      </c>
      <c r="V244" s="8" t="s">
        <v>16</v>
      </c>
      <c r="W244" s="7" t="s">
        <v>17</v>
      </c>
      <c r="X244" s="8" t="s">
        <v>18</v>
      </c>
      <c r="Y244" s="7" t="s">
        <v>19</v>
      </c>
      <c r="Z244" s="7" t="s">
        <v>20</v>
      </c>
    </row>
    <row r="245" customFormat="false" ht="13.9" hidden="false" customHeight="true" outlineLevel="0" collapsed="false">
      <c r="A245" s="1" t="n">
        <v>4</v>
      </c>
      <c r="B245" s="1" t="n">
        <v>1</v>
      </c>
      <c r="D245" s="74" t="s">
        <v>196</v>
      </c>
      <c r="E245" s="10" t="n">
        <v>630</v>
      </c>
      <c r="F245" s="10" t="s">
        <v>131</v>
      </c>
      <c r="G245" s="11" t="n">
        <v>58343.26</v>
      </c>
      <c r="H245" s="11" t="n">
        <v>50247</v>
      </c>
      <c r="I245" s="33" t="n">
        <v>54425</v>
      </c>
      <c r="J245" s="33" t="n">
        <v>57460.65</v>
      </c>
      <c r="K245" s="33" t="n">
        <v>57669</v>
      </c>
      <c r="L245" s="33"/>
      <c r="M245" s="33"/>
      <c r="N245" s="33"/>
      <c r="O245" s="33"/>
      <c r="P245" s="33" t="n">
        <f aca="false">K245+SUM(L245:O245)</f>
        <v>57669</v>
      </c>
      <c r="Q245" s="33"/>
      <c r="R245" s="34" t="n">
        <f aca="false">Q245/$P245</f>
        <v>0</v>
      </c>
      <c r="S245" s="33"/>
      <c r="T245" s="34" t="n">
        <f aca="false">S245/$P245</f>
        <v>0</v>
      </c>
      <c r="U245" s="33"/>
      <c r="V245" s="34" t="n">
        <f aca="false">U245/$P245</f>
        <v>0</v>
      </c>
      <c r="W245" s="33"/>
      <c r="X245" s="34" t="n">
        <f aca="false">W245/$P245</f>
        <v>0</v>
      </c>
      <c r="Y245" s="11" t="n">
        <f aca="false">K245</f>
        <v>57669</v>
      </c>
      <c r="Z245" s="11" t="n">
        <f aca="false">Y245</f>
        <v>57669</v>
      </c>
    </row>
    <row r="246" customFormat="false" ht="13.9" hidden="false" customHeight="true" outlineLevel="0" collapsed="false">
      <c r="A246" s="1" t="n">
        <v>4</v>
      </c>
      <c r="B246" s="1" t="n">
        <v>1</v>
      </c>
      <c r="D246" s="67" t="s">
        <v>21</v>
      </c>
      <c r="E246" s="13" t="n">
        <v>41</v>
      </c>
      <c r="F246" s="13" t="s">
        <v>23</v>
      </c>
      <c r="G246" s="14" t="n">
        <f aca="false">SUM(G245:G245)</f>
        <v>58343.26</v>
      </c>
      <c r="H246" s="14" t="n">
        <f aca="false">SUM(H245:H245)</f>
        <v>50247</v>
      </c>
      <c r="I246" s="14" t="n">
        <f aca="false">SUM(I245:I245)</f>
        <v>54425</v>
      </c>
      <c r="J246" s="14" t="n">
        <f aca="false">SUM(J245:J245)</f>
        <v>57460.65</v>
      </c>
      <c r="K246" s="14" t="n">
        <f aca="false">SUM(K245:K245)</f>
        <v>57669</v>
      </c>
      <c r="L246" s="14" t="n">
        <f aca="false">SUM(L245:L245)</f>
        <v>0</v>
      </c>
      <c r="M246" s="14" t="n">
        <f aca="false">SUM(M245:M245)</f>
        <v>0</v>
      </c>
      <c r="N246" s="14" t="n">
        <f aca="false">SUM(N245:N245)</f>
        <v>0</v>
      </c>
      <c r="O246" s="14" t="n">
        <f aca="false">SUM(O245:O245)</f>
        <v>0</v>
      </c>
      <c r="P246" s="14" t="n">
        <f aca="false">SUM(P245:P245)</f>
        <v>57669</v>
      </c>
      <c r="Q246" s="14" t="n">
        <f aca="false">SUM(Q245:Q245)</f>
        <v>0</v>
      </c>
      <c r="R246" s="15" t="n">
        <f aca="false">Q246/$P246</f>
        <v>0</v>
      </c>
      <c r="S246" s="14" t="n">
        <f aca="false">SUM(S245:S245)</f>
        <v>0</v>
      </c>
      <c r="T246" s="15" t="n">
        <f aca="false">S246/$P246</f>
        <v>0</v>
      </c>
      <c r="U246" s="14" t="n">
        <f aca="false">SUM(U245:U245)</f>
        <v>0</v>
      </c>
      <c r="V246" s="15" t="n">
        <f aca="false">U246/$P246</f>
        <v>0</v>
      </c>
      <c r="W246" s="14" t="n">
        <f aca="false">SUM(W245:W245)</f>
        <v>0</v>
      </c>
      <c r="X246" s="15" t="n">
        <f aca="false">W246/$P246</f>
        <v>0</v>
      </c>
      <c r="Y246" s="14" t="n">
        <f aca="false">SUM(Y245:Y245)</f>
        <v>57669</v>
      </c>
      <c r="Z246" s="14" t="n">
        <f aca="false">SUM(Z245:Z245)</f>
        <v>57669</v>
      </c>
    </row>
    <row r="248" customFormat="false" ht="13.9" hidden="false" customHeight="true" outlineLevel="0" collapsed="false">
      <c r="D248" s="60" t="s">
        <v>197</v>
      </c>
      <c r="E248" s="60"/>
      <c r="F248" s="60"/>
      <c r="G248" s="60"/>
      <c r="H248" s="60"/>
      <c r="I248" s="60"/>
      <c r="J248" s="60"/>
      <c r="K248" s="60"/>
      <c r="L248" s="60"/>
      <c r="M248" s="60"/>
      <c r="N248" s="60"/>
      <c r="O248" s="60"/>
      <c r="P248" s="60"/>
      <c r="Q248" s="60"/>
      <c r="R248" s="61"/>
      <c r="S248" s="60"/>
      <c r="T248" s="61"/>
      <c r="U248" s="60"/>
      <c r="V248" s="61"/>
      <c r="W248" s="60"/>
      <c r="X248" s="61"/>
      <c r="Y248" s="60"/>
      <c r="Z248" s="60"/>
    </row>
    <row r="249" customFormat="false" ht="13.9" hidden="false" customHeight="true" outlineLevel="0" collapsed="false">
      <c r="D249" s="7" t="s">
        <v>33</v>
      </c>
      <c r="E249" s="7" t="s">
        <v>34</v>
      </c>
      <c r="F249" s="7" t="s">
        <v>35</v>
      </c>
      <c r="G249" s="7" t="s">
        <v>1</v>
      </c>
      <c r="H249" s="7" t="s">
        <v>2</v>
      </c>
      <c r="I249" s="7" t="s">
        <v>3</v>
      </c>
      <c r="J249" s="7" t="s">
        <v>4</v>
      </c>
      <c r="K249" s="7" t="s">
        <v>5</v>
      </c>
      <c r="L249" s="7" t="s">
        <v>6</v>
      </c>
      <c r="M249" s="7" t="s">
        <v>7</v>
      </c>
      <c r="N249" s="7" t="s">
        <v>8</v>
      </c>
      <c r="O249" s="7" t="s">
        <v>9</v>
      </c>
      <c r="P249" s="7" t="s">
        <v>10</v>
      </c>
      <c r="Q249" s="7" t="s">
        <v>11</v>
      </c>
      <c r="R249" s="8" t="s">
        <v>12</v>
      </c>
      <c r="S249" s="7" t="s">
        <v>13</v>
      </c>
      <c r="T249" s="8" t="s">
        <v>14</v>
      </c>
      <c r="U249" s="7" t="s">
        <v>15</v>
      </c>
      <c r="V249" s="8" t="s">
        <v>16</v>
      </c>
      <c r="W249" s="7" t="s">
        <v>17</v>
      </c>
      <c r="X249" s="8" t="s">
        <v>18</v>
      </c>
      <c r="Y249" s="7" t="s">
        <v>19</v>
      </c>
      <c r="Z249" s="7" t="s">
        <v>20</v>
      </c>
    </row>
    <row r="250" customFormat="false" ht="13.9" hidden="false" customHeight="true" outlineLevel="0" collapsed="false">
      <c r="A250" s="1" t="n">
        <v>4</v>
      </c>
      <c r="B250" s="1" t="n">
        <v>2</v>
      </c>
      <c r="D250" s="74" t="s">
        <v>196</v>
      </c>
      <c r="E250" s="10" t="n">
        <v>630</v>
      </c>
      <c r="F250" s="10" t="s">
        <v>131</v>
      </c>
      <c r="G250" s="11" t="n">
        <v>0</v>
      </c>
      <c r="H250" s="11" t="n">
        <v>0</v>
      </c>
      <c r="I250" s="11" t="n">
        <v>0</v>
      </c>
      <c r="J250" s="11" t="n">
        <v>0</v>
      </c>
      <c r="K250" s="11" t="n">
        <v>0</v>
      </c>
      <c r="L250" s="11"/>
      <c r="M250" s="11"/>
      <c r="N250" s="11"/>
      <c r="O250" s="11"/>
      <c r="P250" s="11" t="n">
        <f aca="false">K250+SUM(L250:O250)</f>
        <v>0</v>
      </c>
      <c r="Q250" s="11"/>
      <c r="R250" s="12" t="e">
        <f aca="false">Q250/$P250</f>
        <v>#DIV/0!</v>
      </c>
      <c r="S250" s="11"/>
      <c r="T250" s="12" t="e">
        <f aca="false">S250/$P250</f>
        <v>#DIV/0!</v>
      </c>
      <c r="U250" s="11"/>
      <c r="V250" s="12" t="e">
        <f aca="false">U250/$P250</f>
        <v>#DIV/0!</v>
      </c>
      <c r="W250" s="11"/>
      <c r="X250" s="12" t="e">
        <f aca="false">W250/$P250</f>
        <v>#DIV/0!</v>
      </c>
      <c r="Y250" s="11" t="n">
        <v>0</v>
      </c>
      <c r="Z250" s="11" t="n">
        <f aca="false">Y250</f>
        <v>0</v>
      </c>
    </row>
    <row r="251" customFormat="false" ht="13.9" hidden="false" customHeight="true" outlineLevel="0" collapsed="false">
      <c r="A251" s="1" t="n">
        <v>4</v>
      </c>
      <c r="B251" s="1" t="n">
        <v>2</v>
      </c>
      <c r="D251" s="75" t="s">
        <v>21</v>
      </c>
      <c r="E251" s="35" t="n">
        <v>111</v>
      </c>
      <c r="F251" s="35" t="s">
        <v>134</v>
      </c>
      <c r="G251" s="36" t="n">
        <f aca="false">SUM(G250:G250)</f>
        <v>0</v>
      </c>
      <c r="H251" s="36" t="n">
        <f aca="false">SUM(H250:H250)</f>
        <v>0</v>
      </c>
      <c r="I251" s="36" t="n">
        <f aca="false">SUM(I250:I250)</f>
        <v>0</v>
      </c>
      <c r="J251" s="36" t="n">
        <f aca="false">SUM(J250:J250)</f>
        <v>0</v>
      </c>
      <c r="K251" s="36" t="n">
        <f aca="false">SUM(K250:K250)</f>
        <v>0</v>
      </c>
      <c r="L251" s="36" t="n">
        <f aca="false">SUM(L250:L250)</f>
        <v>0</v>
      </c>
      <c r="M251" s="36" t="n">
        <f aca="false">SUM(M250:M250)</f>
        <v>0</v>
      </c>
      <c r="N251" s="36" t="n">
        <f aca="false">SUM(N250:N250)</f>
        <v>0</v>
      </c>
      <c r="O251" s="36" t="n">
        <f aca="false">SUM(O250:O250)</f>
        <v>0</v>
      </c>
      <c r="P251" s="36" t="n">
        <f aca="false">SUM(P250:P250)</f>
        <v>0</v>
      </c>
      <c r="Q251" s="36" t="n">
        <f aca="false">SUM(Q250:Q250)</f>
        <v>0</v>
      </c>
      <c r="R251" s="37" t="e">
        <f aca="false">Q251/$P251</f>
        <v>#DIV/0!</v>
      </c>
      <c r="S251" s="36" t="n">
        <f aca="false">SUM(S250:S250)</f>
        <v>0</v>
      </c>
      <c r="T251" s="37" t="e">
        <f aca="false">S251/$P251</f>
        <v>#DIV/0!</v>
      </c>
      <c r="U251" s="36" t="n">
        <f aca="false">SUM(U250:U250)</f>
        <v>0</v>
      </c>
      <c r="V251" s="37" t="e">
        <f aca="false">U251/$P251</f>
        <v>#DIV/0!</v>
      </c>
      <c r="W251" s="36" t="n">
        <f aca="false">SUM(W250:W250)</f>
        <v>0</v>
      </c>
      <c r="X251" s="37" t="e">
        <f aca="false">W251/$P251</f>
        <v>#DIV/0!</v>
      </c>
      <c r="Y251" s="36" t="n">
        <f aca="false">SUM(Y250:Y250)</f>
        <v>0</v>
      </c>
      <c r="Z251" s="36" t="n">
        <f aca="false">SUM(Z250:Z250)</f>
        <v>0</v>
      </c>
    </row>
    <row r="252" customFormat="false" ht="13.9" hidden="false" customHeight="true" outlineLevel="0" collapsed="false">
      <c r="A252" s="1" t="n">
        <v>4</v>
      </c>
      <c r="B252" s="1" t="n">
        <v>2</v>
      </c>
      <c r="D252" s="74" t="s">
        <v>196</v>
      </c>
      <c r="E252" s="10" t="n">
        <v>620</v>
      </c>
      <c r="F252" s="10" t="s">
        <v>130</v>
      </c>
      <c r="G252" s="11" t="n">
        <v>0</v>
      </c>
      <c r="H252" s="11" t="n">
        <v>1142.07</v>
      </c>
      <c r="I252" s="11" t="n">
        <v>0</v>
      </c>
      <c r="J252" s="11" t="n">
        <v>0</v>
      </c>
      <c r="K252" s="11" t="n">
        <v>0</v>
      </c>
      <c r="L252" s="11"/>
      <c r="M252" s="11"/>
      <c r="N252" s="11"/>
      <c r="O252" s="11"/>
      <c r="P252" s="36" t="n">
        <f aca="false">SUM(P251:P251)</f>
        <v>0</v>
      </c>
      <c r="Q252" s="11"/>
      <c r="R252" s="37" t="e">
        <f aca="false">Q252/$P252</f>
        <v>#DIV/0!</v>
      </c>
      <c r="S252" s="11"/>
      <c r="T252" s="37" t="e">
        <f aca="false">S252/$P252</f>
        <v>#DIV/0!</v>
      </c>
      <c r="U252" s="11"/>
      <c r="V252" s="37" t="e">
        <f aca="false">U252/$P252</f>
        <v>#DIV/0!</v>
      </c>
      <c r="W252" s="11"/>
      <c r="X252" s="37" t="e">
        <f aca="false">W252/$P252</f>
        <v>#DIV/0!</v>
      </c>
      <c r="Y252" s="11" t="n">
        <v>0</v>
      </c>
      <c r="Z252" s="11" t="n">
        <v>0</v>
      </c>
    </row>
    <row r="253" customFormat="false" ht="13.9" hidden="false" customHeight="true" outlineLevel="0" collapsed="false">
      <c r="A253" s="1" t="n">
        <v>4</v>
      </c>
      <c r="B253" s="1" t="n">
        <v>2</v>
      </c>
      <c r="D253" s="74" t="s">
        <v>196</v>
      </c>
      <c r="E253" s="10" t="n">
        <v>630</v>
      </c>
      <c r="F253" s="10" t="s">
        <v>131</v>
      </c>
      <c r="G253" s="11" t="n">
        <v>0</v>
      </c>
      <c r="H253" s="11" t="n">
        <v>4302.96</v>
      </c>
      <c r="I253" s="11" t="n">
        <v>545</v>
      </c>
      <c r="J253" s="11" t="n">
        <v>515.01</v>
      </c>
      <c r="K253" s="11" t="n">
        <v>515</v>
      </c>
      <c r="L253" s="11"/>
      <c r="M253" s="11"/>
      <c r="N253" s="11"/>
      <c r="O253" s="11"/>
      <c r="P253" s="11" t="n">
        <f aca="false">K253+SUM(L253:O253)</f>
        <v>515</v>
      </c>
      <c r="Q253" s="11"/>
      <c r="R253" s="12" t="n">
        <f aca="false">Q253/$P253</f>
        <v>0</v>
      </c>
      <c r="S253" s="11"/>
      <c r="T253" s="12" t="n">
        <f aca="false">S253/$P253</f>
        <v>0</v>
      </c>
      <c r="U253" s="11"/>
      <c r="V253" s="12" t="n">
        <f aca="false">U253/$P253</f>
        <v>0</v>
      </c>
      <c r="W253" s="11"/>
      <c r="X253" s="12" t="n">
        <f aca="false">W253/$P253</f>
        <v>0</v>
      </c>
      <c r="Y253" s="11" t="n">
        <f aca="false">K253</f>
        <v>515</v>
      </c>
      <c r="Z253" s="11" t="n">
        <f aca="false">Y253</f>
        <v>515</v>
      </c>
    </row>
    <row r="254" customFormat="false" ht="13.9" hidden="false" customHeight="true" outlineLevel="0" collapsed="false">
      <c r="A254" s="1" t="n">
        <v>4</v>
      </c>
      <c r="B254" s="1" t="n">
        <v>2</v>
      </c>
      <c r="D254" s="75" t="s">
        <v>21</v>
      </c>
      <c r="E254" s="35" t="n">
        <v>41</v>
      </c>
      <c r="F254" s="35" t="s">
        <v>23</v>
      </c>
      <c r="G254" s="36" t="n">
        <f aca="false">SUM(G252:G253)</f>
        <v>0</v>
      </c>
      <c r="H254" s="36" t="n">
        <f aca="false">SUM(H252:H253)</f>
        <v>5445.03</v>
      </c>
      <c r="I254" s="36" t="n">
        <f aca="false">SUM(I252:I253)</f>
        <v>545</v>
      </c>
      <c r="J254" s="36" t="n">
        <f aca="false">SUM(J252:J253)</f>
        <v>515.01</v>
      </c>
      <c r="K254" s="36" t="n">
        <f aca="false">SUM(K252:K253)</f>
        <v>515</v>
      </c>
      <c r="L254" s="36" t="n">
        <f aca="false">SUM(L252:L253)</f>
        <v>0</v>
      </c>
      <c r="M254" s="36" t="n">
        <f aca="false">SUM(M252:M253)</f>
        <v>0</v>
      </c>
      <c r="N254" s="36" t="n">
        <f aca="false">SUM(N252:N253)</f>
        <v>0</v>
      </c>
      <c r="O254" s="36" t="n">
        <f aca="false">SUM(O252:O253)</f>
        <v>0</v>
      </c>
      <c r="P254" s="36" t="n">
        <f aca="false">SUM(P252:P253)</f>
        <v>515</v>
      </c>
      <c r="Q254" s="36" t="n">
        <f aca="false">SUM(Q252:Q253)</f>
        <v>0</v>
      </c>
      <c r="R254" s="37" t="n">
        <f aca="false">Q254/$P254</f>
        <v>0</v>
      </c>
      <c r="S254" s="36" t="n">
        <f aca="false">SUM(S252:S253)</f>
        <v>0</v>
      </c>
      <c r="T254" s="37" t="n">
        <f aca="false">S254/$P254</f>
        <v>0</v>
      </c>
      <c r="U254" s="36" t="n">
        <f aca="false">SUM(U252:U253)</f>
        <v>0</v>
      </c>
      <c r="V254" s="37" t="n">
        <f aca="false">U254/$P254</f>
        <v>0</v>
      </c>
      <c r="W254" s="36" t="n">
        <f aca="false">SUM(W252:W253)</f>
        <v>0</v>
      </c>
      <c r="X254" s="37" t="n">
        <f aca="false">W254/$P254</f>
        <v>0</v>
      </c>
      <c r="Y254" s="36" t="n">
        <f aca="false">SUM(Y252:Y253)</f>
        <v>515</v>
      </c>
      <c r="Z254" s="36" t="n">
        <f aca="false">SUM(Z252:Z253)</f>
        <v>515</v>
      </c>
    </row>
    <row r="255" customFormat="false" ht="13.9" hidden="false" customHeight="true" outlineLevel="0" collapsed="false">
      <c r="A255" s="1" t="n">
        <v>4</v>
      </c>
      <c r="B255" s="1" t="n">
        <v>2</v>
      </c>
      <c r="D255" s="77"/>
      <c r="E255" s="78"/>
      <c r="F255" s="13" t="s">
        <v>124</v>
      </c>
      <c r="G255" s="14" t="n">
        <f aca="false">G251+G254</f>
        <v>0</v>
      </c>
      <c r="H255" s="14" t="n">
        <f aca="false">H251+H254</f>
        <v>5445.03</v>
      </c>
      <c r="I255" s="14" t="n">
        <f aca="false">I251+I254</f>
        <v>545</v>
      </c>
      <c r="J255" s="14" t="n">
        <f aca="false">J251+J254</f>
        <v>515.01</v>
      </c>
      <c r="K255" s="14" t="n">
        <f aca="false">K251+K254</f>
        <v>515</v>
      </c>
      <c r="L255" s="14" t="n">
        <f aca="false">L251+L254</f>
        <v>0</v>
      </c>
      <c r="M255" s="14" t="n">
        <f aca="false">M251+M254</f>
        <v>0</v>
      </c>
      <c r="N255" s="14" t="n">
        <f aca="false">N251+N254</f>
        <v>0</v>
      </c>
      <c r="O255" s="14" t="n">
        <f aca="false">O251+O254</f>
        <v>0</v>
      </c>
      <c r="P255" s="14" t="n">
        <f aca="false">P251+P254</f>
        <v>515</v>
      </c>
      <c r="Q255" s="14" t="n">
        <f aca="false">Q251+Q254</f>
        <v>0</v>
      </c>
      <c r="R255" s="15" t="n">
        <f aca="false">Q255/$P255</f>
        <v>0</v>
      </c>
      <c r="S255" s="14" t="n">
        <f aca="false">S251+S254</f>
        <v>0</v>
      </c>
      <c r="T255" s="15" t="n">
        <f aca="false">S255/$P255</f>
        <v>0</v>
      </c>
      <c r="U255" s="14" t="n">
        <f aca="false">U251+U254</f>
        <v>0</v>
      </c>
      <c r="V255" s="15" t="n">
        <f aca="false">U255/$P255</f>
        <v>0</v>
      </c>
      <c r="W255" s="14" t="n">
        <f aca="false">W251+W254</f>
        <v>0</v>
      </c>
      <c r="X255" s="15" t="n">
        <f aca="false">W255/$P255</f>
        <v>0</v>
      </c>
      <c r="Y255" s="14" t="n">
        <f aca="false">Y251+Y254</f>
        <v>515</v>
      </c>
      <c r="Z255" s="14" t="n">
        <f aca="false">Z251+Z254</f>
        <v>515</v>
      </c>
    </row>
    <row r="257" customFormat="false" ht="13.9" hidden="false" customHeight="true" outlineLevel="0" collapsed="false">
      <c r="D257" s="60" t="s">
        <v>198</v>
      </c>
      <c r="E257" s="60"/>
      <c r="F257" s="60"/>
      <c r="G257" s="60"/>
      <c r="H257" s="60"/>
      <c r="I257" s="60"/>
      <c r="J257" s="60"/>
      <c r="K257" s="60"/>
      <c r="L257" s="60"/>
      <c r="M257" s="60"/>
      <c r="N257" s="60"/>
      <c r="O257" s="60"/>
      <c r="P257" s="60"/>
      <c r="Q257" s="60"/>
      <c r="R257" s="61"/>
      <c r="S257" s="60"/>
      <c r="T257" s="61"/>
      <c r="U257" s="60"/>
      <c r="V257" s="61"/>
      <c r="W257" s="60"/>
      <c r="X257" s="61"/>
      <c r="Y257" s="60"/>
      <c r="Z257" s="60"/>
    </row>
    <row r="258" customFormat="false" ht="13.9" hidden="false" customHeight="true" outlineLevel="0" collapsed="false">
      <c r="D258" s="7" t="s">
        <v>33</v>
      </c>
      <c r="E258" s="7" t="s">
        <v>34</v>
      </c>
      <c r="F258" s="7" t="s">
        <v>35</v>
      </c>
      <c r="G258" s="7" t="s">
        <v>1</v>
      </c>
      <c r="H258" s="7" t="s">
        <v>2</v>
      </c>
      <c r="I258" s="7" t="s">
        <v>3</v>
      </c>
      <c r="J258" s="7" t="s">
        <v>4</v>
      </c>
      <c r="K258" s="7" t="s">
        <v>5</v>
      </c>
      <c r="L258" s="7" t="s">
        <v>6</v>
      </c>
      <c r="M258" s="7" t="s">
        <v>7</v>
      </c>
      <c r="N258" s="7" t="s">
        <v>8</v>
      </c>
      <c r="O258" s="7" t="s">
        <v>9</v>
      </c>
      <c r="P258" s="7" t="s">
        <v>10</v>
      </c>
      <c r="Q258" s="7" t="s">
        <v>11</v>
      </c>
      <c r="R258" s="8" t="s">
        <v>12</v>
      </c>
      <c r="S258" s="7" t="s">
        <v>13</v>
      </c>
      <c r="T258" s="8" t="s">
        <v>14</v>
      </c>
      <c r="U258" s="7" t="s">
        <v>15</v>
      </c>
      <c r="V258" s="8" t="s">
        <v>16</v>
      </c>
      <c r="W258" s="7" t="s">
        <v>17</v>
      </c>
      <c r="X258" s="8" t="s">
        <v>18</v>
      </c>
      <c r="Y258" s="7" t="s">
        <v>19</v>
      </c>
      <c r="Z258" s="7" t="s">
        <v>20</v>
      </c>
    </row>
    <row r="259" customFormat="false" ht="13.9" hidden="false" customHeight="true" outlineLevel="0" collapsed="false">
      <c r="A259" s="1" t="n">
        <v>4</v>
      </c>
      <c r="B259" s="1" t="n">
        <v>3</v>
      </c>
      <c r="D259" s="74" t="s">
        <v>196</v>
      </c>
      <c r="E259" s="10" t="n">
        <v>630</v>
      </c>
      <c r="F259" s="10" t="s">
        <v>131</v>
      </c>
      <c r="G259" s="11" t="n">
        <v>0</v>
      </c>
      <c r="H259" s="11" t="n">
        <v>3093.96</v>
      </c>
      <c r="I259" s="11" t="n">
        <v>0</v>
      </c>
      <c r="J259" s="11" t="n">
        <v>0</v>
      </c>
      <c r="K259" s="11" t="n">
        <v>0</v>
      </c>
      <c r="L259" s="11"/>
      <c r="M259" s="11"/>
      <c r="N259" s="11"/>
      <c r="O259" s="11"/>
      <c r="P259" s="11" t="n">
        <f aca="false">K259+SUM(L259:O259)</f>
        <v>0</v>
      </c>
      <c r="Q259" s="11"/>
      <c r="R259" s="12" t="e">
        <f aca="false">Q259/$P259</f>
        <v>#DIV/0!</v>
      </c>
      <c r="S259" s="11"/>
      <c r="T259" s="12" t="e">
        <f aca="false">S259/$P259</f>
        <v>#DIV/0!</v>
      </c>
      <c r="U259" s="11"/>
      <c r="V259" s="12" t="e">
        <f aca="false">U259/$P259</f>
        <v>#DIV/0!</v>
      </c>
      <c r="W259" s="11"/>
      <c r="X259" s="12" t="e">
        <f aca="false">W259/$P259</f>
        <v>#DIV/0!</v>
      </c>
      <c r="Y259" s="11" t="n">
        <v>0</v>
      </c>
      <c r="Z259" s="11" t="n">
        <f aca="false">Y259</f>
        <v>0</v>
      </c>
    </row>
    <row r="260" customFormat="false" ht="13.9" hidden="false" customHeight="true" outlineLevel="0" collapsed="false">
      <c r="A260" s="1" t="n">
        <v>4</v>
      </c>
      <c r="B260" s="1" t="n">
        <v>3</v>
      </c>
      <c r="D260" s="75" t="s">
        <v>21</v>
      </c>
      <c r="E260" s="35" t="n">
        <v>111</v>
      </c>
      <c r="F260" s="35" t="s">
        <v>134</v>
      </c>
      <c r="G260" s="36" t="n">
        <f aca="false">SUM(G259:G259)</f>
        <v>0</v>
      </c>
      <c r="H260" s="36" t="n">
        <f aca="false">SUM(H259:H259)</f>
        <v>3093.96</v>
      </c>
      <c r="I260" s="36" t="n">
        <f aca="false">SUM(I259:I259)</f>
        <v>0</v>
      </c>
      <c r="J260" s="36" t="n">
        <f aca="false">SUM(J259:J259)</f>
        <v>0</v>
      </c>
      <c r="K260" s="36" t="n">
        <f aca="false">SUM(K259:K259)</f>
        <v>0</v>
      </c>
      <c r="L260" s="36" t="n">
        <f aca="false">SUM(L259:L259)</f>
        <v>0</v>
      </c>
      <c r="M260" s="36" t="n">
        <f aca="false">SUM(M259:M259)</f>
        <v>0</v>
      </c>
      <c r="N260" s="36" t="n">
        <f aca="false">SUM(N259:N259)</f>
        <v>0</v>
      </c>
      <c r="O260" s="36" t="n">
        <f aca="false">SUM(O259:O259)</f>
        <v>0</v>
      </c>
      <c r="P260" s="36" t="n">
        <f aca="false">SUM(P259:P259)</f>
        <v>0</v>
      </c>
      <c r="Q260" s="36" t="n">
        <f aca="false">SUM(Q259:Q259)</f>
        <v>0</v>
      </c>
      <c r="R260" s="37" t="e">
        <f aca="false">Q260/$P260</f>
        <v>#DIV/0!</v>
      </c>
      <c r="S260" s="36" t="n">
        <f aca="false">SUM(S259:S259)</f>
        <v>0</v>
      </c>
      <c r="T260" s="37" t="e">
        <f aca="false">S260/$P260</f>
        <v>#DIV/0!</v>
      </c>
      <c r="U260" s="36" t="n">
        <f aca="false">SUM(U259:U259)</f>
        <v>0</v>
      </c>
      <c r="V260" s="37" t="e">
        <f aca="false">U260/$P260</f>
        <v>#DIV/0!</v>
      </c>
      <c r="W260" s="36" t="n">
        <f aca="false">SUM(W259:W259)</f>
        <v>0</v>
      </c>
      <c r="X260" s="37" t="e">
        <f aca="false">W260/$P260</f>
        <v>#DIV/0!</v>
      </c>
      <c r="Y260" s="36" t="n">
        <f aca="false">SUM(Y259:Y259)</f>
        <v>0</v>
      </c>
      <c r="Z260" s="36" t="n">
        <f aca="false">SUM(Z259:Z259)</f>
        <v>0</v>
      </c>
    </row>
    <row r="261" customFormat="false" ht="13.9" hidden="false" customHeight="true" outlineLevel="0" collapsed="false">
      <c r="A261" s="1" t="n">
        <v>4</v>
      </c>
      <c r="B261" s="1" t="n">
        <v>3</v>
      </c>
      <c r="D261" s="38" t="s">
        <v>196</v>
      </c>
      <c r="E261" s="10" t="n">
        <v>610</v>
      </c>
      <c r="F261" s="10" t="s">
        <v>129</v>
      </c>
      <c r="G261" s="11" t="n">
        <v>0</v>
      </c>
      <c r="H261" s="11" t="n">
        <v>11928.29</v>
      </c>
      <c r="I261" s="11" t="n">
        <v>20236</v>
      </c>
      <c r="J261" s="11" t="n">
        <v>19051.72</v>
      </c>
      <c r="K261" s="11" t="n">
        <f aca="false">21051-104</f>
        <v>20947</v>
      </c>
      <c r="L261" s="11"/>
      <c r="M261" s="11"/>
      <c r="N261" s="11"/>
      <c r="O261" s="11"/>
      <c r="P261" s="11" t="n">
        <f aca="false">K261+SUM(L261:O261)</f>
        <v>20947</v>
      </c>
      <c r="Q261" s="11"/>
      <c r="R261" s="12" t="n">
        <f aca="false">Q261/$P261</f>
        <v>0</v>
      </c>
      <c r="S261" s="11"/>
      <c r="T261" s="12" t="n">
        <f aca="false">S261/$P261</f>
        <v>0</v>
      </c>
      <c r="U261" s="11"/>
      <c r="V261" s="12" t="n">
        <f aca="false">U261/$P261</f>
        <v>0</v>
      </c>
      <c r="W261" s="11"/>
      <c r="X261" s="12" t="n">
        <f aca="false">W261/$P261</f>
        <v>0</v>
      </c>
      <c r="Y261" s="11" t="n">
        <v>23013</v>
      </c>
      <c r="Z261" s="11" t="n">
        <v>25172</v>
      </c>
    </row>
    <row r="262" customFormat="false" ht="13.9" hidden="false" customHeight="true" outlineLevel="0" collapsed="false">
      <c r="A262" s="1" t="n">
        <v>4</v>
      </c>
      <c r="B262" s="1" t="n">
        <v>3</v>
      </c>
      <c r="D262" s="38"/>
      <c r="E262" s="10" t="n">
        <v>620</v>
      </c>
      <c r="F262" s="10" t="s">
        <v>130</v>
      </c>
      <c r="G262" s="11" t="n">
        <v>0</v>
      </c>
      <c r="H262" s="11" t="n">
        <v>4168.77</v>
      </c>
      <c r="I262" s="11" t="n">
        <v>7477</v>
      </c>
      <c r="J262" s="11" t="n">
        <v>6428.72</v>
      </c>
      <c r="K262" s="11" t="n">
        <v>7358</v>
      </c>
      <c r="L262" s="11"/>
      <c r="M262" s="11"/>
      <c r="N262" s="11"/>
      <c r="O262" s="11"/>
      <c r="P262" s="11" t="n">
        <f aca="false">K262+SUM(L262:O262)</f>
        <v>7358</v>
      </c>
      <c r="Q262" s="11"/>
      <c r="R262" s="12" t="n">
        <f aca="false">Q262/$P262</f>
        <v>0</v>
      </c>
      <c r="S262" s="11"/>
      <c r="T262" s="12" t="n">
        <f aca="false">S262/$P262</f>
        <v>0</v>
      </c>
      <c r="U262" s="11"/>
      <c r="V262" s="12" t="n">
        <f aca="false">U262/$P262</f>
        <v>0</v>
      </c>
      <c r="W262" s="11"/>
      <c r="X262" s="12" t="n">
        <f aca="false">W262/$P262</f>
        <v>0</v>
      </c>
      <c r="Y262" s="11" t="n">
        <v>8042</v>
      </c>
      <c r="Z262" s="11" t="n">
        <v>8797</v>
      </c>
    </row>
    <row r="263" customFormat="false" ht="13.9" hidden="false" customHeight="true" outlineLevel="0" collapsed="false">
      <c r="A263" s="1" t="n">
        <v>4</v>
      </c>
      <c r="B263" s="1" t="n">
        <v>3</v>
      </c>
      <c r="D263" s="38"/>
      <c r="E263" s="10" t="n">
        <v>630</v>
      </c>
      <c r="F263" s="10" t="s">
        <v>131</v>
      </c>
      <c r="G263" s="11" t="n">
        <v>3225.65</v>
      </c>
      <c r="H263" s="11" t="n">
        <v>15575.72</v>
      </c>
      <c r="I263" s="11" t="n">
        <v>10242</v>
      </c>
      <c r="J263" s="11" t="n">
        <v>21347.38</v>
      </c>
      <c r="K263" s="11" t="n">
        <f aca="false">1956+9655+42500</f>
        <v>54111</v>
      </c>
      <c r="L263" s="11"/>
      <c r="M263" s="11"/>
      <c r="N263" s="11"/>
      <c r="O263" s="11"/>
      <c r="P263" s="11" t="n">
        <f aca="false">K263+SUM(L263:O263)</f>
        <v>54111</v>
      </c>
      <c r="Q263" s="11"/>
      <c r="R263" s="12" t="n">
        <f aca="false">Q263/$P263</f>
        <v>0</v>
      </c>
      <c r="S263" s="11"/>
      <c r="T263" s="12" t="n">
        <f aca="false">S263/$P263</f>
        <v>0</v>
      </c>
      <c r="U263" s="11"/>
      <c r="V263" s="12" t="n">
        <f aca="false">U263/$P263</f>
        <v>0</v>
      </c>
      <c r="W263" s="11"/>
      <c r="X263" s="12" t="n">
        <f aca="false">W263/$P263</f>
        <v>0</v>
      </c>
      <c r="Y263" s="11" t="n">
        <f aca="false">1970+9655</f>
        <v>11625</v>
      </c>
      <c r="Z263" s="11" t="n">
        <f aca="false">1994+9655</f>
        <v>11649</v>
      </c>
    </row>
    <row r="264" customFormat="false" ht="13.9" hidden="false" customHeight="true" outlineLevel="0" collapsed="false">
      <c r="A264" s="1" t="n">
        <v>4</v>
      </c>
      <c r="B264" s="1" t="n">
        <v>3</v>
      </c>
      <c r="D264" s="38"/>
      <c r="E264" s="10" t="n">
        <v>640</v>
      </c>
      <c r="F264" s="10" t="s">
        <v>132</v>
      </c>
      <c r="G264" s="11" t="n">
        <v>0</v>
      </c>
      <c r="H264" s="11" t="n">
        <v>84.57</v>
      </c>
      <c r="I264" s="11" t="n">
        <v>0</v>
      </c>
      <c r="J264" s="11" t="n">
        <v>169.28</v>
      </c>
      <c r="K264" s="33" t="n">
        <v>104</v>
      </c>
      <c r="L264" s="11"/>
      <c r="M264" s="11"/>
      <c r="N264" s="11"/>
      <c r="O264" s="11"/>
      <c r="P264" s="11" t="n">
        <f aca="false">K264+SUM(L264:O264)</f>
        <v>104</v>
      </c>
      <c r="Q264" s="11"/>
      <c r="R264" s="12" t="n">
        <f aca="false">Q264/$P264</f>
        <v>0</v>
      </c>
      <c r="S264" s="11"/>
      <c r="T264" s="12" t="n">
        <f aca="false">S264/$P264</f>
        <v>0</v>
      </c>
      <c r="U264" s="11"/>
      <c r="V264" s="12" t="n">
        <f aca="false">U264/$P264</f>
        <v>0</v>
      </c>
      <c r="W264" s="11"/>
      <c r="X264" s="12" t="n">
        <f aca="false">W264/$P264</f>
        <v>0</v>
      </c>
      <c r="Y264" s="11" t="n">
        <v>0</v>
      </c>
      <c r="Z264" s="11" t="n">
        <v>0</v>
      </c>
    </row>
    <row r="265" customFormat="false" ht="13.9" hidden="false" customHeight="true" outlineLevel="0" collapsed="false">
      <c r="A265" s="1" t="n">
        <v>4</v>
      </c>
      <c r="B265" s="1" t="n">
        <v>3</v>
      </c>
      <c r="D265" s="75" t="s">
        <v>21</v>
      </c>
      <c r="E265" s="35" t="n">
        <v>41</v>
      </c>
      <c r="F265" s="35" t="s">
        <v>23</v>
      </c>
      <c r="G265" s="36" t="n">
        <f aca="false">SUM(G261:G264)</f>
        <v>3225.65</v>
      </c>
      <c r="H265" s="36" t="n">
        <f aca="false">SUM(H261:H264)</f>
        <v>31757.35</v>
      </c>
      <c r="I265" s="36" t="n">
        <f aca="false">SUM(I261:I264)</f>
        <v>37955</v>
      </c>
      <c r="J265" s="36" t="n">
        <f aca="false">SUM(J261:J264)</f>
        <v>46997.1</v>
      </c>
      <c r="K265" s="36" t="n">
        <f aca="false">SUM(K261:K264)</f>
        <v>82520</v>
      </c>
      <c r="L265" s="36" t="n">
        <f aca="false">SUM(L261:L264)</f>
        <v>0</v>
      </c>
      <c r="M265" s="36" t="n">
        <f aca="false">SUM(M261:M264)</f>
        <v>0</v>
      </c>
      <c r="N265" s="36" t="n">
        <f aca="false">SUM(N261:N264)</f>
        <v>0</v>
      </c>
      <c r="O265" s="36" t="n">
        <f aca="false">SUM(O261:O264)</f>
        <v>0</v>
      </c>
      <c r="P265" s="36" t="n">
        <f aca="false">SUM(P261:P264)</f>
        <v>82520</v>
      </c>
      <c r="Q265" s="36" t="n">
        <f aca="false">SUM(Q261:Q264)</f>
        <v>0</v>
      </c>
      <c r="R265" s="37" t="n">
        <f aca="false">Q265/$P265</f>
        <v>0</v>
      </c>
      <c r="S265" s="36" t="n">
        <f aca="false">SUM(S261:S264)</f>
        <v>0</v>
      </c>
      <c r="T265" s="37" t="n">
        <f aca="false">S265/$P265</f>
        <v>0</v>
      </c>
      <c r="U265" s="36" t="n">
        <f aca="false">SUM(U261:U264)</f>
        <v>0</v>
      </c>
      <c r="V265" s="37" t="n">
        <f aca="false">U265/$P265</f>
        <v>0</v>
      </c>
      <c r="W265" s="36" t="n">
        <f aca="false">SUM(W261:W264)</f>
        <v>0</v>
      </c>
      <c r="X265" s="37" t="n">
        <f aca="false">W265/$P265</f>
        <v>0</v>
      </c>
      <c r="Y265" s="36" t="n">
        <f aca="false">SUM(Y261:Y264)</f>
        <v>42680</v>
      </c>
      <c r="Z265" s="36" t="n">
        <f aca="false">SUM(Z261:Z264)</f>
        <v>45618</v>
      </c>
    </row>
    <row r="266" customFormat="false" ht="13.9" hidden="false" customHeight="true" outlineLevel="0" collapsed="false">
      <c r="A266" s="1" t="n">
        <v>4</v>
      </c>
      <c r="B266" s="1" t="n">
        <v>3</v>
      </c>
      <c r="D266" s="74" t="s">
        <v>196</v>
      </c>
      <c r="E266" s="10" t="n">
        <v>640</v>
      </c>
      <c r="F266" s="10" t="s">
        <v>132</v>
      </c>
      <c r="G266" s="11" t="n">
        <v>0</v>
      </c>
      <c r="H266" s="11" t="n">
        <v>159.47</v>
      </c>
      <c r="I266" s="11" t="n">
        <v>167</v>
      </c>
      <c r="J266" s="11" t="n">
        <v>247.65</v>
      </c>
      <c r="K266" s="11" t="n">
        <v>248</v>
      </c>
      <c r="L266" s="11"/>
      <c r="M266" s="11"/>
      <c r="N266" s="11"/>
      <c r="O266" s="11"/>
      <c r="P266" s="11" t="n">
        <f aca="false">K266+SUM(L266:O266)</f>
        <v>248</v>
      </c>
      <c r="Q266" s="11"/>
      <c r="R266" s="12" t="n">
        <f aca="false">Q266/$P266</f>
        <v>0</v>
      </c>
      <c r="S266" s="11"/>
      <c r="T266" s="12" t="n">
        <f aca="false">S266/$P266</f>
        <v>0</v>
      </c>
      <c r="U266" s="11"/>
      <c r="V266" s="12" t="n">
        <f aca="false">U266/$P266</f>
        <v>0</v>
      </c>
      <c r="W266" s="11"/>
      <c r="X266" s="12" t="n">
        <f aca="false">W266/$P266</f>
        <v>0</v>
      </c>
      <c r="Y266" s="11" t="n">
        <f aca="false">K266</f>
        <v>248</v>
      </c>
      <c r="Z266" s="11" t="n">
        <f aca="false">Y266</f>
        <v>248</v>
      </c>
    </row>
    <row r="267" customFormat="false" ht="13.9" hidden="false" customHeight="true" outlineLevel="0" collapsed="false">
      <c r="A267" s="1" t="n">
        <v>4</v>
      </c>
      <c r="B267" s="1" t="n">
        <v>3</v>
      </c>
      <c r="D267" s="75" t="s">
        <v>21</v>
      </c>
      <c r="E267" s="35" t="n">
        <v>72</v>
      </c>
      <c r="F267" s="35" t="s">
        <v>25</v>
      </c>
      <c r="G267" s="36" t="n">
        <f aca="false">SUM(G266:G266)</f>
        <v>0</v>
      </c>
      <c r="H267" s="36" t="n">
        <f aca="false">SUM(H266:H266)</f>
        <v>159.47</v>
      </c>
      <c r="I267" s="36" t="n">
        <f aca="false">SUM(I266:I266)</f>
        <v>167</v>
      </c>
      <c r="J267" s="36" t="n">
        <f aca="false">SUM(J266:J266)</f>
        <v>247.65</v>
      </c>
      <c r="K267" s="36" t="n">
        <f aca="false">SUM(K266:K266)</f>
        <v>248</v>
      </c>
      <c r="L267" s="36" t="n">
        <f aca="false">SUM(L266:L266)</f>
        <v>0</v>
      </c>
      <c r="M267" s="36" t="n">
        <f aca="false">SUM(M266:M266)</f>
        <v>0</v>
      </c>
      <c r="N267" s="36" t="n">
        <f aca="false">SUM(N266:N266)</f>
        <v>0</v>
      </c>
      <c r="O267" s="36" t="n">
        <f aca="false">SUM(O266:O266)</f>
        <v>0</v>
      </c>
      <c r="P267" s="36" t="n">
        <f aca="false">SUM(P266:P266)</f>
        <v>248</v>
      </c>
      <c r="Q267" s="36" t="n">
        <f aca="false">SUM(Q266:Q266)</f>
        <v>0</v>
      </c>
      <c r="R267" s="37" t="n">
        <f aca="false">Q267/$P267</f>
        <v>0</v>
      </c>
      <c r="S267" s="36" t="n">
        <f aca="false">SUM(S266:S266)</f>
        <v>0</v>
      </c>
      <c r="T267" s="37" t="n">
        <f aca="false">S267/$P267</f>
        <v>0</v>
      </c>
      <c r="U267" s="36" t="n">
        <f aca="false">SUM(U266:U266)</f>
        <v>0</v>
      </c>
      <c r="V267" s="37" t="n">
        <f aca="false">U267/$P267</f>
        <v>0</v>
      </c>
      <c r="W267" s="36" t="n">
        <f aca="false">SUM(W266:W266)</f>
        <v>0</v>
      </c>
      <c r="X267" s="37" t="n">
        <f aca="false">W267/$P267</f>
        <v>0</v>
      </c>
      <c r="Y267" s="36" t="n">
        <f aca="false">SUM(Y266:Y266)</f>
        <v>248</v>
      </c>
      <c r="Z267" s="36" t="n">
        <f aca="false">SUM(Z266:Z266)</f>
        <v>248</v>
      </c>
    </row>
    <row r="268" customFormat="false" ht="13.9" hidden="false" customHeight="true" outlineLevel="0" collapsed="false">
      <c r="A268" s="1" t="n">
        <v>4</v>
      </c>
      <c r="B268" s="1" t="n">
        <v>3</v>
      </c>
      <c r="D268" s="77"/>
      <c r="E268" s="78"/>
      <c r="F268" s="13" t="s">
        <v>124</v>
      </c>
      <c r="G268" s="14" t="n">
        <f aca="false">G260+G265+G267</f>
        <v>3225.65</v>
      </c>
      <c r="H268" s="14" t="n">
        <f aca="false">H260+H265+H267</f>
        <v>35010.78</v>
      </c>
      <c r="I268" s="14" t="n">
        <f aca="false">I260+I265+I267</f>
        <v>38122</v>
      </c>
      <c r="J268" s="14" t="n">
        <f aca="false">J260+J265+J267</f>
        <v>47244.75</v>
      </c>
      <c r="K268" s="14" t="n">
        <f aca="false">K260+K265+K267</f>
        <v>82768</v>
      </c>
      <c r="L268" s="14" t="n">
        <f aca="false">L260+L265+L267</f>
        <v>0</v>
      </c>
      <c r="M268" s="14" t="n">
        <f aca="false">M260+M265+M267</f>
        <v>0</v>
      </c>
      <c r="N268" s="14" t="n">
        <f aca="false">N260+N265+N267</f>
        <v>0</v>
      </c>
      <c r="O268" s="14" t="n">
        <f aca="false">O260+O265+O267</f>
        <v>0</v>
      </c>
      <c r="P268" s="14" t="n">
        <f aca="false">P260+P265+P267</f>
        <v>82768</v>
      </c>
      <c r="Q268" s="14" t="n">
        <f aca="false">Q260+Q265+Q267</f>
        <v>0</v>
      </c>
      <c r="R268" s="15" t="n">
        <f aca="false">Q268/$P268</f>
        <v>0</v>
      </c>
      <c r="S268" s="14" t="n">
        <f aca="false">S260+S265+S267</f>
        <v>0</v>
      </c>
      <c r="T268" s="15" t="n">
        <f aca="false">S268/$P268</f>
        <v>0</v>
      </c>
      <c r="U268" s="14" t="n">
        <f aca="false">U260+U265+U267</f>
        <v>0</v>
      </c>
      <c r="V268" s="15" t="n">
        <f aca="false">U268/$P268</f>
        <v>0</v>
      </c>
      <c r="W268" s="14" t="n">
        <f aca="false">W260+W265+W267</f>
        <v>0</v>
      </c>
      <c r="X268" s="15" t="n">
        <f aca="false">W268/$P268</f>
        <v>0</v>
      </c>
      <c r="Y268" s="14" t="n">
        <f aca="false">Y260+Y265+Y267</f>
        <v>42928</v>
      </c>
      <c r="Z268" s="14" t="n">
        <f aca="false">Z260+Z265+Z267</f>
        <v>45866</v>
      </c>
    </row>
    <row r="270" customFormat="false" ht="13.9" hidden="false" customHeight="true" outlineLevel="0" collapsed="false">
      <c r="E270" s="39" t="s">
        <v>57</v>
      </c>
      <c r="F270" s="17" t="s">
        <v>149</v>
      </c>
      <c r="G270" s="40" t="n">
        <v>20</v>
      </c>
      <c r="H270" s="40" t="n">
        <v>392.8</v>
      </c>
      <c r="I270" s="82" t="n">
        <v>1000</v>
      </c>
      <c r="J270" s="82" t="n">
        <v>11480.96</v>
      </c>
      <c r="K270" s="82"/>
      <c r="L270" s="82"/>
      <c r="M270" s="82"/>
      <c r="N270" s="82"/>
      <c r="O270" s="82"/>
      <c r="P270" s="82" t="n">
        <f aca="false">K270+SUM(L270:O270)</f>
        <v>0</v>
      </c>
      <c r="Q270" s="82"/>
      <c r="R270" s="99" t="e">
        <f aca="false">Q270/$P270</f>
        <v>#DIV/0!</v>
      </c>
      <c r="S270" s="82"/>
      <c r="T270" s="99" t="e">
        <f aca="false">S270/$P270</f>
        <v>#DIV/0!</v>
      </c>
      <c r="U270" s="82"/>
      <c r="V270" s="99" t="e">
        <f aca="false">U270/$P270</f>
        <v>#DIV/0!</v>
      </c>
      <c r="W270" s="82"/>
      <c r="X270" s="100" t="e">
        <f aca="false">W270/$P270</f>
        <v>#DIV/0!</v>
      </c>
      <c r="Y270" s="40" t="n">
        <f aca="false">K270</f>
        <v>0</v>
      </c>
      <c r="Z270" s="43" t="n">
        <f aca="false">Y270</f>
        <v>0</v>
      </c>
    </row>
    <row r="271" customFormat="false" ht="13.9" hidden="false" customHeight="true" outlineLevel="0" collapsed="false">
      <c r="E271" s="44"/>
      <c r="F271" s="83" t="s">
        <v>153</v>
      </c>
      <c r="G271" s="70"/>
      <c r="H271" s="70" t="n">
        <v>1733.62</v>
      </c>
      <c r="I271" s="84" t="n">
        <v>100</v>
      </c>
      <c r="J271" s="84" t="n">
        <v>1641.45</v>
      </c>
      <c r="K271" s="84" t="n">
        <v>1640</v>
      </c>
      <c r="L271" s="84"/>
      <c r="M271" s="84"/>
      <c r="N271" s="84"/>
      <c r="O271" s="84"/>
      <c r="P271" s="84"/>
      <c r="Q271" s="84"/>
      <c r="R271" s="85"/>
      <c r="S271" s="84"/>
      <c r="T271" s="85"/>
      <c r="U271" s="84"/>
      <c r="V271" s="85"/>
      <c r="W271" s="84"/>
      <c r="X271" s="51"/>
      <c r="Y271" s="70"/>
      <c r="Z271" s="48"/>
    </row>
    <row r="272" customFormat="false" ht="13.9" hidden="false" customHeight="true" outlineLevel="0" collapsed="false">
      <c r="E272" s="44"/>
      <c r="F272" s="83" t="s">
        <v>199</v>
      </c>
      <c r="G272" s="70"/>
      <c r="H272" s="70"/>
      <c r="I272" s="70" t="n">
        <v>3755</v>
      </c>
      <c r="J272" s="70" t="n">
        <v>3966</v>
      </c>
      <c r="K272" s="70" t="n">
        <v>3966</v>
      </c>
      <c r="L272" s="70"/>
      <c r="M272" s="70"/>
      <c r="N272" s="70"/>
      <c r="O272" s="70"/>
      <c r="P272" s="70" t="n">
        <f aca="false">K272+SUM(L272:O272)</f>
        <v>3966</v>
      </c>
      <c r="Q272" s="70"/>
      <c r="R272" s="71" t="n">
        <f aca="false">Q272/$P272</f>
        <v>0</v>
      </c>
      <c r="S272" s="70"/>
      <c r="T272" s="71" t="n">
        <f aca="false">S272/$P272</f>
        <v>0</v>
      </c>
      <c r="U272" s="70"/>
      <c r="V272" s="71" t="n">
        <f aca="false">U272/$P272</f>
        <v>0</v>
      </c>
      <c r="W272" s="70"/>
      <c r="X272" s="47" t="n">
        <f aca="false">W272/$P272</f>
        <v>0</v>
      </c>
      <c r="Y272" s="70" t="n">
        <f aca="false">K272</f>
        <v>3966</v>
      </c>
      <c r="Z272" s="48" t="n">
        <f aca="false">Y272</f>
        <v>3966</v>
      </c>
    </row>
    <row r="273" customFormat="false" ht="13.9" hidden="false" customHeight="true" outlineLevel="0" collapsed="false">
      <c r="E273" s="44"/>
      <c r="F273" s="83" t="s">
        <v>200</v>
      </c>
      <c r="G273" s="70"/>
      <c r="H273" s="70"/>
      <c r="I273" s="84" t="n">
        <v>1000</v>
      </c>
      <c r="J273" s="84" t="n">
        <v>405</v>
      </c>
      <c r="K273" s="84" t="n">
        <v>405</v>
      </c>
      <c r="L273" s="84"/>
      <c r="M273" s="84"/>
      <c r="N273" s="84"/>
      <c r="O273" s="84"/>
      <c r="P273" s="84" t="n">
        <f aca="false">K273+SUM(L273:O273)</f>
        <v>405</v>
      </c>
      <c r="Q273" s="84"/>
      <c r="R273" s="85" t="n">
        <f aca="false">Q273/$P273</f>
        <v>0</v>
      </c>
      <c r="S273" s="84"/>
      <c r="T273" s="85" t="n">
        <f aca="false">S273/$P273</f>
        <v>0</v>
      </c>
      <c r="U273" s="84"/>
      <c r="V273" s="85" t="n">
        <f aca="false">U273/$P273</f>
        <v>0</v>
      </c>
      <c r="W273" s="84"/>
      <c r="X273" s="51" t="n">
        <f aca="false">W273/$P273</f>
        <v>0</v>
      </c>
      <c r="Y273" s="70" t="n">
        <f aca="false">K273</f>
        <v>405</v>
      </c>
      <c r="Z273" s="48" t="n">
        <f aca="false">Y273</f>
        <v>405</v>
      </c>
    </row>
    <row r="274" customFormat="false" ht="13.9" hidden="false" customHeight="true" outlineLevel="0" collapsed="false">
      <c r="E274" s="44"/>
      <c r="F274" s="83" t="s">
        <v>201</v>
      </c>
      <c r="G274" s="70"/>
      <c r="H274" s="70"/>
      <c r="I274" s="84"/>
      <c r="J274" s="84"/>
      <c r="K274" s="84" t="n">
        <v>42500</v>
      </c>
      <c r="L274" s="84"/>
      <c r="M274" s="84"/>
      <c r="N274" s="84"/>
      <c r="O274" s="84"/>
      <c r="P274" s="84"/>
      <c r="Q274" s="84"/>
      <c r="R274" s="85"/>
      <c r="S274" s="84"/>
      <c r="T274" s="85"/>
      <c r="U274" s="84"/>
      <c r="V274" s="85"/>
      <c r="W274" s="84"/>
      <c r="X274" s="51"/>
      <c r="Y274" s="70"/>
      <c r="Z274" s="48"/>
    </row>
    <row r="275" customFormat="false" ht="13.9" hidden="false" customHeight="true" outlineLevel="0" collapsed="false">
      <c r="E275" s="52"/>
      <c r="F275" s="86" t="s">
        <v>202</v>
      </c>
      <c r="G275" s="54"/>
      <c r="H275" s="87" t="n">
        <v>3256.8</v>
      </c>
      <c r="I275" s="54"/>
      <c r="J275" s="54" t="n">
        <v>0</v>
      </c>
      <c r="K275" s="54"/>
      <c r="L275" s="54"/>
      <c r="M275" s="54"/>
      <c r="N275" s="54"/>
      <c r="O275" s="54"/>
      <c r="P275" s="54" t="n">
        <f aca="false">K275+SUM(L275:O275)</f>
        <v>0</v>
      </c>
      <c r="Q275" s="54"/>
      <c r="R275" s="55" t="e">
        <f aca="false">Q275/$P275</f>
        <v>#DIV/0!</v>
      </c>
      <c r="S275" s="54"/>
      <c r="T275" s="55" t="e">
        <f aca="false">S275/$P275</f>
        <v>#DIV/0!</v>
      </c>
      <c r="U275" s="54"/>
      <c r="V275" s="55" t="e">
        <f aca="false">U275/$P275</f>
        <v>#DIV/0!</v>
      </c>
      <c r="W275" s="54"/>
      <c r="X275" s="56" t="e">
        <f aca="false">W275/$P275</f>
        <v>#DIV/0!</v>
      </c>
      <c r="Y275" s="54"/>
      <c r="Z275" s="57"/>
    </row>
    <row r="277" customFormat="false" ht="13.9" hidden="false" customHeight="true" outlineLevel="0" collapsed="false">
      <c r="D277" s="19" t="s">
        <v>203</v>
      </c>
      <c r="E277" s="19"/>
      <c r="F277" s="19"/>
      <c r="G277" s="19"/>
      <c r="H277" s="19"/>
      <c r="I277" s="19"/>
      <c r="J277" s="19"/>
      <c r="K277" s="19"/>
      <c r="L277" s="19"/>
      <c r="M277" s="19"/>
      <c r="N277" s="19"/>
      <c r="O277" s="19"/>
      <c r="P277" s="19"/>
      <c r="Q277" s="19"/>
      <c r="R277" s="20"/>
      <c r="S277" s="19"/>
      <c r="T277" s="20"/>
      <c r="U277" s="19"/>
      <c r="V277" s="20"/>
      <c r="W277" s="19"/>
      <c r="X277" s="20"/>
      <c r="Y277" s="19"/>
      <c r="Z277" s="19"/>
    </row>
    <row r="278" customFormat="false" ht="13.9" hidden="false" customHeight="true" outlineLevel="0" collapsed="false">
      <c r="D278" s="7" t="s">
        <v>33</v>
      </c>
      <c r="E278" s="7" t="s">
        <v>34</v>
      </c>
      <c r="F278" s="7" t="s">
        <v>35</v>
      </c>
      <c r="G278" s="7" t="s">
        <v>1</v>
      </c>
      <c r="H278" s="7" t="s">
        <v>2</v>
      </c>
      <c r="I278" s="7" t="s">
        <v>3</v>
      </c>
      <c r="J278" s="7" t="s">
        <v>4</v>
      </c>
      <c r="K278" s="7" t="s">
        <v>5</v>
      </c>
      <c r="L278" s="7" t="s">
        <v>6</v>
      </c>
      <c r="M278" s="7" t="s">
        <v>7</v>
      </c>
      <c r="N278" s="7" t="s">
        <v>8</v>
      </c>
      <c r="O278" s="7" t="s">
        <v>9</v>
      </c>
      <c r="P278" s="7" t="s">
        <v>10</v>
      </c>
      <c r="Q278" s="7" t="s">
        <v>11</v>
      </c>
      <c r="R278" s="8" t="s">
        <v>12</v>
      </c>
      <c r="S278" s="7" t="s">
        <v>13</v>
      </c>
      <c r="T278" s="8" t="s">
        <v>14</v>
      </c>
      <c r="U278" s="7" t="s">
        <v>15</v>
      </c>
      <c r="V278" s="8" t="s">
        <v>16</v>
      </c>
      <c r="W278" s="7" t="s">
        <v>17</v>
      </c>
      <c r="X278" s="8" t="s">
        <v>18</v>
      </c>
      <c r="Y278" s="7" t="s">
        <v>19</v>
      </c>
      <c r="Z278" s="7" t="s">
        <v>20</v>
      </c>
    </row>
    <row r="279" customFormat="false" ht="13.9" hidden="false" customHeight="true" outlineLevel="0" collapsed="false">
      <c r="A279" s="1" t="n">
        <v>5</v>
      </c>
      <c r="D279" s="21" t="s">
        <v>21</v>
      </c>
      <c r="E279" s="22" t="n">
        <v>111</v>
      </c>
      <c r="F279" s="22" t="s">
        <v>47</v>
      </c>
      <c r="G279" s="23" t="n">
        <f aca="false">G287+G331</f>
        <v>15776.08</v>
      </c>
      <c r="H279" s="23" t="n">
        <f aca="false">H287+H331</f>
        <v>25039.32</v>
      </c>
      <c r="I279" s="23" t="n">
        <f aca="false">I287+I331</f>
        <v>7254</v>
      </c>
      <c r="J279" s="23" t="n">
        <f aca="false">J287+J331</f>
        <v>3073.49</v>
      </c>
      <c r="K279" s="23" t="n">
        <f aca="false">K287+K331</f>
        <v>6927</v>
      </c>
      <c r="L279" s="23" t="n">
        <f aca="false">L287+L331</f>
        <v>0</v>
      </c>
      <c r="M279" s="23" t="n">
        <f aca="false">M287+M331</f>
        <v>0</v>
      </c>
      <c r="N279" s="23" t="n">
        <f aca="false">N287+N331</f>
        <v>0</v>
      </c>
      <c r="O279" s="23" t="n">
        <f aca="false">O287+O331</f>
        <v>0</v>
      </c>
      <c r="P279" s="23" t="n">
        <f aca="false">P287+P331</f>
        <v>6927</v>
      </c>
      <c r="Q279" s="23" t="n">
        <f aca="false">Q287+Q331</f>
        <v>0</v>
      </c>
      <c r="R279" s="24" t="n">
        <f aca="false">Q279/$P279</f>
        <v>0</v>
      </c>
      <c r="S279" s="23" t="n">
        <f aca="false">S287+S331</f>
        <v>0</v>
      </c>
      <c r="T279" s="24" t="n">
        <f aca="false">S279/$P279</f>
        <v>0</v>
      </c>
      <c r="U279" s="23" t="n">
        <f aca="false">U287+U331</f>
        <v>0</v>
      </c>
      <c r="V279" s="24" t="n">
        <f aca="false">U279/$P279</f>
        <v>0</v>
      </c>
      <c r="W279" s="23" t="n">
        <f aca="false">W287+W331</f>
        <v>0</v>
      </c>
      <c r="X279" s="24" t="n">
        <f aca="false">W279/$P279</f>
        <v>0</v>
      </c>
      <c r="Y279" s="23" t="n">
        <f aca="false">Y287+Y331</f>
        <v>280</v>
      </c>
      <c r="Z279" s="23" t="n">
        <f aca="false">Z287+Z331</f>
        <v>280</v>
      </c>
    </row>
    <row r="280" customFormat="false" ht="13.9" hidden="false" customHeight="true" outlineLevel="0" collapsed="false">
      <c r="A280" s="1" t="n">
        <v>5</v>
      </c>
      <c r="D280" s="21"/>
      <c r="E280" s="22" t="n">
        <v>41</v>
      </c>
      <c r="F280" s="22" t="s">
        <v>23</v>
      </c>
      <c r="G280" s="23" t="n">
        <f aca="false">G288+G332</f>
        <v>40057.09</v>
      </c>
      <c r="H280" s="23" t="n">
        <f aca="false">H288+H332</f>
        <v>31104.1</v>
      </c>
      <c r="I280" s="23" t="n">
        <f aca="false">I288+I332</f>
        <v>29471</v>
      </c>
      <c r="J280" s="23" t="n">
        <f aca="false">J288+J332</f>
        <v>32004.41</v>
      </c>
      <c r="K280" s="23" t="n">
        <f aca="false">K288+K332</f>
        <v>40289</v>
      </c>
      <c r="L280" s="23" t="n">
        <f aca="false">L288+L332</f>
        <v>0</v>
      </c>
      <c r="M280" s="23" t="n">
        <f aca="false">M288+M332</f>
        <v>0</v>
      </c>
      <c r="N280" s="23" t="n">
        <f aca="false">N288+N332</f>
        <v>0</v>
      </c>
      <c r="O280" s="23" t="n">
        <f aca="false">O288+O332</f>
        <v>0</v>
      </c>
      <c r="P280" s="23" t="n">
        <f aca="false">P288+P332</f>
        <v>40289</v>
      </c>
      <c r="Q280" s="23" t="n">
        <f aca="false">Q288+Q332</f>
        <v>0</v>
      </c>
      <c r="R280" s="24" t="n">
        <f aca="false">Q280/$P280</f>
        <v>0</v>
      </c>
      <c r="S280" s="23" t="n">
        <f aca="false">S288+S332</f>
        <v>0</v>
      </c>
      <c r="T280" s="24" t="n">
        <f aca="false">S280/$P280</f>
        <v>0</v>
      </c>
      <c r="U280" s="23" t="n">
        <f aca="false">U288+U332</f>
        <v>0</v>
      </c>
      <c r="V280" s="24" t="n">
        <f aca="false">U280/$P280</f>
        <v>0</v>
      </c>
      <c r="W280" s="23" t="n">
        <f aca="false">W288+W332</f>
        <v>0</v>
      </c>
      <c r="X280" s="24" t="n">
        <f aca="false">W280/$P280</f>
        <v>0</v>
      </c>
      <c r="Y280" s="23" t="n">
        <f aca="false">Y288+Y332</f>
        <v>24341</v>
      </c>
      <c r="Z280" s="23" t="n">
        <f aca="false">Z288+Z332</f>
        <v>24341</v>
      </c>
    </row>
    <row r="281" customFormat="false" ht="13.9" hidden="false" customHeight="true" outlineLevel="0" collapsed="false">
      <c r="A281" s="1" t="n">
        <v>5</v>
      </c>
      <c r="D281" s="21"/>
      <c r="E281" s="22" t="n">
        <v>71</v>
      </c>
      <c r="F281" s="22" t="s">
        <v>24</v>
      </c>
      <c r="G281" s="23" t="n">
        <f aca="false">G289</f>
        <v>1400</v>
      </c>
      <c r="H281" s="23" t="n">
        <f aca="false">H289</f>
        <v>1400</v>
      </c>
      <c r="I281" s="23" t="n">
        <f aca="false">I289</f>
        <v>1400</v>
      </c>
      <c r="J281" s="23" t="n">
        <f aca="false">J289</f>
        <v>1400</v>
      </c>
      <c r="K281" s="23" t="n">
        <f aca="false">K289</f>
        <v>3000</v>
      </c>
      <c r="L281" s="23" t="n">
        <f aca="false">L289</f>
        <v>0</v>
      </c>
      <c r="M281" s="23" t="n">
        <f aca="false">M289</f>
        <v>0</v>
      </c>
      <c r="N281" s="23" t="n">
        <f aca="false">N289</f>
        <v>0</v>
      </c>
      <c r="O281" s="23" t="n">
        <f aca="false">O289</f>
        <v>0</v>
      </c>
      <c r="P281" s="23" t="n">
        <f aca="false">P289</f>
        <v>3000</v>
      </c>
      <c r="Q281" s="23" t="n">
        <f aca="false">Q289</f>
        <v>0</v>
      </c>
      <c r="R281" s="24" t="n">
        <f aca="false">Q281/$P281</f>
        <v>0</v>
      </c>
      <c r="S281" s="23" t="n">
        <f aca="false">S289</f>
        <v>0</v>
      </c>
      <c r="T281" s="24" t="n">
        <f aca="false">S281/$P281</f>
        <v>0</v>
      </c>
      <c r="U281" s="23" t="n">
        <f aca="false">U289</f>
        <v>0</v>
      </c>
      <c r="V281" s="24" t="n">
        <f aca="false">U281/$P281</f>
        <v>0</v>
      </c>
      <c r="W281" s="23" t="n">
        <f aca="false">W289</f>
        <v>0</v>
      </c>
      <c r="X281" s="24" t="n">
        <f aca="false">W281/$P281</f>
        <v>0</v>
      </c>
      <c r="Y281" s="23" t="n">
        <f aca="false">Y289</f>
        <v>3000</v>
      </c>
      <c r="Z281" s="23" t="n">
        <f aca="false">Z289</f>
        <v>3000</v>
      </c>
    </row>
    <row r="282" customFormat="false" ht="13.9" hidden="false" customHeight="true" outlineLevel="0" collapsed="false">
      <c r="A282" s="1" t="n">
        <v>5</v>
      </c>
      <c r="D282" s="21"/>
      <c r="E282" s="22" t="n">
        <v>72</v>
      </c>
      <c r="F282" s="22" t="s">
        <v>25</v>
      </c>
      <c r="G282" s="23" t="n">
        <f aca="false">G333</f>
        <v>358.78</v>
      </c>
      <c r="H282" s="23" t="n">
        <f aca="false">H333</f>
        <v>303.74</v>
      </c>
      <c r="I282" s="23" t="n">
        <f aca="false">I333</f>
        <v>2</v>
      </c>
      <c r="J282" s="23" t="n">
        <f aca="false">J333</f>
        <v>0</v>
      </c>
      <c r="K282" s="23" t="n">
        <f aca="false">K333</f>
        <v>165</v>
      </c>
      <c r="L282" s="23" t="n">
        <f aca="false">L333</f>
        <v>0</v>
      </c>
      <c r="M282" s="23" t="n">
        <f aca="false">M333</f>
        <v>0</v>
      </c>
      <c r="N282" s="23" t="n">
        <f aca="false">N333</f>
        <v>0</v>
      </c>
      <c r="O282" s="23" t="n">
        <f aca="false">O333</f>
        <v>0</v>
      </c>
      <c r="P282" s="23" t="n">
        <f aca="false">P333</f>
        <v>165</v>
      </c>
      <c r="Q282" s="23" t="n">
        <f aca="false">Q333</f>
        <v>0</v>
      </c>
      <c r="R282" s="24" t="n">
        <f aca="false">Q282/$P282</f>
        <v>0</v>
      </c>
      <c r="S282" s="23" t="n">
        <f aca="false">S333</f>
        <v>0</v>
      </c>
      <c r="T282" s="24" t="n">
        <f aca="false">S282/$P282</f>
        <v>0</v>
      </c>
      <c r="U282" s="23" t="n">
        <f aca="false">U333</f>
        <v>0</v>
      </c>
      <c r="V282" s="24" t="n">
        <f aca="false">U282/$P282</f>
        <v>0</v>
      </c>
      <c r="W282" s="23" t="n">
        <f aca="false">W333</f>
        <v>0</v>
      </c>
      <c r="X282" s="24" t="n">
        <f aca="false">W282/$P282</f>
        <v>0</v>
      </c>
      <c r="Y282" s="23" t="n">
        <f aca="false">Y333</f>
        <v>0</v>
      </c>
      <c r="Z282" s="23" t="n">
        <f aca="false">Z333</f>
        <v>0</v>
      </c>
    </row>
    <row r="283" customFormat="false" ht="13.9" hidden="false" customHeight="true" outlineLevel="0" collapsed="false">
      <c r="A283" s="1" t="n">
        <v>5</v>
      </c>
      <c r="D283" s="17"/>
      <c r="E283" s="18"/>
      <c r="F283" s="25" t="s">
        <v>124</v>
      </c>
      <c r="G283" s="26" t="n">
        <f aca="false">SUM(G279:G282)</f>
        <v>57591.95</v>
      </c>
      <c r="H283" s="26" t="n">
        <f aca="false">SUM(H279:H282)</f>
        <v>57847.16</v>
      </c>
      <c r="I283" s="26" t="n">
        <f aca="false">SUM(I279:I282)</f>
        <v>38127</v>
      </c>
      <c r="J283" s="26" t="n">
        <f aca="false">SUM(J279:J282)</f>
        <v>36477.9</v>
      </c>
      <c r="K283" s="26" t="n">
        <f aca="false">SUM(K279:K282)</f>
        <v>50381</v>
      </c>
      <c r="L283" s="26" t="n">
        <f aca="false">SUM(L279:L282)</f>
        <v>0</v>
      </c>
      <c r="M283" s="26" t="n">
        <f aca="false">SUM(M279:M282)</f>
        <v>0</v>
      </c>
      <c r="N283" s="26" t="n">
        <f aca="false">SUM(N279:N282)</f>
        <v>0</v>
      </c>
      <c r="O283" s="26" t="n">
        <f aca="false">SUM(O279:O282)</f>
        <v>0</v>
      </c>
      <c r="P283" s="26" t="n">
        <f aca="false">SUM(P279:P282)</f>
        <v>50381</v>
      </c>
      <c r="Q283" s="26" t="n">
        <f aca="false">SUM(Q279:Q282)</f>
        <v>0</v>
      </c>
      <c r="R283" s="27" t="n">
        <f aca="false">Q283/$P283</f>
        <v>0</v>
      </c>
      <c r="S283" s="26" t="n">
        <f aca="false">SUM(S279:S282)</f>
        <v>0</v>
      </c>
      <c r="T283" s="27" t="n">
        <f aca="false">S283/$P283</f>
        <v>0</v>
      </c>
      <c r="U283" s="26" t="n">
        <f aca="false">SUM(U279:U282)</f>
        <v>0</v>
      </c>
      <c r="V283" s="27" t="n">
        <f aca="false">U283/$P283</f>
        <v>0</v>
      </c>
      <c r="W283" s="26" t="n">
        <f aca="false">SUM(W279:W282)</f>
        <v>0</v>
      </c>
      <c r="X283" s="27" t="n">
        <f aca="false">W283/$P283</f>
        <v>0</v>
      </c>
      <c r="Y283" s="26" t="n">
        <f aca="false">SUM(Y279:Y282)</f>
        <v>27621</v>
      </c>
      <c r="Z283" s="26" t="n">
        <f aca="false">SUM(Z279:Z282)</f>
        <v>27621</v>
      </c>
    </row>
    <row r="285" customFormat="false" ht="13.9" hidden="false" customHeight="true" outlineLevel="0" collapsed="false">
      <c r="D285" s="28" t="s">
        <v>204</v>
      </c>
      <c r="E285" s="28"/>
      <c r="F285" s="28"/>
      <c r="G285" s="28"/>
      <c r="H285" s="28"/>
      <c r="I285" s="28"/>
      <c r="J285" s="28"/>
      <c r="K285" s="28"/>
      <c r="L285" s="28"/>
      <c r="M285" s="28"/>
      <c r="N285" s="28"/>
      <c r="O285" s="28"/>
      <c r="P285" s="28"/>
      <c r="Q285" s="28"/>
      <c r="R285" s="29"/>
      <c r="S285" s="28"/>
      <c r="T285" s="29"/>
      <c r="U285" s="28"/>
      <c r="V285" s="29"/>
      <c r="W285" s="28"/>
      <c r="X285" s="29"/>
      <c r="Y285" s="28"/>
      <c r="Z285" s="28"/>
    </row>
    <row r="286" customFormat="false" ht="13.9" hidden="false" customHeight="true" outlineLevel="0" collapsed="false">
      <c r="D286" s="101"/>
      <c r="E286" s="101"/>
      <c r="F286" s="101"/>
      <c r="G286" s="7" t="s">
        <v>1</v>
      </c>
      <c r="H286" s="7" t="s">
        <v>2</v>
      </c>
      <c r="I286" s="7" t="s">
        <v>3</v>
      </c>
      <c r="J286" s="7" t="s">
        <v>4</v>
      </c>
      <c r="K286" s="7" t="s">
        <v>5</v>
      </c>
      <c r="L286" s="7" t="s">
        <v>6</v>
      </c>
      <c r="M286" s="7" t="s">
        <v>7</v>
      </c>
      <c r="N286" s="7" t="s">
        <v>8</v>
      </c>
      <c r="O286" s="7" t="s">
        <v>9</v>
      </c>
      <c r="P286" s="7" t="s">
        <v>10</v>
      </c>
      <c r="Q286" s="7" t="s">
        <v>11</v>
      </c>
      <c r="R286" s="8" t="s">
        <v>12</v>
      </c>
      <c r="S286" s="7" t="s">
        <v>13</v>
      </c>
      <c r="T286" s="8" t="s">
        <v>14</v>
      </c>
      <c r="U286" s="7" t="s">
        <v>15</v>
      </c>
      <c r="V286" s="8" t="s">
        <v>16</v>
      </c>
      <c r="W286" s="7" t="s">
        <v>17</v>
      </c>
      <c r="X286" s="8" t="s">
        <v>18</v>
      </c>
      <c r="Y286" s="7" t="s">
        <v>19</v>
      </c>
      <c r="Z286" s="7" t="s">
        <v>20</v>
      </c>
    </row>
    <row r="287" customFormat="false" ht="13.9" hidden="false" customHeight="true" outlineLevel="0" collapsed="false">
      <c r="A287" s="1" t="n">
        <v>5</v>
      </c>
      <c r="B287" s="1" t="n">
        <v>1</v>
      </c>
      <c r="D287" s="30" t="s">
        <v>21</v>
      </c>
      <c r="E287" s="10" t="n">
        <v>111</v>
      </c>
      <c r="F287" s="10" t="s">
        <v>47</v>
      </c>
      <c r="G287" s="11" t="n">
        <f aca="false">G308</f>
        <v>210</v>
      </c>
      <c r="H287" s="11" t="n">
        <f aca="false">H308</f>
        <v>3412.57</v>
      </c>
      <c r="I287" s="11" t="n">
        <f aca="false">I308</f>
        <v>252</v>
      </c>
      <c r="J287" s="11" t="n">
        <f aca="false">J308</f>
        <v>3073.49</v>
      </c>
      <c r="K287" s="11" t="n">
        <f aca="false">K308</f>
        <v>6927</v>
      </c>
      <c r="L287" s="11" t="n">
        <f aca="false">L308</f>
        <v>0</v>
      </c>
      <c r="M287" s="11" t="n">
        <f aca="false">M308</f>
        <v>0</v>
      </c>
      <c r="N287" s="11" t="n">
        <f aca="false">N308</f>
        <v>0</v>
      </c>
      <c r="O287" s="11" t="n">
        <f aca="false">O308</f>
        <v>0</v>
      </c>
      <c r="P287" s="11" t="n">
        <f aca="false">P308</f>
        <v>6927</v>
      </c>
      <c r="Q287" s="11" t="n">
        <f aca="false">Q308</f>
        <v>0</v>
      </c>
      <c r="R287" s="12" t="n">
        <f aca="false">Q287/$P287</f>
        <v>0</v>
      </c>
      <c r="S287" s="11" t="n">
        <f aca="false">S308</f>
        <v>0</v>
      </c>
      <c r="T287" s="12" t="n">
        <f aca="false">S287/$P287</f>
        <v>0</v>
      </c>
      <c r="U287" s="11" t="n">
        <f aca="false">U308</f>
        <v>0</v>
      </c>
      <c r="V287" s="12" t="n">
        <f aca="false">U287/$P287</f>
        <v>0</v>
      </c>
      <c r="W287" s="11" t="n">
        <f aca="false">W308</f>
        <v>0</v>
      </c>
      <c r="X287" s="12" t="n">
        <f aca="false">W287/$P287</f>
        <v>0</v>
      </c>
      <c r="Y287" s="11" t="n">
        <f aca="false">Y308</f>
        <v>280</v>
      </c>
      <c r="Z287" s="11" t="n">
        <f aca="false">Y287</f>
        <v>280</v>
      </c>
    </row>
    <row r="288" customFormat="false" ht="13.9" hidden="false" customHeight="true" outlineLevel="0" collapsed="false">
      <c r="A288" s="1" t="n">
        <v>5</v>
      </c>
      <c r="B288" s="1" t="n">
        <v>1</v>
      </c>
      <c r="D288" s="30"/>
      <c r="E288" s="10" t="n">
        <v>41</v>
      </c>
      <c r="F288" s="10" t="s">
        <v>23</v>
      </c>
      <c r="G288" s="11" t="n">
        <f aca="false">G296+G310+G319+G327</f>
        <v>18580.23</v>
      </c>
      <c r="H288" s="11" t="n">
        <f aca="false">H296+H310+H319+H327</f>
        <v>21340.98</v>
      </c>
      <c r="I288" s="11" t="n">
        <f aca="false">I296+I310+I319+I327</f>
        <v>21998</v>
      </c>
      <c r="J288" s="11" t="n">
        <f aca="false">J296+J310+J319+J327</f>
        <v>23146.41</v>
      </c>
      <c r="K288" s="11" t="n">
        <f aca="false">K296+K310+K319+K327</f>
        <v>20136</v>
      </c>
      <c r="L288" s="11" t="n">
        <f aca="false">L296+L310+L319+L327</f>
        <v>0</v>
      </c>
      <c r="M288" s="11" t="n">
        <f aca="false">M296+M310+M319+M327</f>
        <v>0</v>
      </c>
      <c r="N288" s="11" t="n">
        <f aca="false">N296+N310+N319+N327</f>
        <v>0</v>
      </c>
      <c r="O288" s="11" t="n">
        <f aca="false">O296+O310+O319+O327</f>
        <v>0</v>
      </c>
      <c r="P288" s="11" t="n">
        <f aca="false">P296+P310+P319+P327</f>
        <v>20136</v>
      </c>
      <c r="Q288" s="11" t="n">
        <f aca="false">Q296+Q310+Q319+Q327</f>
        <v>0</v>
      </c>
      <c r="R288" s="12" t="n">
        <f aca="false">Q288/$P288</f>
        <v>0</v>
      </c>
      <c r="S288" s="11" t="n">
        <f aca="false">S296+S310+S319+S327</f>
        <v>0</v>
      </c>
      <c r="T288" s="12" t="n">
        <f aca="false">S288/$P288</f>
        <v>0</v>
      </c>
      <c r="U288" s="11" t="n">
        <f aca="false">U296+U310+U319+U327</f>
        <v>0</v>
      </c>
      <c r="V288" s="12" t="n">
        <f aca="false">U288/$P288</f>
        <v>0</v>
      </c>
      <c r="W288" s="11" t="n">
        <f aca="false">W296+W310+W319+W327</f>
        <v>0</v>
      </c>
      <c r="X288" s="12" t="n">
        <f aca="false">W288/$P288</f>
        <v>0</v>
      </c>
      <c r="Y288" s="11" t="n">
        <f aca="false">Y296+Y310+Y319+Y327</f>
        <v>18636</v>
      </c>
      <c r="Z288" s="11" t="n">
        <f aca="false">Z296+Z310+Z319+Z327</f>
        <v>18636</v>
      </c>
    </row>
    <row r="289" customFormat="false" ht="13.9" hidden="false" customHeight="true" outlineLevel="0" collapsed="false">
      <c r="A289" s="1" t="n">
        <v>5</v>
      </c>
      <c r="B289" s="1" t="n">
        <v>1</v>
      </c>
      <c r="D289" s="30"/>
      <c r="E289" s="10" t="n">
        <v>71</v>
      </c>
      <c r="F289" s="10" t="s">
        <v>24</v>
      </c>
      <c r="G289" s="11" t="n">
        <f aca="false">G298</f>
        <v>1400</v>
      </c>
      <c r="H289" s="11" t="n">
        <f aca="false">H298</f>
        <v>1400</v>
      </c>
      <c r="I289" s="11" t="n">
        <f aca="false">I298</f>
        <v>1400</v>
      </c>
      <c r="J289" s="11" t="n">
        <f aca="false">J298</f>
        <v>1400</v>
      </c>
      <c r="K289" s="11" t="n">
        <f aca="false">K298</f>
        <v>3000</v>
      </c>
      <c r="L289" s="11" t="n">
        <f aca="false">L298</f>
        <v>0</v>
      </c>
      <c r="M289" s="11" t="n">
        <f aca="false">M298</f>
        <v>0</v>
      </c>
      <c r="N289" s="11" t="n">
        <f aca="false">N298</f>
        <v>0</v>
      </c>
      <c r="O289" s="11" t="n">
        <f aca="false">O298</f>
        <v>0</v>
      </c>
      <c r="P289" s="11" t="n">
        <f aca="false">P298</f>
        <v>3000</v>
      </c>
      <c r="Q289" s="11" t="n">
        <f aca="false">Q298</f>
        <v>0</v>
      </c>
      <c r="R289" s="12" t="n">
        <f aca="false">Q289/$P289</f>
        <v>0</v>
      </c>
      <c r="S289" s="11" t="n">
        <f aca="false">S298</f>
        <v>0</v>
      </c>
      <c r="T289" s="12" t="n">
        <f aca="false">S289/$P289</f>
        <v>0</v>
      </c>
      <c r="U289" s="11" t="n">
        <f aca="false">U298</f>
        <v>0</v>
      </c>
      <c r="V289" s="12" t="n">
        <f aca="false">U289/$P289</f>
        <v>0</v>
      </c>
      <c r="W289" s="11" t="n">
        <f aca="false">W298</f>
        <v>0</v>
      </c>
      <c r="X289" s="12" t="n">
        <f aca="false">W289/$P289</f>
        <v>0</v>
      </c>
      <c r="Y289" s="11" t="n">
        <f aca="false">Y298</f>
        <v>3000</v>
      </c>
      <c r="Z289" s="11" t="n">
        <f aca="false">Z298</f>
        <v>3000</v>
      </c>
    </row>
    <row r="290" customFormat="false" ht="13.9" hidden="false" customHeight="true" outlineLevel="0" collapsed="false">
      <c r="A290" s="1" t="n">
        <v>5</v>
      </c>
      <c r="B290" s="1" t="n">
        <v>1</v>
      </c>
      <c r="D290" s="17"/>
      <c r="E290" s="18"/>
      <c r="F290" s="13" t="s">
        <v>124</v>
      </c>
      <c r="G290" s="14" t="n">
        <f aca="false">SUM(G287:G289)</f>
        <v>20190.23</v>
      </c>
      <c r="H290" s="14" t="n">
        <f aca="false">SUM(H287:H289)</f>
        <v>26153.55</v>
      </c>
      <c r="I290" s="14" t="n">
        <f aca="false">SUM(I287:I289)</f>
        <v>23650</v>
      </c>
      <c r="J290" s="14" t="n">
        <f aca="false">SUM(J287:J289)</f>
        <v>27619.9</v>
      </c>
      <c r="K290" s="14" t="n">
        <f aca="false">SUM(K287:K289)</f>
        <v>30063</v>
      </c>
      <c r="L290" s="14" t="n">
        <f aca="false">SUM(L287:L289)</f>
        <v>0</v>
      </c>
      <c r="M290" s="14" t="n">
        <f aca="false">SUM(M287:M289)</f>
        <v>0</v>
      </c>
      <c r="N290" s="14" t="n">
        <f aca="false">SUM(N287:N289)</f>
        <v>0</v>
      </c>
      <c r="O290" s="14" t="n">
        <f aca="false">SUM(O287:O289)</f>
        <v>0</v>
      </c>
      <c r="P290" s="14" t="n">
        <f aca="false">SUM(P287:P289)</f>
        <v>30063</v>
      </c>
      <c r="Q290" s="14" t="n">
        <f aca="false">SUM(Q287:Q289)</f>
        <v>0</v>
      </c>
      <c r="R290" s="15" t="n">
        <f aca="false">Q290/$P290</f>
        <v>0</v>
      </c>
      <c r="S290" s="14" t="n">
        <f aca="false">SUM(S287:S289)</f>
        <v>0</v>
      </c>
      <c r="T290" s="15" t="n">
        <f aca="false">S290/$P290</f>
        <v>0</v>
      </c>
      <c r="U290" s="14" t="n">
        <f aca="false">SUM(U287:U289)</f>
        <v>0</v>
      </c>
      <c r="V290" s="15" t="n">
        <f aca="false">U290/$P290</f>
        <v>0</v>
      </c>
      <c r="W290" s="14" t="n">
        <f aca="false">SUM(W287:W289)</f>
        <v>0</v>
      </c>
      <c r="X290" s="15" t="n">
        <f aca="false">W290/$P290</f>
        <v>0</v>
      </c>
      <c r="Y290" s="14" t="n">
        <f aca="false">SUM(Y287:Y289)</f>
        <v>21916</v>
      </c>
      <c r="Z290" s="14" t="n">
        <f aca="false">SUM(Z287:Z289)</f>
        <v>21916</v>
      </c>
    </row>
    <row r="292" customFormat="false" ht="13.9" hidden="false" customHeight="true" outlineLevel="0" collapsed="false">
      <c r="D292" s="60" t="s">
        <v>205</v>
      </c>
      <c r="E292" s="60"/>
      <c r="F292" s="60"/>
      <c r="G292" s="60"/>
      <c r="H292" s="60"/>
      <c r="I292" s="60"/>
      <c r="J292" s="60"/>
      <c r="K292" s="60"/>
      <c r="L292" s="60"/>
      <c r="M292" s="60"/>
      <c r="N292" s="60"/>
      <c r="O292" s="60"/>
      <c r="P292" s="60"/>
      <c r="Q292" s="60"/>
      <c r="R292" s="61"/>
      <c r="S292" s="60"/>
      <c r="T292" s="61"/>
      <c r="U292" s="60"/>
      <c r="V292" s="61"/>
      <c r="W292" s="60"/>
      <c r="X292" s="61"/>
      <c r="Y292" s="60"/>
      <c r="Z292" s="60"/>
    </row>
    <row r="293" customFormat="false" ht="13.9" hidden="false" customHeight="true" outlineLevel="0" collapsed="false">
      <c r="D293" s="7" t="s">
        <v>33</v>
      </c>
      <c r="E293" s="7" t="s">
        <v>34</v>
      </c>
      <c r="F293" s="7" t="s">
        <v>35</v>
      </c>
      <c r="G293" s="7" t="s">
        <v>1</v>
      </c>
      <c r="H293" s="7" t="s">
        <v>2</v>
      </c>
      <c r="I293" s="7" t="s">
        <v>3</v>
      </c>
      <c r="J293" s="7" t="s">
        <v>4</v>
      </c>
      <c r="K293" s="7" t="s">
        <v>5</v>
      </c>
      <c r="L293" s="7" t="s">
        <v>6</v>
      </c>
      <c r="M293" s="7" t="s">
        <v>7</v>
      </c>
      <c r="N293" s="7" t="s">
        <v>8</v>
      </c>
      <c r="O293" s="7" t="s">
        <v>9</v>
      </c>
      <c r="P293" s="7" t="s">
        <v>10</v>
      </c>
      <c r="Q293" s="7" t="s">
        <v>11</v>
      </c>
      <c r="R293" s="8" t="s">
        <v>12</v>
      </c>
      <c r="S293" s="7" t="s">
        <v>13</v>
      </c>
      <c r="T293" s="8" t="s">
        <v>14</v>
      </c>
      <c r="U293" s="7" t="s">
        <v>15</v>
      </c>
      <c r="V293" s="8" t="s">
        <v>16</v>
      </c>
      <c r="W293" s="7" t="s">
        <v>17</v>
      </c>
      <c r="X293" s="8" t="s">
        <v>18</v>
      </c>
      <c r="Y293" s="7" t="s">
        <v>19</v>
      </c>
      <c r="Z293" s="7" t="s">
        <v>20</v>
      </c>
    </row>
    <row r="294" customFormat="false" ht="13.9" hidden="false" customHeight="true" outlineLevel="0" collapsed="false">
      <c r="A294" s="1" t="n">
        <v>5</v>
      </c>
      <c r="B294" s="1" t="n">
        <v>1</v>
      </c>
      <c r="C294" s="1" t="n">
        <v>1</v>
      </c>
      <c r="D294" s="74" t="s">
        <v>206</v>
      </c>
      <c r="E294" s="10" t="n">
        <v>630</v>
      </c>
      <c r="F294" s="10" t="s">
        <v>131</v>
      </c>
      <c r="G294" s="11" t="n">
        <v>1645.54</v>
      </c>
      <c r="H294" s="11" t="n">
        <v>1140.77</v>
      </c>
      <c r="I294" s="11" t="n">
        <v>2293</v>
      </c>
      <c r="J294" s="11" t="n">
        <v>2038.71</v>
      </c>
      <c r="K294" s="11" t="n">
        <v>1918</v>
      </c>
      <c r="L294" s="11"/>
      <c r="M294" s="11"/>
      <c r="N294" s="11"/>
      <c r="O294" s="11"/>
      <c r="P294" s="11" t="n">
        <f aca="false">K294+SUM(L294:O294)</f>
        <v>1918</v>
      </c>
      <c r="Q294" s="11"/>
      <c r="R294" s="12" t="n">
        <f aca="false">Q294/$P294</f>
        <v>0</v>
      </c>
      <c r="S294" s="11"/>
      <c r="T294" s="12" t="n">
        <f aca="false">S294/$P294</f>
        <v>0</v>
      </c>
      <c r="U294" s="11"/>
      <c r="V294" s="12" t="n">
        <f aca="false">U294/$P294</f>
        <v>0</v>
      </c>
      <c r="W294" s="11"/>
      <c r="X294" s="12" t="n">
        <f aca="false">W294/$P294</f>
        <v>0</v>
      </c>
      <c r="Y294" s="11" t="n">
        <f aca="false">K294</f>
        <v>1918</v>
      </c>
      <c r="Z294" s="11" t="n">
        <f aca="false">Y294</f>
        <v>1918</v>
      </c>
    </row>
    <row r="295" customFormat="false" ht="13.9" hidden="false" customHeight="true" outlineLevel="0" collapsed="false">
      <c r="A295" s="1" t="n">
        <v>5</v>
      </c>
      <c r="B295" s="1" t="n">
        <v>1</v>
      </c>
      <c r="C295" s="1" t="n">
        <v>1</v>
      </c>
      <c r="D295" s="74"/>
      <c r="E295" s="10" t="n">
        <v>640</v>
      </c>
      <c r="F295" s="10" t="s">
        <v>132</v>
      </c>
      <c r="G295" s="11" t="n">
        <v>2000</v>
      </c>
      <c r="H295" s="11" t="n">
        <v>1920</v>
      </c>
      <c r="I295" s="33" t="n">
        <v>1420</v>
      </c>
      <c r="J295" s="33" t="n">
        <v>1420</v>
      </c>
      <c r="K295" s="33" t="n">
        <f aca="false">1420+1150</f>
        <v>2570</v>
      </c>
      <c r="L295" s="33"/>
      <c r="M295" s="33"/>
      <c r="N295" s="33"/>
      <c r="O295" s="33"/>
      <c r="P295" s="33" t="n">
        <f aca="false">K295+SUM(L295:O295)</f>
        <v>2570</v>
      </c>
      <c r="Q295" s="33"/>
      <c r="R295" s="34" t="n">
        <f aca="false">Q295/$P295</f>
        <v>0</v>
      </c>
      <c r="S295" s="33"/>
      <c r="T295" s="34" t="n">
        <f aca="false">S295/$P295</f>
        <v>0</v>
      </c>
      <c r="U295" s="33"/>
      <c r="V295" s="34" t="n">
        <f aca="false">U295/$P295</f>
        <v>0</v>
      </c>
      <c r="W295" s="33"/>
      <c r="X295" s="34" t="n">
        <f aca="false">W295/$P295</f>
        <v>0</v>
      </c>
      <c r="Y295" s="11" t="n">
        <f aca="false">K295</f>
        <v>2570</v>
      </c>
      <c r="Z295" s="11" t="n">
        <f aca="false">Y295</f>
        <v>2570</v>
      </c>
    </row>
    <row r="296" customFormat="false" ht="13.9" hidden="false" customHeight="true" outlineLevel="0" collapsed="false">
      <c r="A296" s="1" t="n">
        <v>5</v>
      </c>
      <c r="B296" s="1" t="n">
        <v>1</v>
      </c>
      <c r="C296" s="1" t="n">
        <v>1</v>
      </c>
      <c r="D296" s="75" t="s">
        <v>21</v>
      </c>
      <c r="E296" s="35" t="n">
        <v>41</v>
      </c>
      <c r="F296" s="35" t="s">
        <v>23</v>
      </c>
      <c r="G296" s="36" t="n">
        <f aca="false">SUM(G294:G295)</f>
        <v>3645.54</v>
      </c>
      <c r="H296" s="36" t="n">
        <f aca="false">SUM(H294:H295)</f>
        <v>3060.77</v>
      </c>
      <c r="I296" s="36" t="n">
        <f aca="false">SUM(I294:I295)</f>
        <v>3713</v>
      </c>
      <c r="J296" s="36" t="n">
        <f aca="false">SUM(J294:J295)</f>
        <v>3458.71</v>
      </c>
      <c r="K296" s="36" t="n">
        <f aca="false">SUM(K294:K295)</f>
        <v>4488</v>
      </c>
      <c r="L296" s="36" t="n">
        <f aca="false">SUM(L294:L295)</f>
        <v>0</v>
      </c>
      <c r="M296" s="36" t="n">
        <f aca="false">SUM(M294:M295)</f>
        <v>0</v>
      </c>
      <c r="N296" s="36" t="n">
        <f aca="false">SUM(N294:N295)</f>
        <v>0</v>
      </c>
      <c r="O296" s="36" t="n">
        <f aca="false">SUM(O294:O295)</f>
        <v>0</v>
      </c>
      <c r="P296" s="36" t="n">
        <f aca="false">SUM(P294:P295)</f>
        <v>4488</v>
      </c>
      <c r="Q296" s="36" t="n">
        <f aca="false">SUM(Q294:Q295)</f>
        <v>0</v>
      </c>
      <c r="R296" s="37" t="n">
        <f aca="false">Q296/$P296</f>
        <v>0</v>
      </c>
      <c r="S296" s="36" t="n">
        <f aca="false">SUM(S294:S295)</f>
        <v>0</v>
      </c>
      <c r="T296" s="37" t="n">
        <f aca="false">S296/$P296</f>
        <v>0</v>
      </c>
      <c r="U296" s="36" t="n">
        <f aca="false">SUM(U294:U295)</f>
        <v>0</v>
      </c>
      <c r="V296" s="37" t="n">
        <f aca="false">U296/$P296</f>
        <v>0</v>
      </c>
      <c r="W296" s="36" t="n">
        <f aca="false">SUM(W294:W295)</f>
        <v>0</v>
      </c>
      <c r="X296" s="37" t="n">
        <f aca="false">W296/$P296</f>
        <v>0</v>
      </c>
      <c r="Y296" s="36" t="n">
        <f aca="false">SUM(Y294:Y295)</f>
        <v>4488</v>
      </c>
      <c r="Z296" s="36" t="n">
        <f aca="false">SUM(Z294:Z295)</f>
        <v>4488</v>
      </c>
    </row>
    <row r="297" customFormat="false" ht="13.9" hidden="false" customHeight="true" outlineLevel="0" collapsed="false">
      <c r="A297" s="1" t="n">
        <v>5</v>
      </c>
      <c r="B297" s="1" t="n">
        <v>1</v>
      </c>
      <c r="C297" s="1" t="n">
        <v>1</v>
      </c>
      <c r="D297" s="68" t="s">
        <v>206</v>
      </c>
      <c r="E297" s="10" t="n">
        <v>630</v>
      </c>
      <c r="F297" s="10" t="s">
        <v>131</v>
      </c>
      <c r="G297" s="11" t="n">
        <v>1400</v>
      </c>
      <c r="H297" s="11" t="n">
        <v>1400</v>
      </c>
      <c r="I297" s="11" t="n">
        <v>1400</v>
      </c>
      <c r="J297" s="11" t="n">
        <v>1400</v>
      </c>
      <c r="K297" s="11" t="n">
        <f aca="false">príjmy!H122</f>
        <v>3000</v>
      </c>
      <c r="L297" s="11"/>
      <c r="M297" s="11"/>
      <c r="N297" s="11"/>
      <c r="O297" s="11"/>
      <c r="P297" s="11" t="n">
        <f aca="false">K297+SUM(L297:O297)</f>
        <v>3000</v>
      </c>
      <c r="Q297" s="11"/>
      <c r="R297" s="12" t="n">
        <f aca="false">Q297/$P297</f>
        <v>0</v>
      </c>
      <c r="S297" s="11"/>
      <c r="T297" s="12" t="n">
        <f aca="false">S297/$P297</f>
        <v>0</v>
      </c>
      <c r="U297" s="11"/>
      <c r="V297" s="12" t="n">
        <f aca="false">U297/$P297</f>
        <v>0</v>
      </c>
      <c r="W297" s="11"/>
      <c r="X297" s="12" t="n">
        <f aca="false">W297/$P297</f>
        <v>0</v>
      </c>
      <c r="Y297" s="11" t="n">
        <f aca="false">príjmy!V122</f>
        <v>3000</v>
      </c>
      <c r="Z297" s="11" t="n">
        <f aca="false">príjmy!W122</f>
        <v>3000</v>
      </c>
    </row>
    <row r="298" customFormat="false" ht="13.9" hidden="false" customHeight="true" outlineLevel="0" collapsed="false">
      <c r="A298" s="1" t="n">
        <v>5</v>
      </c>
      <c r="B298" s="1" t="n">
        <v>1</v>
      </c>
      <c r="C298" s="1" t="n">
        <v>1</v>
      </c>
      <c r="D298" s="75" t="s">
        <v>21</v>
      </c>
      <c r="E298" s="35" t="n">
        <v>71</v>
      </c>
      <c r="F298" s="35" t="s">
        <v>24</v>
      </c>
      <c r="G298" s="36" t="n">
        <f aca="false">SUM(G297:G297)</f>
        <v>1400</v>
      </c>
      <c r="H298" s="36" t="n">
        <f aca="false">SUM(H297:H297)</f>
        <v>1400</v>
      </c>
      <c r="I298" s="36" t="n">
        <f aca="false">SUM(I297:I297)</f>
        <v>1400</v>
      </c>
      <c r="J298" s="36" t="n">
        <f aca="false">SUM(J297:J297)</f>
        <v>1400</v>
      </c>
      <c r="K298" s="36" t="n">
        <f aca="false">SUM(K297:K297)</f>
        <v>3000</v>
      </c>
      <c r="L298" s="36" t="n">
        <f aca="false">SUM(L297:L297)</f>
        <v>0</v>
      </c>
      <c r="M298" s="36" t="n">
        <f aca="false">SUM(M297:M297)</f>
        <v>0</v>
      </c>
      <c r="N298" s="36" t="n">
        <f aca="false">SUM(N297:N297)</f>
        <v>0</v>
      </c>
      <c r="O298" s="36" t="n">
        <f aca="false">SUM(O297:O297)</f>
        <v>0</v>
      </c>
      <c r="P298" s="36" t="n">
        <f aca="false">SUM(P297:P297)</f>
        <v>3000</v>
      </c>
      <c r="Q298" s="36" t="n">
        <f aca="false">SUM(Q297:Q297)</f>
        <v>0</v>
      </c>
      <c r="R298" s="37" t="n">
        <f aca="false">Q298/$P298</f>
        <v>0</v>
      </c>
      <c r="S298" s="36" t="n">
        <f aca="false">SUM(S297:S297)</f>
        <v>0</v>
      </c>
      <c r="T298" s="37" t="n">
        <f aca="false">S298/$P298</f>
        <v>0</v>
      </c>
      <c r="U298" s="36" t="n">
        <f aca="false">SUM(U297:U297)</f>
        <v>0</v>
      </c>
      <c r="V298" s="37" t="n">
        <f aca="false">U298/$P298</f>
        <v>0</v>
      </c>
      <c r="W298" s="36" t="n">
        <f aca="false">SUM(W297:W297)</f>
        <v>0</v>
      </c>
      <c r="X298" s="37" t="n">
        <f aca="false">W298/$P298</f>
        <v>0</v>
      </c>
      <c r="Y298" s="36" t="n">
        <f aca="false">SUM(Y297:Y297)</f>
        <v>3000</v>
      </c>
      <c r="Z298" s="36" t="n">
        <f aca="false">SUM(Z297:Z297)</f>
        <v>3000</v>
      </c>
    </row>
    <row r="299" customFormat="false" ht="13.9" hidden="false" customHeight="true" outlineLevel="0" collapsed="false">
      <c r="A299" s="1" t="n">
        <v>5</v>
      </c>
      <c r="B299" s="1" t="n">
        <v>1</v>
      </c>
      <c r="C299" s="1" t="n">
        <v>1</v>
      </c>
      <c r="D299" s="98"/>
      <c r="E299" s="18"/>
      <c r="F299" s="13" t="s">
        <v>124</v>
      </c>
      <c r="G299" s="14" t="n">
        <f aca="false">G296+G298</f>
        <v>5045.54</v>
      </c>
      <c r="H299" s="14" t="n">
        <f aca="false">H296+H298</f>
        <v>4460.77</v>
      </c>
      <c r="I299" s="14" t="n">
        <f aca="false">I296+I298</f>
        <v>5113</v>
      </c>
      <c r="J299" s="14" t="n">
        <f aca="false">J296+J298</f>
        <v>4858.71</v>
      </c>
      <c r="K299" s="14" t="n">
        <f aca="false">K296+K298</f>
        <v>7488</v>
      </c>
      <c r="L299" s="14" t="n">
        <f aca="false">L296+L298</f>
        <v>0</v>
      </c>
      <c r="M299" s="14" t="n">
        <f aca="false">M296+M298</f>
        <v>0</v>
      </c>
      <c r="N299" s="14" t="n">
        <f aca="false">N296+N298</f>
        <v>0</v>
      </c>
      <c r="O299" s="14" t="n">
        <f aca="false">O296+O298</f>
        <v>0</v>
      </c>
      <c r="P299" s="14" t="n">
        <f aca="false">P296+P298</f>
        <v>7488</v>
      </c>
      <c r="Q299" s="14" t="n">
        <f aca="false">Q296+Q298</f>
        <v>0</v>
      </c>
      <c r="R299" s="15" t="n">
        <f aca="false">Q299/$P299</f>
        <v>0</v>
      </c>
      <c r="S299" s="14" t="n">
        <f aca="false">S296+S298</f>
        <v>0</v>
      </c>
      <c r="T299" s="15" t="n">
        <f aca="false">S299/$P299</f>
        <v>0</v>
      </c>
      <c r="U299" s="14" t="n">
        <f aca="false">U296+U298</f>
        <v>0</v>
      </c>
      <c r="V299" s="15" t="n">
        <f aca="false">U299/$P299</f>
        <v>0</v>
      </c>
      <c r="W299" s="14" t="n">
        <f aca="false">W296+W298</f>
        <v>0</v>
      </c>
      <c r="X299" s="15" t="n">
        <f aca="false">W299/$P299</f>
        <v>0</v>
      </c>
      <c r="Y299" s="14" t="n">
        <f aca="false">Y296+Y298</f>
        <v>7488</v>
      </c>
      <c r="Z299" s="14" t="n">
        <f aca="false">Z296+Z298</f>
        <v>7488</v>
      </c>
    </row>
    <row r="301" customFormat="false" ht="13.9" hidden="false" customHeight="true" outlineLevel="0" collapsed="false">
      <c r="E301" s="102" t="s">
        <v>57</v>
      </c>
      <c r="F301" s="103" t="s">
        <v>149</v>
      </c>
      <c r="G301" s="104" t="n">
        <v>979</v>
      </c>
      <c r="H301" s="104" t="n">
        <v>803</v>
      </c>
      <c r="I301" s="105" t="n">
        <v>803</v>
      </c>
      <c r="J301" s="105" t="n">
        <v>220</v>
      </c>
      <c r="K301" s="105" t="n">
        <v>242</v>
      </c>
      <c r="L301" s="105"/>
      <c r="M301" s="105"/>
      <c r="N301" s="105"/>
      <c r="O301" s="105"/>
      <c r="P301" s="105" t="n">
        <f aca="false">K301+SUM(L301:O301)</f>
        <v>242</v>
      </c>
      <c r="Q301" s="105"/>
      <c r="R301" s="106" t="n">
        <f aca="false">Q301/$P301</f>
        <v>0</v>
      </c>
      <c r="S301" s="105"/>
      <c r="T301" s="106" t="n">
        <f aca="false">S301/$P301</f>
        <v>0</v>
      </c>
      <c r="U301" s="105"/>
      <c r="V301" s="106" t="n">
        <f aca="false">U301/$P301</f>
        <v>0</v>
      </c>
      <c r="W301" s="105"/>
      <c r="X301" s="107" t="n">
        <f aca="false">W301/$P301</f>
        <v>0</v>
      </c>
      <c r="Y301" s="105" t="n">
        <f aca="false">K301</f>
        <v>242</v>
      </c>
      <c r="Z301" s="108" t="n">
        <f aca="false">Y301</f>
        <v>242</v>
      </c>
    </row>
    <row r="303" customFormat="false" ht="13.9" hidden="false" customHeight="true" outlineLevel="0" collapsed="false">
      <c r="D303" s="60" t="s">
        <v>207</v>
      </c>
      <c r="E303" s="60"/>
      <c r="F303" s="60"/>
      <c r="G303" s="60"/>
      <c r="H303" s="60"/>
      <c r="I303" s="60"/>
      <c r="J303" s="60"/>
      <c r="K303" s="60"/>
      <c r="L303" s="60"/>
      <c r="M303" s="60"/>
      <c r="N303" s="60"/>
      <c r="O303" s="60"/>
      <c r="P303" s="60"/>
      <c r="Q303" s="60"/>
      <c r="R303" s="61"/>
      <c r="S303" s="60"/>
      <c r="T303" s="61"/>
      <c r="U303" s="60"/>
      <c r="V303" s="61"/>
      <c r="W303" s="60"/>
      <c r="X303" s="61"/>
      <c r="Y303" s="60"/>
      <c r="Z303" s="60"/>
    </row>
    <row r="304" customFormat="false" ht="13.9" hidden="false" customHeight="true" outlineLevel="0" collapsed="false">
      <c r="D304" s="7" t="s">
        <v>33</v>
      </c>
      <c r="E304" s="7" t="s">
        <v>34</v>
      </c>
      <c r="F304" s="7" t="s">
        <v>35</v>
      </c>
      <c r="G304" s="7" t="s">
        <v>1</v>
      </c>
      <c r="H304" s="7" t="s">
        <v>2</v>
      </c>
      <c r="I304" s="7" t="s">
        <v>3</v>
      </c>
      <c r="J304" s="7" t="s">
        <v>4</v>
      </c>
      <c r="K304" s="7" t="s">
        <v>5</v>
      </c>
      <c r="L304" s="7" t="s">
        <v>6</v>
      </c>
      <c r="M304" s="7" t="s">
        <v>7</v>
      </c>
      <c r="N304" s="7" t="s">
        <v>8</v>
      </c>
      <c r="O304" s="7" t="s">
        <v>9</v>
      </c>
      <c r="P304" s="7" t="s">
        <v>10</v>
      </c>
      <c r="Q304" s="7" t="s">
        <v>11</v>
      </c>
      <c r="R304" s="8" t="s">
        <v>12</v>
      </c>
      <c r="S304" s="7" t="s">
        <v>13</v>
      </c>
      <c r="T304" s="8" t="s">
        <v>14</v>
      </c>
      <c r="U304" s="7" t="s">
        <v>15</v>
      </c>
      <c r="V304" s="8" t="s">
        <v>16</v>
      </c>
      <c r="W304" s="7" t="s">
        <v>17</v>
      </c>
      <c r="X304" s="8" t="s">
        <v>18</v>
      </c>
      <c r="Y304" s="7" t="s">
        <v>19</v>
      </c>
      <c r="Z304" s="7" t="s">
        <v>20</v>
      </c>
    </row>
    <row r="305" customFormat="false" ht="13.9" hidden="false" customHeight="true" outlineLevel="0" collapsed="false">
      <c r="A305" s="1" t="n">
        <v>5</v>
      </c>
      <c r="B305" s="1" t="n">
        <v>1</v>
      </c>
      <c r="C305" s="1" t="n">
        <v>2</v>
      </c>
      <c r="D305" s="74" t="s">
        <v>208</v>
      </c>
      <c r="E305" s="10" t="n">
        <v>610</v>
      </c>
      <c r="F305" s="10" t="s">
        <v>129</v>
      </c>
      <c r="G305" s="11" t="n">
        <v>0</v>
      </c>
      <c r="H305" s="11" t="n">
        <v>213.96</v>
      </c>
      <c r="I305" s="11" t="n">
        <v>0</v>
      </c>
      <c r="J305" s="11" t="n">
        <v>0</v>
      </c>
      <c r="K305" s="11" t="n">
        <v>0</v>
      </c>
      <c r="L305" s="11"/>
      <c r="M305" s="11"/>
      <c r="N305" s="11"/>
      <c r="O305" s="11"/>
      <c r="P305" s="11" t="n">
        <f aca="false">K305+SUM(L305:O305)</f>
        <v>0</v>
      </c>
      <c r="Q305" s="11"/>
      <c r="R305" s="12" t="e">
        <f aca="false">Q305/$P305</f>
        <v>#DIV/0!</v>
      </c>
      <c r="S305" s="11"/>
      <c r="T305" s="12" t="e">
        <f aca="false">S305/$P305</f>
        <v>#DIV/0!</v>
      </c>
      <c r="U305" s="11"/>
      <c r="V305" s="12" t="e">
        <f aca="false">U305/$P305</f>
        <v>#DIV/0!</v>
      </c>
      <c r="W305" s="11"/>
      <c r="X305" s="12" t="e">
        <f aca="false">W305/$P305</f>
        <v>#DIV/0!</v>
      </c>
      <c r="Y305" s="11" t="n">
        <f aca="false">K305</f>
        <v>0</v>
      </c>
      <c r="Z305" s="11" t="n">
        <f aca="false">Y305</f>
        <v>0</v>
      </c>
    </row>
    <row r="306" customFormat="false" ht="13.9" hidden="false" customHeight="true" outlineLevel="0" collapsed="false">
      <c r="A306" s="1" t="n">
        <v>5</v>
      </c>
      <c r="B306" s="1" t="n">
        <v>1</v>
      </c>
      <c r="C306" s="1" t="n">
        <v>2</v>
      </c>
      <c r="D306" s="74"/>
      <c r="E306" s="10" t="n">
        <v>620</v>
      </c>
      <c r="F306" s="10" t="s">
        <v>130</v>
      </c>
      <c r="G306" s="11" t="n">
        <v>51.55</v>
      </c>
      <c r="H306" s="11" t="n">
        <v>136.21</v>
      </c>
      <c r="I306" s="11" t="n">
        <v>63</v>
      </c>
      <c r="J306" s="11" t="n">
        <v>68.73</v>
      </c>
      <c r="K306" s="11" t="n">
        <v>69</v>
      </c>
      <c r="L306" s="11"/>
      <c r="M306" s="11"/>
      <c r="N306" s="11"/>
      <c r="O306" s="11"/>
      <c r="P306" s="11" t="n">
        <f aca="false">K306+SUM(L306:O306)</f>
        <v>69</v>
      </c>
      <c r="Q306" s="11"/>
      <c r="R306" s="12" t="n">
        <f aca="false">Q306/$P306</f>
        <v>0</v>
      </c>
      <c r="S306" s="11"/>
      <c r="T306" s="12" t="n">
        <f aca="false">S306/$P306</f>
        <v>0</v>
      </c>
      <c r="U306" s="11"/>
      <c r="V306" s="12" t="n">
        <f aca="false">U306/$P306</f>
        <v>0</v>
      </c>
      <c r="W306" s="11"/>
      <c r="X306" s="12" t="n">
        <f aca="false">W306/$P306</f>
        <v>0</v>
      </c>
      <c r="Y306" s="11" t="n">
        <f aca="false">K306</f>
        <v>69</v>
      </c>
      <c r="Z306" s="11" t="n">
        <f aca="false">Y306</f>
        <v>69</v>
      </c>
    </row>
    <row r="307" customFormat="false" ht="13.9" hidden="false" customHeight="true" outlineLevel="0" collapsed="false">
      <c r="A307" s="1" t="n">
        <v>5</v>
      </c>
      <c r="B307" s="1" t="n">
        <v>1</v>
      </c>
      <c r="C307" s="1" t="n">
        <v>2</v>
      </c>
      <c r="D307" s="74"/>
      <c r="E307" s="10" t="n">
        <v>630</v>
      </c>
      <c r="F307" s="10" t="s">
        <v>131</v>
      </c>
      <c r="G307" s="11" t="n">
        <v>158.45</v>
      </c>
      <c r="H307" s="11" t="n">
        <v>3062.4</v>
      </c>
      <c r="I307" s="11" t="n">
        <v>189</v>
      </c>
      <c r="J307" s="11" t="n">
        <v>3004.76</v>
      </c>
      <c r="K307" s="11" t="n">
        <f aca="false">príjmy!H111-K306</f>
        <v>6858</v>
      </c>
      <c r="L307" s="11"/>
      <c r="M307" s="11"/>
      <c r="N307" s="11"/>
      <c r="O307" s="11"/>
      <c r="P307" s="11" t="n">
        <f aca="false">K307+SUM(L307:O307)</f>
        <v>6858</v>
      </c>
      <c r="Q307" s="11"/>
      <c r="R307" s="12" t="n">
        <f aca="false">Q307/$P307</f>
        <v>0</v>
      </c>
      <c r="S307" s="11"/>
      <c r="T307" s="12" t="n">
        <f aca="false">S307/$P307</f>
        <v>0</v>
      </c>
      <c r="U307" s="11"/>
      <c r="V307" s="12" t="n">
        <f aca="false">U307/$P307</f>
        <v>0</v>
      </c>
      <c r="W307" s="11"/>
      <c r="X307" s="12" t="n">
        <f aca="false">W307/$P307</f>
        <v>0</v>
      </c>
      <c r="Y307" s="11" t="n">
        <v>211</v>
      </c>
      <c r="Z307" s="11" t="n">
        <f aca="false">Y307</f>
        <v>211</v>
      </c>
    </row>
    <row r="308" customFormat="false" ht="13.9" hidden="false" customHeight="true" outlineLevel="0" collapsed="false">
      <c r="A308" s="1" t="n">
        <v>5</v>
      </c>
      <c r="B308" s="1" t="n">
        <v>1</v>
      </c>
      <c r="C308" s="1" t="n">
        <v>2</v>
      </c>
      <c r="D308" s="75" t="s">
        <v>21</v>
      </c>
      <c r="E308" s="35" t="n">
        <v>111</v>
      </c>
      <c r="F308" s="35" t="s">
        <v>134</v>
      </c>
      <c r="G308" s="36" t="n">
        <f aca="false">SUM(G305:G307)</f>
        <v>210</v>
      </c>
      <c r="H308" s="36" t="n">
        <f aca="false">SUM(H305:H307)</f>
        <v>3412.57</v>
      </c>
      <c r="I308" s="36" t="n">
        <f aca="false">SUM(I305:I307)</f>
        <v>252</v>
      </c>
      <c r="J308" s="36" t="n">
        <f aca="false">SUM(J305:J307)</f>
        <v>3073.49</v>
      </c>
      <c r="K308" s="36" t="n">
        <f aca="false">SUM(K305:K307)</f>
        <v>6927</v>
      </c>
      <c r="L308" s="36" t="n">
        <f aca="false">SUM(L305:L307)</f>
        <v>0</v>
      </c>
      <c r="M308" s="36" t="n">
        <f aca="false">SUM(M305:M307)</f>
        <v>0</v>
      </c>
      <c r="N308" s="36" t="n">
        <f aca="false">SUM(N305:N307)</f>
        <v>0</v>
      </c>
      <c r="O308" s="36" t="n">
        <f aca="false">SUM(O305:O307)</f>
        <v>0</v>
      </c>
      <c r="P308" s="36" t="n">
        <f aca="false">SUM(P305:P307)</f>
        <v>6927</v>
      </c>
      <c r="Q308" s="36" t="n">
        <f aca="false">SUM(Q305:Q307)</f>
        <v>0</v>
      </c>
      <c r="R308" s="37" t="n">
        <f aca="false">Q308/$P308</f>
        <v>0</v>
      </c>
      <c r="S308" s="36" t="n">
        <f aca="false">SUM(S305:S307)</f>
        <v>0</v>
      </c>
      <c r="T308" s="37" t="n">
        <f aca="false">S308/$P308</f>
        <v>0</v>
      </c>
      <c r="U308" s="36" t="n">
        <f aca="false">SUM(U305:U307)</f>
        <v>0</v>
      </c>
      <c r="V308" s="37" t="n">
        <f aca="false">U308/$P308</f>
        <v>0</v>
      </c>
      <c r="W308" s="36" t="n">
        <f aca="false">SUM(W305:W307)</f>
        <v>0</v>
      </c>
      <c r="X308" s="37" t="n">
        <f aca="false">W308/$P308</f>
        <v>0</v>
      </c>
      <c r="Y308" s="36" t="n">
        <f aca="false">SUM(Y305:Y307)</f>
        <v>280</v>
      </c>
      <c r="Z308" s="36" t="n">
        <f aca="false">SUM(Z305:Z307)</f>
        <v>280</v>
      </c>
    </row>
    <row r="309" customFormat="false" ht="13.9" hidden="false" customHeight="true" outlineLevel="0" collapsed="false">
      <c r="A309" s="1" t="n">
        <v>5</v>
      </c>
      <c r="B309" s="1" t="n">
        <v>1</v>
      </c>
      <c r="C309" s="1" t="n">
        <v>2</v>
      </c>
      <c r="D309" s="74" t="s">
        <v>208</v>
      </c>
      <c r="E309" s="10" t="n">
        <v>630</v>
      </c>
      <c r="F309" s="10" t="s">
        <v>131</v>
      </c>
      <c r="G309" s="11" t="n">
        <v>0</v>
      </c>
      <c r="H309" s="11" t="n">
        <v>0</v>
      </c>
      <c r="I309" s="11" t="n">
        <v>0</v>
      </c>
      <c r="J309" s="11" t="n">
        <v>3272</v>
      </c>
      <c r="K309" s="11" t="n">
        <v>1500</v>
      </c>
      <c r="L309" s="11"/>
      <c r="M309" s="11"/>
      <c r="N309" s="11"/>
      <c r="O309" s="11"/>
      <c r="P309" s="11" t="n">
        <f aca="false">K309+SUM(L309:O309)</f>
        <v>1500</v>
      </c>
      <c r="Q309" s="11"/>
      <c r="R309" s="12" t="n">
        <f aca="false">Q309/$P309</f>
        <v>0</v>
      </c>
      <c r="S309" s="11"/>
      <c r="T309" s="12" t="n">
        <f aca="false">S309/$P309</f>
        <v>0</v>
      </c>
      <c r="U309" s="11"/>
      <c r="V309" s="12" t="n">
        <f aca="false">U309/$P309</f>
        <v>0</v>
      </c>
      <c r="W309" s="11"/>
      <c r="X309" s="12" t="n">
        <f aca="false">W309/$P309</f>
        <v>0</v>
      </c>
      <c r="Y309" s="11" t="n">
        <v>0</v>
      </c>
      <c r="Z309" s="11" t="n">
        <f aca="false">Y309</f>
        <v>0</v>
      </c>
    </row>
    <row r="310" customFormat="false" ht="13.9" hidden="false" customHeight="true" outlineLevel="0" collapsed="false">
      <c r="A310" s="1" t="n">
        <v>5</v>
      </c>
      <c r="B310" s="1" t="n">
        <v>1</v>
      </c>
      <c r="C310" s="1" t="n">
        <v>2</v>
      </c>
      <c r="D310" s="75" t="s">
        <v>21</v>
      </c>
      <c r="E310" s="35" t="n">
        <v>41</v>
      </c>
      <c r="F310" s="35" t="s">
        <v>23</v>
      </c>
      <c r="G310" s="36" t="n">
        <f aca="false">SUM(G309:G309)</f>
        <v>0</v>
      </c>
      <c r="H310" s="36" t="n">
        <f aca="false">SUM(H309:H309)</f>
        <v>0</v>
      </c>
      <c r="I310" s="36" t="n">
        <f aca="false">SUM(I309)</f>
        <v>0</v>
      </c>
      <c r="J310" s="36" t="n">
        <f aca="false">SUM(J309)</f>
        <v>3272</v>
      </c>
      <c r="K310" s="36" t="n">
        <f aca="false">SUM(K309)</f>
        <v>1500</v>
      </c>
      <c r="L310" s="36" t="n">
        <f aca="false">SUM(L309)</f>
        <v>0</v>
      </c>
      <c r="M310" s="36" t="n">
        <f aca="false">SUM(M309)</f>
        <v>0</v>
      </c>
      <c r="N310" s="36" t="n">
        <f aca="false">SUM(N309)</f>
        <v>0</v>
      </c>
      <c r="O310" s="36" t="n">
        <f aca="false">SUM(O309)</f>
        <v>0</v>
      </c>
      <c r="P310" s="36" t="n">
        <f aca="false">SUM(P309)</f>
        <v>1500</v>
      </c>
      <c r="Q310" s="36" t="n">
        <f aca="false">SUM(Q309)</f>
        <v>0</v>
      </c>
      <c r="R310" s="37" t="n">
        <f aca="false">Q310/$P310</f>
        <v>0</v>
      </c>
      <c r="S310" s="36" t="n">
        <f aca="false">SUM(S309)</f>
        <v>0</v>
      </c>
      <c r="T310" s="37" t="n">
        <f aca="false">S310/$P310</f>
        <v>0</v>
      </c>
      <c r="U310" s="36" t="n">
        <f aca="false">SUM(U309)</f>
        <v>0</v>
      </c>
      <c r="V310" s="37" t="n">
        <f aca="false">U310/$P310</f>
        <v>0</v>
      </c>
      <c r="W310" s="36" t="n">
        <f aca="false">SUM(W309)</f>
        <v>0</v>
      </c>
      <c r="X310" s="37" t="n">
        <f aca="false">W310/$P310</f>
        <v>0</v>
      </c>
      <c r="Y310" s="36" t="n">
        <f aca="false">SUM(Y309:Y309)</f>
        <v>0</v>
      </c>
      <c r="Z310" s="36" t="n">
        <f aca="false">SUM(Z309:Z309)</f>
        <v>0</v>
      </c>
    </row>
    <row r="311" customFormat="false" ht="13.9" hidden="false" customHeight="true" outlineLevel="0" collapsed="false">
      <c r="A311" s="1" t="n">
        <v>5</v>
      </c>
      <c r="B311" s="1" t="n">
        <v>1</v>
      </c>
      <c r="C311" s="1" t="n">
        <v>2</v>
      </c>
      <c r="D311" s="17"/>
      <c r="E311" s="18"/>
      <c r="F311" s="13" t="s">
        <v>124</v>
      </c>
      <c r="G311" s="14" t="n">
        <f aca="false">G308+G310</f>
        <v>210</v>
      </c>
      <c r="H311" s="14" t="n">
        <f aca="false">H308+H310</f>
        <v>3412.57</v>
      </c>
      <c r="I311" s="14" t="n">
        <f aca="false">I308+I310</f>
        <v>252</v>
      </c>
      <c r="J311" s="14" t="n">
        <f aca="false">J308+J310</f>
        <v>6345.49</v>
      </c>
      <c r="K311" s="14" t="n">
        <f aca="false">K308+K310</f>
        <v>8427</v>
      </c>
      <c r="L311" s="14" t="n">
        <f aca="false">L308+L310</f>
        <v>0</v>
      </c>
      <c r="M311" s="14" t="n">
        <f aca="false">M308+M310</f>
        <v>0</v>
      </c>
      <c r="N311" s="14" t="n">
        <f aca="false">N308+N310</f>
        <v>0</v>
      </c>
      <c r="O311" s="14" t="n">
        <f aca="false">O308+O310</f>
        <v>0</v>
      </c>
      <c r="P311" s="14" t="n">
        <f aca="false">P308+P310</f>
        <v>8427</v>
      </c>
      <c r="Q311" s="14" t="n">
        <f aca="false">Q308+Q310</f>
        <v>0</v>
      </c>
      <c r="R311" s="15" t="n">
        <f aca="false">Q311/$P311</f>
        <v>0</v>
      </c>
      <c r="S311" s="14" t="n">
        <f aca="false">S308+S310</f>
        <v>0</v>
      </c>
      <c r="T311" s="15" t="n">
        <f aca="false">S311/$P311</f>
        <v>0</v>
      </c>
      <c r="U311" s="14" t="n">
        <f aca="false">U308+U310</f>
        <v>0</v>
      </c>
      <c r="V311" s="15" t="n">
        <f aca="false">U311/$P311</f>
        <v>0</v>
      </c>
      <c r="W311" s="14" t="n">
        <f aca="false">W308+W310</f>
        <v>0</v>
      </c>
      <c r="X311" s="15" t="n">
        <f aca="false">W311/$P311</f>
        <v>0</v>
      </c>
      <c r="Y311" s="14" t="n">
        <f aca="false">Y308+Y310</f>
        <v>280</v>
      </c>
      <c r="Z311" s="14" t="n">
        <f aca="false">Z308+Z310</f>
        <v>280</v>
      </c>
    </row>
    <row r="313" customFormat="false" ht="13.9" hidden="false" customHeight="true" outlineLevel="0" collapsed="false">
      <c r="E313" s="102" t="s">
        <v>57</v>
      </c>
      <c r="F313" s="103" t="s">
        <v>209</v>
      </c>
      <c r="G313" s="104"/>
      <c r="H313" s="104" t="n">
        <v>3161.48</v>
      </c>
      <c r="I313" s="105"/>
      <c r="J313" s="105" t="n">
        <v>6065.52</v>
      </c>
      <c r="K313" s="104" t="n">
        <f aca="false">K311-280</f>
        <v>8147</v>
      </c>
      <c r="L313" s="105"/>
      <c r="M313" s="105"/>
      <c r="N313" s="105"/>
      <c r="O313" s="105"/>
      <c r="P313" s="105" t="n">
        <f aca="false">K313+SUM(L313:O313)</f>
        <v>8147</v>
      </c>
      <c r="Q313" s="105"/>
      <c r="R313" s="106" t="n">
        <f aca="false">Q313/$P313</f>
        <v>0</v>
      </c>
      <c r="S313" s="105"/>
      <c r="T313" s="106" t="n">
        <f aca="false">S313/$P313</f>
        <v>0</v>
      </c>
      <c r="U313" s="105"/>
      <c r="V313" s="106" t="n">
        <f aca="false">U313/$P313</f>
        <v>0</v>
      </c>
      <c r="W313" s="105"/>
      <c r="X313" s="107" t="n">
        <f aca="false">W313/$P313</f>
        <v>0</v>
      </c>
      <c r="Y313" s="105"/>
      <c r="Z313" s="108"/>
    </row>
    <row r="315" customFormat="false" ht="13.9" hidden="false" customHeight="true" outlineLevel="0" collapsed="false">
      <c r="D315" s="60" t="s">
        <v>210</v>
      </c>
      <c r="E315" s="60"/>
      <c r="F315" s="60"/>
      <c r="G315" s="60"/>
      <c r="H315" s="60"/>
      <c r="I315" s="60"/>
      <c r="J315" s="60"/>
      <c r="K315" s="60"/>
      <c r="L315" s="60"/>
      <c r="M315" s="60"/>
      <c r="N315" s="60"/>
      <c r="O315" s="60"/>
      <c r="P315" s="60"/>
      <c r="Q315" s="60"/>
      <c r="R315" s="61"/>
      <c r="S315" s="60"/>
      <c r="T315" s="61"/>
      <c r="U315" s="60"/>
      <c r="V315" s="61"/>
      <c r="W315" s="60"/>
      <c r="X315" s="61"/>
      <c r="Y315" s="60"/>
      <c r="Z315" s="60"/>
    </row>
    <row r="316" customFormat="false" ht="13.9" hidden="false" customHeight="true" outlineLevel="0" collapsed="false">
      <c r="D316" s="7" t="s">
        <v>33</v>
      </c>
      <c r="E316" s="7" t="s">
        <v>34</v>
      </c>
      <c r="F316" s="7" t="s">
        <v>35</v>
      </c>
      <c r="G316" s="7" t="s">
        <v>1</v>
      </c>
      <c r="H316" s="7" t="s">
        <v>2</v>
      </c>
      <c r="I316" s="7" t="s">
        <v>3</v>
      </c>
      <c r="J316" s="7" t="s">
        <v>4</v>
      </c>
      <c r="K316" s="7" t="s">
        <v>5</v>
      </c>
      <c r="L316" s="7" t="s">
        <v>6</v>
      </c>
      <c r="M316" s="7" t="s">
        <v>7</v>
      </c>
      <c r="N316" s="7" t="s">
        <v>8</v>
      </c>
      <c r="O316" s="7" t="s">
        <v>9</v>
      </c>
      <c r="P316" s="7" t="s">
        <v>10</v>
      </c>
      <c r="Q316" s="7" t="s">
        <v>11</v>
      </c>
      <c r="R316" s="8" t="s">
        <v>12</v>
      </c>
      <c r="S316" s="7" t="s">
        <v>13</v>
      </c>
      <c r="T316" s="8" t="s">
        <v>14</v>
      </c>
      <c r="U316" s="7" t="s">
        <v>15</v>
      </c>
      <c r="V316" s="8" t="s">
        <v>16</v>
      </c>
      <c r="W316" s="7" t="s">
        <v>17</v>
      </c>
      <c r="X316" s="8" t="s">
        <v>18</v>
      </c>
      <c r="Y316" s="7" t="s">
        <v>19</v>
      </c>
      <c r="Z316" s="7" t="s">
        <v>20</v>
      </c>
    </row>
    <row r="317" customFormat="false" ht="13.9" hidden="false" customHeight="true" outlineLevel="0" collapsed="false">
      <c r="A317" s="1" t="n">
        <v>5</v>
      </c>
      <c r="B317" s="1" t="n">
        <v>1</v>
      </c>
      <c r="C317" s="1" t="n">
        <v>3</v>
      </c>
      <c r="D317" s="74" t="s">
        <v>211</v>
      </c>
      <c r="E317" s="10" t="n">
        <v>620</v>
      </c>
      <c r="F317" s="10" t="s">
        <v>130</v>
      </c>
      <c r="G317" s="11" t="n">
        <v>1170.71</v>
      </c>
      <c r="H317" s="11" t="n">
        <v>1469.35</v>
      </c>
      <c r="I317" s="11" t="n">
        <v>1470</v>
      </c>
      <c r="J317" s="11" t="n">
        <v>1405.35</v>
      </c>
      <c r="K317" s="11" t="n">
        <v>330</v>
      </c>
      <c r="L317" s="11"/>
      <c r="M317" s="11"/>
      <c r="N317" s="11"/>
      <c r="O317" s="11"/>
      <c r="P317" s="11" t="n">
        <f aca="false">K317+SUM(L317:O317)</f>
        <v>330</v>
      </c>
      <c r="Q317" s="11"/>
      <c r="R317" s="12" t="n">
        <f aca="false">Q317/$P317</f>
        <v>0</v>
      </c>
      <c r="S317" s="11"/>
      <c r="T317" s="12" t="n">
        <f aca="false">S317/$P317</f>
        <v>0</v>
      </c>
      <c r="U317" s="11"/>
      <c r="V317" s="12" t="n">
        <f aca="false">U317/$P317</f>
        <v>0</v>
      </c>
      <c r="W317" s="11"/>
      <c r="X317" s="12" t="n">
        <f aca="false">W317/$P317</f>
        <v>0</v>
      </c>
      <c r="Y317" s="11" t="n">
        <f aca="false">K317</f>
        <v>330</v>
      </c>
      <c r="Z317" s="11" t="n">
        <f aca="false">Y317</f>
        <v>330</v>
      </c>
    </row>
    <row r="318" customFormat="false" ht="13.9" hidden="false" customHeight="true" outlineLevel="0" collapsed="false">
      <c r="A318" s="1" t="n">
        <v>5</v>
      </c>
      <c r="B318" s="1" t="n">
        <v>1</v>
      </c>
      <c r="C318" s="1" t="n">
        <v>3</v>
      </c>
      <c r="D318" s="74"/>
      <c r="E318" s="10" t="n">
        <v>630</v>
      </c>
      <c r="F318" s="10" t="s">
        <v>131</v>
      </c>
      <c r="G318" s="11" t="n">
        <v>13708.98</v>
      </c>
      <c r="H318" s="11" t="n">
        <v>16673.96</v>
      </c>
      <c r="I318" s="11" t="n">
        <v>16675</v>
      </c>
      <c r="J318" s="11" t="n">
        <v>14950.95</v>
      </c>
      <c r="K318" s="11" t="n">
        <v>13758</v>
      </c>
      <c r="L318" s="11"/>
      <c r="M318" s="11"/>
      <c r="N318" s="11"/>
      <c r="O318" s="11"/>
      <c r="P318" s="11" t="n">
        <f aca="false">K318+SUM(L318:O318)</f>
        <v>13758</v>
      </c>
      <c r="Q318" s="11"/>
      <c r="R318" s="12" t="n">
        <f aca="false">Q318/$P318</f>
        <v>0</v>
      </c>
      <c r="S318" s="11"/>
      <c r="T318" s="12" t="n">
        <f aca="false">S318/$P318</f>
        <v>0</v>
      </c>
      <c r="U318" s="11"/>
      <c r="V318" s="12" t="n">
        <f aca="false">U318/$P318</f>
        <v>0</v>
      </c>
      <c r="W318" s="11"/>
      <c r="X318" s="12" t="n">
        <f aca="false">W318/$P318</f>
        <v>0</v>
      </c>
      <c r="Y318" s="11" t="n">
        <f aca="false">K318</f>
        <v>13758</v>
      </c>
      <c r="Z318" s="11" t="n">
        <f aca="false">Y318</f>
        <v>13758</v>
      </c>
    </row>
    <row r="319" customFormat="false" ht="13.9" hidden="false" customHeight="true" outlineLevel="0" collapsed="false">
      <c r="A319" s="1" t="n">
        <v>5</v>
      </c>
      <c r="B319" s="1" t="n">
        <v>1</v>
      </c>
      <c r="C319" s="1" t="n">
        <v>3</v>
      </c>
      <c r="D319" s="67" t="s">
        <v>21</v>
      </c>
      <c r="E319" s="13" t="n">
        <v>41</v>
      </c>
      <c r="F319" s="13" t="s">
        <v>23</v>
      </c>
      <c r="G319" s="14" t="n">
        <f aca="false">SUM(G317:G318)</f>
        <v>14879.69</v>
      </c>
      <c r="H319" s="14" t="n">
        <f aca="false">SUM(H317:H318)</f>
        <v>18143.31</v>
      </c>
      <c r="I319" s="14" t="n">
        <f aca="false">SUM(I317:I318)</f>
        <v>18145</v>
      </c>
      <c r="J319" s="14" t="n">
        <f aca="false">SUM(J317:J318)</f>
        <v>16356.3</v>
      </c>
      <c r="K319" s="14" t="n">
        <f aca="false">SUM(K317:K318)</f>
        <v>14088</v>
      </c>
      <c r="L319" s="14" t="n">
        <f aca="false">SUM(L317:L318)</f>
        <v>0</v>
      </c>
      <c r="M319" s="14" t="n">
        <f aca="false">SUM(M317:M318)</f>
        <v>0</v>
      </c>
      <c r="N319" s="14" t="n">
        <f aca="false">SUM(N317:N318)</f>
        <v>0</v>
      </c>
      <c r="O319" s="14" t="n">
        <f aca="false">SUM(O317:O318)</f>
        <v>0</v>
      </c>
      <c r="P319" s="14" t="n">
        <f aca="false">SUM(P317:P318)</f>
        <v>14088</v>
      </c>
      <c r="Q319" s="14" t="n">
        <f aca="false">SUM(Q317:Q318)</f>
        <v>0</v>
      </c>
      <c r="R319" s="15" t="n">
        <f aca="false">Q319/$P319</f>
        <v>0</v>
      </c>
      <c r="S319" s="14" t="n">
        <f aca="false">SUM(S317:S318)</f>
        <v>0</v>
      </c>
      <c r="T319" s="15" t="n">
        <f aca="false">S319/$P319</f>
        <v>0</v>
      </c>
      <c r="U319" s="14" t="n">
        <f aca="false">SUM(U317:U318)</f>
        <v>0</v>
      </c>
      <c r="V319" s="15" t="n">
        <f aca="false">U319/$P319</f>
        <v>0</v>
      </c>
      <c r="W319" s="14" t="n">
        <f aca="false">SUM(W317:W318)</f>
        <v>0</v>
      </c>
      <c r="X319" s="15" t="n">
        <f aca="false">W319/$P319</f>
        <v>0</v>
      </c>
      <c r="Y319" s="14" t="n">
        <f aca="false">SUM(Y317:Y318)</f>
        <v>14088</v>
      </c>
      <c r="Z319" s="14" t="n">
        <f aca="false">SUM(Z317:Z318)</f>
        <v>14088</v>
      </c>
    </row>
    <row r="321" customFormat="false" ht="13.9" hidden="false" customHeight="true" outlineLevel="0" collapsed="false">
      <c r="E321" s="39" t="s">
        <v>57</v>
      </c>
      <c r="F321" s="17" t="s">
        <v>149</v>
      </c>
      <c r="G321" s="40" t="n">
        <v>9713</v>
      </c>
      <c r="H321" s="40" t="n">
        <v>10894.97</v>
      </c>
      <c r="I321" s="40" t="n">
        <v>10895</v>
      </c>
      <c r="J321" s="40" t="n">
        <v>10021</v>
      </c>
      <c r="K321" s="40" t="n">
        <v>9702</v>
      </c>
      <c r="L321" s="40"/>
      <c r="M321" s="40"/>
      <c r="N321" s="40"/>
      <c r="O321" s="40"/>
      <c r="P321" s="40" t="n">
        <f aca="false">K321+SUM(L321:O321)</f>
        <v>9702</v>
      </c>
      <c r="Q321" s="40"/>
      <c r="R321" s="41" t="n">
        <f aca="false">Q321/$P321</f>
        <v>0</v>
      </c>
      <c r="S321" s="40"/>
      <c r="T321" s="41" t="n">
        <f aca="false">S321/$P321</f>
        <v>0</v>
      </c>
      <c r="U321" s="40"/>
      <c r="V321" s="41" t="n">
        <f aca="false">U321/$P321</f>
        <v>0</v>
      </c>
      <c r="W321" s="40"/>
      <c r="X321" s="42" t="n">
        <f aca="false">W321/$P321</f>
        <v>0</v>
      </c>
      <c r="Y321" s="40" t="n">
        <f aca="false">K321</f>
        <v>9702</v>
      </c>
      <c r="Z321" s="43" t="n">
        <f aca="false">Y321</f>
        <v>9702</v>
      </c>
    </row>
    <row r="322" customFormat="false" ht="13.9" hidden="false" customHeight="true" outlineLevel="0" collapsed="false">
      <c r="E322" s="52"/>
      <c r="F322" s="86" t="s">
        <v>212</v>
      </c>
      <c r="G322" s="54" t="n">
        <v>4520.81</v>
      </c>
      <c r="H322" s="54" t="n">
        <v>5674.52</v>
      </c>
      <c r="I322" s="54" t="n">
        <v>5675</v>
      </c>
      <c r="J322" s="54" t="n">
        <v>5681.79</v>
      </c>
      <c r="K322" s="54" t="n">
        <v>4131</v>
      </c>
      <c r="L322" s="54"/>
      <c r="M322" s="54"/>
      <c r="N322" s="54"/>
      <c r="O322" s="54"/>
      <c r="P322" s="54" t="n">
        <f aca="false">K322+SUM(L322:O322)</f>
        <v>4131</v>
      </c>
      <c r="Q322" s="54"/>
      <c r="R322" s="55" t="n">
        <f aca="false">Q322/$P322</f>
        <v>0</v>
      </c>
      <c r="S322" s="54"/>
      <c r="T322" s="55" t="n">
        <f aca="false">S322/$P322</f>
        <v>0</v>
      </c>
      <c r="U322" s="54"/>
      <c r="V322" s="55" t="n">
        <f aca="false">U322/$P322</f>
        <v>0</v>
      </c>
      <c r="W322" s="54"/>
      <c r="X322" s="56" t="n">
        <f aca="false">W322/$P322</f>
        <v>0</v>
      </c>
      <c r="Y322" s="54" t="n">
        <f aca="false">K322</f>
        <v>4131</v>
      </c>
      <c r="Z322" s="57" t="n">
        <f aca="false">Y322</f>
        <v>4131</v>
      </c>
    </row>
    <row r="324" customFormat="false" ht="13.9" hidden="false" customHeight="true" outlineLevel="0" collapsed="false">
      <c r="D324" s="60" t="s">
        <v>213</v>
      </c>
      <c r="E324" s="60"/>
      <c r="F324" s="60"/>
      <c r="G324" s="60"/>
      <c r="H324" s="60"/>
      <c r="I324" s="60"/>
      <c r="J324" s="60"/>
      <c r="K324" s="60"/>
      <c r="L324" s="60"/>
      <c r="M324" s="60"/>
      <c r="N324" s="60"/>
      <c r="O324" s="60"/>
      <c r="P324" s="60"/>
      <c r="Q324" s="60"/>
      <c r="R324" s="61"/>
      <c r="S324" s="60"/>
      <c r="T324" s="61"/>
      <c r="U324" s="60"/>
      <c r="V324" s="61"/>
      <c r="W324" s="60"/>
      <c r="X324" s="61"/>
      <c r="Y324" s="60"/>
      <c r="Z324" s="60"/>
    </row>
    <row r="325" customFormat="false" ht="13.9" hidden="false" customHeight="true" outlineLevel="0" collapsed="false">
      <c r="D325" s="7" t="s">
        <v>33</v>
      </c>
      <c r="E325" s="7" t="s">
        <v>34</v>
      </c>
      <c r="F325" s="7" t="s">
        <v>35</v>
      </c>
      <c r="G325" s="7" t="s">
        <v>1</v>
      </c>
      <c r="H325" s="7" t="s">
        <v>2</v>
      </c>
      <c r="I325" s="7" t="s">
        <v>3</v>
      </c>
      <c r="J325" s="7" t="s">
        <v>4</v>
      </c>
      <c r="K325" s="7" t="s">
        <v>5</v>
      </c>
      <c r="L325" s="7" t="s">
        <v>6</v>
      </c>
      <c r="M325" s="7" t="s">
        <v>7</v>
      </c>
      <c r="N325" s="7" t="s">
        <v>8</v>
      </c>
      <c r="O325" s="7" t="s">
        <v>9</v>
      </c>
      <c r="P325" s="7" t="s">
        <v>10</v>
      </c>
      <c r="Q325" s="7" t="s">
        <v>11</v>
      </c>
      <c r="R325" s="8" t="s">
        <v>12</v>
      </c>
      <c r="S325" s="7" t="s">
        <v>13</v>
      </c>
      <c r="T325" s="8" t="s">
        <v>14</v>
      </c>
      <c r="U325" s="7" t="s">
        <v>15</v>
      </c>
      <c r="V325" s="8" t="s">
        <v>16</v>
      </c>
      <c r="W325" s="7" t="s">
        <v>17</v>
      </c>
      <c r="X325" s="8" t="s">
        <v>18</v>
      </c>
      <c r="Y325" s="7" t="s">
        <v>19</v>
      </c>
      <c r="Z325" s="7" t="s">
        <v>20</v>
      </c>
    </row>
    <row r="326" customFormat="false" ht="13.9" hidden="false" customHeight="true" outlineLevel="0" collapsed="false">
      <c r="A326" s="1" t="n">
        <v>5</v>
      </c>
      <c r="B326" s="1" t="n">
        <v>1</v>
      </c>
      <c r="C326" s="1" t="n">
        <v>4</v>
      </c>
      <c r="D326" s="74" t="s">
        <v>214</v>
      </c>
      <c r="E326" s="10" t="n">
        <v>630</v>
      </c>
      <c r="F326" s="10" t="s">
        <v>131</v>
      </c>
      <c r="G326" s="11" t="n">
        <v>55</v>
      </c>
      <c r="H326" s="11" t="n">
        <v>136.9</v>
      </c>
      <c r="I326" s="11" t="n">
        <v>140</v>
      </c>
      <c r="J326" s="11" t="n">
        <v>59.4</v>
      </c>
      <c r="K326" s="11" t="n">
        <v>60</v>
      </c>
      <c r="L326" s="11"/>
      <c r="M326" s="11"/>
      <c r="N326" s="11"/>
      <c r="O326" s="11"/>
      <c r="P326" s="11" t="n">
        <f aca="false">K326+SUM(L326:O326)</f>
        <v>60</v>
      </c>
      <c r="Q326" s="11"/>
      <c r="R326" s="12" t="n">
        <f aca="false">Q326/$P326</f>
        <v>0</v>
      </c>
      <c r="S326" s="11"/>
      <c r="T326" s="12" t="n">
        <f aca="false">S326/$P326</f>
        <v>0</v>
      </c>
      <c r="U326" s="11"/>
      <c r="V326" s="12" t="n">
        <f aca="false">U326/$P326</f>
        <v>0</v>
      </c>
      <c r="W326" s="11"/>
      <c r="X326" s="12" t="n">
        <f aca="false">W326/$P326</f>
        <v>0</v>
      </c>
      <c r="Y326" s="11" t="n">
        <f aca="false">K326</f>
        <v>60</v>
      </c>
      <c r="Z326" s="11" t="n">
        <f aca="false">Y326</f>
        <v>60</v>
      </c>
    </row>
    <row r="327" customFormat="false" ht="13.9" hidden="false" customHeight="true" outlineLevel="0" collapsed="false">
      <c r="A327" s="1" t="n">
        <v>5</v>
      </c>
      <c r="B327" s="1" t="n">
        <v>1</v>
      </c>
      <c r="C327" s="1" t="n">
        <v>4</v>
      </c>
      <c r="D327" s="67" t="s">
        <v>21</v>
      </c>
      <c r="E327" s="13" t="n">
        <v>41</v>
      </c>
      <c r="F327" s="13" t="s">
        <v>23</v>
      </c>
      <c r="G327" s="14" t="n">
        <f aca="false">SUM(G326:G326)</f>
        <v>55</v>
      </c>
      <c r="H327" s="14" t="n">
        <f aca="false">SUM(H326:H326)</f>
        <v>136.9</v>
      </c>
      <c r="I327" s="14" t="n">
        <f aca="false">SUM(I326:I326)</f>
        <v>140</v>
      </c>
      <c r="J327" s="14" t="n">
        <f aca="false">SUM(J326:J326)</f>
        <v>59.4</v>
      </c>
      <c r="K327" s="14" t="n">
        <f aca="false">SUM(K326:K326)</f>
        <v>60</v>
      </c>
      <c r="L327" s="14" t="n">
        <f aca="false">SUM(L326:L326)</f>
        <v>0</v>
      </c>
      <c r="M327" s="14" t="n">
        <f aca="false">SUM(M326:M326)</f>
        <v>0</v>
      </c>
      <c r="N327" s="14" t="n">
        <f aca="false">SUM(N326:N326)</f>
        <v>0</v>
      </c>
      <c r="O327" s="14" t="n">
        <f aca="false">SUM(O326:O326)</f>
        <v>0</v>
      </c>
      <c r="P327" s="14" t="n">
        <f aca="false">SUM(P326:P326)</f>
        <v>60</v>
      </c>
      <c r="Q327" s="14" t="n">
        <f aca="false">SUM(Q326:Q326)</f>
        <v>0</v>
      </c>
      <c r="R327" s="15" t="n">
        <f aca="false">Q327/$P327</f>
        <v>0</v>
      </c>
      <c r="S327" s="14" t="n">
        <f aca="false">SUM(S326:S326)</f>
        <v>0</v>
      </c>
      <c r="T327" s="15" t="n">
        <f aca="false">S327/$P327</f>
        <v>0</v>
      </c>
      <c r="U327" s="14" t="n">
        <f aca="false">SUM(U326:U326)</f>
        <v>0</v>
      </c>
      <c r="V327" s="15" t="n">
        <f aca="false">U327/$P327</f>
        <v>0</v>
      </c>
      <c r="W327" s="14" t="n">
        <f aca="false">SUM(W326:W326)</f>
        <v>0</v>
      </c>
      <c r="X327" s="15" t="n">
        <f aca="false">W327/$P327</f>
        <v>0</v>
      </c>
      <c r="Y327" s="14" t="n">
        <f aca="false">SUM(Y326:Y326)</f>
        <v>60</v>
      </c>
      <c r="Z327" s="14" t="n">
        <f aca="false">SUM(Z326:Z326)</f>
        <v>60</v>
      </c>
    </row>
    <row r="329" customFormat="false" ht="13.9" hidden="false" customHeight="true" outlineLevel="0" collapsed="false">
      <c r="D329" s="28" t="s">
        <v>215</v>
      </c>
      <c r="E329" s="28"/>
      <c r="F329" s="28"/>
      <c r="G329" s="28"/>
      <c r="H329" s="28"/>
      <c r="I329" s="28"/>
      <c r="J329" s="28"/>
      <c r="K329" s="28"/>
      <c r="L329" s="28"/>
      <c r="M329" s="28"/>
      <c r="N329" s="28"/>
      <c r="O329" s="28"/>
      <c r="P329" s="28"/>
      <c r="Q329" s="28"/>
      <c r="R329" s="29"/>
      <c r="S329" s="28"/>
      <c r="T329" s="29"/>
      <c r="U329" s="28"/>
      <c r="V329" s="29"/>
      <c r="W329" s="28"/>
      <c r="X329" s="29"/>
      <c r="Y329" s="28"/>
      <c r="Z329" s="28"/>
    </row>
    <row r="330" customFormat="false" ht="13.9" hidden="false" customHeight="true" outlineLevel="0" collapsed="false">
      <c r="D330" s="101"/>
      <c r="E330" s="101"/>
      <c r="F330" s="101"/>
      <c r="G330" s="7" t="s">
        <v>1</v>
      </c>
      <c r="H330" s="7" t="s">
        <v>2</v>
      </c>
      <c r="I330" s="7" t="s">
        <v>3</v>
      </c>
      <c r="J330" s="7" t="s">
        <v>4</v>
      </c>
      <c r="K330" s="7" t="s">
        <v>5</v>
      </c>
      <c r="L330" s="7" t="s">
        <v>6</v>
      </c>
      <c r="M330" s="7" t="s">
        <v>7</v>
      </c>
      <c r="N330" s="7" t="s">
        <v>8</v>
      </c>
      <c r="O330" s="7" t="s">
        <v>9</v>
      </c>
      <c r="P330" s="7" t="s">
        <v>10</v>
      </c>
      <c r="Q330" s="7" t="s">
        <v>11</v>
      </c>
      <c r="R330" s="8" t="s">
        <v>12</v>
      </c>
      <c r="S330" s="7" t="s">
        <v>13</v>
      </c>
      <c r="T330" s="8" t="s">
        <v>14</v>
      </c>
      <c r="U330" s="7" t="s">
        <v>15</v>
      </c>
      <c r="V330" s="8" t="s">
        <v>16</v>
      </c>
      <c r="W330" s="7" t="s">
        <v>17</v>
      </c>
      <c r="X330" s="8" t="s">
        <v>18</v>
      </c>
      <c r="Y330" s="7" t="s">
        <v>19</v>
      </c>
      <c r="Z330" s="7" t="s">
        <v>20</v>
      </c>
    </row>
    <row r="331" customFormat="false" ht="13.9" hidden="false" customHeight="true" outlineLevel="0" collapsed="false">
      <c r="A331" s="1" t="n">
        <v>5</v>
      </c>
      <c r="B331" s="1" t="n">
        <v>2</v>
      </c>
      <c r="D331" s="9" t="s">
        <v>21</v>
      </c>
      <c r="E331" s="109" t="s">
        <v>138</v>
      </c>
      <c r="F331" s="10" t="s">
        <v>47</v>
      </c>
      <c r="G331" s="11" t="n">
        <f aca="false">G357</f>
        <v>15566.08</v>
      </c>
      <c r="H331" s="11" t="n">
        <f aca="false">H357</f>
        <v>21626.75</v>
      </c>
      <c r="I331" s="11" t="n">
        <f aca="false">I357</f>
        <v>7002</v>
      </c>
      <c r="J331" s="11" t="n">
        <f aca="false">J357</f>
        <v>0</v>
      </c>
      <c r="K331" s="11" t="n">
        <f aca="false">K357</f>
        <v>0</v>
      </c>
      <c r="L331" s="11" t="n">
        <f aca="false">L357</f>
        <v>0</v>
      </c>
      <c r="M331" s="11" t="n">
        <f aca="false">M357</f>
        <v>0</v>
      </c>
      <c r="N331" s="11" t="n">
        <f aca="false">N357</f>
        <v>0</v>
      </c>
      <c r="O331" s="11" t="n">
        <f aca="false">O357</f>
        <v>0</v>
      </c>
      <c r="P331" s="11" t="n">
        <f aca="false">P357</f>
        <v>0</v>
      </c>
      <c r="Q331" s="11" t="n">
        <f aca="false">Q357</f>
        <v>0</v>
      </c>
      <c r="R331" s="12" t="e">
        <f aca="false">Q331/$P331</f>
        <v>#DIV/0!</v>
      </c>
      <c r="S331" s="11" t="n">
        <f aca="false">S357</f>
        <v>0</v>
      </c>
      <c r="T331" s="12" t="e">
        <f aca="false">S331/$P331</f>
        <v>#DIV/0!</v>
      </c>
      <c r="U331" s="11" t="n">
        <f aca="false">U357</f>
        <v>0</v>
      </c>
      <c r="V331" s="12" t="e">
        <f aca="false">U331/$P331</f>
        <v>#DIV/0!</v>
      </c>
      <c r="W331" s="11" t="n">
        <f aca="false">W357</f>
        <v>0</v>
      </c>
      <c r="X331" s="12" t="e">
        <f aca="false">W331/$P331</f>
        <v>#DIV/0!</v>
      </c>
      <c r="Y331" s="11" t="n">
        <f aca="false">Y357</f>
        <v>0</v>
      </c>
      <c r="Z331" s="11" t="n">
        <f aca="false">Z357</f>
        <v>0</v>
      </c>
    </row>
    <row r="332" customFormat="false" ht="13.9" hidden="false" customHeight="true" outlineLevel="0" collapsed="false">
      <c r="A332" s="1" t="n">
        <v>5</v>
      </c>
      <c r="B332" s="1" t="n">
        <v>2</v>
      </c>
      <c r="D332" s="9" t="s">
        <v>21</v>
      </c>
      <c r="E332" s="10" t="n">
        <v>41</v>
      </c>
      <c r="F332" s="10" t="s">
        <v>23</v>
      </c>
      <c r="G332" s="11" t="n">
        <f aca="false">G339+G349+G362</f>
        <v>21476.86</v>
      </c>
      <c r="H332" s="11" t="n">
        <f aca="false">H339+H349+H362</f>
        <v>9763.12</v>
      </c>
      <c r="I332" s="11" t="n">
        <f aca="false">I339+I349+I362</f>
        <v>7473</v>
      </c>
      <c r="J332" s="11" t="n">
        <f aca="false">J339+J349+J362</f>
        <v>8858</v>
      </c>
      <c r="K332" s="11" t="n">
        <f aca="false">K339+K349+K362</f>
        <v>20153</v>
      </c>
      <c r="L332" s="11" t="n">
        <f aca="false">L339+L349+L362</f>
        <v>0</v>
      </c>
      <c r="M332" s="11" t="n">
        <f aca="false">M339+M349+M362</f>
        <v>0</v>
      </c>
      <c r="N332" s="11" t="n">
        <f aca="false">N339+N349+N362</f>
        <v>0</v>
      </c>
      <c r="O332" s="11" t="n">
        <f aca="false">O339+O349+O362</f>
        <v>0</v>
      </c>
      <c r="P332" s="11" t="n">
        <f aca="false">P339+P349+P362</f>
        <v>20153</v>
      </c>
      <c r="Q332" s="11" t="n">
        <f aca="false">Q339+Q349+Q362</f>
        <v>0</v>
      </c>
      <c r="R332" s="12" t="n">
        <f aca="false">Q332/$P332</f>
        <v>0</v>
      </c>
      <c r="S332" s="11" t="n">
        <f aca="false">S339+S349+S362</f>
        <v>0</v>
      </c>
      <c r="T332" s="12" t="n">
        <f aca="false">S332/$P332</f>
        <v>0</v>
      </c>
      <c r="U332" s="11" t="n">
        <f aca="false">U339+U349+U362</f>
        <v>0</v>
      </c>
      <c r="V332" s="12" t="n">
        <f aca="false">U332/$P332</f>
        <v>0</v>
      </c>
      <c r="W332" s="11" t="n">
        <f aca="false">W339+W349+W362</f>
        <v>0</v>
      </c>
      <c r="X332" s="12" t="n">
        <f aca="false">W332/$P332</f>
        <v>0</v>
      </c>
      <c r="Y332" s="11" t="n">
        <f aca="false">Y339+Y349+Y362</f>
        <v>5705</v>
      </c>
      <c r="Z332" s="11" t="n">
        <f aca="false">Z339+Z349+Z362</f>
        <v>5705</v>
      </c>
    </row>
    <row r="333" customFormat="false" ht="13.9" hidden="false" customHeight="true" outlineLevel="0" collapsed="false">
      <c r="A333" s="1" t="n">
        <v>5</v>
      </c>
      <c r="B333" s="1" t="n">
        <v>2</v>
      </c>
      <c r="D333" s="9" t="s">
        <v>21</v>
      </c>
      <c r="E333" s="10" t="n">
        <v>72</v>
      </c>
      <c r="F333" s="10" t="s">
        <v>25</v>
      </c>
      <c r="G333" s="11" t="n">
        <f aca="false">G364</f>
        <v>358.78</v>
      </c>
      <c r="H333" s="11" t="n">
        <f aca="false">H364</f>
        <v>303.74</v>
      </c>
      <c r="I333" s="11" t="n">
        <f aca="false">I364</f>
        <v>2</v>
      </c>
      <c r="J333" s="11" t="n">
        <f aca="false">J364</f>
        <v>0</v>
      </c>
      <c r="K333" s="11" t="n">
        <f aca="false">K364</f>
        <v>165</v>
      </c>
      <c r="L333" s="11" t="n">
        <f aca="false">L364</f>
        <v>0</v>
      </c>
      <c r="M333" s="11" t="n">
        <f aca="false">M364</f>
        <v>0</v>
      </c>
      <c r="N333" s="11" t="n">
        <f aca="false">N364</f>
        <v>0</v>
      </c>
      <c r="O333" s="11" t="n">
        <f aca="false">O364</f>
        <v>0</v>
      </c>
      <c r="P333" s="11" t="n">
        <f aca="false">P364</f>
        <v>165</v>
      </c>
      <c r="Q333" s="11" t="n">
        <f aca="false">Q364</f>
        <v>0</v>
      </c>
      <c r="R333" s="12" t="n">
        <f aca="false">Q333/$P333</f>
        <v>0</v>
      </c>
      <c r="S333" s="11" t="n">
        <f aca="false">S364</f>
        <v>0</v>
      </c>
      <c r="T333" s="12" t="n">
        <f aca="false">S333/$P333</f>
        <v>0</v>
      </c>
      <c r="U333" s="11" t="n">
        <f aca="false">U364</f>
        <v>0</v>
      </c>
      <c r="V333" s="12" t="n">
        <f aca="false">U333/$P333</f>
        <v>0</v>
      </c>
      <c r="W333" s="11" t="n">
        <f aca="false">W364</f>
        <v>0</v>
      </c>
      <c r="X333" s="12" t="n">
        <f aca="false">W333/$P333</f>
        <v>0</v>
      </c>
      <c r="Y333" s="11" t="n">
        <f aca="false">Y364</f>
        <v>0</v>
      </c>
      <c r="Z333" s="11" t="n">
        <f aca="false">Z364</f>
        <v>0</v>
      </c>
    </row>
    <row r="334" customFormat="false" ht="13.9" hidden="false" customHeight="true" outlineLevel="0" collapsed="false">
      <c r="A334" s="1" t="n">
        <v>5</v>
      </c>
      <c r="B334" s="1" t="n">
        <v>2</v>
      </c>
      <c r="D334" s="17"/>
      <c r="E334" s="18"/>
      <c r="F334" s="13" t="s">
        <v>124</v>
      </c>
      <c r="G334" s="14" t="n">
        <f aca="false">SUM(G331:G333)</f>
        <v>37401.72</v>
      </c>
      <c r="H334" s="14" t="n">
        <f aca="false">SUM(H331:H333)</f>
        <v>31693.61</v>
      </c>
      <c r="I334" s="14" t="n">
        <f aca="false">SUM(I331:I333)</f>
        <v>14477</v>
      </c>
      <c r="J334" s="14" t="n">
        <f aca="false">SUM(J331:J333)</f>
        <v>8858</v>
      </c>
      <c r="K334" s="14" t="n">
        <f aca="false">SUM(K331:K333)</f>
        <v>20318</v>
      </c>
      <c r="L334" s="14" t="n">
        <f aca="false">SUM(L331:L333)</f>
        <v>0</v>
      </c>
      <c r="M334" s="14" t="n">
        <f aca="false">SUM(M331:M333)</f>
        <v>0</v>
      </c>
      <c r="N334" s="14" t="n">
        <f aca="false">SUM(N331:N333)</f>
        <v>0</v>
      </c>
      <c r="O334" s="14" t="n">
        <f aca="false">SUM(O331:O333)</f>
        <v>0</v>
      </c>
      <c r="P334" s="14" t="n">
        <f aca="false">SUM(P331:P333)</f>
        <v>20318</v>
      </c>
      <c r="Q334" s="14" t="n">
        <f aca="false">SUM(Q331:Q333)</f>
        <v>0</v>
      </c>
      <c r="R334" s="15" t="n">
        <f aca="false">Q334/$P334</f>
        <v>0</v>
      </c>
      <c r="S334" s="14" t="n">
        <f aca="false">SUM(S331:S333)</f>
        <v>0</v>
      </c>
      <c r="T334" s="15" t="n">
        <f aca="false">S334/$P334</f>
        <v>0</v>
      </c>
      <c r="U334" s="14" t="n">
        <f aca="false">SUM(U331:U333)</f>
        <v>0</v>
      </c>
      <c r="V334" s="15" t="n">
        <f aca="false">U334/$P334</f>
        <v>0</v>
      </c>
      <c r="W334" s="14" t="n">
        <f aca="false">SUM(W331:W333)</f>
        <v>0</v>
      </c>
      <c r="X334" s="15" t="n">
        <f aca="false">W334/$P334</f>
        <v>0</v>
      </c>
      <c r="Y334" s="14" t="n">
        <f aca="false">SUM(Y331:Y333)</f>
        <v>5705</v>
      </c>
      <c r="Z334" s="14" t="n">
        <f aca="false">SUM(Z331:Z333)</f>
        <v>5705</v>
      </c>
    </row>
    <row r="336" customFormat="false" ht="13.9" hidden="false" customHeight="true" outlineLevel="0" collapsed="false">
      <c r="D336" s="60" t="s">
        <v>216</v>
      </c>
      <c r="E336" s="60"/>
      <c r="F336" s="60"/>
      <c r="G336" s="60"/>
      <c r="H336" s="60"/>
      <c r="I336" s="60"/>
      <c r="J336" s="60"/>
      <c r="K336" s="60"/>
      <c r="L336" s="60"/>
      <c r="M336" s="60"/>
      <c r="N336" s="60"/>
      <c r="O336" s="60"/>
      <c r="P336" s="60"/>
      <c r="Q336" s="60"/>
      <c r="R336" s="61"/>
      <c r="S336" s="60"/>
      <c r="T336" s="61"/>
      <c r="U336" s="60"/>
      <c r="V336" s="61"/>
      <c r="W336" s="60"/>
      <c r="X336" s="61"/>
      <c r="Y336" s="60"/>
      <c r="Z336" s="60"/>
    </row>
    <row r="337" customFormat="false" ht="13.9" hidden="false" customHeight="true" outlineLevel="0" collapsed="false">
      <c r="D337" s="7" t="s">
        <v>33</v>
      </c>
      <c r="E337" s="7" t="s">
        <v>34</v>
      </c>
      <c r="F337" s="7" t="s">
        <v>35</v>
      </c>
      <c r="G337" s="7" t="s">
        <v>1</v>
      </c>
      <c r="H337" s="7" t="s">
        <v>2</v>
      </c>
      <c r="I337" s="7" t="s">
        <v>3</v>
      </c>
      <c r="J337" s="7" t="s">
        <v>4</v>
      </c>
      <c r="K337" s="7" t="s">
        <v>5</v>
      </c>
      <c r="L337" s="7" t="s">
        <v>6</v>
      </c>
      <c r="M337" s="7" t="s">
        <v>7</v>
      </c>
      <c r="N337" s="7" t="s">
        <v>8</v>
      </c>
      <c r="O337" s="7" t="s">
        <v>9</v>
      </c>
      <c r="P337" s="7" t="s">
        <v>10</v>
      </c>
      <c r="Q337" s="7" t="s">
        <v>11</v>
      </c>
      <c r="R337" s="8" t="s">
        <v>12</v>
      </c>
      <c r="S337" s="7" t="s">
        <v>13</v>
      </c>
      <c r="T337" s="8" t="s">
        <v>14</v>
      </c>
      <c r="U337" s="7" t="s">
        <v>15</v>
      </c>
      <c r="V337" s="8" t="s">
        <v>16</v>
      </c>
      <c r="W337" s="7" t="s">
        <v>17</v>
      </c>
      <c r="X337" s="8" t="s">
        <v>18</v>
      </c>
      <c r="Y337" s="7" t="s">
        <v>19</v>
      </c>
      <c r="Z337" s="7" t="s">
        <v>20</v>
      </c>
    </row>
    <row r="338" customFormat="false" ht="13.9" hidden="false" customHeight="true" outlineLevel="0" collapsed="false">
      <c r="A338" s="1" t="n">
        <v>5</v>
      </c>
      <c r="B338" s="1" t="n">
        <v>2</v>
      </c>
      <c r="C338" s="1" t="n">
        <v>1</v>
      </c>
      <c r="D338" s="38" t="s">
        <v>217</v>
      </c>
      <c r="E338" s="10" t="n">
        <v>630</v>
      </c>
      <c r="F338" s="10" t="s">
        <v>131</v>
      </c>
      <c r="G338" s="11" t="n">
        <v>4368.31</v>
      </c>
      <c r="H338" s="11" t="n">
        <v>3009.25</v>
      </c>
      <c r="I338" s="11" t="n">
        <v>3730</v>
      </c>
      <c r="J338" s="11" t="n">
        <v>8666.7</v>
      </c>
      <c r="K338" s="11" t="n">
        <v>5155</v>
      </c>
      <c r="L338" s="11"/>
      <c r="M338" s="11"/>
      <c r="N338" s="11"/>
      <c r="O338" s="11"/>
      <c r="P338" s="11" t="n">
        <f aca="false">K338+SUM(L338:O338)</f>
        <v>5155</v>
      </c>
      <c r="Q338" s="11"/>
      <c r="R338" s="12" t="n">
        <f aca="false">Q338/$P338</f>
        <v>0</v>
      </c>
      <c r="S338" s="11"/>
      <c r="T338" s="12" t="n">
        <f aca="false">S338/$P338</f>
        <v>0</v>
      </c>
      <c r="U338" s="11"/>
      <c r="V338" s="12" t="n">
        <f aca="false">U338/$P338</f>
        <v>0</v>
      </c>
      <c r="W338" s="11"/>
      <c r="X338" s="12" t="n">
        <f aca="false">W338/$P338</f>
        <v>0</v>
      </c>
      <c r="Y338" s="11" t="n">
        <f aca="false">K338</f>
        <v>5155</v>
      </c>
      <c r="Z338" s="11" t="n">
        <f aca="false">Y338</f>
        <v>5155</v>
      </c>
    </row>
    <row r="339" customFormat="false" ht="13.9" hidden="false" customHeight="true" outlineLevel="0" collapsed="false">
      <c r="A339" s="1" t="n">
        <v>5</v>
      </c>
      <c r="B339" s="1" t="n">
        <v>2</v>
      </c>
      <c r="C339" s="1" t="n">
        <v>1</v>
      </c>
      <c r="D339" s="67" t="s">
        <v>21</v>
      </c>
      <c r="E339" s="13" t="n">
        <v>41</v>
      </c>
      <c r="F339" s="13" t="s">
        <v>23</v>
      </c>
      <c r="G339" s="14" t="n">
        <f aca="false">SUM(G338:G338)</f>
        <v>4368.31</v>
      </c>
      <c r="H339" s="14" t="n">
        <f aca="false">SUM(H338:H338)</f>
        <v>3009.25</v>
      </c>
      <c r="I339" s="14" t="n">
        <f aca="false">SUM(I338:I338)</f>
        <v>3730</v>
      </c>
      <c r="J339" s="14" t="n">
        <f aca="false">SUM(J338:J338)</f>
        <v>8666.7</v>
      </c>
      <c r="K339" s="14" t="n">
        <f aca="false">SUM(K338:K338)</f>
        <v>5155</v>
      </c>
      <c r="L339" s="14" t="n">
        <f aca="false">SUM(L338:L338)</f>
        <v>0</v>
      </c>
      <c r="M339" s="14" t="n">
        <f aca="false">SUM(M338:M338)</f>
        <v>0</v>
      </c>
      <c r="N339" s="14" t="n">
        <f aca="false">SUM(N338:N338)</f>
        <v>0</v>
      </c>
      <c r="O339" s="14" t="n">
        <f aca="false">SUM(O338:O338)</f>
        <v>0</v>
      </c>
      <c r="P339" s="14" t="n">
        <f aca="false">SUM(P338:P338)</f>
        <v>5155</v>
      </c>
      <c r="Q339" s="14" t="n">
        <f aca="false">SUM(Q338:Q338)</f>
        <v>0</v>
      </c>
      <c r="R339" s="15" t="n">
        <f aca="false">Q339/$P339</f>
        <v>0</v>
      </c>
      <c r="S339" s="14" t="n">
        <f aca="false">SUM(S338:S338)</f>
        <v>0</v>
      </c>
      <c r="T339" s="15" t="n">
        <f aca="false">S339/$P339</f>
        <v>0</v>
      </c>
      <c r="U339" s="14" t="n">
        <f aca="false">SUM(U338:U338)</f>
        <v>0</v>
      </c>
      <c r="V339" s="15" t="n">
        <f aca="false">U339/$P339</f>
        <v>0</v>
      </c>
      <c r="W339" s="14" t="n">
        <f aca="false">SUM(W338:W338)</f>
        <v>0</v>
      </c>
      <c r="X339" s="15" t="n">
        <f aca="false">W339/$P339</f>
        <v>0</v>
      </c>
      <c r="Y339" s="14" t="n">
        <f aca="false">SUM(Y338:Y338)</f>
        <v>5155</v>
      </c>
      <c r="Z339" s="14" t="n">
        <f aca="false">SUM(Z338:Z338)</f>
        <v>5155</v>
      </c>
    </row>
    <row r="341" customFormat="false" ht="13.9" hidden="false" customHeight="true" outlineLevel="0" collapsed="false">
      <c r="E341" s="39" t="s">
        <v>57</v>
      </c>
      <c r="F341" s="17" t="s">
        <v>218</v>
      </c>
      <c r="G341" s="40" t="n">
        <v>1219.15</v>
      </c>
      <c r="H341" s="40" t="n">
        <v>1643.49</v>
      </c>
      <c r="I341" s="40" t="n">
        <v>1710</v>
      </c>
      <c r="J341" s="40" t="n">
        <v>1146.46</v>
      </c>
      <c r="K341" s="40" t="n">
        <v>1155</v>
      </c>
      <c r="L341" s="40"/>
      <c r="M341" s="40"/>
      <c r="N341" s="40"/>
      <c r="O341" s="40"/>
      <c r="P341" s="40" t="n">
        <f aca="false">K341+SUM(L341:O341)</f>
        <v>1155</v>
      </c>
      <c r="Q341" s="40"/>
      <c r="R341" s="41" t="n">
        <f aca="false">Q341/$P341</f>
        <v>0</v>
      </c>
      <c r="S341" s="40"/>
      <c r="T341" s="41" t="n">
        <f aca="false">S341/$P341</f>
        <v>0</v>
      </c>
      <c r="U341" s="40"/>
      <c r="V341" s="41" t="n">
        <f aca="false">U341/$P341</f>
        <v>0</v>
      </c>
      <c r="W341" s="40"/>
      <c r="X341" s="42" t="n">
        <f aca="false">W341/$P341</f>
        <v>0</v>
      </c>
      <c r="Y341" s="40" t="n">
        <f aca="false">K341</f>
        <v>1155</v>
      </c>
      <c r="Z341" s="43" t="n">
        <f aca="false">Y341</f>
        <v>1155</v>
      </c>
    </row>
    <row r="342" customFormat="false" ht="13.9" hidden="false" customHeight="true" outlineLevel="0" collapsed="false">
      <c r="E342" s="44"/>
      <c r="F342" s="45" t="s">
        <v>219</v>
      </c>
      <c r="G342" s="46" t="n">
        <v>53.53</v>
      </c>
      <c r="H342" s="46" t="n">
        <v>625.91</v>
      </c>
      <c r="I342" s="46" t="n">
        <v>715</v>
      </c>
      <c r="J342" s="46" t="n">
        <v>30</v>
      </c>
      <c r="K342" s="46" t="n">
        <v>500</v>
      </c>
      <c r="L342" s="46"/>
      <c r="M342" s="46"/>
      <c r="N342" s="46"/>
      <c r="O342" s="46"/>
      <c r="P342" s="46" t="n">
        <f aca="false">K342+SUM(L342:O342)</f>
        <v>500</v>
      </c>
      <c r="Q342" s="46"/>
      <c r="R342" s="2" t="n">
        <f aca="false">Q342/$P342</f>
        <v>0</v>
      </c>
      <c r="S342" s="46"/>
      <c r="T342" s="2" t="n">
        <f aca="false">S342/$P342</f>
        <v>0</v>
      </c>
      <c r="U342" s="46"/>
      <c r="V342" s="2" t="n">
        <f aca="false">U342/$P342</f>
        <v>0</v>
      </c>
      <c r="W342" s="46"/>
      <c r="X342" s="47" t="n">
        <f aca="false">W342/$P342</f>
        <v>0</v>
      </c>
      <c r="Y342" s="46" t="n">
        <f aca="false">K342</f>
        <v>500</v>
      </c>
      <c r="Z342" s="48" t="n">
        <f aca="false">Y342</f>
        <v>500</v>
      </c>
    </row>
    <row r="343" customFormat="false" ht="13.9" hidden="false" customHeight="true" outlineLevel="0" collapsed="false">
      <c r="E343" s="44"/>
      <c r="F343" s="45" t="s">
        <v>220</v>
      </c>
      <c r="G343" s="49" t="n">
        <v>1095.95</v>
      </c>
      <c r="H343" s="49" t="n">
        <v>0</v>
      </c>
      <c r="I343" s="46" t="n">
        <v>500</v>
      </c>
      <c r="J343" s="46" t="n">
        <v>5490.24</v>
      </c>
      <c r="K343" s="46" t="n">
        <v>3000</v>
      </c>
      <c r="L343" s="46"/>
      <c r="M343" s="46"/>
      <c r="N343" s="46"/>
      <c r="O343" s="46"/>
      <c r="P343" s="46" t="n">
        <f aca="false">K343+SUM(L343:O343)</f>
        <v>3000</v>
      </c>
      <c r="Q343" s="46"/>
      <c r="R343" s="2" t="n">
        <f aca="false">Q343/$P343</f>
        <v>0</v>
      </c>
      <c r="S343" s="46"/>
      <c r="T343" s="2" t="n">
        <f aca="false">S343/$P343</f>
        <v>0</v>
      </c>
      <c r="U343" s="46"/>
      <c r="V343" s="2" t="n">
        <f aca="false">U343/$P343</f>
        <v>0</v>
      </c>
      <c r="W343" s="46"/>
      <c r="X343" s="47" t="n">
        <f aca="false">W343/$P343</f>
        <v>0</v>
      </c>
      <c r="Y343" s="46" t="n">
        <f aca="false">K343</f>
        <v>3000</v>
      </c>
      <c r="Z343" s="48" t="n">
        <f aca="false">Y343</f>
        <v>3000</v>
      </c>
    </row>
    <row r="344" customFormat="false" ht="13.9" hidden="false" customHeight="true" outlineLevel="0" collapsed="false">
      <c r="E344" s="52"/>
      <c r="F344" s="86" t="s">
        <v>221</v>
      </c>
      <c r="G344" s="54" t="n">
        <v>1999.68</v>
      </c>
      <c r="H344" s="54" t="n">
        <v>445.85</v>
      </c>
      <c r="I344" s="54" t="n">
        <v>510</v>
      </c>
      <c r="J344" s="54" t="n">
        <v>0</v>
      </c>
      <c r="K344" s="54" t="n">
        <v>500</v>
      </c>
      <c r="L344" s="54"/>
      <c r="M344" s="54"/>
      <c r="N344" s="54"/>
      <c r="O344" s="54"/>
      <c r="P344" s="54" t="n">
        <f aca="false">K344+SUM(L344:O344)</f>
        <v>500</v>
      </c>
      <c r="Q344" s="54"/>
      <c r="R344" s="55" t="n">
        <f aca="false">Q344/$P344</f>
        <v>0</v>
      </c>
      <c r="S344" s="54"/>
      <c r="T344" s="55" t="n">
        <f aca="false">S344/$P344</f>
        <v>0</v>
      </c>
      <c r="U344" s="54"/>
      <c r="V344" s="55" t="n">
        <f aca="false">U344/$P344</f>
        <v>0</v>
      </c>
      <c r="W344" s="54"/>
      <c r="X344" s="56" t="n">
        <f aca="false">W344/$P344</f>
        <v>0</v>
      </c>
      <c r="Y344" s="54" t="n">
        <f aca="false">K344</f>
        <v>500</v>
      </c>
      <c r="Z344" s="57" t="n">
        <f aca="false">Y344</f>
        <v>500</v>
      </c>
    </row>
    <row r="345" customFormat="false" ht="13.9" hidden="false" customHeight="true" outlineLevel="0" collapsed="false">
      <c r="G345" s="46"/>
      <c r="H345" s="46"/>
      <c r="I345" s="46"/>
      <c r="J345" s="46"/>
      <c r="K345" s="46"/>
      <c r="L345" s="46"/>
      <c r="M345" s="46"/>
      <c r="N345" s="46"/>
      <c r="O345" s="46"/>
      <c r="P345" s="46"/>
      <c r="Q345" s="46"/>
      <c r="S345" s="46"/>
      <c r="U345" s="46"/>
      <c r="W345" s="46"/>
      <c r="Y345" s="46"/>
      <c r="Z345" s="46"/>
    </row>
    <row r="346" customFormat="false" ht="13.9" hidden="false" customHeight="true" outlineLevel="0" collapsed="false">
      <c r="D346" s="60" t="s">
        <v>222</v>
      </c>
      <c r="E346" s="60"/>
      <c r="F346" s="60"/>
      <c r="G346" s="60"/>
      <c r="H346" s="60"/>
      <c r="I346" s="60"/>
      <c r="J346" s="60"/>
      <c r="K346" s="60"/>
      <c r="L346" s="60"/>
      <c r="M346" s="60"/>
      <c r="N346" s="60"/>
      <c r="O346" s="60"/>
      <c r="P346" s="60"/>
      <c r="Q346" s="60"/>
      <c r="R346" s="61"/>
      <c r="S346" s="60"/>
      <c r="T346" s="61"/>
      <c r="U346" s="60"/>
      <c r="V346" s="61"/>
      <c r="W346" s="60"/>
      <c r="X346" s="61"/>
      <c r="Y346" s="60"/>
      <c r="Z346" s="60"/>
    </row>
    <row r="347" customFormat="false" ht="13.9" hidden="false" customHeight="true" outlineLevel="0" collapsed="false">
      <c r="D347" s="7" t="s">
        <v>33</v>
      </c>
      <c r="E347" s="7" t="s">
        <v>34</v>
      </c>
      <c r="F347" s="7" t="s">
        <v>35</v>
      </c>
      <c r="G347" s="7" t="s">
        <v>1</v>
      </c>
      <c r="H347" s="7" t="s">
        <v>2</v>
      </c>
      <c r="I347" s="7" t="s">
        <v>3</v>
      </c>
      <c r="J347" s="7" t="s">
        <v>4</v>
      </c>
      <c r="K347" s="7" t="s">
        <v>5</v>
      </c>
      <c r="L347" s="7" t="s">
        <v>6</v>
      </c>
      <c r="M347" s="7" t="s">
        <v>7</v>
      </c>
      <c r="N347" s="7" t="s">
        <v>8</v>
      </c>
      <c r="O347" s="7" t="s">
        <v>9</v>
      </c>
      <c r="P347" s="7" t="s">
        <v>10</v>
      </c>
      <c r="Q347" s="7" t="s">
        <v>11</v>
      </c>
      <c r="R347" s="8" t="s">
        <v>12</v>
      </c>
      <c r="S347" s="7" t="s">
        <v>13</v>
      </c>
      <c r="T347" s="8" t="s">
        <v>14</v>
      </c>
      <c r="U347" s="7" t="s">
        <v>15</v>
      </c>
      <c r="V347" s="8" t="s">
        <v>16</v>
      </c>
      <c r="W347" s="7" t="s">
        <v>17</v>
      </c>
      <c r="X347" s="8" t="s">
        <v>18</v>
      </c>
      <c r="Y347" s="7" t="s">
        <v>19</v>
      </c>
      <c r="Z347" s="7" t="s">
        <v>20</v>
      </c>
    </row>
    <row r="348" customFormat="false" ht="13.9" hidden="false" customHeight="true" outlineLevel="0" collapsed="false">
      <c r="A348" s="1" t="n">
        <v>5</v>
      </c>
      <c r="B348" s="1" t="n">
        <v>2</v>
      </c>
      <c r="C348" s="1" t="n">
        <v>2</v>
      </c>
      <c r="D348" s="74" t="s">
        <v>223</v>
      </c>
      <c r="E348" s="10" t="n">
        <v>630</v>
      </c>
      <c r="F348" s="10" t="s">
        <v>131</v>
      </c>
      <c r="G348" s="11" t="n">
        <v>467.84</v>
      </c>
      <c r="H348" s="11" t="n">
        <v>1557.46</v>
      </c>
      <c r="I348" s="11" t="n">
        <v>1195</v>
      </c>
      <c r="J348" s="11" t="n">
        <v>52.9</v>
      </c>
      <c r="K348" s="11" t="n">
        <v>550</v>
      </c>
      <c r="L348" s="11"/>
      <c r="M348" s="11"/>
      <c r="N348" s="11"/>
      <c r="O348" s="11"/>
      <c r="P348" s="11" t="n">
        <f aca="false">K348+SUM(L348:O348)</f>
        <v>550</v>
      </c>
      <c r="Q348" s="11"/>
      <c r="R348" s="12" t="n">
        <f aca="false">Q348/$P348</f>
        <v>0</v>
      </c>
      <c r="S348" s="11"/>
      <c r="T348" s="12" t="n">
        <f aca="false">S348/$P348</f>
        <v>0</v>
      </c>
      <c r="U348" s="11"/>
      <c r="V348" s="12" t="n">
        <f aca="false">U348/$P348</f>
        <v>0</v>
      </c>
      <c r="W348" s="11"/>
      <c r="X348" s="12" t="n">
        <f aca="false">W348/$P348</f>
        <v>0</v>
      </c>
      <c r="Y348" s="11" t="n">
        <f aca="false">K348</f>
        <v>550</v>
      </c>
      <c r="Z348" s="11" t="n">
        <f aca="false">Y348</f>
        <v>550</v>
      </c>
    </row>
    <row r="349" customFormat="false" ht="13.9" hidden="false" customHeight="true" outlineLevel="0" collapsed="false">
      <c r="A349" s="1" t="n">
        <v>5</v>
      </c>
      <c r="B349" s="1" t="n">
        <v>2</v>
      </c>
      <c r="C349" s="1" t="n">
        <v>2</v>
      </c>
      <c r="D349" s="67" t="s">
        <v>21</v>
      </c>
      <c r="E349" s="13" t="n">
        <v>41</v>
      </c>
      <c r="F349" s="13" t="s">
        <v>23</v>
      </c>
      <c r="G349" s="14" t="n">
        <f aca="false">SUM(G348:G348)</f>
        <v>467.84</v>
      </c>
      <c r="H349" s="14" t="n">
        <f aca="false">SUM(H348:H348)</f>
        <v>1557.46</v>
      </c>
      <c r="I349" s="14" t="n">
        <f aca="false">SUM(I348:I348)</f>
        <v>1195</v>
      </c>
      <c r="J349" s="14" t="n">
        <f aca="false">SUM(J348:J348)</f>
        <v>52.9</v>
      </c>
      <c r="K349" s="14" t="n">
        <f aca="false">SUM(K348:K348)</f>
        <v>550</v>
      </c>
      <c r="L349" s="14" t="n">
        <f aca="false">SUM(L348:L348)</f>
        <v>0</v>
      </c>
      <c r="M349" s="14" t="n">
        <f aca="false">SUM(M348:M348)</f>
        <v>0</v>
      </c>
      <c r="N349" s="14" t="n">
        <f aca="false">SUM(N348:N348)</f>
        <v>0</v>
      </c>
      <c r="O349" s="14" t="n">
        <f aca="false">SUM(O348:O348)</f>
        <v>0</v>
      </c>
      <c r="P349" s="14" t="n">
        <f aca="false">SUM(P348:P348)</f>
        <v>550</v>
      </c>
      <c r="Q349" s="14" t="n">
        <f aca="false">SUM(Q348:Q348)</f>
        <v>0</v>
      </c>
      <c r="R349" s="15" t="n">
        <f aca="false">Q349/$P349</f>
        <v>0</v>
      </c>
      <c r="S349" s="14" t="n">
        <f aca="false">SUM(S348:S348)</f>
        <v>0</v>
      </c>
      <c r="T349" s="15" t="n">
        <f aca="false">S349/$P349</f>
        <v>0</v>
      </c>
      <c r="U349" s="14" t="n">
        <f aca="false">SUM(U348:U348)</f>
        <v>0</v>
      </c>
      <c r="V349" s="15" t="n">
        <f aca="false">U349/$P349</f>
        <v>0</v>
      </c>
      <c r="W349" s="14" t="n">
        <f aca="false">SUM(W348:W348)</f>
        <v>0</v>
      </c>
      <c r="X349" s="15" t="n">
        <f aca="false">W349/$P349</f>
        <v>0</v>
      </c>
      <c r="Y349" s="14" t="n">
        <f aca="false">SUM(Y348:Y348)</f>
        <v>550</v>
      </c>
      <c r="Z349" s="14" t="n">
        <f aca="false">SUM(Z348:Z348)</f>
        <v>550</v>
      </c>
    </row>
    <row r="351" customFormat="false" ht="13.9" hidden="false" customHeight="true" outlineLevel="0" collapsed="false">
      <c r="E351" s="102" t="s">
        <v>57</v>
      </c>
      <c r="F351" s="103" t="s">
        <v>224</v>
      </c>
      <c r="G351" s="104"/>
      <c r="H351" s="104"/>
      <c r="I351" s="105"/>
      <c r="J351" s="105"/>
      <c r="K351" s="105" t="n">
        <v>550</v>
      </c>
      <c r="L351" s="105"/>
      <c r="M351" s="105"/>
      <c r="N351" s="105"/>
      <c r="O351" s="105"/>
      <c r="P351" s="105" t="n">
        <f aca="false">K351+SUM(L351:O351)</f>
        <v>550</v>
      </c>
      <c r="Q351" s="105"/>
      <c r="R351" s="106" t="n">
        <f aca="false">Q351/$P351</f>
        <v>0</v>
      </c>
      <c r="S351" s="105"/>
      <c r="T351" s="106" t="n">
        <f aca="false">S351/$P351</f>
        <v>0</v>
      </c>
      <c r="U351" s="105"/>
      <c r="V351" s="106" t="n">
        <f aca="false">U351/$P351</f>
        <v>0</v>
      </c>
      <c r="W351" s="105"/>
      <c r="X351" s="107" t="n">
        <f aca="false">W351/$P351</f>
        <v>0</v>
      </c>
      <c r="Y351" s="105" t="n">
        <f aca="false">K351</f>
        <v>550</v>
      </c>
      <c r="Z351" s="108" t="n">
        <f aca="false">Y351</f>
        <v>550</v>
      </c>
    </row>
    <row r="353" customFormat="false" ht="13.9" hidden="false" customHeight="true" outlineLevel="0" collapsed="false">
      <c r="D353" s="60" t="s">
        <v>225</v>
      </c>
      <c r="E353" s="60"/>
      <c r="F353" s="60"/>
      <c r="G353" s="60"/>
      <c r="H353" s="60"/>
      <c r="I353" s="60"/>
      <c r="J353" s="60"/>
      <c r="K353" s="60"/>
      <c r="L353" s="60"/>
      <c r="M353" s="60"/>
      <c r="N353" s="60"/>
      <c r="O353" s="60"/>
      <c r="P353" s="60"/>
      <c r="Q353" s="60"/>
      <c r="R353" s="61"/>
      <c r="S353" s="60"/>
      <c r="T353" s="61"/>
      <c r="U353" s="60"/>
      <c r="V353" s="61"/>
      <c r="W353" s="60"/>
      <c r="X353" s="61"/>
      <c r="Y353" s="60"/>
      <c r="Z353" s="60"/>
    </row>
    <row r="354" customFormat="false" ht="13.9" hidden="false" customHeight="true" outlineLevel="0" collapsed="false">
      <c r="D354" s="7" t="s">
        <v>33</v>
      </c>
      <c r="E354" s="7" t="s">
        <v>34</v>
      </c>
      <c r="F354" s="7" t="s">
        <v>35</v>
      </c>
      <c r="G354" s="7" t="s">
        <v>1</v>
      </c>
      <c r="H354" s="7" t="s">
        <v>2</v>
      </c>
      <c r="I354" s="7" t="s">
        <v>3</v>
      </c>
      <c r="J354" s="7" t="s">
        <v>4</v>
      </c>
      <c r="K354" s="7" t="s">
        <v>5</v>
      </c>
      <c r="L354" s="7" t="s">
        <v>6</v>
      </c>
      <c r="M354" s="7" t="s">
        <v>7</v>
      </c>
      <c r="N354" s="7" t="s">
        <v>8</v>
      </c>
      <c r="O354" s="7" t="s">
        <v>9</v>
      </c>
      <c r="P354" s="7" t="s">
        <v>10</v>
      </c>
      <c r="Q354" s="7" t="s">
        <v>11</v>
      </c>
      <c r="R354" s="8" t="s">
        <v>12</v>
      </c>
      <c r="S354" s="7" t="s">
        <v>13</v>
      </c>
      <c r="T354" s="8" t="s">
        <v>14</v>
      </c>
      <c r="U354" s="7" t="s">
        <v>15</v>
      </c>
      <c r="V354" s="8" t="s">
        <v>16</v>
      </c>
      <c r="W354" s="7" t="s">
        <v>17</v>
      </c>
      <c r="X354" s="8" t="s">
        <v>18</v>
      </c>
      <c r="Y354" s="7" t="s">
        <v>19</v>
      </c>
      <c r="Z354" s="7" t="s">
        <v>20</v>
      </c>
    </row>
    <row r="355" customFormat="false" ht="13.9" hidden="false" customHeight="true" outlineLevel="0" collapsed="false">
      <c r="A355" s="1" t="n">
        <v>5</v>
      </c>
      <c r="B355" s="1" t="n">
        <v>2</v>
      </c>
      <c r="C355" s="1" t="n">
        <v>3</v>
      </c>
      <c r="D355" s="110" t="s">
        <v>223</v>
      </c>
      <c r="E355" s="10" t="n">
        <v>610</v>
      </c>
      <c r="F355" s="10" t="s">
        <v>129</v>
      </c>
      <c r="G355" s="11" t="n">
        <v>10268.1</v>
      </c>
      <c r="H355" s="11" t="n">
        <v>15965.95</v>
      </c>
      <c r="I355" s="11" t="n">
        <v>5189</v>
      </c>
      <c r="J355" s="11" t="n">
        <v>0</v>
      </c>
      <c r="K355" s="11" t="n">
        <v>0</v>
      </c>
      <c r="L355" s="11"/>
      <c r="M355" s="11"/>
      <c r="N355" s="11"/>
      <c r="O355" s="11"/>
      <c r="P355" s="11" t="n">
        <f aca="false">K355+SUM(L355:O355)</f>
        <v>0</v>
      </c>
      <c r="Q355" s="11"/>
      <c r="R355" s="12" t="e">
        <f aca="false">Q355/$P355</f>
        <v>#DIV/0!</v>
      </c>
      <c r="S355" s="11"/>
      <c r="T355" s="12" t="e">
        <f aca="false">S355/$P355</f>
        <v>#DIV/0!</v>
      </c>
      <c r="U355" s="11"/>
      <c r="V355" s="12" t="e">
        <f aca="false">U355/$P355</f>
        <v>#DIV/0!</v>
      </c>
      <c r="W355" s="11"/>
      <c r="X355" s="12" t="e">
        <f aca="false">W355/$P355</f>
        <v>#DIV/0!</v>
      </c>
      <c r="Y355" s="11" t="n">
        <v>0</v>
      </c>
      <c r="Z355" s="11" t="n">
        <f aca="false">Y355</f>
        <v>0</v>
      </c>
    </row>
    <row r="356" customFormat="false" ht="13.9" hidden="false" customHeight="true" outlineLevel="0" collapsed="false">
      <c r="A356" s="1" t="n">
        <v>5</v>
      </c>
      <c r="B356" s="1" t="n">
        <v>2</v>
      </c>
      <c r="C356" s="1" t="n">
        <v>3</v>
      </c>
      <c r="D356" s="110"/>
      <c r="E356" s="10" t="n">
        <v>620</v>
      </c>
      <c r="F356" s="10" t="s">
        <v>130</v>
      </c>
      <c r="G356" s="11" t="n">
        <v>5297.98</v>
      </c>
      <c r="H356" s="11" t="n">
        <v>5660.8</v>
      </c>
      <c r="I356" s="11" t="n">
        <v>1813</v>
      </c>
      <c r="J356" s="11" t="n">
        <v>0</v>
      </c>
      <c r="K356" s="11" t="n">
        <v>0</v>
      </c>
      <c r="L356" s="11"/>
      <c r="M356" s="11"/>
      <c r="N356" s="11"/>
      <c r="O356" s="11"/>
      <c r="P356" s="11" t="n">
        <f aca="false">K356+SUM(L356:O356)</f>
        <v>0</v>
      </c>
      <c r="Q356" s="11"/>
      <c r="R356" s="12" t="e">
        <f aca="false">Q356/$P356</f>
        <v>#DIV/0!</v>
      </c>
      <c r="S356" s="11"/>
      <c r="T356" s="12" t="e">
        <f aca="false">S356/$P356</f>
        <v>#DIV/0!</v>
      </c>
      <c r="U356" s="11"/>
      <c r="V356" s="12" t="e">
        <f aca="false">U356/$P356</f>
        <v>#DIV/0!</v>
      </c>
      <c r="W356" s="11"/>
      <c r="X356" s="12" t="e">
        <f aca="false">W356/$P356</f>
        <v>#DIV/0!</v>
      </c>
      <c r="Y356" s="11" t="n">
        <v>0</v>
      </c>
      <c r="Z356" s="11" t="n">
        <f aca="false">Y356</f>
        <v>0</v>
      </c>
    </row>
    <row r="357" customFormat="false" ht="13.9" hidden="false" customHeight="true" outlineLevel="0" collapsed="false">
      <c r="A357" s="1" t="n">
        <v>5</v>
      </c>
      <c r="B357" s="1" t="n">
        <v>2</v>
      </c>
      <c r="C357" s="1" t="n">
        <v>3</v>
      </c>
      <c r="D357" s="111" t="s">
        <v>21</v>
      </c>
      <c r="E357" s="76" t="s">
        <v>138</v>
      </c>
      <c r="F357" s="35" t="s">
        <v>226</v>
      </c>
      <c r="G357" s="36" t="n">
        <f aca="false">SUM(G355:G356)</f>
        <v>15566.08</v>
      </c>
      <c r="H357" s="36" t="n">
        <f aca="false">SUM(H355:H356)</f>
        <v>21626.75</v>
      </c>
      <c r="I357" s="36" t="n">
        <f aca="false">SUM(I355:I356)</f>
        <v>7002</v>
      </c>
      <c r="J357" s="36" t="n">
        <f aca="false">SUM(J355:J356)</f>
        <v>0</v>
      </c>
      <c r="K357" s="36" t="n">
        <f aca="false">SUM(K355:K356)</f>
        <v>0</v>
      </c>
      <c r="L357" s="36" t="n">
        <f aca="false">SUM(L355:L356)</f>
        <v>0</v>
      </c>
      <c r="M357" s="36" t="n">
        <f aca="false">SUM(M355:M356)</f>
        <v>0</v>
      </c>
      <c r="N357" s="36" t="n">
        <f aca="false">SUM(N355:N356)</f>
        <v>0</v>
      </c>
      <c r="O357" s="36" t="n">
        <f aca="false">SUM(O355:O356)</f>
        <v>0</v>
      </c>
      <c r="P357" s="36" t="n">
        <f aca="false">SUM(P355:P356)</f>
        <v>0</v>
      </c>
      <c r="Q357" s="36" t="n">
        <f aca="false">SUM(Q355:Q356)</f>
        <v>0</v>
      </c>
      <c r="R357" s="37" t="e">
        <f aca="false">Q357/$P357</f>
        <v>#DIV/0!</v>
      </c>
      <c r="S357" s="36" t="n">
        <f aca="false">SUM(S355:S356)</f>
        <v>0</v>
      </c>
      <c r="T357" s="37" t="e">
        <f aca="false">S357/$P357</f>
        <v>#DIV/0!</v>
      </c>
      <c r="U357" s="36" t="n">
        <f aca="false">SUM(U355:U356)</f>
        <v>0</v>
      </c>
      <c r="V357" s="37" t="e">
        <f aca="false">U357/$P357</f>
        <v>#DIV/0!</v>
      </c>
      <c r="W357" s="36" t="n">
        <f aca="false">SUM(W355:W356)</f>
        <v>0</v>
      </c>
      <c r="X357" s="37" t="e">
        <f aca="false">W357/$P357</f>
        <v>#DIV/0!</v>
      </c>
      <c r="Y357" s="36" t="n">
        <f aca="false">SUM(Y355:Y356)</f>
        <v>0</v>
      </c>
      <c r="Z357" s="36" t="n">
        <f aca="false">SUM(Z355:Z356)</f>
        <v>0</v>
      </c>
    </row>
    <row r="358" customFormat="false" ht="13.9" hidden="false" customHeight="true" outlineLevel="0" collapsed="false">
      <c r="A358" s="1" t="n">
        <v>5</v>
      </c>
      <c r="B358" s="1" t="n">
        <v>2</v>
      </c>
      <c r="C358" s="1" t="n">
        <v>3</v>
      </c>
      <c r="D358" s="110" t="s">
        <v>223</v>
      </c>
      <c r="E358" s="10" t="n">
        <v>610</v>
      </c>
      <c r="F358" s="10" t="s">
        <v>129</v>
      </c>
      <c r="G358" s="11" t="n">
        <v>11699.58</v>
      </c>
      <c r="H358" s="11" t="n">
        <v>2118.69</v>
      </c>
      <c r="I358" s="11" t="n">
        <v>1382</v>
      </c>
      <c r="J358" s="11" t="n">
        <v>101.64</v>
      </c>
      <c r="K358" s="11" t="n">
        <v>10074</v>
      </c>
      <c r="L358" s="11"/>
      <c r="M358" s="11"/>
      <c r="N358" s="11"/>
      <c r="O358" s="11"/>
      <c r="P358" s="11" t="n">
        <f aca="false">K358+SUM(L358:O358)</f>
        <v>10074</v>
      </c>
      <c r="Q358" s="11"/>
      <c r="R358" s="12" t="n">
        <f aca="false">Q358/$P358</f>
        <v>0</v>
      </c>
      <c r="S358" s="11"/>
      <c r="T358" s="12" t="n">
        <f aca="false">S358/$P358</f>
        <v>0</v>
      </c>
      <c r="U358" s="11"/>
      <c r="V358" s="12" t="n">
        <f aca="false">U358/$P358</f>
        <v>0</v>
      </c>
      <c r="W358" s="11"/>
      <c r="X358" s="12" t="n">
        <f aca="false">W358/$P358</f>
        <v>0</v>
      </c>
      <c r="Y358" s="11" t="n">
        <v>0</v>
      </c>
      <c r="Z358" s="11" t="n">
        <f aca="false">Y358</f>
        <v>0</v>
      </c>
    </row>
    <row r="359" customFormat="false" ht="13.9" hidden="false" customHeight="true" outlineLevel="0" collapsed="false">
      <c r="A359" s="1" t="n">
        <v>5</v>
      </c>
      <c r="B359" s="1" t="n">
        <v>2</v>
      </c>
      <c r="C359" s="1" t="n">
        <v>3</v>
      </c>
      <c r="D359" s="110"/>
      <c r="E359" s="10" t="n">
        <v>620</v>
      </c>
      <c r="F359" s="10" t="s">
        <v>130</v>
      </c>
      <c r="G359" s="11" t="n">
        <v>2326.95</v>
      </c>
      <c r="H359" s="11" t="n">
        <v>670.17</v>
      </c>
      <c r="I359" s="11" t="n">
        <v>482</v>
      </c>
      <c r="J359" s="11" t="n">
        <v>35.48</v>
      </c>
      <c r="K359" s="11" t="n">
        <v>3118</v>
      </c>
      <c r="L359" s="11"/>
      <c r="M359" s="11"/>
      <c r="N359" s="11"/>
      <c r="O359" s="11"/>
      <c r="P359" s="11" t="n">
        <f aca="false">K359+SUM(L359:O359)</f>
        <v>3118</v>
      </c>
      <c r="Q359" s="11"/>
      <c r="R359" s="12" t="n">
        <f aca="false">Q359/$P359</f>
        <v>0</v>
      </c>
      <c r="S359" s="11"/>
      <c r="T359" s="12" t="n">
        <f aca="false">S359/$P359</f>
        <v>0</v>
      </c>
      <c r="U359" s="11"/>
      <c r="V359" s="12" t="n">
        <f aca="false">U359/$P359</f>
        <v>0</v>
      </c>
      <c r="W359" s="11"/>
      <c r="X359" s="12" t="n">
        <f aca="false">W359/$P359</f>
        <v>0</v>
      </c>
      <c r="Y359" s="11" t="n">
        <v>0</v>
      </c>
      <c r="Z359" s="11" t="n">
        <f aca="false">Y359</f>
        <v>0</v>
      </c>
    </row>
    <row r="360" customFormat="false" ht="13.9" hidden="false" customHeight="true" outlineLevel="0" collapsed="false">
      <c r="A360" s="1" t="n">
        <v>5</v>
      </c>
      <c r="B360" s="1" t="n">
        <v>2</v>
      </c>
      <c r="C360" s="1" t="n">
        <v>3</v>
      </c>
      <c r="D360" s="110"/>
      <c r="E360" s="10" t="n">
        <v>630</v>
      </c>
      <c r="F360" s="10" t="s">
        <v>131</v>
      </c>
      <c r="G360" s="11" t="n">
        <v>2614.18</v>
      </c>
      <c r="H360" s="11" t="n">
        <v>2209.13</v>
      </c>
      <c r="I360" s="11" t="n">
        <v>684</v>
      </c>
      <c r="J360" s="11" t="n">
        <v>1.28</v>
      </c>
      <c r="K360" s="11" t="n">
        <v>1256</v>
      </c>
      <c r="L360" s="11"/>
      <c r="M360" s="11"/>
      <c r="N360" s="11"/>
      <c r="O360" s="11"/>
      <c r="P360" s="11" t="n">
        <f aca="false">K360+SUM(L360:O360)</f>
        <v>1256</v>
      </c>
      <c r="Q360" s="11"/>
      <c r="R360" s="12" t="n">
        <f aca="false">Q360/$P360</f>
        <v>0</v>
      </c>
      <c r="S360" s="11"/>
      <c r="T360" s="12" t="n">
        <f aca="false">S360/$P360</f>
        <v>0</v>
      </c>
      <c r="U360" s="11"/>
      <c r="V360" s="12" t="n">
        <f aca="false">U360/$P360</f>
        <v>0</v>
      </c>
      <c r="W360" s="11"/>
      <c r="X360" s="12" t="n">
        <f aca="false">W360/$P360</f>
        <v>0</v>
      </c>
      <c r="Y360" s="11" t="n">
        <v>0</v>
      </c>
      <c r="Z360" s="11" t="n">
        <f aca="false">Y360</f>
        <v>0</v>
      </c>
    </row>
    <row r="361" customFormat="false" ht="13.9" hidden="false" customHeight="true" outlineLevel="0" collapsed="false">
      <c r="A361" s="1" t="n">
        <v>5</v>
      </c>
      <c r="B361" s="1" t="n">
        <v>2</v>
      </c>
      <c r="C361" s="1" t="n">
        <v>3</v>
      </c>
      <c r="D361" s="110"/>
      <c r="E361" s="10" t="n">
        <v>640</v>
      </c>
      <c r="F361" s="10" t="s">
        <v>132</v>
      </c>
      <c r="G361" s="11" t="n">
        <v>0</v>
      </c>
      <c r="H361" s="11" t="n">
        <v>198.42</v>
      </c>
      <c r="I361" s="11" t="n">
        <v>0</v>
      </c>
      <c r="J361" s="11" t="n">
        <v>0</v>
      </c>
      <c r="K361" s="11" t="n">
        <v>0</v>
      </c>
      <c r="L361" s="11"/>
      <c r="M361" s="11"/>
      <c r="N361" s="11"/>
      <c r="O361" s="11"/>
      <c r="P361" s="11" t="n">
        <f aca="false">K361+SUM(L361:O361)</f>
        <v>0</v>
      </c>
      <c r="Q361" s="11"/>
      <c r="R361" s="12" t="e">
        <f aca="false">Q361/$P361</f>
        <v>#DIV/0!</v>
      </c>
      <c r="S361" s="11"/>
      <c r="T361" s="12" t="e">
        <f aca="false">S361/$P361</f>
        <v>#DIV/0!</v>
      </c>
      <c r="U361" s="11"/>
      <c r="V361" s="12" t="e">
        <f aca="false">U361/$P361</f>
        <v>#DIV/0!</v>
      </c>
      <c r="W361" s="11"/>
      <c r="X361" s="12" t="e">
        <f aca="false">W361/$P361</f>
        <v>#DIV/0!</v>
      </c>
      <c r="Y361" s="11" t="n">
        <v>0</v>
      </c>
      <c r="Z361" s="11" t="n">
        <f aca="false">Y361</f>
        <v>0</v>
      </c>
    </row>
    <row r="362" customFormat="false" ht="13.9" hidden="false" customHeight="true" outlineLevel="0" collapsed="false">
      <c r="A362" s="1" t="n">
        <v>5</v>
      </c>
      <c r="B362" s="1" t="n">
        <v>2</v>
      </c>
      <c r="C362" s="1" t="n">
        <v>3</v>
      </c>
      <c r="D362" s="111" t="s">
        <v>21</v>
      </c>
      <c r="E362" s="35" t="n">
        <v>41</v>
      </c>
      <c r="F362" s="35" t="s">
        <v>23</v>
      </c>
      <c r="G362" s="36" t="n">
        <f aca="false">SUM(G358:G361)</f>
        <v>16640.71</v>
      </c>
      <c r="H362" s="36" t="n">
        <f aca="false">SUM(H358:H361)</f>
        <v>5196.41</v>
      </c>
      <c r="I362" s="36" t="n">
        <f aca="false">SUM(I358:I361)</f>
        <v>2548</v>
      </c>
      <c r="J362" s="36" t="n">
        <f aca="false">SUM(J358:J361)</f>
        <v>138.4</v>
      </c>
      <c r="K362" s="36" t="n">
        <f aca="false">SUM(K358:K361)</f>
        <v>14448</v>
      </c>
      <c r="L362" s="36" t="n">
        <f aca="false">SUM(L358:L361)</f>
        <v>0</v>
      </c>
      <c r="M362" s="36" t="n">
        <f aca="false">SUM(M358:M361)</f>
        <v>0</v>
      </c>
      <c r="N362" s="36" t="n">
        <f aca="false">SUM(N358:N361)</f>
        <v>0</v>
      </c>
      <c r="O362" s="36" t="n">
        <f aca="false">SUM(O358:O361)</f>
        <v>0</v>
      </c>
      <c r="P362" s="36" t="n">
        <f aca="false">SUM(P358:P361)</f>
        <v>14448</v>
      </c>
      <c r="Q362" s="36" t="n">
        <f aca="false">SUM(Q358:Q361)</f>
        <v>0</v>
      </c>
      <c r="R362" s="37" t="n">
        <f aca="false">Q362/$P362</f>
        <v>0</v>
      </c>
      <c r="S362" s="36" t="n">
        <f aca="false">SUM(S358:S361)</f>
        <v>0</v>
      </c>
      <c r="T362" s="37" t="n">
        <f aca="false">S362/$P362</f>
        <v>0</v>
      </c>
      <c r="U362" s="36" t="n">
        <f aca="false">SUM(U358:U361)</f>
        <v>0</v>
      </c>
      <c r="V362" s="37" t="n">
        <f aca="false">U362/$P362</f>
        <v>0</v>
      </c>
      <c r="W362" s="36" t="n">
        <f aca="false">SUM(W358:W361)</f>
        <v>0</v>
      </c>
      <c r="X362" s="37" t="n">
        <f aca="false">W362/$P362</f>
        <v>0</v>
      </c>
      <c r="Y362" s="36" t="n">
        <f aca="false">SUM(Y358:Y361)</f>
        <v>0</v>
      </c>
      <c r="Z362" s="36" t="n">
        <f aca="false">SUM(Z358:Z361)</f>
        <v>0</v>
      </c>
    </row>
    <row r="363" customFormat="false" ht="13.9" hidden="false" customHeight="true" outlineLevel="0" collapsed="false">
      <c r="A363" s="1" t="n">
        <v>5</v>
      </c>
      <c r="B363" s="1" t="n">
        <v>2</v>
      </c>
      <c r="C363" s="1" t="n">
        <v>3</v>
      </c>
      <c r="D363" s="112" t="s">
        <v>223</v>
      </c>
      <c r="E363" s="10" t="n">
        <v>640</v>
      </c>
      <c r="F363" s="10" t="s">
        <v>132</v>
      </c>
      <c r="G363" s="11" t="n">
        <v>358.78</v>
      </c>
      <c r="H363" s="11" t="n">
        <v>303.74</v>
      </c>
      <c r="I363" s="11" t="n">
        <v>2</v>
      </c>
      <c r="J363" s="11" t="n">
        <v>0</v>
      </c>
      <c r="K363" s="11" t="n">
        <v>165</v>
      </c>
      <c r="L363" s="11"/>
      <c r="M363" s="11"/>
      <c r="N363" s="11"/>
      <c r="O363" s="11"/>
      <c r="P363" s="11" t="n">
        <f aca="false">K363+SUM(L363:O363)</f>
        <v>165</v>
      </c>
      <c r="Q363" s="11"/>
      <c r="R363" s="12" t="n">
        <f aca="false">Q363/$P363</f>
        <v>0</v>
      </c>
      <c r="S363" s="11"/>
      <c r="T363" s="12" t="n">
        <f aca="false">S363/$P363</f>
        <v>0</v>
      </c>
      <c r="U363" s="11"/>
      <c r="V363" s="12" t="n">
        <f aca="false">U363/$P363</f>
        <v>0</v>
      </c>
      <c r="W363" s="11"/>
      <c r="X363" s="12" t="n">
        <f aca="false">W363/$P363</f>
        <v>0</v>
      </c>
      <c r="Y363" s="11" t="n">
        <v>0</v>
      </c>
      <c r="Z363" s="11" t="n">
        <v>0</v>
      </c>
    </row>
    <row r="364" customFormat="false" ht="13.9" hidden="false" customHeight="true" outlineLevel="0" collapsed="false">
      <c r="A364" s="1" t="n">
        <v>5</v>
      </c>
      <c r="B364" s="1" t="n">
        <v>2</v>
      </c>
      <c r="C364" s="1" t="n">
        <v>3</v>
      </c>
      <c r="D364" s="111" t="s">
        <v>21</v>
      </c>
      <c r="E364" s="35" t="n">
        <v>72</v>
      </c>
      <c r="F364" s="35" t="s">
        <v>25</v>
      </c>
      <c r="G364" s="36" t="n">
        <f aca="false">SUM(G363:G363)</f>
        <v>358.78</v>
      </c>
      <c r="H364" s="36" t="n">
        <f aca="false">SUM(H363:H363)</f>
        <v>303.74</v>
      </c>
      <c r="I364" s="36" t="n">
        <f aca="false">SUM(I363:I363)</f>
        <v>2</v>
      </c>
      <c r="J364" s="36" t="n">
        <f aca="false">SUM(J363:J363)</f>
        <v>0</v>
      </c>
      <c r="K364" s="36" t="n">
        <f aca="false">SUM(K363:K363)</f>
        <v>165</v>
      </c>
      <c r="L364" s="36" t="n">
        <f aca="false">SUM(L363:L363)</f>
        <v>0</v>
      </c>
      <c r="M364" s="36" t="n">
        <f aca="false">SUM(M363:M363)</f>
        <v>0</v>
      </c>
      <c r="N364" s="36" t="n">
        <f aca="false">SUM(N363:N363)</f>
        <v>0</v>
      </c>
      <c r="O364" s="36" t="n">
        <f aca="false">SUM(O363:O363)</f>
        <v>0</v>
      </c>
      <c r="P364" s="36" t="n">
        <f aca="false">SUM(P363:P363)</f>
        <v>165</v>
      </c>
      <c r="Q364" s="36" t="n">
        <f aca="false">SUM(Q363:Q363)</f>
        <v>0</v>
      </c>
      <c r="R364" s="37" t="n">
        <f aca="false">Q364/$P364</f>
        <v>0</v>
      </c>
      <c r="S364" s="36" t="n">
        <f aca="false">SUM(S363:S363)</f>
        <v>0</v>
      </c>
      <c r="T364" s="37" t="n">
        <f aca="false">S364/$P364</f>
        <v>0</v>
      </c>
      <c r="U364" s="36" t="n">
        <f aca="false">SUM(U363:U363)</f>
        <v>0</v>
      </c>
      <c r="V364" s="37" t="n">
        <f aca="false">U364/$P364</f>
        <v>0</v>
      </c>
      <c r="W364" s="36" t="n">
        <f aca="false">SUM(W363:W363)</f>
        <v>0</v>
      </c>
      <c r="X364" s="37" t="n">
        <f aca="false">W364/$P364</f>
        <v>0</v>
      </c>
      <c r="Y364" s="36" t="n">
        <f aca="false">SUM(Y363:Y363)</f>
        <v>0</v>
      </c>
      <c r="Z364" s="36" t="n">
        <f aca="false">SUM(Z363:Z363)</f>
        <v>0</v>
      </c>
    </row>
    <row r="365" customFormat="false" ht="13.9" hidden="false" customHeight="true" outlineLevel="0" collapsed="false">
      <c r="A365" s="1" t="n">
        <v>5</v>
      </c>
      <c r="B365" s="1" t="n">
        <v>2</v>
      </c>
      <c r="C365" s="1" t="n">
        <v>3</v>
      </c>
      <c r="D365" s="17"/>
      <c r="E365" s="18"/>
      <c r="F365" s="13" t="s">
        <v>124</v>
      </c>
      <c r="G365" s="14" t="n">
        <f aca="false">G357+G362+G364</f>
        <v>32565.57</v>
      </c>
      <c r="H365" s="14" t="n">
        <f aca="false">H357+H362+H364</f>
        <v>27126.9</v>
      </c>
      <c r="I365" s="14" t="n">
        <f aca="false">I357+I362+I364</f>
        <v>9552</v>
      </c>
      <c r="J365" s="14" t="n">
        <f aca="false">J357+J362+J364</f>
        <v>138.4</v>
      </c>
      <c r="K365" s="14" t="n">
        <f aca="false">K357+K362+K364</f>
        <v>14613</v>
      </c>
      <c r="L365" s="14" t="n">
        <f aca="false">L357+L362+L364</f>
        <v>0</v>
      </c>
      <c r="M365" s="14" t="n">
        <f aca="false">M357+M362+M364</f>
        <v>0</v>
      </c>
      <c r="N365" s="14" t="n">
        <f aca="false">N357+N362+N364</f>
        <v>0</v>
      </c>
      <c r="O365" s="14" t="n">
        <f aca="false">O357+O362+O364</f>
        <v>0</v>
      </c>
      <c r="P365" s="14" t="n">
        <f aca="false">P357+P362+P364</f>
        <v>14613</v>
      </c>
      <c r="Q365" s="14" t="n">
        <f aca="false">Q357+Q362+Q364</f>
        <v>0</v>
      </c>
      <c r="R365" s="15" t="n">
        <f aca="false">Q365/$P365</f>
        <v>0</v>
      </c>
      <c r="S365" s="14" t="n">
        <f aca="false">S357+S362+S364</f>
        <v>0</v>
      </c>
      <c r="T365" s="15" t="n">
        <f aca="false">S365/$P365</f>
        <v>0</v>
      </c>
      <c r="U365" s="14" t="n">
        <f aca="false">U357+U362+U364</f>
        <v>0</v>
      </c>
      <c r="V365" s="15" t="n">
        <f aca="false">U365/$P365</f>
        <v>0</v>
      </c>
      <c r="W365" s="14" t="n">
        <f aca="false">W357+W362+W364</f>
        <v>0</v>
      </c>
      <c r="X365" s="15" t="n">
        <f aca="false">W365/$P365</f>
        <v>0</v>
      </c>
      <c r="Y365" s="14" t="n">
        <f aca="false">Y357+Y362+Y364</f>
        <v>0</v>
      </c>
      <c r="Z365" s="14" t="n">
        <f aca="false">Z357+Z362+Z364</f>
        <v>0</v>
      </c>
    </row>
    <row r="367" customFormat="false" ht="13.9" hidden="false" customHeight="true" outlineLevel="0" collapsed="false">
      <c r="D367" s="19" t="s">
        <v>227</v>
      </c>
      <c r="E367" s="19"/>
      <c r="F367" s="19"/>
      <c r="G367" s="19"/>
      <c r="H367" s="19"/>
      <c r="I367" s="19"/>
      <c r="J367" s="19"/>
      <c r="K367" s="19"/>
      <c r="L367" s="19"/>
      <c r="M367" s="19"/>
      <c r="N367" s="19"/>
      <c r="O367" s="19"/>
      <c r="P367" s="19"/>
      <c r="Q367" s="19"/>
      <c r="R367" s="20"/>
      <c r="S367" s="19"/>
      <c r="T367" s="20"/>
      <c r="U367" s="19"/>
      <c r="V367" s="20"/>
      <c r="W367" s="19"/>
      <c r="X367" s="20"/>
      <c r="Y367" s="19"/>
      <c r="Z367" s="19"/>
    </row>
    <row r="368" customFormat="false" ht="13.9" hidden="false" customHeight="true" outlineLevel="0" collapsed="false">
      <c r="D368" s="6"/>
      <c r="E368" s="6"/>
      <c r="F368" s="6"/>
      <c r="G368" s="7" t="s">
        <v>1</v>
      </c>
      <c r="H368" s="7" t="s">
        <v>2</v>
      </c>
      <c r="I368" s="7" t="s">
        <v>3</v>
      </c>
      <c r="J368" s="7" t="s">
        <v>4</v>
      </c>
      <c r="K368" s="7" t="s">
        <v>5</v>
      </c>
      <c r="L368" s="7" t="s">
        <v>6</v>
      </c>
      <c r="M368" s="7" t="s">
        <v>7</v>
      </c>
      <c r="N368" s="7" t="s">
        <v>8</v>
      </c>
      <c r="O368" s="7" t="s">
        <v>9</v>
      </c>
      <c r="P368" s="7" t="s">
        <v>10</v>
      </c>
      <c r="Q368" s="7" t="s">
        <v>11</v>
      </c>
      <c r="R368" s="8" t="s">
        <v>12</v>
      </c>
      <c r="S368" s="7" t="s">
        <v>13</v>
      </c>
      <c r="T368" s="8" t="s">
        <v>14</v>
      </c>
      <c r="U368" s="7" t="s">
        <v>15</v>
      </c>
      <c r="V368" s="8" t="s">
        <v>16</v>
      </c>
      <c r="W368" s="7" t="s">
        <v>17</v>
      </c>
      <c r="X368" s="8" t="s">
        <v>18</v>
      </c>
      <c r="Y368" s="7" t="s">
        <v>19</v>
      </c>
      <c r="Z368" s="7" t="s">
        <v>20</v>
      </c>
    </row>
    <row r="369" customFormat="false" ht="13.9" hidden="false" customHeight="true" outlineLevel="0" collapsed="false">
      <c r="A369" s="1" t="n">
        <v>6</v>
      </c>
      <c r="D369" s="21" t="s">
        <v>21</v>
      </c>
      <c r="E369" s="22" t="n">
        <v>111</v>
      </c>
      <c r="F369" s="22" t="s">
        <v>134</v>
      </c>
      <c r="G369" s="23" t="n">
        <f aca="false">G375</f>
        <v>0</v>
      </c>
      <c r="H369" s="23" t="n">
        <f aca="false">H375</f>
        <v>1625</v>
      </c>
      <c r="I369" s="23" t="n">
        <f aca="false">I375</f>
        <v>0</v>
      </c>
      <c r="J369" s="23" t="n">
        <f aca="false">J375</f>
        <v>366.13</v>
      </c>
      <c r="K369" s="23" t="n">
        <f aca="false">K375</f>
        <v>0</v>
      </c>
      <c r="L369" s="23" t="n">
        <f aca="false">L375</f>
        <v>0</v>
      </c>
      <c r="M369" s="23" t="n">
        <f aca="false">M375</f>
        <v>0</v>
      </c>
      <c r="N369" s="23" t="n">
        <f aca="false">N375</f>
        <v>0</v>
      </c>
      <c r="O369" s="23" t="n">
        <f aca="false">O375</f>
        <v>0</v>
      </c>
      <c r="P369" s="23" t="n">
        <f aca="false">P375</f>
        <v>0</v>
      </c>
      <c r="Q369" s="23" t="n">
        <f aca="false">Q375</f>
        <v>0</v>
      </c>
      <c r="R369" s="24" t="e">
        <f aca="false">Q369/$P369</f>
        <v>#DIV/0!</v>
      </c>
      <c r="S369" s="23" t="n">
        <f aca="false">S375</f>
        <v>0</v>
      </c>
      <c r="T369" s="24" t="e">
        <f aca="false">S369/$P369</f>
        <v>#DIV/0!</v>
      </c>
      <c r="U369" s="23" t="n">
        <f aca="false">U375</f>
        <v>0</v>
      </c>
      <c r="V369" s="24" t="e">
        <f aca="false">U369/$P369</f>
        <v>#DIV/0!</v>
      </c>
      <c r="W369" s="23" t="n">
        <f aca="false">W375</f>
        <v>0</v>
      </c>
      <c r="X369" s="24" t="e">
        <f aca="false">W369/$P369</f>
        <v>#DIV/0!</v>
      </c>
      <c r="Y369" s="23" t="n">
        <f aca="false">Y375</f>
        <v>0</v>
      </c>
      <c r="Z369" s="23" t="n">
        <f aca="false">Z375</f>
        <v>0</v>
      </c>
    </row>
    <row r="370" customFormat="false" ht="13.9" hidden="false" customHeight="true" outlineLevel="0" collapsed="false">
      <c r="A370" s="1" t="n">
        <v>6</v>
      </c>
      <c r="D370" s="21" t="s">
        <v>21</v>
      </c>
      <c r="E370" s="22" t="n">
        <v>41</v>
      </c>
      <c r="F370" s="22" t="s">
        <v>23</v>
      </c>
      <c r="G370" s="23" t="n">
        <f aca="false">G376+G404+G439</f>
        <v>42079.43</v>
      </c>
      <c r="H370" s="23" t="n">
        <f aca="false">H376+H404+H439</f>
        <v>45752.65</v>
      </c>
      <c r="I370" s="23" t="n">
        <f aca="false">I376+I404+I439</f>
        <v>40225</v>
      </c>
      <c r="J370" s="23" t="n">
        <f aca="false">J376+J404+J439</f>
        <v>28532.59</v>
      </c>
      <c r="K370" s="23" t="n">
        <f aca="false">K376+K404+K439</f>
        <v>37031</v>
      </c>
      <c r="L370" s="23" t="n">
        <f aca="false">L376+L404+L439</f>
        <v>0</v>
      </c>
      <c r="M370" s="23" t="n">
        <f aca="false">M376+M404+M439</f>
        <v>0</v>
      </c>
      <c r="N370" s="23" t="n">
        <f aca="false">N376+N404+N439</f>
        <v>0</v>
      </c>
      <c r="O370" s="23" t="n">
        <f aca="false">O376+O404+O439</f>
        <v>0</v>
      </c>
      <c r="P370" s="23" t="n">
        <f aca="false">P376+P404+P439</f>
        <v>37031</v>
      </c>
      <c r="Q370" s="23" t="n">
        <f aca="false">Q376+Q404+Q439</f>
        <v>0</v>
      </c>
      <c r="R370" s="24" t="n">
        <f aca="false">Q370/$P370</f>
        <v>0</v>
      </c>
      <c r="S370" s="23" t="n">
        <f aca="false">S376+S404+S439</f>
        <v>0</v>
      </c>
      <c r="T370" s="24" t="n">
        <f aca="false">S370/$P370</f>
        <v>0</v>
      </c>
      <c r="U370" s="23" t="n">
        <f aca="false">U376+U404+U439</f>
        <v>0</v>
      </c>
      <c r="V370" s="24" t="n">
        <f aca="false">U370/$P370</f>
        <v>0</v>
      </c>
      <c r="W370" s="23" t="n">
        <f aca="false">W376+W404+W439</f>
        <v>0</v>
      </c>
      <c r="X370" s="24" t="n">
        <f aca="false">W370/$P370</f>
        <v>0</v>
      </c>
      <c r="Y370" s="23" t="n">
        <f aca="false">Y376+Y404+Y439</f>
        <v>33531</v>
      </c>
      <c r="Z370" s="23" t="n">
        <f aca="false">Z376+Z404+Z439</f>
        <v>33531</v>
      </c>
    </row>
    <row r="371" customFormat="false" ht="13.9" hidden="false" customHeight="true" outlineLevel="0" collapsed="false">
      <c r="A371" s="1" t="n">
        <v>6</v>
      </c>
      <c r="D371" s="17"/>
      <c r="E371" s="18"/>
      <c r="F371" s="25" t="s">
        <v>124</v>
      </c>
      <c r="G371" s="26" t="n">
        <f aca="false">SUM(G369:G370)</f>
        <v>42079.43</v>
      </c>
      <c r="H371" s="26" t="n">
        <f aca="false">SUM(H369:H370)</f>
        <v>47377.65</v>
      </c>
      <c r="I371" s="26" t="n">
        <f aca="false">SUM(I369:I370)</f>
        <v>40225</v>
      </c>
      <c r="J371" s="26" t="n">
        <f aca="false">SUM(J369:J370)</f>
        <v>28898.72</v>
      </c>
      <c r="K371" s="26" t="n">
        <f aca="false">SUM(K369:K370)</f>
        <v>37031</v>
      </c>
      <c r="L371" s="26" t="n">
        <f aca="false">SUM(L369:L370)</f>
        <v>0</v>
      </c>
      <c r="M371" s="26" t="n">
        <f aca="false">SUM(M369:M370)</f>
        <v>0</v>
      </c>
      <c r="N371" s="26" t="n">
        <f aca="false">SUM(N369:N370)</f>
        <v>0</v>
      </c>
      <c r="O371" s="26" t="n">
        <f aca="false">SUM(O369:O370)</f>
        <v>0</v>
      </c>
      <c r="P371" s="26" t="n">
        <f aca="false">SUM(P369:P370)</f>
        <v>37031</v>
      </c>
      <c r="Q371" s="26" t="n">
        <f aca="false">SUM(Q369:Q370)</f>
        <v>0</v>
      </c>
      <c r="R371" s="27" t="n">
        <f aca="false">Q371/$P371</f>
        <v>0</v>
      </c>
      <c r="S371" s="26" t="n">
        <f aca="false">SUM(S369:S370)</f>
        <v>0</v>
      </c>
      <c r="T371" s="27" t="n">
        <f aca="false">S371/$P371</f>
        <v>0</v>
      </c>
      <c r="U371" s="26" t="n">
        <f aca="false">SUM(U369:U370)</f>
        <v>0</v>
      </c>
      <c r="V371" s="27" t="n">
        <f aca="false">U371/$P371</f>
        <v>0</v>
      </c>
      <c r="W371" s="26" t="n">
        <f aca="false">SUM(W369:W370)</f>
        <v>0</v>
      </c>
      <c r="X371" s="27" t="n">
        <f aca="false">W371/$P371</f>
        <v>0</v>
      </c>
      <c r="Y371" s="26" t="n">
        <f aca="false">SUM(Y369:Y370)</f>
        <v>33531</v>
      </c>
      <c r="Z371" s="26" t="n">
        <f aca="false">SUM(Z369:Z370)</f>
        <v>33531</v>
      </c>
    </row>
    <row r="373" customFormat="false" ht="13.9" hidden="false" customHeight="true" outlineLevel="0" collapsed="false">
      <c r="D373" s="28" t="s">
        <v>228</v>
      </c>
      <c r="E373" s="28"/>
      <c r="F373" s="28"/>
      <c r="G373" s="28"/>
      <c r="H373" s="28"/>
      <c r="I373" s="28"/>
      <c r="J373" s="28"/>
      <c r="K373" s="28"/>
      <c r="L373" s="28"/>
      <c r="M373" s="28"/>
      <c r="N373" s="28"/>
      <c r="O373" s="28"/>
      <c r="P373" s="28"/>
      <c r="Q373" s="28"/>
      <c r="R373" s="29"/>
      <c r="S373" s="28"/>
      <c r="T373" s="29"/>
      <c r="U373" s="28"/>
      <c r="V373" s="29"/>
      <c r="W373" s="28"/>
      <c r="X373" s="29"/>
      <c r="Y373" s="28"/>
      <c r="Z373" s="28"/>
    </row>
    <row r="374" customFormat="false" ht="13.9" hidden="false" customHeight="true" outlineLevel="0" collapsed="false">
      <c r="D374" s="101"/>
      <c r="E374" s="101"/>
      <c r="F374" s="101"/>
      <c r="G374" s="7" t="s">
        <v>1</v>
      </c>
      <c r="H374" s="7" t="s">
        <v>2</v>
      </c>
      <c r="I374" s="7" t="s">
        <v>3</v>
      </c>
      <c r="J374" s="7" t="s">
        <v>4</v>
      </c>
      <c r="K374" s="7" t="s">
        <v>5</v>
      </c>
      <c r="L374" s="7" t="s">
        <v>6</v>
      </c>
      <c r="M374" s="7" t="s">
        <v>7</v>
      </c>
      <c r="N374" s="7" t="s">
        <v>8</v>
      </c>
      <c r="O374" s="7" t="s">
        <v>9</v>
      </c>
      <c r="P374" s="7" t="s">
        <v>10</v>
      </c>
      <c r="Q374" s="7" t="s">
        <v>11</v>
      </c>
      <c r="R374" s="8" t="s">
        <v>12</v>
      </c>
      <c r="S374" s="7" t="s">
        <v>13</v>
      </c>
      <c r="T374" s="8" t="s">
        <v>14</v>
      </c>
      <c r="U374" s="7" t="s">
        <v>15</v>
      </c>
      <c r="V374" s="8" t="s">
        <v>16</v>
      </c>
      <c r="W374" s="7" t="s">
        <v>17</v>
      </c>
      <c r="X374" s="8" t="s">
        <v>18</v>
      </c>
      <c r="Y374" s="7" t="s">
        <v>19</v>
      </c>
      <c r="Z374" s="7" t="s">
        <v>20</v>
      </c>
    </row>
    <row r="375" customFormat="false" ht="13.9" hidden="false" customHeight="true" outlineLevel="0" collapsed="false">
      <c r="A375" s="1" t="n">
        <v>6</v>
      </c>
      <c r="B375" s="1" t="n">
        <v>1</v>
      </c>
      <c r="D375" s="30" t="s">
        <v>21</v>
      </c>
      <c r="E375" s="10" t="n">
        <v>111</v>
      </c>
      <c r="F375" s="10" t="s">
        <v>134</v>
      </c>
      <c r="G375" s="11" t="n">
        <f aca="false">G382</f>
        <v>0</v>
      </c>
      <c r="H375" s="11" t="n">
        <f aca="false">H382</f>
        <v>1625</v>
      </c>
      <c r="I375" s="11" t="n">
        <f aca="false">I382</f>
        <v>0</v>
      </c>
      <c r="J375" s="11" t="n">
        <f aca="false">J382</f>
        <v>366.13</v>
      </c>
      <c r="K375" s="11" t="n">
        <f aca="false">K382</f>
        <v>0</v>
      </c>
      <c r="L375" s="11" t="n">
        <f aca="false">L382</f>
        <v>0</v>
      </c>
      <c r="M375" s="11" t="n">
        <f aca="false">M382</f>
        <v>0</v>
      </c>
      <c r="N375" s="11" t="n">
        <f aca="false">N382</f>
        <v>0</v>
      </c>
      <c r="O375" s="11" t="n">
        <f aca="false">O382</f>
        <v>0</v>
      </c>
      <c r="P375" s="11" t="n">
        <f aca="false">P382</f>
        <v>0</v>
      </c>
      <c r="Q375" s="11" t="n">
        <f aca="false">Q382</f>
        <v>0</v>
      </c>
      <c r="R375" s="12" t="e">
        <f aca="false">Q375/$P375</f>
        <v>#DIV/0!</v>
      </c>
      <c r="S375" s="11" t="n">
        <f aca="false">S382</f>
        <v>0</v>
      </c>
      <c r="T375" s="12" t="e">
        <f aca="false">S375/$P375</f>
        <v>#DIV/0!</v>
      </c>
      <c r="U375" s="11" t="n">
        <f aca="false">U382</f>
        <v>0</v>
      </c>
      <c r="V375" s="12" t="e">
        <f aca="false">U375/$P375</f>
        <v>#DIV/0!</v>
      </c>
      <c r="W375" s="11" t="n">
        <f aca="false">W382</f>
        <v>0</v>
      </c>
      <c r="X375" s="12" t="e">
        <f aca="false">W375/$P375</f>
        <v>#DIV/0!</v>
      </c>
      <c r="Y375" s="11" t="n">
        <f aca="false">Y382</f>
        <v>0</v>
      </c>
      <c r="Z375" s="11" t="n">
        <f aca="false">Z382</f>
        <v>0</v>
      </c>
    </row>
    <row r="376" customFormat="false" ht="13.9" hidden="false" customHeight="true" outlineLevel="0" collapsed="false">
      <c r="A376" s="1" t="n">
        <v>6</v>
      </c>
      <c r="B376" s="1" t="n">
        <v>1</v>
      </c>
      <c r="D376" s="30" t="s">
        <v>21</v>
      </c>
      <c r="E376" s="10" t="n">
        <v>41</v>
      </c>
      <c r="F376" s="10" t="s">
        <v>23</v>
      </c>
      <c r="G376" s="11" t="n">
        <f aca="false">G386+G394</f>
        <v>9275.47</v>
      </c>
      <c r="H376" s="11" t="n">
        <f aca="false">H386+H394</f>
        <v>10099.93</v>
      </c>
      <c r="I376" s="11" t="n">
        <f aca="false">I386+I394</f>
        <v>9214</v>
      </c>
      <c r="J376" s="11" t="n">
        <f aca="false">J386+J394</f>
        <v>7928.45</v>
      </c>
      <c r="K376" s="11" t="n">
        <f aca="false">K386+K394</f>
        <v>10972</v>
      </c>
      <c r="L376" s="11" t="n">
        <f aca="false">L386+L394</f>
        <v>0</v>
      </c>
      <c r="M376" s="11" t="n">
        <f aca="false">M386+M394</f>
        <v>0</v>
      </c>
      <c r="N376" s="11" t="n">
        <f aca="false">N386+N394</f>
        <v>0</v>
      </c>
      <c r="O376" s="11" t="n">
        <f aca="false">O386+O394</f>
        <v>0</v>
      </c>
      <c r="P376" s="11" t="n">
        <f aca="false">P386+P394</f>
        <v>10972</v>
      </c>
      <c r="Q376" s="11" t="n">
        <f aca="false">Q386+Q394</f>
        <v>0</v>
      </c>
      <c r="R376" s="12" t="n">
        <f aca="false">Q376/$P376</f>
        <v>0</v>
      </c>
      <c r="S376" s="11" t="n">
        <f aca="false">S386+S394</f>
        <v>0</v>
      </c>
      <c r="T376" s="12" t="n">
        <f aca="false">S376/$P376</f>
        <v>0</v>
      </c>
      <c r="U376" s="11" t="n">
        <f aca="false">U386+U394</f>
        <v>0</v>
      </c>
      <c r="V376" s="12" t="n">
        <f aca="false">U376/$P376</f>
        <v>0</v>
      </c>
      <c r="W376" s="11" t="n">
        <f aca="false">W386+W394</f>
        <v>0</v>
      </c>
      <c r="X376" s="12" t="n">
        <f aca="false">W376/$P376</f>
        <v>0</v>
      </c>
      <c r="Y376" s="11" t="n">
        <f aca="false">Y386+Y394</f>
        <v>10972</v>
      </c>
      <c r="Z376" s="11" t="n">
        <f aca="false">Z386+Z394</f>
        <v>10972</v>
      </c>
    </row>
    <row r="377" customFormat="false" ht="13.9" hidden="false" customHeight="true" outlineLevel="0" collapsed="false">
      <c r="A377" s="1" t="n">
        <v>6</v>
      </c>
      <c r="B377" s="1" t="n">
        <v>1</v>
      </c>
      <c r="D377" s="17"/>
      <c r="E377" s="18"/>
      <c r="F377" s="13" t="s">
        <v>124</v>
      </c>
      <c r="G377" s="14" t="n">
        <f aca="false">SUM(G375:G376)</f>
        <v>9275.47</v>
      </c>
      <c r="H377" s="14" t="n">
        <f aca="false">SUM(H375:H376)</f>
        <v>11724.93</v>
      </c>
      <c r="I377" s="14" t="n">
        <f aca="false">SUM(I375:I376)</f>
        <v>9214</v>
      </c>
      <c r="J377" s="14" t="n">
        <f aca="false">SUM(J375:J376)</f>
        <v>8294.58</v>
      </c>
      <c r="K377" s="14" t="n">
        <f aca="false">SUM(K375:K376)</f>
        <v>10972</v>
      </c>
      <c r="L377" s="14" t="n">
        <f aca="false">SUM(L375:L376)</f>
        <v>0</v>
      </c>
      <c r="M377" s="14" t="n">
        <f aca="false">SUM(M375:M376)</f>
        <v>0</v>
      </c>
      <c r="N377" s="14" t="n">
        <f aca="false">SUM(N375:N376)</f>
        <v>0</v>
      </c>
      <c r="O377" s="14" t="n">
        <f aca="false">SUM(O375:O376)</f>
        <v>0</v>
      </c>
      <c r="P377" s="14" t="n">
        <f aca="false">SUM(P375:P376)</f>
        <v>10972</v>
      </c>
      <c r="Q377" s="14" t="n">
        <f aca="false">SUM(Q375:Q376)</f>
        <v>0</v>
      </c>
      <c r="R377" s="15" t="n">
        <f aca="false">Q377/$P377</f>
        <v>0</v>
      </c>
      <c r="S377" s="14" t="n">
        <f aca="false">SUM(S375:S376)</f>
        <v>0</v>
      </c>
      <c r="T377" s="15" t="n">
        <f aca="false">S377/$P377</f>
        <v>0</v>
      </c>
      <c r="U377" s="14" t="n">
        <f aca="false">SUM(U375:U376)</f>
        <v>0</v>
      </c>
      <c r="V377" s="15" t="n">
        <f aca="false">U377/$P377</f>
        <v>0</v>
      </c>
      <c r="W377" s="14" t="n">
        <f aca="false">SUM(W375:W376)</f>
        <v>0</v>
      </c>
      <c r="X377" s="15" t="n">
        <f aca="false">W377/$P377</f>
        <v>0</v>
      </c>
      <c r="Y377" s="14" t="n">
        <f aca="false">SUM(Y375:Y376)</f>
        <v>10972</v>
      </c>
      <c r="Z377" s="14" t="n">
        <f aca="false">SUM(Z375:Z376)</f>
        <v>10972</v>
      </c>
    </row>
    <row r="379" customFormat="false" ht="13.9" hidden="false" customHeight="true" outlineLevel="0" collapsed="false">
      <c r="D379" s="60" t="s">
        <v>229</v>
      </c>
      <c r="E379" s="60"/>
      <c r="F379" s="60"/>
      <c r="G379" s="60"/>
      <c r="H379" s="60"/>
      <c r="I379" s="60"/>
      <c r="J379" s="60"/>
      <c r="K379" s="60"/>
      <c r="L379" s="60"/>
      <c r="M379" s="60"/>
      <c r="N379" s="60"/>
      <c r="O379" s="60"/>
      <c r="P379" s="60"/>
      <c r="Q379" s="60"/>
      <c r="R379" s="61"/>
      <c r="S379" s="60"/>
      <c r="T379" s="61"/>
      <c r="U379" s="60"/>
      <c r="V379" s="61"/>
      <c r="W379" s="60"/>
      <c r="X379" s="61"/>
      <c r="Y379" s="60"/>
      <c r="Z379" s="60"/>
    </row>
    <row r="380" customFormat="false" ht="13.9" hidden="false" customHeight="true" outlineLevel="0" collapsed="false">
      <c r="D380" s="7" t="s">
        <v>33</v>
      </c>
      <c r="E380" s="7" t="s">
        <v>34</v>
      </c>
      <c r="F380" s="7" t="s">
        <v>35</v>
      </c>
      <c r="G380" s="7" t="s">
        <v>1</v>
      </c>
      <c r="H380" s="7" t="s">
        <v>2</v>
      </c>
      <c r="I380" s="7" t="s">
        <v>3</v>
      </c>
      <c r="J380" s="7" t="s">
        <v>4</v>
      </c>
      <c r="K380" s="7" t="s">
        <v>5</v>
      </c>
      <c r="L380" s="7" t="s">
        <v>6</v>
      </c>
      <c r="M380" s="7" t="s">
        <v>7</v>
      </c>
      <c r="N380" s="7" t="s">
        <v>8</v>
      </c>
      <c r="O380" s="7" t="s">
        <v>9</v>
      </c>
      <c r="P380" s="7" t="s">
        <v>10</v>
      </c>
      <c r="Q380" s="7" t="s">
        <v>11</v>
      </c>
      <c r="R380" s="8" t="s">
        <v>12</v>
      </c>
      <c r="S380" s="7" t="s">
        <v>13</v>
      </c>
      <c r="T380" s="8" t="s">
        <v>14</v>
      </c>
      <c r="U380" s="7" t="s">
        <v>15</v>
      </c>
      <c r="V380" s="8" t="s">
        <v>16</v>
      </c>
      <c r="W380" s="7" t="s">
        <v>17</v>
      </c>
      <c r="X380" s="8" t="s">
        <v>18</v>
      </c>
      <c r="Y380" s="7" t="s">
        <v>19</v>
      </c>
      <c r="Z380" s="7" t="s">
        <v>20</v>
      </c>
    </row>
    <row r="381" customFormat="false" ht="13.9" hidden="false" customHeight="true" outlineLevel="0" collapsed="false">
      <c r="A381" s="1" t="n">
        <v>6</v>
      </c>
      <c r="B381" s="1" t="n">
        <v>1</v>
      </c>
      <c r="C381" s="1" t="n">
        <v>1</v>
      </c>
      <c r="D381" s="74" t="s">
        <v>230</v>
      </c>
      <c r="E381" s="10" t="n">
        <v>630</v>
      </c>
      <c r="F381" s="10" t="s">
        <v>131</v>
      </c>
      <c r="G381" s="11" t="n">
        <v>0</v>
      </c>
      <c r="H381" s="11" t="n">
        <v>1625</v>
      </c>
      <c r="I381" s="11" t="n">
        <v>0</v>
      </c>
      <c r="J381" s="11" t="n">
        <v>366.13</v>
      </c>
      <c r="K381" s="11" t="n">
        <v>0</v>
      </c>
      <c r="L381" s="11"/>
      <c r="M381" s="11"/>
      <c r="N381" s="11"/>
      <c r="O381" s="11"/>
      <c r="P381" s="11" t="n">
        <f aca="false">K381+SUM(L381:O381)</f>
        <v>0</v>
      </c>
      <c r="Q381" s="11"/>
      <c r="R381" s="12" t="e">
        <f aca="false">Q381/$P381</f>
        <v>#DIV/0!</v>
      </c>
      <c r="S381" s="11"/>
      <c r="T381" s="12" t="e">
        <f aca="false">S381/$P381</f>
        <v>#DIV/0!</v>
      </c>
      <c r="U381" s="11"/>
      <c r="V381" s="12" t="e">
        <f aca="false">U381/$P381</f>
        <v>#DIV/0!</v>
      </c>
      <c r="W381" s="11"/>
      <c r="X381" s="12" t="e">
        <f aca="false">W381/$P381</f>
        <v>#DIV/0!</v>
      </c>
      <c r="Y381" s="11" t="n">
        <v>0</v>
      </c>
      <c r="Z381" s="11" t="n">
        <f aca="false">Y381</f>
        <v>0</v>
      </c>
    </row>
    <row r="382" customFormat="false" ht="13.9" hidden="false" customHeight="true" outlineLevel="0" collapsed="false">
      <c r="A382" s="1" t="n">
        <v>6</v>
      </c>
      <c r="B382" s="1" t="n">
        <v>1</v>
      </c>
      <c r="C382" s="1" t="n">
        <v>1</v>
      </c>
      <c r="D382" s="75" t="s">
        <v>21</v>
      </c>
      <c r="E382" s="76" t="s">
        <v>231</v>
      </c>
      <c r="F382" s="35" t="s">
        <v>134</v>
      </c>
      <c r="G382" s="36" t="n">
        <f aca="false">SUM(G381:G381)</f>
        <v>0</v>
      </c>
      <c r="H382" s="36" t="n">
        <f aca="false">SUM(H381:H381)</f>
        <v>1625</v>
      </c>
      <c r="I382" s="36" t="n">
        <f aca="false">SUM(I381:I381)</f>
        <v>0</v>
      </c>
      <c r="J382" s="36" t="n">
        <f aca="false">SUM(J381:J381)</f>
        <v>366.13</v>
      </c>
      <c r="K382" s="36" t="n">
        <f aca="false">SUM(K381:K381)</f>
        <v>0</v>
      </c>
      <c r="L382" s="36" t="n">
        <f aca="false">SUM(L381:L381)</f>
        <v>0</v>
      </c>
      <c r="M382" s="36" t="n">
        <f aca="false">SUM(M381:M381)</f>
        <v>0</v>
      </c>
      <c r="N382" s="36" t="n">
        <f aca="false">SUM(N381:N381)</f>
        <v>0</v>
      </c>
      <c r="O382" s="36" t="n">
        <f aca="false">SUM(O381:O381)</f>
        <v>0</v>
      </c>
      <c r="P382" s="36" t="n">
        <f aca="false">SUM(P381:P381)</f>
        <v>0</v>
      </c>
      <c r="Q382" s="36" t="n">
        <f aca="false">SUM(Q381:Q381)</f>
        <v>0</v>
      </c>
      <c r="R382" s="37" t="e">
        <f aca="false">Q382/$P382</f>
        <v>#DIV/0!</v>
      </c>
      <c r="S382" s="36" t="n">
        <f aca="false">SUM(S381:S381)</f>
        <v>0</v>
      </c>
      <c r="T382" s="37" t="e">
        <f aca="false">S382/$P382</f>
        <v>#DIV/0!</v>
      </c>
      <c r="U382" s="36" t="n">
        <f aca="false">SUM(U381:U381)</f>
        <v>0</v>
      </c>
      <c r="V382" s="37" t="e">
        <f aca="false">U382/$P382</f>
        <v>#DIV/0!</v>
      </c>
      <c r="W382" s="36" t="n">
        <f aca="false">SUM(W381:W381)</f>
        <v>0</v>
      </c>
      <c r="X382" s="37" t="e">
        <f aca="false">W382/$P382</f>
        <v>#DIV/0!</v>
      </c>
      <c r="Y382" s="36" t="n">
        <f aca="false">SUM(Y381:Y381)</f>
        <v>0</v>
      </c>
      <c r="Z382" s="36" t="n">
        <f aca="false">SUM(Z381:Z381)</f>
        <v>0</v>
      </c>
    </row>
    <row r="383" customFormat="false" ht="13.9" hidden="false" customHeight="true" outlineLevel="0" collapsed="false">
      <c r="A383" s="1" t="n">
        <v>6</v>
      </c>
      <c r="B383" s="1" t="n">
        <v>1</v>
      </c>
      <c r="C383" s="1" t="n">
        <v>1</v>
      </c>
      <c r="D383" s="38" t="s">
        <v>230</v>
      </c>
      <c r="E383" s="10" t="n">
        <v>620</v>
      </c>
      <c r="F383" s="10" t="s">
        <v>130</v>
      </c>
      <c r="G383" s="11" t="n">
        <v>0</v>
      </c>
      <c r="H383" s="11" t="n">
        <v>108.24</v>
      </c>
      <c r="I383" s="11" t="n">
        <v>109</v>
      </c>
      <c r="J383" s="11" t="n">
        <v>0</v>
      </c>
      <c r="K383" s="11" t="n">
        <v>0</v>
      </c>
      <c r="L383" s="11"/>
      <c r="M383" s="11"/>
      <c r="N383" s="11"/>
      <c r="O383" s="11"/>
      <c r="P383" s="11" t="n">
        <f aca="false">K383+SUM(L383:O383)</f>
        <v>0</v>
      </c>
      <c r="Q383" s="11"/>
      <c r="R383" s="12" t="e">
        <f aca="false">Q383/$P383</f>
        <v>#DIV/0!</v>
      </c>
      <c r="S383" s="11"/>
      <c r="T383" s="12" t="e">
        <f aca="false">S383/$P383</f>
        <v>#DIV/0!</v>
      </c>
      <c r="U383" s="11"/>
      <c r="V383" s="12" t="e">
        <f aca="false">U383/$P383</f>
        <v>#DIV/0!</v>
      </c>
      <c r="W383" s="11"/>
      <c r="X383" s="12" t="e">
        <f aca="false">W383/$P383</f>
        <v>#DIV/0!</v>
      </c>
      <c r="Y383" s="11" t="n">
        <f aca="false">K383</f>
        <v>0</v>
      </c>
      <c r="Z383" s="11" t="n">
        <f aca="false">Y383</f>
        <v>0</v>
      </c>
    </row>
    <row r="384" customFormat="false" ht="13.9" hidden="false" customHeight="true" outlineLevel="0" collapsed="false">
      <c r="A384" s="1" t="n">
        <v>6</v>
      </c>
      <c r="B384" s="1" t="n">
        <v>1</v>
      </c>
      <c r="C384" s="1" t="n">
        <v>1</v>
      </c>
      <c r="D384" s="38" t="s">
        <v>230</v>
      </c>
      <c r="E384" s="10" t="n">
        <v>630</v>
      </c>
      <c r="F384" s="10" t="s">
        <v>131</v>
      </c>
      <c r="G384" s="11" t="n">
        <v>2275.47</v>
      </c>
      <c r="H384" s="11" t="n">
        <v>2841.69</v>
      </c>
      <c r="I384" s="11" t="n">
        <v>3105</v>
      </c>
      <c r="J384" s="11" t="n">
        <v>1628.45</v>
      </c>
      <c r="K384" s="11" t="n">
        <v>1222</v>
      </c>
      <c r="L384" s="11"/>
      <c r="M384" s="11"/>
      <c r="N384" s="11"/>
      <c r="O384" s="11"/>
      <c r="P384" s="11" t="n">
        <f aca="false">K384+SUM(L384:O384)</f>
        <v>1222</v>
      </c>
      <c r="Q384" s="11"/>
      <c r="R384" s="12" t="n">
        <f aca="false">Q384/$P384</f>
        <v>0</v>
      </c>
      <c r="S384" s="11"/>
      <c r="T384" s="12" t="n">
        <f aca="false">S384/$P384</f>
        <v>0</v>
      </c>
      <c r="U384" s="11"/>
      <c r="V384" s="12" t="n">
        <f aca="false">U384/$P384</f>
        <v>0</v>
      </c>
      <c r="W384" s="11"/>
      <c r="X384" s="12" t="n">
        <f aca="false">W384/$P384</f>
        <v>0</v>
      </c>
      <c r="Y384" s="11" t="n">
        <f aca="false">K384</f>
        <v>1222</v>
      </c>
      <c r="Z384" s="11" t="n">
        <f aca="false">Y384</f>
        <v>1222</v>
      </c>
    </row>
    <row r="385" customFormat="false" ht="13.9" hidden="false" customHeight="true" outlineLevel="0" collapsed="false">
      <c r="A385" s="1" t="n">
        <v>6</v>
      </c>
      <c r="B385" s="1" t="n">
        <v>1</v>
      </c>
      <c r="C385" s="1" t="n">
        <v>1</v>
      </c>
      <c r="D385" s="38" t="s">
        <v>230</v>
      </c>
      <c r="E385" s="10" t="n">
        <v>640</v>
      </c>
      <c r="F385" s="10" t="s">
        <v>132</v>
      </c>
      <c r="G385" s="11" t="n">
        <v>5800</v>
      </c>
      <c r="H385" s="11" t="n">
        <v>5450</v>
      </c>
      <c r="I385" s="11" t="n">
        <v>4500</v>
      </c>
      <c r="J385" s="11" t="n">
        <v>4800</v>
      </c>
      <c r="K385" s="11" t="n">
        <v>5000</v>
      </c>
      <c r="L385" s="11"/>
      <c r="M385" s="11"/>
      <c r="N385" s="11"/>
      <c r="O385" s="11"/>
      <c r="P385" s="11" t="n">
        <f aca="false">K385+SUM(L385:O385)</f>
        <v>5000</v>
      </c>
      <c r="Q385" s="11"/>
      <c r="R385" s="12" t="n">
        <f aca="false">Q385/$P385</f>
        <v>0</v>
      </c>
      <c r="S385" s="11"/>
      <c r="T385" s="12" t="n">
        <f aca="false">S385/$P385</f>
        <v>0</v>
      </c>
      <c r="U385" s="11"/>
      <c r="V385" s="12" t="n">
        <f aca="false">U385/$P385</f>
        <v>0</v>
      </c>
      <c r="W385" s="11"/>
      <c r="X385" s="12" t="n">
        <f aca="false">W385/$P385</f>
        <v>0</v>
      </c>
      <c r="Y385" s="11" t="n">
        <f aca="false">K385</f>
        <v>5000</v>
      </c>
      <c r="Z385" s="11" t="n">
        <f aca="false">Y385</f>
        <v>5000</v>
      </c>
    </row>
    <row r="386" customFormat="false" ht="13.9" hidden="false" customHeight="true" outlineLevel="0" collapsed="false">
      <c r="A386" s="1" t="n">
        <v>6</v>
      </c>
      <c r="B386" s="1" t="n">
        <v>1</v>
      </c>
      <c r="C386" s="1" t="n">
        <v>1</v>
      </c>
      <c r="D386" s="75" t="s">
        <v>21</v>
      </c>
      <c r="E386" s="35" t="n">
        <v>41</v>
      </c>
      <c r="F386" s="35" t="s">
        <v>23</v>
      </c>
      <c r="G386" s="36" t="n">
        <f aca="false">SUM(G383:G385)</f>
        <v>8075.47</v>
      </c>
      <c r="H386" s="36" t="n">
        <f aca="false">SUM(H383:H385)</f>
        <v>8399.93</v>
      </c>
      <c r="I386" s="36" t="n">
        <f aca="false">SUM(I383:I385)</f>
        <v>7714</v>
      </c>
      <c r="J386" s="36" t="n">
        <f aca="false">SUM(J383:J385)</f>
        <v>6428.45</v>
      </c>
      <c r="K386" s="36" t="n">
        <f aca="false">SUM(K383:K385)</f>
        <v>6222</v>
      </c>
      <c r="L386" s="36" t="n">
        <f aca="false">SUM(L383:L385)</f>
        <v>0</v>
      </c>
      <c r="M386" s="36" t="n">
        <f aca="false">SUM(M383:M385)</f>
        <v>0</v>
      </c>
      <c r="N386" s="36" t="n">
        <f aca="false">SUM(N383:N385)</f>
        <v>0</v>
      </c>
      <c r="O386" s="36" t="n">
        <f aca="false">SUM(O383:O385)</f>
        <v>0</v>
      </c>
      <c r="P386" s="36" t="n">
        <f aca="false">SUM(P383:P385)</f>
        <v>6222</v>
      </c>
      <c r="Q386" s="36" t="n">
        <f aca="false">SUM(Q383:Q385)</f>
        <v>0</v>
      </c>
      <c r="R386" s="37" t="n">
        <f aca="false">Q386/$P386</f>
        <v>0</v>
      </c>
      <c r="S386" s="36" t="n">
        <f aca="false">SUM(S383:S385)</f>
        <v>0</v>
      </c>
      <c r="T386" s="37" t="n">
        <f aca="false">S386/$P386</f>
        <v>0</v>
      </c>
      <c r="U386" s="36" t="n">
        <f aca="false">SUM(U383:U385)</f>
        <v>0</v>
      </c>
      <c r="V386" s="37" t="n">
        <f aca="false">U386/$P386</f>
        <v>0</v>
      </c>
      <c r="W386" s="36" t="n">
        <f aca="false">SUM(W383:W385)</f>
        <v>0</v>
      </c>
      <c r="X386" s="37" t="n">
        <f aca="false">W386/$P386</f>
        <v>0</v>
      </c>
      <c r="Y386" s="36" t="n">
        <f aca="false">SUM(Y383:Y385)</f>
        <v>6222</v>
      </c>
      <c r="Z386" s="36" t="n">
        <f aca="false">SUM(Z383:Z385)</f>
        <v>6222</v>
      </c>
    </row>
    <row r="387" customFormat="false" ht="13.9" hidden="false" customHeight="true" outlineLevel="0" collapsed="false">
      <c r="A387" s="1" t="n">
        <v>6</v>
      </c>
      <c r="B387" s="1" t="n">
        <v>1</v>
      </c>
      <c r="C387" s="1" t="n">
        <v>1</v>
      </c>
      <c r="D387" s="77"/>
      <c r="E387" s="78"/>
      <c r="F387" s="13" t="s">
        <v>124</v>
      </c>
      <c r="G387" s="14" t="n">
        <f aca="false">G382+G386</f>
        <v>8075.47</v>
      </c>
      <c r="H387" s="14" t="n">
        <f aca="false">H382+H386</f>
        <v>10024.93</v>
      </c>
      <c r="I387" s="14" t="n">
        <f aca="false">I382+I386</f>
        <v>7714</v>
      </c>
      <c r="J387" s="14" t="n">
        <f aca="false">J382+J386</f>
        <v>6794.58</v>
      </c>
      <c r="K387" s="14" t="n">
        <f aca="false">K382+K386</f>
        <v>6222</v>
      </c>
      <c r="L387" s="14" t="n">
        <f aca="false">L382+L386</f>
        <v>0</v>
      </c>
      <c r="M387" s="14" t="n">
        <f aca="false">M382+M386</f>
        <v>0</v>
      </c>
      <c r="N387" s="14" t="n">
        <f aca="false">N382+N386</f>
        <v>0</v>
      </c>
      <c r="O387" s="14" t="n">
        <f aca="false">O382+O386</f>
        <v>0</v>
      </c>
      <c r="P387" s="14" t="n">
        <f aca="false">P382+P386</f>
        <v>6222</v>
      </c>
      <c r="Q387" s="14" t="n">
        <f aca="false">Q382+Q386</f>
        <v>0</v>
      </c>
      <c r="R387" s="15" t="n">
        <f aca="false">Q387/$P387</f>
        <v>0</v>
      </c>
      <c r="S387" s="14" t="n">
        <f aca="false">S382+S386</f>
        <v>0</v>
      </c>
      <c r="T387" s="15" t="n">
        <f aca="false">S387/$P387</f>
        <v>0</v>
      </c>
      <c r="U387" s="14" t="n">
        <f aca="false">U382+U386</f>
        <v>0</v>
      </c>
      <c r="V387" s="15" t="n">
        <f aca="false">U387/$P387</f>
        <v>0</v>
      </c>
      <c r="W387" s="14" t="n">
        <f aca="false">W382+W386</f>
        <v>0</v>
      </c>
      <c r="X387" s="15" t="n">
        <f aca="false">W387/$P387</f>
        <v>0</v>
      </c>
      <c r="Y387" s="14" t="n">
        <f aca="false">Y382+Y386</f>
        <v>6222</v>
      </c>
      <c r="Z387" s="14" t="n">
        <f aca="false">Z382+Z386</f>
        <v>6222</v>
      </c>
    </row>
    <row r="389" customFormat="false" ht="13.9" hidden="false" customHeight="true" outlineLevel="0" collapsed="false">
      <c r="E389" s="102" t="s">
        <v>57</v>
      </c>
      <c r="F389" s="103" t="s">
        <v>149</v>
      </c>
      <c r="G389" s="104" t="n">
        <v>308</v>
      </c>
      <c r="H389" s="104" t="n">
        <v>380.76</v>
      </c>
      <c r="I389" s="104" t="n">
        <v>700</v>
      </c>
      <c r="J389" s="104" t="n">
        <v>869</v>
      </c>
      <c r="K389" s="104" t="n">
        <v>462</v>
      </c>
      <c r="L389" s="104"/>
      <c r="M389" s="104"/>
      <c r="N389" s="104"/>
      <c r="O389" s="104"/>
      <c r="P389" s="104" t="n">
        <f aca="false">K389+SUM(L389:O389)</f>
        <v>462</v>
      </c>
      <c r="Q389" s="104"/>
      <c r="R389" s="113" t="n">
        <f aca="false">Q389/$P389</f>
        <v>0</v>
      </c>
      <c r="S389" s="104"/>
      <c r="T389" s="113" t="n">
        <f aca="false">S389/$P389</f>
        <v>0</v>
      </c>
      <c r="U389" s="104"/>
      <c r="V389" s="113" t="n">
        <f aca="false">U389/$P389</f>
        <v>0</v>
      </c>
      <c r="W389" s="104"/>
      <c r="X389" s="114" t="n">
        <f aca="false">W389/$P389</f>
        <v>0</v>
      </c>
      <c r="Y389" s="105" t="n">
        <f aca="false">K389</f>
        <v>462</v>
      </c>
      <c r="Z389" s="108" t="n">
        <f aca="false">Y389</f>
        <v>462</v>
      </c>
    </row>
    <row r="391" customFormat="false" ht="13.9" hidden="false" customHeight="true" outlineLevel="0" collapsed="false">
      <c r="D391" s="60" t="s">
        <v>232</v>
      </c>
      <c r="E391" s="60"/>
      <c r="F391" s="60"/>
      <c r="G391" s="60"/>
      <c r="H391" s="60"/>
      <c r="I391" s="60"/>
      <c r="J391" s="60"/>
      <c r="K391" s="60"/>
      <c r="L391" s="60"/>
      <c r="M391" s="60"/>
      <c r="N391" s="60"/>
      <c r="O391" s="60"/>
      <c r="P391" s="60"/>
      <c r="Q391" s="60"/>
      <c r="R391" s="61"/>
      <c r="S391" s="60"/>
      <c r="T391" s="61"/>
      <c r="U391" s="60"/>
      <c r="V391" s="61"/>
      <c r="W391" s="60"/>
      <c r="X391" s="61"/>
      <c r="Y391" s="60"/>
      <c r="Z391" s="60"/>
    </row>
    <row r="392" customFormat="false" ht="13.9" hidden="false" customHeight="true" outlineLevel="0" collapsed="false">
      <c r="D392" s="7" t="s">
        <v>33</v>
      </c>
      <c r="E392" s="7" t="s">
        <v>34</v>
      </c>
      <c r="F392" s="7" t="s">
        <v>35</v>
      </c>
      <c r="G392" s="7" t="s">
        <v>1</v>
      </c>
      <c r="H392" s="7" t="s">
        <v>2</v>
      </c>
      <c r="I392" s="7" t="s">
        <v>3</v>
      </c>
      <c r="J392" s="7" t="s">
        <v>4</v>
      </c>
      <c r="K392" s="7" t="s">
        <v>5</v>
      </c>
      <c r="L392" s="7" t="s">
        <v>6</v>
      </c>
      <c r="M392" s="7" t="s">
        <v>7</v>
      </c>
      <c r="N392" s="7" t="s">
        <v>8</v>
      </c>
      <c r="O392" s="7" t="s">
        <v>9</v>
      </c>
      <c r="P392" s="7" t="s">
        <v>10</v>
      </c>
      <c r="Q392" s="7" t="s">
        <v>11</v>
      </c>
      <c r="R392" s="8" t="s">
        <v>12</v>
      </c>
      <c r="S392" s="7" t="s">
        <v>13</v>
      </c>
      <c r="T392" s="8" t="s">
        <v>14</v>
      </c>
      <c r="U392" s="7" t="s">
        <v>15</v>
      </c>
      <c r="V392" s="8" t="s">
        <v>16</v>
      </c>
      <c r="W392" s="7" t="s">
        <v>17</v>
      </c>
      <c r="X392" s="8" t="s">
        <v>18</v>
      </c>
      <c r="Y392" s="7" t="s">
        <v>19</v>
      </c>
      <c r="Z392" s="7" t="s">
        <v>20</v>
      </c>
    </row>
    <row r="393" customFormat="false" ht="13.9" hidden="false" customHeight="true" outlineLevel="0" collapsed="false">
      <c r="A393" s="1" t="n">
        <v>6</v>
      </c>
      <c r="B393" s="1" t="n">
        <v>1</v>
      </c>
      <c r="C393" s="1" t="n">
        <v>2</v>
      </c>
      <c r="D393" s="74" t="s">
        <v>230</v>
      </c>
      <c r="E393" s="10" t="n">
        <v>640</v>
      </c>
      <c r="F393" s="10" t="s">
        <v>132</v>
      </c>
      <c r="G393" s="11" t="n">
        <v>1200</v>
      </c>
      <c r="H393" s="11" t="n">
        <v>1700</v>
      </c>
      <c r="I393" s="11" t="n">
        <f aca="false">SUM(I396:I399)</f>
        <v>1500</v>
      </c>
      <c r="J393" s="11" t="n">
        <v>1500</v>
      </c>
      <c r="K393" s="11" t="n">
        <f aca="false">SUM(K396:K399)</f>
        <v>4750</v>
      </c>
      <c r="L393" s="11"/>
      <c r="M393" s="11"/>
      <c r="N393" s="11"/>
      <c r="O393" s="11"/>
      <c r="P393" s="11" t="n">
        <f aca="false">K393+SUM(L393:O393)</f>
        <v>4750</v>
      </c>
      <c r="Q393" s="11"/>
      <c r="R393" s="12" t="n">
        <f aca="false">Q393/$P393</f>
        <v>0</v>
      </c>
      <c r="S393" s="11"/>
      <c r="T393" s="12" t="n">
        <f aca="false">S393/$P393</f>
        <v>0</v>
      </c>
      <c r="U393" s="11"/>
      <c r="V393" s="12" t="n">
        <f aca="false">U393/$P393</f>
        <v>0</v>
      </c>
      <c r="W393" s="11"/>
      <c r="X393" s="12" t="n">
        <f aca="false">W393/$P393</f>
        <v>0</v>
      </c>
      <c r="Y393" s="11" t="n">
        <f aca="false">SUM(Y396:Y399)</f>
        <v>4750</v>
      </c>
      <c r="Z393" s="11" t="n">
        <f aca="false">SUM(Z396:Z399)</f>
        <v>4750</v>
      </c>
    </row>
    <row r="394" customFormat="false" ht="13.9" hidden="false" customHeight="true" outlineLevel="0" collapsed="false">
      <c r="A394" s="1" t="n">
        <v>6</v>
      </c>
      <c r="B394" s="1" t="n">
        <v>1</v>
      </c>
      <c r="C394" s="1" t="n">
        <v>2</v>
      </c>
      <c r="D394" s="67" t="s">
        <v>21</v>
      </c>
      <c r="E394" s="13" t="n">
        <v>41</v>
      </c>
      <c r="F394" s="13" t="s">
        <v>23</v>
      </c>
      <c r="G394" s="14" t="n">
        <f aca="false">SUM(G393:G393)</f>
        <v>1200</v>
      </c>
      <c r="H394" s="14" t="n">
        <f aca="false">SUM(H393:H393)</f>
        <v>1700</v>
      </c>
      <c r="I394" s="14" t="n">
        <f aca="false">SUM(I393:I393)</f>
        <v>1500</v>
      </c>
      <c r="J394" s="14" t="n">
        <f aca="false">SUM(J393:J393)</f>
        <v>1500</v>
      </c>
      <c r="K394" s="14" t="n">
        <f aca="false">SUM(K393:K393)</f>
        <v>4750</v>
      </c>
      <c r="L394" s="14" t="n">
        <f aca="false">SUM(L393:L393)</f>
        <v>0</v>
      </c>
      <c r="M394" s="14" t="n">
        <f aca="false">SUM(M393:M393)</f>
        <v>0</v>
      </c>
      <c r="N394" s="14" t="n">
        <f aca="false">SUM(N393:N393)</f>
        <v>0</v>
      </c>
      <c r="O394" s="14" t="n">
        <f aca="false">SUM(O393:O393)</f>
        <v>0</v>
      </c>
      <c r="P394" s="14" t="n">
        <f aca="false">SUM(P393:P393)</f>
        <v>4750</v>
      </c>
      <c r="Q394" s="14" t="n">
        <f aca="false">SUM(Q393:Q393)</f>
        <v>0</v>
      </c>
      <c r="R394" s="15" t="n">
        <f aca="false">Q394/$P394</f>
        <v>0</v>
      </c>
      <c r="S394" s="14" t="n">
        <f aca="false">SUM(S393:S393)</f>
        <v>0</v>
      </c>
      <c r="T394" s="15" t="n">
        <f aca="false">S394/$P394</f>
        <v>0</v>
      </c>
      <c r="U394" s="14" t="n">
        <f aca="false">SUM(U393:U393)</f>
        <v>0</v>
      </c>
      <c r="V394" s="15" t="n">
        <f aca="false">U394/$P394</f>
        <v>0</v>
      </c>
      <c r="W394" s="14" t="n">
        <f aca="false">SUM(W393:W393)</f>
        <v>0</v>
      </c>
      <c r="X394" s="15" t="n">
        <f aca="false">W394/$P394</f>
        <v>0</v>
      </c>
      <c r="Y394" s="14" t="n">
        <f aca="false">SUM(Y393:Y393)</f>
        <v>4750</v>
      </c>
      <c r="Z394" s="14" t="n">
        <f aca="false">SUM(Z393:Z393)</f>
        <v>4750</v>
      </c>
    </row>
    <row r="396" customFormat="false" ht="13.9" hidden="false" customHeight="true" outlineLevel="0" collapsed="false">
      <c r="E396" s="39" t="s">
        <v>57</v>
      </c>
      <c r="F396" s="17" t="s">
        <v>233</v>
      </c>
      <c r="G396" s="40" t="n">
        <v>1200</v>
      </c>
      <c r="H396" s="40" t="n">
        <v>1000</v>
      </c>
      <c r="I396" s="40" t="n">
        <v>500</v>
      </c>
      <c r="J396" s="40" t="n">
        <v>500</v>
      </c>
      <c r="K396" s="40" t="n">
        <v>1000</v>
      </c>
      <c r="L396" s="40"/>
      <c r="M396" s="40"/>
      <c r="N396" s="40"/>
      <c r="O396" s="40"/>
      <c r="P396" s="40" t="n">
        <f aca="false">K396+SUM(L396:O396)</f>
        <v>1000</v>
      </c>
      <c r="Q396" s="40"/>
      <c r="R396" s="41" t="n">
        <f aca="false">Q396/$P396</f>
        <v>0</v>
      </c>
      <c r="S396" s="40"/>
      <c r="T396" s="41" t="n">
        <f aca="false">S396/$P396</f>
        <v>0</v>
      </c>
      <c r="U396" s="40"/>
      <c r="V396" s="41" t="n">
        <f aca="false">U396/$P396</f>
        <v>0</v>
      </c>
      <c r="W396" s="40"/>
      <c r="X396" s="42" t="n">
        <f aca="false">W396/$P396</f>
        <v>0</v>
      </c>
      <c r="Y396" s="40" t="n">
        <f aca="false">K396</f>
        <v>1000</v>
      </c>
      <c r="Z396" s="43" t="n">
        <f aca="false">Y396</f>
        <v>1000</v>
      </c>
    </row>
    <row r="397" customFormat="false" ht="13.9" hidden="false" customHeight="true" outlineLevel="0" collapsed="false">
      <c r="E397" s="44"/>
      <c r="F397" s="69" t="s">
        <v>234</v>
      </c>
      <c r="G397" s="70" t="n">
        <v>0</v>
      </c>
      <c r="H397" s="70" t="n">
        <v>700</v>
      </c>
      <c r="I397" s="70" t="n">
        <v>0</v>
      </c>
      <c r="J397" s="70" t="n">
        <v>0</v>
      </c>
      <c r="K397" s="70" t="n">
        <v>0</v>
      </c>
      <c r="L397" s="70"/>
      <c r="M397" s="70"/>
      <c r="N397" s="70"/>
      <c r="O397" s="70"/>
      <c r="P397" s="70" t="n">
        <f aca="false">K397+SUM(L397:O397)</f>
        <v>0</v>
      </c>
      <c r="Q397" s="70"/>
      <c r="R397" s="71" t="e">
        <f aca="false">Q397/$P397</f>
        <v>#DIV/0!</v>
      </c>
      <c r="S397" s="70"/>
      <c r="T397" s="71" t="e">
        <f aca="false">S397/$P397</f>
        <v>#DIV/0!</v>
      </c>
      <c r="U397" s="70"/>
      <c r="V397" s="71" t="e">
        <f aca="false">U397/$P397</f>
        <v>#DIV/0!</v>
      </c>
      <c r="W397" s="70"/>
      <c r="X397" s="47" t="e">
        <f aca="false">W397/$P397</f>
        <v>#DIV/0!</v>
      </c>
      <c r="Y397" s="70" t="n">
        <f aca="false">K397</f>
        <v>0</v>
      </c>
      <c r="Z397" s="48" t="n">
        <f aca="false">Y397</f>
        <v>0</v>
      </c>
    </row>
    <row r="398" customFormat="false" ht="13.9" hidden="false" customHeight="true" outlineLevel="0" collapsed="false">
      <c r="E398" s="44"/>
      <c r="F398" s="69" t="s">
        <v>235</v>
      </c>
      <c r="G398" s="70"/>
      <c r="H398" s="70"/>
      <c r="I398" s="70"/>
      <c r="J398" s="70"/>
      <c r="K398" s="70" t="n">
        <v>3000</v>
      </c>
      <c r="L398" s="70"/>
      <c r="M398" s="70"/>
      <c r="N398" s="70"/>
      <c r="O398" s="70"/>
      <c r="P398" s="70"/>
      <c r="Q398" s="70"/>
      <c r="R398" s="71"/>
      <c r="S398" s="70"/>
      <c r="T398" s="71"/>
      <c r="U398" s="70"/>
      <c r="V398" s="71"/>
      <c r="W398" s="70"/>
      <c r="X398" s="47"/>
      <c r="Y398" s="70" t="n">
        <f aca="false">K398</f>
        <v>3000</v>
      </c>
      <c r="Z398" s="48" t="n">
        <f aca="false">Y398</f>
        <v>3000</v>
      </c>
    </row>
    <row r="399" customFormat="false" ht="13.9" hidden="false" customHeight="true" outlineLevel="0" collapsed="false">
      <c r="E399" s="52"/>
      <c r="F399" s="53" t="s">
        <v>236</v>
      </c>
      <c r="G399" s="54"/>
      <c r="H399" s="54"/>
      <c r="I399" s="54" t="n">
        <v>1000</v>
      </c>
      <c r="J399" s="54" t="n">
        <v>1000</v>
      </c>
      <c r="K399" s="54" t="n">
        <v>750</v>
      </c>
      <c r="L399" s="54"/>
      <c r="M399" s="54"/>
      <c r="N399" s="54"/>
      <c r="O399" s="54"/>
      <c r="P399" s="54" t="n">
        <f aca="false">K399+SUM(L399:O399)</f>
        <v>750</v>
      </c>
      <c r="Q399" s="54"/>
      <c r="R399" s="55" t="n">
        <f aca="false">Q399/$P399</f>
        <v>0</v>
      </c>
      <c r="S399" s="54"/>
      <c r="T399" s="55" t="n">
        <f aca="false">S399/$P399</f>
        <v>0</v>
      </c>
      <c r="U399" s="54"/>
      <c r="V399" s="55" t="n">
        <f aca="false">U399/$P399</f>
        <v>0</v>
      </c>
      <c r="W399" s="54"/>
      <c r="X399" s="56" t="n">
        <f aca="false">W399/$P399</f>
        <v>0</v>
      </c>
      <c r="Y399" s="54" t="n">
        <f aca="false">K399</f>
        <v>750</v>
      </c>
      <c r="Z399" s="57" t="n">
        <f aca="false">Y399</f>
        <v>750</v>
      </c>
    </row>
    <row r="401" customFormat="false" ht="13.9" hidden="false" customHeight="true" outlineLevel="0" collapsed="false">
      <c r="D401" s="28" t="s">
        <v>237</v>
      </c>
      <c r="E401" s="28"/>
      <c r="F401" s="28"/>
      <c r="G401" s="28"/>
      <c r="H401" s="28"/>
      <c r="I401" s="28"/>
      <c r="J401" s="28"/>
      <c r="K401" s="28"/>
      <c r="L401" s="28"/>
      <c r="M401" s="28"/>
      <c r="N401" s="28"/>
      <c r="O401" s="28"/>
      <c r="P401" s="28"/>
      <c r="Q401" s="28"/>
      <c r="R401" s="29"/>
      <c r="S401" s="28"/>
      <c r="T401" s="29"/>
      <c r="U401" s="28"/>
      <c r="V401" s="29"/>
      <c r="W401" s="28"/>
      <c r="X401" s="29"/>
      <c r="Y401" s="28"/>
      <c r="Z401" s="28"/>
    </row>
    <row r="402" customFormat="false" ht="13.9" hidden="false" customHeight="true" outlineLevel="0" collapsed="false">
      <c r="D402" s="101"/>
      <c r="E402" s="101"/>
      <c r="F402" s="101"/>
      <c r="G402" s="7" t="s">
        <v>1</v>
      </c>
      <c r="H402" s="7" t="s">
        <v>2</v>
      </c>
      <c r="I402" s="7" t="s">
        <v>3</v>
      </c>
      <c r="J402" s="7" t="s">
        <v>4</v>
      </c>
      <c r="K402" s="7" t="s">
        <v>5</v>
      </c>
      <c r="L402" s="7" t="s">
        <v>6</v>
      </c>
      <c r="M402" s="7" t="s">
        <v>7</v>
      </c>
      <c r="N402" s="7" t="s">
        <v>8</v>
      </c>
      <c r="O402" s="7" t="s">
        <v>9</v>
      </c>
      <c r="P402" s="7" t="s">
        <v>10</v>
      </c>
      <c r="Q402" s="7" t="s">
        <v>11</v>
      </c>
      <c r="R402" s="8" t="s">
        <v>12</v>
      </c>
      <c r="S402" s="7" t="s">
        <v>13</v>
      </c>
      <c r="T402" s="8" t="s">
        <v>14</v>
      </c>
      <c r="U402" s="7" t="s">
        <v>15</v>
      </c>
      <c r="V402" s="8" t="s">
        <v>16</v>
      </c>
      <c r="W402" s="7" t="s">
        <v>17</v>
      </c>
      <c r="X402" s="8" t="s">
        <v>18</v>
      </c>
      <c r="Y402" s="7" t="s">
        <v>19</v>
      </c>
      <c r="Z402" s="7" t="s">
        <v>20</v>
      </c>
    </row>
    <row r="403" customFormat="false" ht="13.9" hidden="false" customHeight="true" outlineLevel="0" collapsed="false">
      <c r="A403" s="1" t="n">
        <v>6</v>
      </c>
      <c r="B403" s="1" t="n">
        <v>2</v>
      </c>
      <c r="D403" s="115" t="s">
        <v>21</v>
      </c>
      <c r="E403" s="116" t="n">
        <v>41</v>
      </c>
      <c r="F403" s="116" t="s">
        <v>23</v>
      </c>
      <c r="G403" s="11" t="n">
        <f aca="false">G410+G423+G434</f>
        <v>22839.24</v>
      </c>
      <c r="H403" s="11" t="n">
        <f aca="false">H410+H423+H434</f>
        <v>24504.28</v>
      </c>
      <c r="I403" s="11" t="n">
        <f aca="false">I410+I423+I434</f>
        <v>19436</v>
      </c>
      <c r="J403" s="11" t="n">
        <f aca="false">J410+J423+J434</f>
        <v>7219.87</v>
      </c>
      <c r="K403" s="11" t="n">
        <f aca="false">K410+K423+K434</f>
        <v>11962</v>
      </c>
      <c r="L403" s="11" t="n">
        <f aca="false">L410+L423+L434</f>
        <v>0</v>
      </c>
      <c r="M403" s="11" t="n">
        <f aca="false">M410+M423+M434</f>
        <v>0</v>
      </c>
      <c r="N403" s="11" t="n">
        <f aca="false">N410+N423+N434</f>
        <v>0</v>
      </c>
      <c r="O403" s="11" t="n">
        <f aca="false">O410+O423+O434</f>
        <v>0</v>
      </c>
      <c r="P403" s="11" t="n">
        <f aca="false">K403+SUM(L403:O403)</f>
        <v>11962</v>
      </c>
      <c r="Q403" s="11" t="n">
        <f aca="false">Q410+Q423+Q434</f>
        <v>0</v>
      </c>
      <c r="R403" s="12" t="n">
        <f aca="false">Q403/$P403</f>
        <v>0</v>
      </c>
      <c r="S403" s="11" t="n">
        <f aca="false">S410+S423+S434</f>
        <v>0</v>
      </c>
      <c r="T403" s="12" t="n">
        <f aca="false">S403/$P403</f>
        <v>0</v>
      </c>
      <c r="U403" s="11" t="n">
        <f aca="false">U410+U423+U434</f>
        <v>0</v>
      </c>
      <c r="V403" s="12" t="n">
        <f aca="false">U403/$P403</f>
        <v>0</v>
      </c>
      <c r="W403" s="11" t="n">
        <f aca="false">W410+W423+W434</f>
        <v>0</v>
      </c>
      <c r="X403" s="12" t="n">
        <f aca="false">W403/$P403</f>
        <v>0</v>
      </c>
      <c r="Y403" s="11" t="n">
        <f aca="false">Y410+Y423+Y434</f>
        <v>11962</v>
      </c>
      <c r="Z403" s="11" t="n">
        <f aca="false">Z410+Z423+Z434</f>
        <v>11962</v>
      </c>
    </row>
    <row r="404" customFormat="false" ht="13.9" hidden="false" customHeight="true" outlineLevel="0" collapsed="false">
      <c r="A404" s="1" t="n">
        <v>6</v>
      </c>
      <c r="B404" s="1" t="n">
        <v>2</v>
      </c>
      <c r="D404" s="17"/>
      <c r="E404" s="18"/>
      <c r="F404" s="13" t="s">
        <v>124</v>
      </c>
      <c r="G404" s="14" t="n">
        <f aca="false">SUM(G403:G403)</f>
        <v>22839.24</v>
      </c>
      <c r="H404" s="14" t="n">
        <f aca="false">SUM(H403:H403)</f>
        <v>24504.28</v>
      </c>
      <c r="I404" s="14" t="n">
        <f aca="false">SUM(I403:I403)</f>
        <v>19436</v>
      </c>
      <c r="J404" s="14" t="n">
        <f aca="false">SUM(J403:J403)</f>
        <v>7219.87</v>
      </c>
      <c r="K404" s="14" t="n">
        <f aca="false">SUM(K403:K403)</f>
        <v>11962</v>
      </c>
      <c r="L404" s="14" t="n">
        <f aca="false">SUM(L403:L403)</f>
        <v>0</v>
      </c>
      <c r="M404" s="14" t="n">
        <f aca="false">SUM(M403:M403)</f>
        <v>0</v>
      </c>
      <c r="N404" s="14" t="n">
        <f aca="false">SUM(N403:N403)</f>
        <v>0</v>
      </c>
      <c r="O404" s="14" t="n">
        <f aca="false">SUM(O403:O403)</f>
        <v>0</v>
      </c>
      <c r="P404" s="14" t="n">
        <f aca="false">SUM(P403:P403)</f>
        <v>11962</v>
      </c>
      <c r="Q404" s="14" t="n">
        <f aca="false">SUM(Q403:Q403)</f>
        <v>0</v>
      </c>
      <c r="R404" s="15" t="n">
        <f aca="false">Q404/$P404</f>
        <v>0</v>
      </c>
      <c r="S404" s="14" t="n">
        <f aca="false">SUM(S403:S403)</f>
        <v>0</v>
      </c>
      <c r="T404" s="15" t="n">
        <f aca="false">S404/$P404</f>
        <v>0</v>
      </c>
      <c r="U404" s="14" t="n">
        <f aca="false">SUM(U403:U403)</f>
        <v>0</v>
      </c>
      <c r="V404" s="15" t="n">
        <f aca="false">U404/$P404</f>
        <v>0</v>
      </c>
      <c r="W404" s="14" t="n">
        <f aca="false">SUM(W403:W403)</f>
        <v>0</v>
      </c>
      <c r="X404" s="15" t="n">
        <f aca="false">W404/$P404</f>
        <v>0</v>
      </c>
      <c r="Y404" s="14" t="n">
        <f aca="false">SUM(Y403:Y403)</f>
        <v>11962</v>
      </c>
      <c r="Z404" s="14" t="n">
        <f aca="false">SUM(Z403:Z403)</f>
        <v>11962</v>
      </c>
    </row>
    <row r="406" customFormat="false" ht="13.9" hidden="false" customHeight="true" outlineLevel="0" collapsed="false">
      <c r="D406" s="60" t="s">
        <v>238</v>
      </c>
      <c r="E406" s="60"/>
      <c r="F406" s="60"/>
      <c r="G406" s="60"/>
      <c r="H406" s="60"/>
      <c r="I406" s="60"/>
      <c r="J406" s="60"/>
      <c r="K406" s="60"/>
      <c r="L406" s="60"/>
      <c r="M406" s="60"/>
      <c r="N406" s="60"/>
      <c r="O406" s="60"/>
      <c r="P406" s="60"/>
      <c r="Q406" s="60"/>
      <c r="R406" s="61"/>
      <c r="S406" s="60"/>
      <c r="T406" s="61"/>
      <c r="U406" s="60"/>
      <c r="V406" s="61"/>
      <c r="W406" s="60"/>
      <c r="X406" s="61"/>
      <c r="Y406" s="60"/>
      <c r="Z406" s="60"/>
    </row>
    <row r="407" customFormat="false" ht="13.9" hidden="false" customHeight="true" outlineLevel="0" collapsed="false">
      <c r="D407" s="7" t="s">
        <v>33</v>
      </c>
      <c r="E407" s="7" t="s">
        <v>34</v>
      </c>
      <c r="F407" s="7" t="s">
        <v>35</v>
      </c>
      <c r="G407" s="7" t="s">
        <v>1</v>
      </c>
      <c r="H407" s="7" t="s">
        <v>2</v>
      </c>
      <c r="I407" s="7" t="s">
        <v>3</v>
      </c>
      <c r="J407" s="7" t="s">
        <v>4</v>
      </c>
      <c r="K407" s="7" t="s">
        <v>5</v>
      </c>
      <c r="L407" s="7" t="s">
        <v>6</v>
      </c>
      <c r="M407" s="7" t="s">
        <v>7</v>
      </c>
      <c r="N407" s="7" t="s">
        <v>8</v>
      </c>
      <c r="O407" s="7" t="s">
        <v>9</v>
      </c>
      <c r="P407" s="7" t="s">
        <v>10</v>
      </c>
      <c r="Q407" s="7" t="s">
        <v>11</v>
      </c>
      <c r="R407" s="8" t="s">
        <v>12</v>
      </c>
      <c r="S407" s="7" t="s">
        <v>13</v>
      </c>
      <c r="T407" s="8" t="s">
        <v>14</v>
      </c>
      <c r="U407" s="7" t="s">
        <v>15</v>
      </c>
      <c r="V407" s="8" t="s">
        <v>16</v>
      </c>
      <c r="W407" s="7" t="s">
        <v>17</v>
      </c>
      <c r="X407" s="8" t="s">
        <v>18</v>
      </c>
      <c r="Y407" s="7" t="s">
        <v>19</v>
      </c>
      <c r="Z407" s="7" t="s">
        <v>20</v>
      </c>
    </row>
    <row r="408" customFormat="false" ht="13.9" hidden="false" customHeight="true" outlineLevel="0" collapsed="false">
      <c r="A408" s="1" t="n">
        <v>6</v>
      </c>
      <c r="B408" s="1" t="n">
        <v>2</v>
      </c>
      <c r="C408" s="1" t="n">
        <v>1</v>
      </c>
      <c r="D408" s="74" t="s">
        <v>239</v>
      </c>
      <c r="E408" s="10" t="n">
        <v>620</v>
      </c>
      <c r="F408" s="10" t="s">
        <v>130</v>
      </c>
      <c r="G408" s="11" t="n">
        <v>302.52</v>
      </c>
      <c r="H408" s="11" t="n">
        <v>26.19</v>
      </c>
      <c r="I408" s="11" t="n">
        <v>0</v>
      </c>
      <c r="J408" s="11" t="n">
        <v>0</v>
      </c>
      <c r="K408" s="11" t="n">
        <v>0</v>
      </c>
      <c r="L408" s="11"/>
      <c r="M408" s="11"/>
      <c r="N408" s="11"/>
      <c r="O408" s="11"/>
      <c r="P408" s="11" t="n">
        <f aca="false">K408+SUM(L408:O408)</f>
        <v>0</v>
      </c>
      <c r="Q408" s="11"/>
      <c r="R408" s="12" t="e">
        <f aca="false">Q408/$P408</f>
        <v>#DIV/0!</v>
      </c>
      <c r="S408" s="11"/>
      <c r="T408" s="12" t="e">
        <f aca="false">S408/$P408</f>
        <v>#DIV/0!</v>
      </c>
      <c r="U408" s="11"/>
      <c r="V408" s="12" t="e">
        <f aca="false">U408/$P408</f>
        <v>#DIV/0!</v>
      </c>
      <c r="W408" s="11"/>
      <c r="X408" s="12" t="e">
        <f aca="false">W408/$P408</f>
        <v>#DIV/0!</v>
      </c>
      <c r="Y408" s="11" t="n">
        <v>0</v>
      </c>
      <c r="Z408" s="11" t="n">
        <f aca="false">Y408</f>
        <v>0</v>
      </c>
    </row>
    <row r="409" customFormat="false" ht="13.9" hidden="false" customHeight="true" outlineLevel="0" collapsed="false">
      <c r="A409" s="1" t="n">
        <v>6</v>
      </c>
      <c r="B409" s="1" t="n">
        <v>2</v>
      </c>
      <c r="C409" s="1" t="n">
        <v>1</v>
      </c>
      <c r="D409" s="74"/>
      <c r="E409" s="10" t="n">
        <v>630</v>
      </c>
      <c r="F409" s="10" t="s">
        <v>131</v>
      </c>
      <c r="G409" s="11" t="n">
        <v>4632.76</v>
      </c>
      <c r="H409" s="11" t="n">
        <v>6836.82</v>
      </c>
      <c r="I409" s="33" t="n">
        <v>3128</v>
      </c>
      <c r="J409" s="33" t="n">
        <v>3085</v>
      </c>
      <c r="K409" s="33" t="n">
        <v>1545</v>
      </c>
      <c r="L409" s="33"/>
      <c r="M409" s="33"/>
      <c r="N409" s="33"/>
      <c r="O409" s="33"/>
      <c r="P409" s="33" t="n">
        <f aca="false">K409+SUM(L409:O409)</f>
        <v>1545</v>
      </c>
      <c r="Q409" s="33"/>
      <c r="R409" s="34" t="n">
        <f aca="false">Q409/$P409</f>
        <v>0</v>
      </c>
      <c r="S409" s="33"/>
      <c r="T409" s="34" t="n">
        <f aca="false">S409/$P409</f>
        <v>0</v>
      </c>
      <c r="U409" s="33"/>
      <c r="V409" s="34" t="n">
        <f aca="false">U409/$P409</f>
        <v>0</v>
      </c>
      <c r="W409" s="33"/>
      <c r="X409" s="34" t="n">
        <f aca="false">W409/$P409</f>
        <v>0</v>
      </c>
      <c r="Y409" s="33" t="n">
        <f aca="false">K409</f>
        <v>1545</v>
      </c>
      <c r="Z409" s="33" t="n">
        <f aca="false">Y409</f>
        <v>1545</v>
      </c>
    </row>
    <row r="410" customFormat="false" ht="13.9" hidden="false" customHeight="true" outlineLevel="0" collapsed="false">
      <c r="A410" s="1" t="n">
        <v>6</v>
      </c>
      <c r="B410" s="1" t="n">
        <v>2</v>
      </c>
      <c r="C410" s="1" t="n">
        <v>1</v>
      </c>
      <c r="D410" s="67" t="s">
        <v>21</v>
      </c>
      <c r="E410" s="13" t="n">
        <v>41</v>
      </c>
      <c r="F410" s="13" t="s">
        <v>23</v>
      </c>
      <c r="G410" s="14" t="n">
        <f aca="false">SUM(G408:G409)</f>
        <v>4935.28</v>
      </c>
      <c r="H410" s="14" t="n">
        <f aca="false">SUM(H408:H409)</f>
        <v>6863.01</v>
      </c>
      <c r="I410" s="14" t="n">
        <f aca="false">SUM(I408:I409)</f>
        <v>3128</v>
      </c>
      <c r="J410" s="14" t="n">
        <f aca="false">SUM(J408:J409)</f>
        <v>3085</v>
      </c>
      <c r="K410" s="14" t="n">
        <f aca="false">SUM(K408:K409)</f>
        <v>1545</v>
      </c>
      <c r="L410" s="14" t="n">
        <f aca="false">SUM(L408:L409)</f>
        <v>0</v>
      </c>
      <c r="M410" s="14" t="n">
        <f aca="false">SUM(M408:M409)</f>
        <v>0</v>
      </c>
      <c r="N410" s="14" t="n">
        <f aca="false">SUM(N408:N409)</f>
        <v>0</v>
      </c>
      <c r="O410" s="14" t="n">
        <f aca="false">SUM(O408:O409)</f>
        <v>0</v>
      </c>
      <c r="P410" s="14" t="n">
        <f aca="false">SUM(P408:P409)</f>
        <v>1545</v>
      </c>
      <c r="Q410" s="14" t="n">
        <f aca="false">SUM(Q408:Q409)</f>
        <v>0</v>
      </c>
      <c r="R410" s="15" t="n">
        <f aca="false">Q410/$P410</f>
        <v>0</v>
      </c>
      <c r="S410" s="14" t="n">
        <f aca="false">SUM(S408:S409)</f>
        <v>0</v>
      </c>
      <c r="T410" s="15" t="n">
        <f aca="false">S410/$P410</f>
        <v>0</v>
      </c>
      <c r="U410" s="14" t="n">
        <f aca="false">SUM(U408:U409)</f>
        <v>0</v>
      </c>
      <c r="V410" s="15" t="n">
        <f aca="false">U410/$P410</f>
        <v>0</v>
      </c>
      <c r="W410" s="14" t="n">
        <f aca="false">SUM(W408:W409)</f>
        <v>0</v>
      </c>
      <c r="X410" s="15" t="n">
        <f aca="false">W410/$P410</f>
        <v>0</v>
      </c>
      <c r="Y410" s="14" t="n">
        <f aca="false">SUM(Y408:Y409)</f>
        <v>1545</v>
      </c>
      <c r="Z410" s="14" t="n">
        <f aca="false">SUM(Z408:Z409)</f>
        <v>1545</v>
      </c>
    </row>
    <row r="412" customFormat="false" ht="13.9" hidden="false" customHeight="true" outlineLevel="0" collapsed="false">
      <c r="E412" s="39" t="s">
        <v>57</v>
      </c>
      <c r="F412" s="17" t="s">
        <v>149</v>
      </c>
      <c r="G412" s="40" t="n">
        <v>803</v>
      </c>
      <c r="H412" s="40" t="n">
        <v>1017.94</v>
      </c>
      <c r="I412" s="40" t="n">
        <v>1018</v>
      </c>
      <c r="J412" s="40" t="n">
        <v>979</v>
      </c>
      <c r="K412" s="40" t="n">
        <v>759</v>
      </c>
      <c r="L412" s="40"/>
      <c r="M412" s="40"/>
      <c r="N412" s="40"/>
      <c r="O412" s="40"/>
      <c r="P412" s="40" t="n">
        <f aca="false">K412+SUM(L412:O412)</f>
        <v>759</v>
      </c>
      <c r="Q412" s="40"/>
      <c r="R412" s="41" t="n">
        <f aca="false">Q412/$P412</f>
        <v>0</v>
      </c>
      <c r="S412" s="40"/>
      <c r="T412" s="41" t="n">
        <f aca="false">S412/$P412</f>
        <v>0</v>
      </c>
      <c r="U412" s="40"/>
      <c r="V412" s="41" t="n">
        <f aca="false">U412/$P412</f>
        <v>0</v>
      </c>
      <c r="W412" s="40"/>
      <c r="X412" s="42" t="n">
        <f aca="false">W412/$P412</f>
        <v>0</v>
      </c>
      <c r="Y412" s="40" t="n">
        <f aca="false">K412</f>
        <v>759</v>
      </c>
      <c r="Z412" s="43" t="n">
        <f aca="false">Y412</f>
        <v>759</v>
      </c>
    </row>
    <row r="413" customFormat="false" ht="13.9" hidden="false" customHeight="true" outlineLevel="0" collapsed="false">
      <c r="E413" s="44"/>
      <c r="F413" s="45" t="s">
        <v>150</v>
      </c>
      <c r="G413" s="46" t="n">
        <v>1608</v>
      </c>
      <c r="H413" s="46" t="n">
        <v>1920.12</v>
      </c>
      <c r="I413" s="46" t="n">
        <v>1920</v>
      </c>
      <c r="J413" s="46" t="n">
        <v>1956</v>
      </c>
      <c r="K413" s="46" t="n">
        <v>636</v>
      </c>
      <c r="L413" s="46"/>
      <c r="M413" s="46"/>
      <c r="N413" s="46"/>
      <c r="O413" s="46"/>
      <c r="P413" s="46" t="n">
        <f aca="false">K413+SUM(L413:O413)</f>
        <v>636</v>
      </c>
      <c r="Q413" s="46"/>
      <c r="R413" s="2" t="n">
        <f aca="false">Q413/$P413</f>
        <v>0</v>
      </c>
      <c r="S413" s="46"/>
      <c r="T413" s="2" t="n">
        <f aca="false">S413/$P413</f>
        <v>0</v>
      </c>
      <c r="U413" s="46"/>
      <c r="V413" s="2" t="n">
        <f aca="false">U413/$P413</f>
        <v>0</v>
      </c>
      <c r="W413" s="46"/>
      <c r="X413" s="47" t="n">
        <f aca="false">W413/$P413</f>
        <v>0</v>
      </c>
      <c r="Y413" s="46" t="n">
        <f aca="false">K413</f>
        <v>636</v>
      </c>
      <c r="Z413" s="48" t="n">
        <f aca="false">Y413</f>
        <v>636</v>
      </c>
    </row>
    <row r="414" customFormat="false" ht="13.9" hidden="false" customHeight="true" outlineLevel="0" collapsed="false">
      <c r="E414" s="44"/>
      <c r="F414" s="45" t="s">
        <v>240</v>
      </c>
      <c r="G414" s="46"/>
      <c r="H414" s="46" t="n">
        <v>1300.2</v>
      </c>
      <c r="I414" s="46" t="n">
        <v>0</v>
      </c>
      <c r="J414" s="46" t="n">
        <v>0</v>
      </c>
      <c r="K414" s="46" t="n">
        <v>0</v>
      </c>
      <c r="L414" s="46"/>
      <c r="M414" s="46"/>
      <c r="N414" s="46"/>
      <c r="O414" s="46"/>
      <c r="P414" s="46" t="n">
        <f aca="false">K414+SUM(L414:O414)</f>
        <v>0</v>
      </c>
      <c r="Q414" s="46"/>
      <c r="R414" s="2" t="e">
        <f aca="false">Q414/$P414</f>
        <v>#DIV/0!</v>
      </c>
      <c r="S414" s="46"/>
      <c r="T414" s="2" t="e">
        <f aca="false">S414/$P414</f>
        <v>#DIV/0!</v>
      </c>
      <c r="U414" s="46"/>
      <c r="V414" s="2" t="e">
        <f aca="false">U414/$P414</f>
        <v>#DIV/0!</v>
      </c>
      <c r="W414" s="46"/>
      <c r="X414" s="47" t="e">
        <f aca="false">W414/$P414</f>
        <v>#DIV/0!</v>
      </c>
      <c r="Y414" s="46" t="n">
        <f aca="false">K414</f>
        <v>0</v>
      </c>
      <c r="Z414" s="48" t="n">
        <f aca="false">Y414</f>
        <v>0</v>
      </c>
    </row>
    <row r="415" customFormat="false" ht="13.9" hidden="false" customHeight="true" outlineLevel="0" collapsed="false">
      <c r="E415" s="44"/>
      <c r="F415" s="45" t="s">
        <v>241</v>
      </c>
      <c r="G415" s="46"/>
      <c r="H415" s="46" t="n">
        <v>2160</v>
      </c>
      <c r="I415" s="46" t="n">
        <v>0</v>
      </c>
      <c r="J415" s="46" t="n">
        <v>0</v>
      </c>
      <c r="K415" s="46" t="n">
        <v>0</v>
      </c>
      <c r="L415" s="46"/>
      <c r="M415" s="46"/>
      <c r="N415" s="46"/>
      <c r="O415" s="46"/>
      <c r="P415" s="46" t="n">
        <f aca="false">K415+SUM(L415:O415)</f>
        <v>0</v>
      </c>
      <c r="Q415" s="46"/>
      <c r="R415" s="2" t="e">
        <f aca="false">Q415/$P415</f>
        <v>#DIV/0!</v>
      </c>
      <c r="S415" s="46"/>
      <c r="T415" s="2" t="e">
        <f aca="false">S415/$P415</f>
        <v>#DIV/0!</v>
      </c>
      <c r="U415" s="46"/>
      <c r="V415" s="2" t="e">
        <f aca="false">U415/$P415</f>
        <v>#DIV/0!</v>
      </c>
      <c r="W415" s="46"/>
      <c r="X415" s="47" t="e">
        <f aca="false">W415/$P415</f>
        <v>#DIV/0!</v>
      </c>
      <c r="Y415" s="46" t="n">
        <f aca="false">K415</f>
        <v>0</v>
      </c>
      <c r="Z415" s="48" t="n">
        <f aca="false">Y415</f>
        <v>0</v>
      </c>
    </row>
    <row r="416" customFormat="false" ht="13.9" hidden="false" customHeight="true" outlineLevel="0" collapsed="false">
      <c r="E416" s="52"/>
      <c r="F416" s="86" t="s">
        <v>242</v>
      </c>
      <c r="G416" s="54" t="n">
        <v>1850.52</v>
      </c>
      <c r="H416" s="54" t="n">
        <v>278.63</v>
      </c>
      <c r="I416" s="54" t="n">
        <v>0</v>
      </c>
      <c r="J416" s="54" t="n">
        <v>0</v>
      </c>
      <c r="K416" s="54" t="n">
        <v>0</v>
      </c>
      <c r="L416" s="54"/>
      <c r="M416" s="54"/>
      <c r="N416" s="54"/>
      <c r="O416" s="54"/>
      <c r="P416" s="54" t="n">
        <f aca="false">K416+SUM(L416:O416)</f>
        <v>0</v>
      </c>
      <c r="Q416" s="54"/>
      <c r="R416" s="55" t="e">
        <f aca="false">Q416/$P416</f>
        <v>#DIV/0!</v>
      </c>
      <c r="S416" s="54"/>
      <c r="T416" s="55" t="e">
        <f aca="false">S416/$P416</f>
        <v>#DIV/0!</v>
      </c>
      <c r="U416" s="54"/>
      <c r="V416" s="55" t="e">
        <f aca="false">U416/$P416</f>
        <v>#DIV/0!</v>
      </c>
      <c r="W416" s="54"/>
      <c r="X416" s="56" t="e">
        <f aca="false">W416/$P416</f>
        <v>#DIV/0!</v>
      </c>
      <c r="Y416" s="54" t="n">
        <f aca="false">K416</f>
        <v>0</v>
      </c>
      <c r="Z416" s="57" t="n">
        <f aca="false">Y416</f>
        <v>0</v>
      </c>
    </row>
    <row r="418" customFormat="false" ht="13.9" hidden="false" customHeight="true" outlineLevel="0" collapsed="false">
      <c r="D418" s="60" t="s">
        <v>243</v>
      </c>
      <c r="E418" s="60"/>
      <c r="F418" s="60"/>
      <c r="G418" s="60"/>
      <c r="H418" s="60"/>
      <c r="I418" s="60"/>
      <c r="J418" s="60"/>
      <c r="K418" s="60"/>
      <c r="L418" s="60"/>
      <c r="M418" s="60"/>
      <c r="N418" s="60"/>
      <c r="O418" s="60"/>
      <c r="P418" s="60"/>
      <c r="Q418" s="60"/>
      <c r="R418" s="61"/>
      <c r="S418" s="60"/>
      <c r="T418" s="61"/>
      <c r="U418" s="60"/>
      <c r="V418" s="61"/>
      <c r="W418" s="60"/>
      <c r="X418" s="61"/>
      <c r="Y418" s="60"/>
      <c r="Z418" s="60"/>
    </row>
    <row r="419" customFormat="false" ht="13.9" hidden="false" customHeight="true" outlineLevel="0" collapsed="false">
      <c r="D419" s="7" t="s">
        <v>33</v>
      </c>
      <c r="E419" s="7" t="s">
        <v>34</v>
      </c>
      <c r="F419" s="7" t="s">
        <v>35</v>
      </c>
      <c r="G419" s="7" t="s">
        <v>1</v>
      </c>
      <c r="H419" s="7" t="s">
        <v>2</v>
      </c>
      <c r="I419" s="7" t="s">
        <v>3</v>
      </c>
      <c r="J419" s="7" t="s">
        <v>4</v>
      </c>
      <c r="K419" s="7" t="s">
        <v>5</v>
      </c>
      <c r="L419" s="7" t="s">
        <v>6</v>
      </c>
      <c r="M419" s="7" t="s">
        <v>7</v>
      </c>
      <c r="N419" s="7" t="s">
        <v>8</v>
      </c>
      <c r="O419" s="7" t="s">
        <v>9</v>
      </c>
      <c r="P419" s="7" t="s">
        <v>10</v>
      </c>
      <c r="Q419" s="7" t="s">
        <v>11</v>
      </c>
      <c r="R419" s="8" t="s">
        <v>12</v>
      </c>
      <c r="S419" s="7" t="s">
        <v>13</v>
      </c>
      <c r="T419" s="8" t="s">
        <v>14</v>
      </c>
      <c r="U419" s="7" t="s">
        <v>15</v>
      </c>
      <c r="V419" s="8" t="s">
        <v>16</v>
      </c>
      <c r="W419" s="7" t="s">
        <v>17</v>
      </c>
      <c r="X419" s="8" t="s">
        <v>18</v>
      </c>
      <c r="Y419" s="7" t="s">
        <v>19</v>
      </c>
      <c r="Z419" s="7" t="s">
        <v>20</v>
      </c>
    </row>
    <row r="420" customFormat="false" ht="13.9" hidden="false" customHeight="true" outlineLevel="0" collapsed="false">
      <c r="A420" s="1" t="n">
        <v>6</v>
      </c>
      <c r="B420" s="1" t="n">
        <v>2</v>
      </c>
      <c r="C420" s="1" t="n">
        <v>2</v>
      </c>
      <c r="D420" s="74" t="s">
        <v>239</v>
      </c>
      <c r="E420" s="10" t="n">
        <v>620</v>
      </c>
      <c r="F420" s="10" t="s">
        <v>130</v>
      </c>
      <c r="G420" s="11" t="n">
        <v>113.17</v>
      </c>
      <c r="H420" s="11" t="n">
        <v>122.1</v>
      </c>
      <c r="I420" s="11" t="n">
        <v>125</v>
      </c>
      <c r="J420" s="11" t="n">
        <v>11.15</v>
      </c>
      <c r="K420" s="11" t="n">
        <v>0</v>
      </c>
      <c r="L420" s="11"/>
      <c r="M420" s="11"/>
      <c r="N420" s="11"/>
      <c r="O420" s="11"/>
      <c r="P420" s="11" t="n">
        <f aca="false">K420+SUM(L420:O420)</f>
        <v>0</v>
      </c>
      <c r="Q420" s="11"/>
      <c r="R420" s="12" t="e">
        <f aca="false">Q420/$P420</f>
        <v>#DIV/0!</v>
      </c>
      <c r="S420" s="11"/>
      <c r="T420" s="12" t="e">
        <f aca="false">S420/$P420</f>
        <v>#DIV/0!</v>
      </c>
      <c r="U420" s="11"/>
      <c r="V420" s="12" t="e">
        <f aca="false">U420/$P420</f>
        <v>#DIV/0!</v>
      </c>
      <c r="W420" s="11"/>
      <c r="X420" s="12" t="e">
        <f aca="false">W420/$P420</f>
        <v>#DIV/0!</v>
      </c>
      <c r="Y420" s="11" t="n">
        <f aca="false">K420</f>
        <v>0</v>
      </c>
      <c r="Z420" s="11" t="n">
        <f aca="false">Y420</f>
        <v>0</v>
      </c>
    </row>
    <row r="421" customFormat="false" ht="13.9" hidden="false" customHeight="true" outlineLevel="0" collapsed="false">
      <c r="A421" s="1" t="n">
        <v>6</v>
      </c>
      <c r="B421" s="1" t="n">
        <v>2</v>
      </c>
      <c r="C421" s="1" t="n">
        <v>2</v>
      </c>
      <c r="D421" s="74"/>
      <c r="E421" s="10" t="n">
        <v>630</v>
      </c>
      <c r="F421" s="10" t="s">
        <v>131</v>
      </c>
      <c r="G421" s="11" t="n">
        <v>7878.75</v>
      </c>
      <c r="H421" s="11" t="n">
        <v>9036</v>
      </c>
      <c r="I421" s="11" t="n">
        <v>9695</v>
      </c>
      <c r="J421" s="11" t="n">
        <v>1852.86</v>
      </c>
      <c r="K421" s="11" t="n">
        <v>4924</v>
      </c>
      <c r="L421" s="11"/>
      <c r="M421" s="11"/>
      <c r="N421" s="11"/>
      <c r="O421" s="11"/>
      <c r="P421" s="11" t="n">
        <f aca="false">K421+SUM(L421:O421)</f>
        <v>4924</v>
      </c>
      <c r="Q421" s="11"/>
      <c r="R421" s="12" t="n">
        <f aca="false">Q421/$P421</f>
        <v>0</v>
      </c>
      <c r="S421" s="11"/>
      <c r="T421" s="12" t="n">
        <f aca="false">S421/$P421</f>
        <v>0</v>
      </c>
      <c r="U421" s="11"/>
      <c r="V421" s="12" t="n">
        <f aca="false">U421/$P421</f>
        <v>0</v>
      </c>
      <c r="W421" s="11"/>
      <c r="X421" s="12" t="n">
        <f aca="false">W421/$P421</f>
        <v>0</v>
      </c>
      <c r="Y421" s="11" t="n">
        <f aca="false">K421</f>
        <v>4924</v>
      </c>
      <c r="Z421" s="11" t="n">
        <f aca="false">Y421</f>
        <v>4924</v>
      </c>
    </row>
    <row r="422" customFormat="false" ht="13.9" hidden="false" customHeight="true" outlineLevel="0" collapsed="false">
      <c r="A422" s="1" t="n">
        <v>6</v>
      </c>
      <c r="B422" s="1" t="n">
        <v>2</v>
      </c>
      <c r="C422" s="1" t="n">
        <v>2</v>
      </c>
      <c r="D422" s="74"/>
      <c r="E422" s="10" t="n">
        <v>640</v>
      </c>
      <c r="F422" s="10" t="s">
        <v>132</v>
      </c>
      <c r="G422" s="11" t="n">
        <v>4850</v>
      </c>
      <c r="H422" s="11" t="n">
        <v>4350</v>
      </c>
      <c r="I422" s="11" t="n">
        <v>2650</v>
      </c>
      <c r="J422" s="11" t="n">
        <v>0</v>
      </c>
      <c r="K422" s="11" t="n">
        <v>2650</v>
      </c>
      <c r="L422" s="11"/>
      <c r="M422" s="11"/>
      <c r="N422" s="11"/>
      <c r="O422" s="11"/>
      <c r="P422" s="11" t="n">
        <f aca="false">K422+SUM(L422:O422)</f>
        <v>2650</v>
      </c>
      <c r="Q422" s="11"/>
      <c r="R422" s="12" t="n">
        <f aca="false">Q422/$P422</f>
        <v>0</v>
      </c>
      <c r="S422" s="11"/>
      <c r="T422" s="12" t="n">
        <f aca="false">S422/$P422</f>
        <v>0</v>
      </c>
      <c r="U422" s="11"/>
      <c r="V422" s="12" t="n">
        <f aca="false">U422/$P422</f>
        <v>0</v>
      </c>
      <c r="W422" s="11"/>
      <c r="X422" s="12" t="n">
        <f aca="false">W422/$P422</f>
        <v>0</v>
      </c>
      <c r="Y422" s="11" t="n">
        <f aca="false">K422</f>
        <v>2650</v>
      </c>
      <c r="Z422" s="11" t="n">
        <f aca="false">Y422</f>
        <v>2650</v>
      </c>
    </row>
    <row r="423" customFormat="false" ht="13.9" hidden="false" customHeight="true" outlineLevel="0" collapsed="false">
      <c r="A423" s="1" t="n">
        <v>6</v>
      </c>
      <c r="B423" s="1" t="n">
        <v>2</v>
      </c>
      <c r="C423" s="1" t="n">
        <v>2</v>
      </c>
      <c r="D423" s="67" t="s">
        <v>21</v>
      </c>
      <c r="E423" s="13" t="n">
        <v>41</v>
      </c>
      <c r="F423" s="13" t="s">
        <v>23</v>
      </c>
      <c r="G423" s="14" t="n">
        <f aca="false">SUM(G420:G422)</f>
        <v>12841.92</v>
      </c>
      <c r="H423" s="14" t="n">
        <f aca="false">SUM(H420:H422)</f>
        <v>13508.1</v>
      </c>
      <c r="I423" s="14" t="n">
        <f aca="false">SUM(I420:I422)</f>
        <v>12470</v>
      </c>
      <c r="J423" s="14" t="n">
        <f aca="false">SUM(J420:J422)</f>
        <v>1864.01</v>
      </c>
      <c r="K423" s="14" t="n">
        <f aca="false">SUM(K420:K422)</f>
        <v>7574</v>
      </c>
      <c r="L423" s="14" t="n">
        <f aca="false">SUM(L420:L422)</f>
        <v>0</v>
      </c>
      <c r="M423" s="14" t="n">
        <f aca="false">SUM(M420:M422)</f>
        <v>0</v>
      </c>
      <c r="N423" s="14" t="n">
        <f aca="false">SUM(N420:N422)</f>
        <v>0</v>
      </c>
      <c r="O423" s="14" t="n">
        <f aca="false">SUM(O420:O422)</f>
        <v>0</v>
      </c>
      <c r="P423" s="14" t="n">
        <f aca="false">SUM(P420:P422)</f>
        <v>7574</v>
      </c>
      <c r="Q423" s="14" t="n">
        <f aca="false">SUM(Q420:Q422)</f>
        <v>0</v>
      </c>
      <c r="R423" s="15" t="n">
        <f aca="false">Q423/$P423</f>
        <v>0</v>
      </c>
      <c r="S423" s="14" t="n">
        <f aca="false">SUM(S420:S422)</f>
        <v>0</v>
      </c>
      <c r="T423" s="15" t="n">
        <f aca="false">S423/$P423</f>
        <v>0</v>
      </c>
      <c r="U423" s="14" t="n">
        <f aca="false">SUM(U420:U422)</f>
        <v>0</v>
      </c>
      <c r="V423" s="15" t="n">
        <f aca="false">U423/$P423</f>
        <v>0</v>
      </c>
      <c r="W423" s="14" t="n">
        <f aca="false">SUM(W420:W422)</f>
        <v>0</v>
      </c>
      <c r="X423" s="15" t="n">
        <f aca="false">W423/$P423</f>
        <v>0</v>
      </c>
      <c r="Y423" s="14" t="n">
        <f aca="false">SUM(Y420:Y422)</f>
        <v>7574</v>
      </c>
      <c r="Z423" s="14" t="n">
        <f aca="false">SUM(Z420:Z422)</f>
        <v>7574</v>
      </c>
    </row>
    <row r="425" customFormat="false" ht="13.9" hidden="false" customHeight="true" outlineLevel="0" collapsed="false">
      <c r="E425" s="39" t="s">
        <v>57</v>
      </c>
      <c r="F425" s="17" t="s">
        <v>244</v>
      </c>
      <c r="G425" s="40" t="n">
        <v>4000</v>
      </c>
      <c r="H425" s="40" t="n">
        <v>4000</v>
      </c>
      <c r="I425" s="40" t="n">
        <v>2500</v>
      </c>
      <c r="J425" s="40" t="n">
        <v>0</v>
      </c>
      <c r="K425" s="40" t="n">
        <v>2500</v>
      </c>
      <c r="L425" s="40"/>
      <c r="M425" s="40"/>
      <c r="N425" s="40"/>
      <c r="O425" s="40"/>
      <c r="P425" s="40" t="n">
        <f aca="false">K425+SUM(L425:O425)</f>
        <v>2500</v>
      </c>
      <c r="Q425" s="40"/>
      <c r="R425" s="41" t="n">
        <f aca="false">Q425/$P425</f>
        <v>0</v>
      </c>
      <c r="S425" s="40"/>
      <c r="T425" s="41" t="n">
        <f aca="false">S425/$P425</f>
        <v>0</v>
      </c>
      <c r="U425" s="40"/>
      <c r="V425" s="41" t="n">
        <f aca="false">U425/$P425</f>
        <v>0</v>
      </c>
      <c r="W425" s="40"/>
      <c r="X425" s="42" t="n">
        <f aca="false">W425/$P425</f>
        <v>0</v>
      </c>
      <c r="Y425" s="40" t="n">
        <f aca="false">K425</f>
        <v>2500</v>
      </c>
      <c r="Z425" s="43" t="n">
        <f aca="false">Y425</f>
        <v>2500</v>
      </c>
    </row>
    <row r="426" customFormat="false" ht="13.9" hidden="false" customHeight="true" outlineLevel="0" collapsed="false">
      <c r="E426" s="44"/>
      <c r="F426" s="1" t="s">
        <v>245</v>
      </c>
      <c r="G426" s="46" t="n">
        <v>850</v>
      </c>
      <c r="H426" s="46" t="n">
        <v>350</v>
      </c>
      <c r="I426" s="46" t="n">
        <v>150</v>
      </c>
      <c r="J426" s="46" t="n">
        <v>0</v>
      </c>
      <c r="K426" s="46" t="n">
        <v>150</v>
      </c>
      <c r="L426" s="46"/>
      <c r="M426" s="46"/>
      <c r="N426" s="46"/>
      <c r="O426" s="46"/>
      <c r="P426" s="46" t="n">
        <f aca="false">K426+SUM(L426:O426)</f>
        <v>150</v>
      </c>
      <c r="Q426" s="46"/>
      <c r="R426" s="2" t="n">
        <f aca="false">Q426/$P426</f>
        <v>0</v>
      </c>
      <c r="S426" s="46"/>
      <c r="T426" s="2" t="n">
        <f aca="false">S426/$P426</f>
        <v>0</v>
      </c>
      <c r="U426" s="46"/>
      <c r="V426" s="2" t="n">
        <f aca="false">U426/$P426</f>
        <v>0</v>
      </c>
      <c r="W426" s="46"/>
      <c r="X426" s="47" t="n">
        <f aca="false">W426/$P426</f>
        <v>0</v>
      </c>
      <c r="Y426" s="46" t="n">
        <f aca="false">K426</f>
        <v>150</v>
      </c>
      <c r="Z426" s="48" t="n">
        <f aca="false">Y426</f>
        <v>150</v>
      </c>
    </row>
    <row r="427" customFormat="false" ht="13.9" hidden="false" customHeight="true" outlineLevel="0" collapsed="false">
      <c r="E427" s="44"/>
      <c r="F427" s="1" t="s">
        <v>246</v>
      </c>
      <c r="G427" s="46" t="n">
        <v>4104.4</v>
      </c>
      <c r="H427" s="46" t="n">
        <v>4510.23</v>
      </c>
      <c r="I427" s="49" t="n">
        <v>5000</v>
      </c>
      <c r="J427" s="49" t="n">
        <v>0</v>
      </c>
      <c r="K427" s="49" t="n">
        <v>3000</v>
      </c>
      <c r="L427" s="49"/>
      <c r="M427" s="49"/>
      <c r="N427" s="49"/>
      <c r="O427" s="49"/>
      <c r="P427" s="49" t="n">
        <f aca="false">K427+SUM(L427:O427)</f>
        <v>3000</v>
      </c>
      <c r="Q427" s="49"/>
      <c r="R427" s="50" t="n">
        <f aca="false">Q427/$P427</f>
        <v>0</v>
      </c>
      <c r="S427" s="49"/>
      <c r="T427" s="50" t="n">
        <f aca="false">S427/$P427</f>
        <v>0</v>
      </c>
      <c r="U427" s="49"/>
      <c r="V427" s="50" t="n">
        <f aca="false">U427/$P427</f>
        <v>0</v>
      </c>
      <c r="W427" s="49"/>
      <c r="X427" s="51" t="n">
        <f aca="false">W427/$P427</f>
        <v>0</v>
      </c>
      <c r="Y427" s="46" t="n">
        <f aca="false">K427</f>
        <v>3000</v>
      </c>
      <c r="Z427" s="48" t="n">
        <f aca="false">Y427</f>
        <v>3000</v>
      </c>
    </row>
    <row r="428" customFormat="false" ht="13.9" hidden="false" customHeight="true" outlineLevel="0" collapsed="false">
      <c r="E428" s="52"/>
      <c r="F428" s="86" t="s">
        <v>247</v>
      </c>
      <c r="G428" s="87" t="n">
        <v>3887.52</v>
      </c>
      <c r="H428" s="87" t="n">
        <v>3027.59</v>
      </c>
      <c r="I428" s="87" t="n">
        <v>4200</v>
      </c>
      <c r="J428" s="87" t="n">
        <v>0</v>
      </c>
      <c r="K428" s="87" t="n">
        <v>1000</v>
      </c>
      <c r="L428" s="87"/>
      <c r="M428" s="87"/>
      <c r="N428" s="87"/>
      <c r="O428" s="87"/>
      <c r="P428" s="87" t="n">
        <f aca="false">K428+SUM(L428:O428)</f>
        <v>1000</v>
      </c>
      <c r="Q428" s="87"/>
      <c r="R428" s="88" t="n">
        <f aca="false">Q428/$P428</f>
        <v>0</v>
      </c>
      <c r="S428" s="87"/>
      <c r="T428" s="88" t="n">
        <f aca="false">S428/$P428</f>
        <v>0</v>
      </c>
      <c r="U428" s="87"/>
      <c r="V428" s="88" t="n">
        <f aca="false">U428/$P428</f>
        <v>0</v>
      </c>
      <c r="W428" s="87"/>
      <c r="X428" s="89" t="n">
        <f aca="false">W428/$P428</f>
        <v>0</v>
      </c>
      <c r="Y428" s="87" t="n">
        <f aca="false">K428</f>
        <v>1000</v>
      </c>
      <c r="Z428" s="57" t="n">
        <f aca="false">Y428</f>
        <v>1000</v>
      </c>
    </row>
    <row r="430" customFormat="false" ht="13.9" hidden="false" customHeight="true" outlineLevel="0" collapsed="false">
      <c r="D430" s="60" t="s">
        <v>248</v>
      </c>
      <c r="E430" s="60"/>
      <c r="F430" s="60"/>
      <c r="G430" s="60"/>
      <c r="H430" s="60"/>
      <c r="I430" s="60"/>
      <c r="J430" s="60"/>
      <c r="K430" s="60"/>
      <c r="L430" s="60"/>
      <c r="M430" s="60"/>
      <c r="N430" s="60"/>
      <c r="O430" s="60"/>
      <c r="P430" s="60"/>
      <c r="Q430" s="60"/>
      <c r="R430" s="61"/>
      <c r="S430" s="60"/>
      <c r="T430" s="61"/>
      <c r="U430" s="60"/>
      <c r="V430" s="61"/>
      <c r="W430" s="60"/>
      <c r="X430" s="61"/>
      <c r="Y430" s="60"/>
      <c r="Z430" s="60"/>
    </row>
    <row r="431" customFormat="false" ht="13.9" hidden="false" customHeight="true" outlineLevel="0" collapsed="false">
      <c r="D431" s="7" t="s">
        <v>33</v>
      </c>
      <c r="E431" s="7" t="s">
        <v>34</v>
      </c>
      <c r="F431" s="7" t="s">
        <v>35</v>
      </c>
      <c r="G431" s="7" t="s">
        <v>1</v>
      </c>
      <c r="H431" s="7" t="s">
        <v>2</v>
      </c>
      <c r="I431" s="7" t="s">
        <v>3</v>
      </c>
      <c r="J431" s="7" t="s">
        <v>4</v>
      </c>
      <c r="K431" s="7" t="s">
        <v>5</v>
      </c>
      <c r="L431" s="7" t="s">
        <v>6</v>
      </c>
      <c r="M431" s="7" t="s">
        <v>7</v>
      </c>
      <c r="N431" s="7" t="s">
        <v>8</v>
      </c>
      <c r="O431" s="7" t="s">
        <v>9</v>
      </c>
      <c r="P431" s="7" t="s">
        <v>10</v>
      </c>
      <c r="Q431" s="7" t="s">
        <v>11</v>
      </c>
      <c r="R431" s="8" t="s">
        <v>12</v>
      </c>
      <c r="S431" s="7" t="s">
        <v>13</v>
      </c>
      <c r="T431" s="8" t="s">
        <v>14</v>
      </c>
      <c r="U431" s="7" t="s">
        <v>15</v>
      </c>
      <c r="V431" s="8" t="s">
        <v>16</v>
      </c>
      <c r="W431" s="7" t="s">
        <v>17</v>
      </c>
      <c r="X431" s="8" t="s">
        <v>18</v>
      </c>
      <c r="Y431" s="7" t="s">
        <v>19</v>
      </c>
      <c r="Z431" s="7" t="s">
        <v>20</v>
      </c>
    </row>
    <row r="432" customFormat="false" ht="13.9" hidden="false" customHeight="true" outlineLevel="0" collapsed="false">
      <c r="A432" s="1" t="n">
        <v>6</v>
      </c>
      <c r="B432" s="1" t="n">
        <v>2</v>
      </c>
      <c r="C432" s="1" t="n">
        <v>3</v>
      </c>
      <c r="D432" s="38" t="s">
        <v>239</v>
      </c>
      <c r="E432" s="10" t="n">
        <v>620</v>
      </c>
      <c r="F432" s="10" t="s">
        <v>130</v>
      </c>
      <c r="G432" s="11" t="n">
        <v>566.7</v>
      </c>
      <c r="H432" s="11" t="n">
        <v>188.24</v>
      </c>
      <c r="I432" s="11" t="n">
        <v>138</v>
      </c>
      <c r="J432" s="11" t="n">
        <v>21.27</v>
      </c>
      <c r="K432" s="11" t="n">
        <v>17</v>
      </c>
      <c r="L432" s="11"/>
      <c r="M432" s="11"/>
      <c r="N432" s="11"/>
      <c r="O432" s="11"/>
      <c r="P432" s="11" t="n">
        <f aca="false">K432+SUM(L432:O432)</f>
        <v>17</v>
      </c>
      <c r="Q432" s="11"/>
      <c r="R432" s="12" t="n">
        <f aca="false">Q432/$P432</f>
        <v>0</v>
      </c>
      <c r="S432" s="11"/>
      <c r="T432" s="12" t="n">
        <f aca="false">S432/$P432</f>
        <v>0</v>
      </c>
      <c r="U432" s="11"/>
      <c r="V432" s="12" t="n">
        <f aca="false">U432/$P432</f>
        <v>0</v>
      </c>
      <c r="W432" s="11"/>
      <c r="X432" s="12" t="n">
        <f aca="false">W432/$P432</f>
        <v>0</v>
      </c>
      <c r="Y432" s="11" t="n">
        <f aca="false">K432</f>
        <v>17</v>
      </c>
      <c r="Z432" s="11" t="n">
        <f aca="false">Y432</f>
        <v>17</v>
      </c>
    </row>
    <row r="433" customFormat="false" ht="13.9" hidden="false" customHeight="true" outlineLevel="0" collapsed="false">
      <c r="A433" s="1" t="n">
        <v>6</v>
      </c>
      <c r="B433" s="1" t="n">
        <v>2</v>
      </c>
      <c r="C433" s="1" t="n">
        <v>3</v>
      </c>
      <c r="D433" s="38" t="s">
        <v>239</v>
      </c>
      <c r="E433" s="10" t="n">
        <v>630</v>
      </c>
      <c r="F433" s="10" t="s">
        <v>131</v>
      </c>
      <c r="G433" s="11" t="n">
        <v>4495.34</v>
      </c>
      <c r="H433" s="11" t="n">
        <v>3944.93</v>
      </c>
      <c r="I433" s="11" t="n">
        <v>3700</v>
      </c>
      <c r="J433" s="11" t="n">
        <v>2249.59</v>
      </c>
      <c r="K433" s="11" t="n">
        <v>2826</v>
      </c>
      <c r="L433" s="11"/>
      <c r="M433" s="11"/>
      <c r="N433" s="11"/>
      <c r="O433" s="11"/>
      <c r="P433" s="11" t="n">
        <f aca="false">K433+SUM(L433:O433)</f>
        <v>2826</v>
      </c>
      <c r="Q433" s="11"/>
      <c r="R433" s="12" t="n">
        <f aca="false">Q433/$P433</f>
        <v>0</v>
      </c>
      <c r="S433" s="11"/>
      <c r="T433" s="12" t="n">
        <f aca="false">S433/$P433</f>
        <v>0</v>
      </c>
      <c r="U433" s="11"/>
      <c r="V433" s="12" t="n">
        <f aca="false">U433/$P433</f>
        <v>0</v>
      </c>
      <c r="W433" s="11"/>
      <c r="X433" s="12" t="n">
        <f aca="false">W433/$P433</f>
        <v>0</v>
      </c>
      <c r="Y433" s="11" t="n">
        <f aca="false">K433</f>
        <v>2826</v>
      </c>
      <c r="Z433" s="11" t="n">
        <f aca="false">Y433</f>
        <v>2826</v>
      </c>
    </row>
    <row r="434" customFormat="false" ht="13.9" hidden="false" customHeight="true" outlineLevel="0" collapsed="false">
      <c r="A434" s="1" t="n">
        <v>6</v>
      </c>
      <c r="B434" s="1" t="n">
        <v>2</v>
      </c>
      <c r="C434" s="1" t="n">
        <v>3</v>
      </c>
      <c r="D434" s="67" t="s">
        <v>21</v>
      </c>
      <c r="E434" s="13" t="n">
        <v>41</v>
      </c>
      <c r="F434" s="13" t="s">
        <v>23</v>
      </c>
      <c r="G434" s="14" t="n">
        <f aca="false">SUM(G432:G433)</f>
        <v>5062.04</v>
      </c>
      <c r="H434" s="14" t="n">
        <f aca="false">SUM(H432:H433)</f>
        <v>4133.17</v>
      </c>
      <c r="I434" s="14" t="n">
        <f aca="false">SUM(I432:I433)</f>
        <v>3838</v>
      </c>
      <c r="J434" s="14" t="n">
        <f aca="false">SUM(J432:J433)</f>
        <v>2270.86</v>
      </c>
      <c r="K434" s="14" t="n">
        <f aca="false">SUM(K432:K433)</f>
        <v>2843</v>
      </c>
      <c r="L434" s="14" t="n">
        <f aca="false">SUM(L432:L433)</f>
        <v>0</v>
      </c>
      <c r="M434" s="14" t="n">
        <f aca="false">SUM(M432:M433)</f>
        <v>0</v>
      </c>
      <c r="N434" s="14" t="n">
        <f aca="false">SUM(N432:N433)</f>
        <v>0</v>
      </c>
      <c r="O434" s="14" t="n">
        <f aca="false">SUM(O432:O433)</f>
        <v>0</v>
      </c>
      <c r="P434" s="14" t="n">
        <f aca="false">SUM(P432:P433)</f>
        <v>2843</v>
      </c>
      <c r="Q434" s="14" t="n">
        <f aca="false">SUM(Q432:Q433)</f>
        <v>0</v>
      </c>
      <c r="R434" s="15" t="n">
        <f aca="false">Q434/$P434</f>
        <v>0</v>
      </c>
      <c r="S434" s="14" t="n">
        <f aca="false">SUM(S432:S433)</f>
        <v>0</v>
      </c>
      <c r="T434" s="15" t="n">
        <f aca="false">S434/$P434</f>
        <v>0</v>
      </c>
      <c r="U434" s="14" t="n">
        <f aca="false">SUM(U432:U433)</f>
        <v>0</v>
      </c>
      <c r="V434" s="15" t="n">
        <f aca="false">U434/$P434</f>
        <v>0</v>
      </c>
      <c r="W434" s="14" t="n">
        <f aca="false">SUM(W432:W433)</f>
        <v>0</v>
      </c>
      <c r="X434" s="15" t="n">
        <f aca="false">W434/$P434</f>
        <v>0</v>
      </c>
      <c r="Y434" s="14" t="n">
        <f aca="false">SUM(Y432:Y433)</f>
        <v>2843</v>
      </c>
      <c r="Z434" s="14" t="n">
        <f aca="false">SUM(Z432:Z433)</f>
        <v>2843</v>
      </c>
    </row>
    <row r="436" customFormat="false" ht="13.9" hidden="false" customHeight="true" outlineLevel="0" collapsed="false">
      <c r="D436" s="28" t="s">
        <v>249</v>
      </c>
      <c r="E436" s="28"/>
      <c r="F436" s="28"/>
      <c r="G436" s="28"/>
      <c r="H436" s="28"/>
      <c r="I436" s="28"/>
      <c r="J436" s="28"/>
      <c r="K436" s="28"/>
      <c r="L436" s="28"/>
      <c r="M436" s="28"/>
      <c r="N436" s="28"/>
      <c r="O436" s="28"/>
      <c r="P436" s="28"/>
      <c r="Q436" s="28"/>
      <c r="R436" s="29"/>
      <c r="S436" s="28"/>
      <c r="T436" s="29"/>
      <c r="U436" s="28"/>
      <c r="V436" s="29"/>
      <c r="W436" s="28"/>
      <c r="X436" s="29"/>
      <c r="Y436" s="28"/>
      <c r="Z436" s="28"/>
    </row>
    <row r="437" customFormat="false" ht="13.9" hidden="false" customHeight="true" outlineLevel="0" collapsed="false">
      <c r="D437" s="7"/>
      <c r="E437" s="7"/>
      <c r="F437" s="7"/>
      <c r="G437" s="7" t="s">
        <v>1</v>
      </c>
      <c r="H437" s="7" t="s">
        <v>2</v>
      </c>
      <c r="I437" s="7" t="s">
        <v>3</v>
      </c>
      <c r="J437" s="7" t="s">
        <v>4</v>
      </c>
      <c r="K437" s="7" t="s">
        <v>5</v>
      </c>
      <c r="L437" s="7" t="s">
        <v>6</v>
      </c>
      <c r="M437" s="7" t="s">
        <v>7</v>
      </c>
      <c r="N437" s="7" t="s">
        <v>8</v>
      </c>
      <c r="O437" s="7" t="s">
        <v>9</v>
      </c>
      <c r="P437" s="7" t="s">
        <v>10</v>
      </c>
      <c r="Q437" s="7" t="s">
        <v>11</v>
      </c>
      <c r="R437" s="8" t="s">
        <v>12</v>
      </c>
      <c r="S437" s="7" t="s">
        <v>13</v>
      </c>
      <c r="T437" s="8" t="s">
        <v>14</v>
      </c>
      <c r="U437" s="7" t="s">
        <v>15</v>
      </c>
      <c r="V437" s="8" t="s">
        <v>16</v>
      </c>
      <c r="W437" s="7" t="s">
        <v>17</v>
      </c>
      <c r="X437" s="8" t="s">
        <v>18</v>
      </c>
      <c r="Y437" s="7" t="s">
        <v>19</v>
      </c>
      <c r="Z437" s="7" t="s">
        <v>20</v>
      </c>
    </row>
    <row r="438" customFormat="false" ht="13.9" hidden="false" customHeight="true" outlineLevel="0" collapsed="false">
      <c r="A438" s="1" t="n">
        <v>6</v>
      </c>
      <c r="B438" s="1" t="n">
        <v>3</v>
      </c>
      <c r="D438" s="30" t="s">
        <v>21</v>
      </c>
      <c r="E438" s="10" t="n">
        <v>41</v>
      </c>
      <c r="F438" s="10" t="s">
        <v>23</v>
      </c>
      <c r="G438" s="11" t="n">
        <f aca="false">G445+G455</f>
        <v>9964.72</v>
      </c>
      <c r="H438" s="11" t="n">
        <f aca="false">H445+H455</f>
        <v>11148.44</v>
      </c>
      <c r="I438" s="11" t="n">
        <f aca="false">I445+I455</f>
        <v>11575</v>
      </c>
      <c r="J438" s="11" t="n">
        <f aca="false">J445+J455</f>
        <v>13384.27</v>
      </c>
      <c r="K438" s="11" t="n">
        <f aca="false">K445+K455</f>
        <v>14097</v>
      </c>
      <c r="L438" s="11" t="n">
        <f aca="false">L445+L455</f>
        <v>0</v>
      </c>
      <c r="M438" s="11" t="n">
        <f aca="false">M445+M455</f>
        <v>0</v>
      </c>
      <c r="N438" s="11" t="n">
        <f aca="false">N445+N455</f>
        <v>0</v>
      </c>
      <c r="O438" s="11" t="n">
        <f aca="false">O445+O455</f>
        <v>0</v>
      </c>
      <c r="P438" s="11" t="n">
        <f aca="false">P445+P455</f>
        <v>14097</v>
      </c>
      <c r="Q438" s="11" t="n">
        <f aca="false">Q445+Q455</f>
        <v>0</v>
      </c>
      <c r="R438" s="12" t="n">
        <f aca="false">Q438/$P438</f>
        <v>0</v>
      </c>
      <c r="S438" s="11" t="n">
        <f aca="false">S445+S455</f>
        <v>0</v>
      </c>
      <c r="T438" s="12" t="n">
        <f aca="false">S438/$P438</f>
        <v>0</v>
      </c>
      <c r="U438" s="11" t="n">
        <f aca="false">U445+U455</f>
        <v>0</v>
      </c>
      <c r="V438" s="12" t="n">
        <f aca="false">U438/$P438</f>
        <v>0</v>
      </c>
      <c r="W438" s="11" t="n">
        <f aca="false">W445+W455</f>
        <v>0</v>
      </c>
      <c r="X438" s="12" t="n">
        <f aca="false">W438/$P438</f>
        <v>0</v>
      </c>
      <c r="Y438" s="11" t="n">
        <f aca="false">Y445+Y455</f>
        <v>10597</v>
      </c>
      <c r="Z438" s="11" t="n">
        <f aca="false">Z445+Z455</f>
        <v>10597</v>
      </c>
    </row>
    <row r="439" customFormat="false" ht="13.9" hidden="false" customHeight="true" outlineLevel="0" collapsed="false">
      <c r="A439" s="1" t="n">
        <v>6</v>
      </c>
      <c r="B439" s="1" t="n">
        <v>3</v>
      </c>
      <c r="D439" s="17"/>
      <c r="E439" s="18"/>
      <c r="F439" s="13" t="s">
        <v>124</v>
      </c>
      <c r="G439" s="14" t="n">
        <f aca="false">SUM(G438:G438)</f>
        <v>9964.72</v>
      </c>
      <c r="H439" s="14" t="n">
        <f aca="false">SUM(H438:H438)</f>
        <v>11148.44</v>
      </c>
      <c r="I439" s="14" t="n">
        <f aca="false">SUM(I438:I438)</f>
        <v>11575</v>
      </c>
      <c r="J439" s="14" t="n">
        <f aca="false">SUM(J438:J438)</f>
        <v>13384.27</v>
      </c>
      <c r="K439" s="14" t="n">
        <f aca="false">SUM(K438:K438)</f>
        <v>14097</v>
      </c>
      <c r="L439" s="14" t="n">
        <f aca="false">SUM(L438:L438)</f>
        <v>0</v>
      </c>
      <c r="M439" s="14" t="n">
        <f aca="false">SUM(M438:M438)</f>
        <v>0</v>
      </c>
      <c r="N439" s="14" t="n">
        <f aca="false">SUM(N438:N438)</f>
        <v>0</v>
      </c>
      <c r="O439" s="14" t="n">
        <f aca="false">SUM(O438:O438)</f>
        <v>0</v>
      </c>
      <c r="P439" s="14" t="n">
        <f aca="false">SUM(P438:P438)</f>
        <v>14097</v>
      </c>
      <c r="Q439" s="14" t="n">
        <f aca="false">SUM(Q438:Q438)</f>
        <v>0</v>
      </c>
      <c r="R439" s="15" t="n">
        <f aca="false">Q439/$P439</f>
        <v>0</v>
      </c>
      <c r="S439" s="14" t="n">
        <f aca="false">SUM(S438:S438)</f>
        <v>0</v>
      </c>
      <c r="T439" s="15" t="n">
        <f aca="false">S439/$P439</f>
        <v>0</v>
      </c>
      <c r="U439" s="14" t="n">
        <f aca="false">SUM(U438:U438)</f>
        <v>0</v>
      </c>
      <c r="V439" s="15" t="n">
        <f aca="false">U439/$P439</f>
        <v>0</v>
      </c>
      <c r="W439" s="14" t="n">
        <f aca="false">SUM(W438:W438)</f>
        <v>0</v>
      </c>
      <c r="X439" s="15" t="n">
        <f aca="false">W439/$P439</f>
        <v>0</v>
      </c>
      <c r="Y439" s="14" t="n">
        <f aca="false">SUM(Y438:Y438)</f>
        <v>10597</v>
      </c>
      <c r="Z439" s="14" t="n">
        <f aca="false">SUM(Z438:Z438)</f>
        <v>10597</v>
      </c>
    </row>
    <row r="441" customFormat="false" ht="13.9" hidden="false" customHeight="true" outlineLevel="0" collapsed="false">
      <c r="D441" s="60" t="s">
        <v>250</v>
      </c>
      <c r="E441" s="60"/>
      <c r="F441" s="60"/>
      <c r="G441" s="60"/>
      <c r="H441" s="60"/>
      <c r="I441" s="60"/>
      <c r="J441" s="60"/>
      <c r="K441" s="60"/>
      <c r="L441" s="60"/>
      <c r="M441" s="60"/>
      <c r="N441" s="60"/>
      <c r="O441" s="60"/>
      <c r="P441" s="60"/>
      <c r="Q441" s="60"/>
      <c r="R441" s="61"/>
      <c r="S441" s="60"/>
      <c r="T441" s="61"/>
      <c r="U441" s="60"/>
      <c r="V441" s="61"/>
      <c r="W441" s="60"/>
      <c r="X441" s="61"/>
      <c r="Y441" s="60"/>
      <c r="Z441" s="60"/>
    </row>
    <row r="442" customFormat="false" ht="13.9" hidden="false" customHeight="true" outlineLevel="0" collapsed="false">
      <c r="D442" s="7" t="s">
        <v>33</v>
      </c>
      <c r="E442" s="7" t="s">
        <v>34</v>
      </c>
      <c r="F442" s="7" t="s">
        <v>35</v>
      </c>
      <c r="G442" s="7" t="s">
        <v>1</v>
      </c>
      <c r="H442" s="7" t="s">
        <v>2</v>
      </c>
      <c r="I442" s="7" t="s">
        <v>3</v>
      </c>
      <c r="J442" s="7" t="s">
        <v>4</v>
      </c>
      <c r="K442" s="7" t="s">
        <v>5</v>
      </c>
      <c r="L442" s="7" t="s">
        <v>6</v>
      </c>
      <c r="M442" s="7" t="s">
        <v>7</v>
      </c>
      <c r="N442" s="7" t="s">
        <v>8</v>
      </c>
      <c r="O442" s="7" t="s">
        <v>9</v>
      </c>
      <c r="P442" s="7" t="s">
        <v>10</v>
      </c>
      <c r="Q442" s="7" t="s">
        <v>11</v>
      </c>
      <c r="R442" s="8" t="s">
        <v>12</v>
      </c>
      <c r="S442" s="7" t="s">
        <v>13</v>
      </c>
      <c r="T442" s="8" t="s">
        <v>14</v>
      </c>
      <c r="U442" s="7" t="s">
        <v>15</v>
      </c>
      <c r="V442" s="8" t="s">
        <v>16</v>
      </c>
      <c r="W442" s="7" t="s">
        <v>17</v>
      </c>
      <c r="X442" s="8" t="s">
        <v>18</v>
      </c>
      <c r="Y442" s="7" t="s">
        <v>19</v>
      </c>
      <c r="Z442" s="7" t="s">
        <v>20</v>
      </c>
    </row>
    <row r="443" customFormat="false" ht="13.9" hidden="false" customHeight="true" outlineLevel="0" collapsed="false">
      <c r="A443" s="1" t="n">
        <v>6</v>
      </c>
      <c r="B443" s="1" t="n">
        <v>3</v>
      </c>
      <c r="C443" s="1" t="n">
        <v>1</v>
      </c>
      <c r="D443" s="74" t="s">
        <v>251</v>
      </c>
      <c r="E443" s="10" t="n">
        <v>620</v>
      </c>
      <c r="F443" s="10" t="s">
        <v>130</v>
      </c>
      <c r="G443" s="11" t="n">
        <v>0</v>
      </c>
      <c r="H443" s="11" t="n">
        <v>565.57</v>
      </c>
      <c r="I443" s="33" t="n">
        <v>0</v>
      </c>
      <c r="J443" s="33" t="n">
        <v>0</v>
      </c>
      <c r="K443" s="33" t="n">
        <v>0</v>
      </c>
      <c r="L443" s="33"/>
      <c r="M443" s="33"/>
      <c r="N443" s="33"/>
      <c r="O443" s="33"/>
      <c r="P443" s="33" t="n">
        <f aca="false">K443+SUM(L443:O443)</f>
        <v>0</v>
      </c>
      <c r="Q443" s="33"/>
      <c r="R443" s="34" t="e">
        <f aca="false">Q443/$P443</f>
        <v>#DIV/0!</v>
      </c>
      <c r="S443" s="33"/>
      <c r="T443" s="34" t="e">
        <f aca="false">S443/$P443</f>
        <v>#DIV/0!</v>
      </c>
      <c r="U443" s="33"/>
      <c r="V443" s="34" t="e">
        <f aca="false">U443/$P443</f>
        <v>#DIV/0!</v>
      </c>
      <c r="W443" s="33"/>
      <c r="X443" s="34" t="e">
        <f aca="false">W443/$P443</f>
        <v>#DIV/0!</v>
      </c>
      <c r="Y443" s="11" t="n">
        <f aca="false">K443</f>
        <v>0</v>
      </c>
      <c r="Z443" s="11" t="n">
        <f aca="false">Y443</f>
        <v>0</v>
      </c>
    </row>
    <row r="444" customFormat="false" ht="13.9" hidden="false" customHeight="true" outlineLevel="0" collapsed="false">
      <c r="A444" s="1" t="n">
        <v>6</v>
      </c>
      <c r="B444" s="1" t="n">
        <v>3</v>
      </c>
      <c r="C444" s="1" t="n">
        <v>1</v>
      </c>
      <c r="D444" s="74" t="s">
        <v>251</v>
      </c>
      <c r="E444" s="10" t="n">
        <v>630</v>
      </c>
      <c r="F444" s="10" t="s">
        <v>131</v>
      </c>
      <c r="G444" s="11" t="n">
        <v>5564.72</v>
      </c>
      <c r="H444" s="11" t="n">
        <v>5770.54</v>
      </c>
      <c r="I444" s="11" t="n">
        <v>7075</v>
      </c>
      <c r="J444" s="11" t="n">
        <v>8984.27</v>
      </c>
      <c r="K444" s="11" t="n">
        <v>8597</v>
      </c>
      <c r="L444" s="11"/>
      <c r="M444" s="11"/>
      <c r="N444" s="11"/>
      <c r="O444" s="11"/>
      <c r="P444" s="11" t="n">
        <f aca="false">K444+SUM(L444:O444)</f>
        <v>8597</v>
      </c>
      <c r="Q444" s="11"/>
      <c r="R444" s="12" t="n">
        <f aca="false">Q444/$P444</f>
        <v>0</v>
      </c>
      <c r="S444" s="11"/>
      <c r="T444" s="12" t="n">
        <f aca="false">S444/$P444</f>
        <v>0</v>
      </c>
      <c r="U444" s="11"/>
      <c r="V444" s="12" t="n">
        <f aca="false">U444/$P444</f>
        <v>0</v>
      </c>
      <c r="W444" s="11"/>
      <c r="X444" s="12" t="n">
        <f aca="false">W444/$P444</f>
        <v>0</v>
      </c>
      <c r="Y444" s="11" t="n">
        <v>6597</v>
      </c>
      <c r="Z444" s="11" t="n">
        <f aca="false">Y444</f>
        <v>6597</v>
      </c>
    </row>
    <row r="445" customFormat="false" ht="13.9" hidden="false" customHeight="true" outlineLevel="0" collapsed="false">
      <c r="A445" s="1" t="n">
        <v>6</v>
      </c>
      <c r="B445" s="1" t="n">
        <v>3</v>
      </c>
      <c r="C445" s="1" t="n">
        <v>1</v>
      </c>
      <c r="D445" s="67" t="s">
        <v>21</v>
      </c>
      <c r="E445" s="13" t="n">
        <v>41</v>
      </c>
      <c r="F445" s="13" t="s">
        <v>23</v>
      </c>
      <c r="G445" s="14" t="n">
        <f aca="false">SUM(G443:G444)</f>
        <v>5564.72</v>
      </c>
      <c r="H445" s="14" t="n">
        <f aca="false">SUM(H443:H444)</f>
        <v>6336.11</v>
      </c>
      <c r="I445" s="14" t="n">
        <f aca="false">SUM(I443:I444)</f>
        <v>7075</v>
      </c>
      <c r="J445" s="14" t="n">
        <f aca="false">SUM(J443:J444)</f>
        <v>8984.27</v>
      </c>
      <c r="K445" s="14" t="n">
        <f aca="false">SUM(K443:K444)</f>
        <v>8597</v>
      </c>
      <c r="L445" s="14" t="n">
        <f aca="false">SUM(L443:L444)</f>
        <v>0</v>
      </c>
      <c r="M445" s="14" t="n">
        <f aca="false">SUM(M443:M444)</f>
        <v>0</v>
      </c>
      <c r="N445" s="14" t="n">
        <f aca="false">SUM(N443:N444)</f>
        <v>0</v>
      </c>
      <c r="O445" s="14" t="n">
        <f aca="false">SUM(O443:O444)</f>
        <v>0</v>
      </c>
      <c r="P445" s="14" t="n">
        <f aca="false">SUM(P443:P444)</f>
        <v>8597</v>
      </c>
      <c r="Q445" s="14" t="n">
        <f aca="false">SUM(Q443:Q444)</f>
        <v>0</v>
      </c>
      <c r="R445" s="15" t="n">
        <f aca="false">Q445/$P445</f>
        <v>0</v>
      </c>
      <c r="S445" s="14" t="n">
        <f aca="false">SUM(S443:S444)</f>
        <v>0</v>
      </c>
      <c r="T445" s="15" t="n">
        <f aca="false">S445/$P445</f>
        <v>0</v>
      </c>
      <c r="U445" s="14" t="n">
        <f aca="false">SUM(U443:U444)</f>
        <v>0</v>
      </c>
      <c r="V445" s="15" t="n">
        <f aca="false">U445/$P445</f>
        <v>0</v>
      </c>
      <c r="W445" s="14" t="n">
        <f aca="false">SUM(W443:W444)</f>
        <v>0</v>
      </c>
      <c r="X445" s="15" t="n">
        <f aca="false">W445/$P445</f>
        <v>0</v>
      </c>
      <c r="Y445" s="14" t="n">
        <f aca="false">SUM(Y443:Y444)</f>
        <v>6597</v>
      </c>
      <c r="Z445" s="14" t="n">
        <f aca="false">SUM(Z443:Z444)</f>
        <v>6597</v>
      </c>
    </row>
    <row r="447" customFormat="false" ht="13.9" hidden="false" customHeight="true" outlineLevel="0" collapsed="false">
      <c r="E447" s="39" t="s">
        <v>57</v>
      </c>
      <c r="F447" s="17" t="s">
        <v>149</v>
      </c>
      <c r="G447" s="40"/>
      <c r="H447" s="40" t="n">
        <v>1000</v>
      </c>
      <c r="I447" s="40" t="n">
        <v>1000</v>
      </c>
      <c r="J447" s="40" t="n">
        <v>1298</v>
      </c>
      <c r="K447" s="40" t="n">
        <v>1232</v>
      </c>
      <c r="L447" s="40"/>
      <c r="M447" s="40"/>
      <c r="N447" s="40"/>
      <c r="O447" s="40"/>
      <c r="P447" s="40" t="n">
        <f aca="false">K447+SUM(L447:O447)</f>
        <v>1232</v>
      </c>
      <c r="Q447" s="40"/>
      <c r="R447" s="41" t="n">
        <f aca="false">Q447/$P447</f>
        <v>0</v>
      </c>
      <c r="S447" s="40"/>
      <c r="T447" s="41" t="n">
        <f aca="false">S447/$P447</f>
        <v>0</v>
      </c>
      <c r="U447" s="40"/>
      <c r="V447" s="41" t="n">
        <f aca="false">U447/$P447</f>
        <v>0</v>
      </c>
      <c r="W447" s="40"/>
      <c r="X447" s="42" t="n">
        <f aca="false">W447/$P447</f>
        <v>0</v>
      </c>
      <c r="Y447" s="40" t="n">
        <f aca="false">K447</f>
        <v>1232</v>
      </c>
      <c r="Z447" s="43" t="n">
        <f aca="false">Y447</f>
        <v>1232</v>
      </c>
    </row>
    <row r="448" customFormat="false" ht="13.9" hidden="false" customHeight="true" outlineLevel="0" collapsed="false">
      <c r="E448" s="44"/>
      <c r="F448" s="83" t="s">
        <v>252</v>
      </c>
      <c r="G448" s="70" t="n">
        <v>5400</v>
      </c>
      <c r="H448" s="70" t="n">
        <v>750</v>
      </c>
      <c r="I448" s="70" t="n">
        <v>3000</v>
      </c>
      <c r="J448" s="70" t="n">
        <v>3000</v>
      </c>
      <c r="K448" s="70" t="n">
        <v>3000</v>
      </c>
      <c r="L448" s="70"/>
      <c r="M448" s="70"/>
      <c r="N448" s="70"/>
      <c r="O448" s="70"/>
      <c r="P448" s="70" t="n">
        <f aca="false">K448+SUM(L448:O448)</f>
        <v>3000</v>
      </c>
      <c r="Q448" s="70"/>
      <c r="R448" s="71" t="n">
        <f aca="false">Q448/$P448</f>
        <v>0</v>
      </c>
      <c r="S448" s="70"/>
      <c r="T448" s="71" t="n">
        <f aca="false">S448/$P448</f>
        <v>0</v>
      </c>
      <c r="U448" s="70"/>
      <c r="V448" s="71" t="n">
        <f aca="false">U448/$P448</f>
        <v>0</v>
      </c>
      <c r="W448" s="70"/>
      <c r="X448" s="47" t="n">
        <f aca="false">W448/$P448</f>
        <v>0</v>
      </c>
      <c r="Y448" s="70" t="n">
        <f aca="false">K448</f>
        <v>3000</v>
      </c>
      <c r="Z448" s="48" t="n">
        <f aca="false">Y448</f>
        <v>3000</v>
      </c>
    </row>
    <row r="449" customFormat="false" ht="13.9" hidden="false" customHeight="true" outlineLevel="0" collapsed="false">
      <c r="E449" s="44"/>
      <c r="F449" s="83" t="s">
        <v>253</v>
      </c>
      <c r="G449" s="84"/>
      <c r="H449" s="84" t="n">
        <v>120.68</v>
      </c>
      <c r="I449" s="70" t="n">
        <v>2065</v>
      </c>
      <c r="J449" s="70" t="n">
        <v>2949</v>
      </c>
      <c r="K449" s="70" t="n">
        <v>3000</v>
      </c>
      <c r="L449" s="70"/>
      <c r="M449" s="70"/>
      <c r="N449" s="70"/>
      <c r="O449" s="70"/>
      <c r="P449" s="70" t="n">
        <f aca="false">K449+SUM(L449:O449)</f>
        <v>3000</v>
      </c>
      <c r="Q449" s="70"/>
      <c r="R449" s="71" t="n">
        <f aca="false">Q449/$P449</f>
        <v>0</v>
      </c>
      <c r="S449" s="70"/>
      <c r="T449" s="71" t="n">
        <f aca="false">S449/$P449</f>
        <v>0</v>
      </c>
      <c r="U449" s="70"/>
      <c r="V449" s="71" t="n">
        <f aca="false">U449/$P449</f>
        <v>0</v>
      </c>
      <c r="W449" s="70"/>
      <c r="X449" s="47" t="n">
        <f aca="false">W449/$P449</f>
        <v>0</v>
      </c>
      <c r="Y449" s="70" t="n">
        <v>1000</v>
      </c>
      <c r="Z449" s="48" t="n">
        <f aca="false">Y449</f>
        <v>1000</v>
      </c>
    </row>
    <row r="450" customFormat="false" ht="13.9" hidden="false" customHeight="true" outlineLevel="0" collapsed="false">
      <c r="E450" s="52"/>
      <c r="F450" s="86" t="s">
        <v>254</v>
      </c>
      <c r="G450" s="54"/>
      <c r="H450" s="54" t="n">
        <v>3459.07</v>
      </c>
      <c r="I450" s="54" t="n">
        <v>0</v>
      </c>
      <c r="J450" s="54" t="n">
        <v>0</v>
      </c>
      <c r="K450" s="54" t="n">
        <v>0</v>
      </c>
      <c r="L450" s="54"/>
      <c r="M450" s="54"/>
      <c r="N450" s="54"/>
      <c r="O450" s="54"/>
      <c r="P450" s="54" t="n">
        <f aca="false">K450+SUM(L450:O450)</f>
        <v>0</v>
      </c>
      <c r="Q450" s="54"/>
      <c r="R450" s="55" t="e">
        <f aca="false">Q450/$P450</f>
        <v>#DIV/0!</v>
      </c>
      <c r="S450" s="54"/>
      <c r="T450" s="55" t="e">
        <f aca="false">S450/$P450</f>
        <v>#DIV/0!</v>
      </c>
      <c r="U450" s="54"/>
      <c r="V450" s="55" t="e">
        <f aca="false">U450/$P450</f>
        <v>#DIV/0!</v>
      </c>
      <c r="W450" s="54"/>
      <c r="X450" s="56" t="e">
        <f aca="false">W450/$P450</f>
        <v>#DIV/0!</v>
      </c>
      <c r="Y450" s="54" t="n">
        <f aca="false">K450</f>
        <v>0</v>
      </c>
      <c r="Z450" s="57" t="n">
        <f aca="false">Y450</f>
        <v>0</v>
      </c>
    </row>
    <row r="452" customFormat="false" ht="13.9" hidden="false" customHeight="true" outlineLevel="0" collapsed="false">
      <c r="D452" s="60" t="s">
        <v>255</v>
      </c>
      <c r="E452" s="60"/>
      <c r="F452" s="60"/>
      <c r="G452" s="60"/>
      <c r="H452" s="60"/>
      <c r="I452" s="60"/>
      <c r="J452" s="60"/>
      <c r="K452" s="60"/>
      <c r="L452" s="60"/>
      <c r="M452" s="60"/>
      <c r="N452" s="60"/>
      <c r="O452" s="60"/>
      <c r="P452" s="60"/>
      <c r="Q452" s="60"/>
      <c r="R452" s="61"/>
      <c r="S452" s="60"/>
      <c r="T452" s="61"/>
      <c r="U452" s="60"/>
      <c r="V452" s="61"/>
      <c r="W452" s="60"/>
      <c r="X452" s="61"/>
      <c r="Y452" s="60"/>
      <c r="Z452" s="60"/>
    </row>
    <row r="453" customFormat="false" ht="13.9" hidden="false" customHeight="true" outlineLevel="0" collapsed="false">
      <c r="D453" s="7" t="s">
        <v>33</v>
      </c>
      <c r="E453" s="7" t="s">
        <v>34</v>
      </c>
      <c r="F453" s="7" t="s">
        <v>35</v>
      </c>
      <c r="G453" s="7" t="s">
        <v>1</v>
      </c>
      <c r="H453" s="7" t="s">
        <v>2</v>
      </c>
      <c r="I453" s="7" t="s">
        <v>3</v>
      </c>
      <c r="J453" s="7" t="s">
        <v>4</v>
      </c>
      <c r="K453" s="7" t="s">
        <v>5</v>
      </c>
      <c r="L453" s="7" t="s">
        <v>6</v>
      </c>
      <c r="M453" s="7" t="s">
        <v>7</v>
      </c>
      <c r="N453" s="7" t="s">
        <v>8</v>
      </c>
      <c r="O453" s="7" t="s">
        <v>9</v>
      </c>
      <c r="P453" s="7" t="s">
        <v>10</v>
      </c>
      <c r="Q453" s="7" t="s">
        <v>11</v>
      </c>
      <c r="R453" s="8" t="s">
        <v>12</v>
      </c>
      <c r="S453" s="7" t="s">
        <v>13</v>
      </c>
      <c r="T453" s="8" t="s">
        <v>14</v>
      </c>
      <c r="U453" s="7" t="s">
        <v>15</v>
      </c>
      <c r="V453" s="8" t="s">
        <v>16</v>
      </c>
      <c r="W453" s="7" t="s">
        <v>17</v>
      </c>
      <c r="X453" s="8" t="s">
        <v>18</v>
      </c>
      <c r="Y453" s="7" t="s">
        <v>19</v>
      </c>
      <c r="Z453" s="7" t="s">
        <v>20</v>
      </c>
    </row>
    <row r="454" customFormat="false" ht="13.9" hidden="false" customHeight="true" outlineLevel="0" collapsed="false">
      <c r="A454" s="1" t="n">
        <v>6</v>
      </c>
      <c r="B454" s="1" t="n">
        <v>3</v>
      </c>
      <c r="C454" s="1" t="n">
        <v>2</v>
      </c>
      <c r="D454" s="74" t="s">
        <v>251</v>
      </c>
      <c r="E454" s="10" t="n">
        <v>640</v>
      </c>
      <c r="F454" s="10" t="s">
        <v>132</v>
      </c>
      <c r="G454" s="11" t="n">
        <v>4400</v>
      </c>
      <c r="H454" s="11" t="n">
        <v>4812.33</v>
      </c>
      <c r="I454" s="11" t="n">
        <f aca="false">SUM(I457:I462)</f>
        <v>4500</v>
      </c>
      <c r="J454" s="11" t="n">
        <v>4400</v>
      </c>
      <c r="K454" s="11" t="n">
        <f aca="false">SUM(K457:K462)</f>
        <v>5500</v>
      </c>
      <c r="L454" s="11"/>
      <c r="M454" s="11"/>
      <c r="N454" s="11"/>
      <c r="O454" s="11"/>
      <c r="P454" s="11" t="n">
        <f aca="false">K454+SUM(L454:O454)</f>
        <v>5500</v>
      </c>
      <c r="Q454" s="11"/>
      <c r="R454" s="12" t="n">
        <f aca="false">Q454/$P454</f>
        <v>0</v>
      </c>
      <c r="S454" s="11"/>
      <c r="T454" s="12" t="n">
        <f aca="false">S454/$P454</f>
        <v>0</v>
      </c>
      <c r="U454" s="11"/>
      <c r="V454" s="12" t="n">
        <f aca="false">U454/$P454</f>
        <v>0</v>
      </c>
      <c r="W454" s="11"/>
      <c r="X454" s="12" t="n">
        <f aca="false">W454/$P454</f>
        <v>0</v>
      </c>
      <c r="Y454" s="11" t="n">
        <f aca="false">SUM(Y457:Y462)</f>
        <v>4000</v>
      </c>
      <c r="Z454" s="11" t="n">
        <f aca="false">SUM(Z457:Z462)</f>
        <v>4000</v>
      </c>
    </row>
    <row r="455" customFormat="false" ht="13.9" hidden="false" customHeight="true" outlineLevel="0" collapsed="false">
      <c r="A455" s="1" t="n">
        <v>6</v>
      </c>
      <c r="B455" s="1" t="n">
        <v>3</v>
      </c>
      <c r="C455" s="1" t="n">
        <v>2</v>
      </c>
      <c r="D455" s="67" t="s">
        <v>21</v>
      </c>
      <c r="E455" s="13" t="n">
        <v>41</v>
      </c>
      <c r="F455" s="13" t="s">
        <v>23</v>
      </c>
      <c r="G455" s="14" t="n">
        <f aca="false">SUM(G454:G454)</f>
        <v>4400</v>
      </c>
      <c r="H455" s="14" t="n">
        <f aca="false">SUM(H454:H454)</f>
        <v>4812.33</v>
      </c>
      <c r="I455" s="14" t="n">
        <f aca="false">SUM(I454:I454)</f>
        <v>4500</v>
      </c>
      <c r="J455" s="14" t="n">
        <f aca="false">SUM(J454:J454)</f>
        <v>4400</v>
      </c>
      <c r="K455" s="14" t="n">
        <f aca="false">SUM(K454:K454)</f>
        <v>5500</v>
      </c>
      <c r="L455" s="14" t="n">
        <f aca="false">SUM(L454:L454)</f>
        <v>0</v>
      </c>
      <c r="M455" s="14" t="n">
        <f aca="false">SUM(M454:M454)</f>
        <v>0</v>
      </c>
      <c r="N455" s="14" t="n">
        <f aca="false">SUM(N454:N454)</f>
        <v>0</v>
      </c>
      <c r="O455" s="14" t="n">
        <f aca="false">SUM(O454:O454)</f>
        <v>0</v>
      </c>
      <c r="P455" s="14" t="n">
        <f aca="false">SUM(P454:P454)</f>
        <v>5500</v>
      </c>
      <c r="Q455" s="14" t="n">
        <f aca="false">SUM(Q454:Q454)</f>
        <v>0</v>
      </c>
      <c r="R455" s="15" t="n">
        <f aca="false">Q455/$P455</f>
        <v>0</v>
      </c>
      <c r="S455" s="14" t="n">
        <f aca="false">SUM(S454:S454)</f>
        <v>0</v>
      </c>
      <c r="T455" s="15" t="n">
        <f aca="false">S455/$P455</f>
        <v>0</v>
      </c>
      <c r="U455" s="14" t="n">
        <f aca="false">SUM(U454:U454)</f>
        <v>0</v>
      </c>
      <c r="V455" s="15" t="n">
        <f aca="false">U455/$P455</f>
        <v>0</v>
      </c>
      <c r="W455" s="14" t="n">
        <f aca="false">SUM(W454:W454)</f>
        <v>0</v>
      </c>
      <c r="X455" s="15" t="n">
        <f aca="false">W455/$P455</f>
        <v>0</v>
      </c>
      <c r="Y455" s="14" t="n">
        <f aca="false">SUM(Y454:Y454)</f>
        <v>4000</v>
      </c>
      <c r="Z455" s="14" t="n">
        <f aca="false">SUM(Z454:Z454)</f>
        <v>4000</v>
      </c>
    </row>
    <row r="457" customFormat="false" ht="13.9" hidden="false" customHeight="true" outlineLevel="0" collapsed="false">
      <c r="E457" s="39" t="s">
        <v>57</v>
      </c>
      <c r="F457" s="17" t="s">
        <v>256</v>
      </c>
      <c r="G457" s="40" t="n">
        <v>1100</v>
      </c>
      <c r="H457" s="40" t="n">
        <v>1100</v>
      </c>
      <c r="I457" s="40" t="n">
        <v>1000</v>
      </c>
      <c r="J457" s="40" t="n">
        <v>1000</v>
      </c>
      <c r="K457" s="40" t="n">
        <v>1000</v>
      </c>
      <c r="L457" s="40"/>
      <c r="M457" s="40"/>
      <c r="N457" s="40"/>
      <c r="O457" s="40"/>
      <c r="P457" s="40" t="n">
        <f aca="false">K457+SUM(L457:O457)</f>
        <v>1000</v>
      </c>
      <c r="Q457" s="40"/>
      <c r="R457" s="41" t="n">
        <f aca="false">Q457/$P457</f>
        <v>0</v>
      </c>
      <c r="S457" s="40"/>
      <c r="T457" s="41" t="n">
        <f aca="false">S457/$P457</f>
        <v>0</v>
      </c>
      <c r="U457" s="40"/>
      <c r="V457" s="41" t="n">
        <f aca="false">U457/$P457</f>
        <v>0</v>
      </c>
      <c r="W457" s="40"/>
      <c r="X457" s="42" t="n">
        <f aca="false">W457/$P457</f>
        <v>0</v>
      </c>
      <c r="Y457" s="40" t="n">
        <f aca="false">K457</f>
        <v>1000</v>
      </c>
      <c r="Z457" s="43" t="n">
        <f aca="false">Y457</f>
        <v>1000</v>
      </c>
    </row>
    <row r="458" customFormat="false" ht="13.9" hidden="false" customHeight="true" outlineLevel="0" collapsed="false">
      <c r="E458" s="44"/>
      <c r="F458" s="1" t="s">
        <v>257</v>
      </c>
      <c r="G458" s="46" t="n">
        <v>1000</v>
      </c>
      <c r="H458" s="46" t="n">
        <v>1412.33</v>
      </c>
      <c r="I458" s="46" t="n">
        <v>1200</v>
      </c>
      <c r="J458" s="46" t="n">
        <v>600</v>
      </c>
      <c r="K458" s="49" t="n">
        <v>500</v>
      </c>
      <c r="L458" s="46"/>
      <c r="M458" s="46"/>
      <c r="N458" s="46"/>
      <c r="O458" s="46"/>
      <c r="P458" s="46" t="n">
        <f aca="false">K458+SUM(L458:O458)</f>
        <v>500</v>
      </c>
      <c r="Q458" s="46"/>
      <c r="R458" s="2" t="n">
        <f aca="false">Q458/$P458</f>
        <v>0</v>
      </c>
      <c r="S458" s="46"/>
      <c r="T458" s="2" t="n">
        <f aca="false">S458/$P458</f>
        <v>0</v>
      </c>
      <c r="U458" s="46"/>
      <c r="V458" s="2" t="n">
        <f aca="false">U458/$P458</f>
        <v>0</v>
      </c>
      <c r="W458" s="46"/>
      <c r="X458" s="47" t="n">
        <f aca="false">W458/$P458</f>
        <v>0</v>
      </c>
      <c r="Y458" s="46" t="n">
        <f aca="false">K458</f>
        <v>500</v>
      </c>
      <c r="Z458" s="48" t="n">
        <f aca="false">Y458</f>
        <v>500</v>
      </c>
    </row>
    <row r="459" customFormat="false" ht="13.9" hidden="false" customHeight="true" outlineLevel="0" collapsed="false">
      <c r="E459" s="44"/>
      <c r="F459" s="45" t="s">
        <v>258</v>
      </c>
      <c r="G459" s="46" t="n">
        <v>1300</v>
      </c>
      <c r="H459" s="46" t="n">
        <v>1300</v>
      </c>
      <c r="I459" s="46" t="n">
        <v>1300</v>
      </c>
      <c r="J459" s="46" t="n">
        <v>0</v>
      </c>
      <c r="K459" s="46" t="n">
        <v>1300</v>
      </c>
      <c r="L459" s="46"/>
      <c r="M459" s="46"/>
      <c r="N459" s="46"/>
      <c r="O459" s="46"/>
      <c r="P459" s="46" t="n">
        <f aca="false">K459+SUM(L459:O459)</f>
        <v>1300</v>
      </c>
      <c r="Q459" s="46"/>
      <c r="R459" s="2" t="n">
        <f aca="false">Q459/$P459</f>
        <v>0</v>
      </c>
      <c r="S459" s="46"/>
      <c r="T459" s="2" t="n">
        <f aca="false">S459/$P459</f>
        <v>0</v>
      </c>
      <c r="U459" s="46"/>
      <c r="V459" s="2" t="n">
        <f aca="false">U459/$P459</f>
        <v>0</v>
      </c>
      <c r="W459" s="46"/>
      <c r="X459" s="47" t="n">
        <f aca="false">W459/$P459</f>
        <v>0</v>
      </c>
      <c r="Y459" s="46" t="n">
        <f aca="false">K459</f>
        <v>1300</v>
      </c>
      <c r="Z459" s="48" t="n">
        <f aca="false">Y459</f>
        <v>1300</v>
      </c>
    </row>
    <row r="460" customFormat="false" ht="13.9" hidden="false" customHeight="true" outlineLevel="0" collapsed="false">
      <c r="E460" s="44"/>
      <c r="F460" s="69" t="s">
        <v>259</v>
      </c>
      <c r="G460" s="70" t="n">
        <v>1000</v>
      </c>
      <c r="H460" s="70" t="n">
        <v>1000</v>
      </c>
      <c r="I460" s="70" t="n">
        <v>1000</v>
      </c>
      <c r="J460" s="70" t="n">
        <v>1000</v>
      </c>
      <c r="K460" s="70" t="n">
        <v>1000</v>
      </c>
      <c r="L460" s="70"/>
      <c r="M460" s="70"/>
      <c r="N460" s="70"/>
      <c r="O460" s="70"/>
      <c r="P460" s="70" t="n">
        <f aca="false">K460+SUM(L460:O460)</f>
        <v>1000</v>
      </c>
      <c r="Q460" s="70"/>
      <c r="R460" s="71" t="n">
        <f aca="false">Q460/$P460</f>
        <v>0</v>
      </c>
      <c r="S460" s="70"/>
      <c r="T460" s="71" t="n">
        <f aca="false">S460/$P460</f>
        <v>0</v>
      </c>
      <c r="U460" s="70"/>
      <c r="V460" s="71" t="n">
        <f aca="false">U460/$P460</f>
        <v>0</v>
      </c>
      <c r="W460" s="70"/>
      <c r="X460" s="47" t="n">
        <f aca="false">W460/$P460</f>
        <v>0</v>
      </c>
      <c r="Y460" s="70" t="n">
        <f aca="false">K460</f>
        <v>1000</v>
      </c>
      <c r="Z460" s="48" t="n">
        <f aca="false">Y460</f>
        <v>1000</v>
      </c>
    </row>
    <row r="461" customFormat="false" ht="13.9" hidden="false" customHeight="true" outlineLevel="0" collapsed="false">
      <c r="E461" s="44"/>
      <c r="F461" s="69" t="s">
        <v>260</v>
      </c>
      <c r="G461" s="70"/>
      <c r="H461" s="70"/>
      <c r="I461" s="70" t="n">
        <v>0</v>
      </c>
      <c r="J461" s="70" t="n">
        <v>300</v>
      </c>
      <c r="K461" s="84" t="n">
        <v>200</v>
      </c>
      <c r="L461" s="70"/>
      <c r="M461" s="70"/>
      <c r="N461" s="70"/>
      <c r="O461" s="70"/>
      <c r="P461" s="70" t="n">
        <f aca="false">K461+SUM(L461:O461)</f>
        <v>200</v>
      </c>
      <c r="Q461" s="70"/>
      <c r="R461" s="71" t="n">
        <f aca="false">Q461/$P461</f>
        <v>0</v>
      </c>
      <c r="S461" s="70"/>
      <c r="T461" s="71" t="n">
        <f aca="false">S461/$P461</f>
        <v>0</v>
      </c>
      <c r="U461" s="70"/>
      <c r="V461" s="71" t="n">
        <f aca="false">U461/$P461</f>
        <v>0</v>
      </c>
      <c r="W461" s="70"/>
      <c r="X461" s="47" t="n">
        <f aca="false">W461/$P461</f>
        <v>0</v>
      </c>
      <c r="Y461" s="70" t="n">
        <f aca="false">K461</f>
        <v>200</v>
      </c>
      <c r="Z461" s="48" t="n">
        <f aca="false">Y461</f>
        <v>200</v>
      </c>
    </row>
    <row r="462" customFormat="false" ht="13.9" hidden="false" customHeight="true" outlineLevel="0" collapsed="false">
      <c r="E462" s="52"/>
      <c r="F462" s="53" t="s">
        <v>261</v>
      </c>
      <c r="G462" s="54"/>
      <c r="H462" s="54"/>
      <c r="I462" s="54" t="n">
        <v>0</v>
      </c>
      <c r="J462" s="54" t="n">
        <v>1500</v>
      </c>
      <c r="K462" s="87" t="n">
        <v>1500</v>
      </c>
      <c r="L462" s="54"/>
      <c r="M462" s="54"/>
      <c r="N462" s="54"/>
      <c r="O462" s="54"/>
      <c r="P462" s="54" t="n">
        <f aca="false">K462+SUM(L462:O462)</f>
        <v>1500</v>
      </c>
      <c r="Q462" s="54"/>
      <c r="R462" s="55" t="n">
        <f aca="false">Q462/$P462</f>
        <v>0</v>
      </c>
      <c r="S462" s="54"/>
      <c r="T462" s="55" t="n">
        <f aca="false">S462/$P462</f>
        <v>0</v>
      </c>
      <c r="U462" s="54"/>
      <c r="V462" s="55" t="n">
        <f aca="false">U462/$P462</f>
        <v>0</v>
      </c>
      <c r="W462" s="54"/>
      <c r="X462" s="56" t="n">
        <f aca="false">W462/$P462</f>
        <v>0</v>
      </c>
      <c r="Y462" s="54" t="n">
        <v>0</v>
      </c>
      <c r="Z462" s="57" t="n">
        <f aca="false">Y462</f>
        <v>0</v>
      </c>
    </row>
    <row r="464" customFormat="false" ht="13.9" hidden="false" customHeight="true" outlineLevel="0" collapsed="false">
      <c r="D464" s="19" t="s">
        <v>262</v>
      </c>
      <c r="E464" s="19"/>
      <c r="F464" s="19"/>
      <c r="G464" s="19"/>
      <c r="H464" s="19"/>
      <c r="I464" s="19"/>
      <c r="J464" s="19"/>
      <c r="K464" s="19"/>
      <c r="L464" s="19"/>
      <c r="M464" s="19"/>
      <c r="N464" s="19"/>
      <c r="O464" s="19"/>
      <c r="P464" s="19"/>
      <c r="Q464" s="19"/>
      <c r="R464" s="20"/>
      <c r="S464" s="19"/>
      <c r="T464" s="20"/>
      <c r="U464" s="19"/>
      <c r="V464" s="20"/>
      <c r="W464" s="19"/>
      <c r="X464" s="20"/>
      <c r="Y464" s="19"/>
      <c r="Z464" s="19"/>
    </row>
    <row r="465" customFormat="false" ht="13.9" hidden="false" customHeight="true" outlineLevel="0" collapsed="false">
      <c r="D465" s="6"/>
      <c r="E465" s="6"/>
      <c r="F465" s="6"/>
      <c r="G465" s="7" t="s">
        <v>1</v>
      </c>
      <c r="H465" s="7" t="s">
        <v>2</v>
      </c>
      <c r="I465" s="7" t="s">
        <v>3</v>
      </c>
      <c r="J465" s="7" t="s">
        <v>4</v>
      </c>
      <c r="K465" s="7" t="s">
        <v>5</v>
      </c>
      <c r="L465" s="7" t="s">
        <v>6</v>
      </c>
      <c r="M465" s="7" t="s">
        <v>7</v>
      </c>
      <c r="N465" s="7" t="s">
        <v>8</v>
      </c>
      <c r="O465" s="7" t="s">
        <v>9</v>
      </c>
      <c r="P465" s="7" t="s">
        <v>10</v>
      </c>
      <c r="Q465" s="7" t="s">
        <v>11</v>
      </c>
      <c r="R465" s="8" t="s">
        <v>12</v>
      </c>
      <c r="S465" s="7" t="s">
        <v>13</v>
      </c>
      <c r="T465" s="8" t="s">
        <v>14</v>
      </c>
      <c r="U465" s="7" t="s">
        <v>15</v>
      </c>
      <c r="V465" s="8" t="s">
        <v>16</v>
      </c>
      <c r="W465" s="7" t="s">
        <v>17</v>
      </c>
      <c r="X465" s="8" t="s">
        <v>18</v>
      </c>
      <c r="Y465" s="7" t="s">
        <v>19</v>
      </c>
      <c r="Z465" s="7" t="s">
        <v>20</v>
      </c>
    </row>
    <row r="466" customFormat="false" ht="13.9" hidden="false" customHeight="true" outlineLevel="0" collapsed="false">
      <c r="A466" s="1" t="n">
        <v>7</v>
      </c>
      <c r="D466" s="21" t="s">
        <v>21</v>
      </c>
      <c r="E466" s="22" t="n">
        <v>111</v>
      </c>
      <c r="F466" s="22" t="s">
        <v>47</v>
      </c>
      <c r="G466" s="23" t="n">
        <f aca="false">G473+G513</f>
        <v>36752.41</v>
      </c>
      <c r="H466" s="23" t="n">
        <f aca="false">H473+H513</f>
        <v>43015.88</v>
      </c>
      <c r="I466" s="23" t="n">
        <f aca="false">I473+I513</f>
        <v>39753</v>
      </c>
      <c r="J466" s="23" t="n">
        <f aca="false">J473+J513</f>
        <v>62673.71</v>
      </c>
      <c r="K466" s="23" t="n">
        <f aca="false">K473+K513</f>
        <v>70665</v>
      </c>
      <c r="L466" s="23" t="n">
        <f aca="false">L473+L513</f>
        <v>0</v>
      </c>
      <c r="M466" s="23" t="n">
        <f aca="false">M473+M513</f>
        <v>0</v>
      </c>
      <c r="N466" s="23" t="n">
        <f aca="false">N473+N513</f>
        <v>0</v>
      </c>
      <c r="O466" s="23" t="n">
        <f aca="false">O473+O513</f>
        <v>0</v>
      </c>
      <c r="P466" s="23" t="n">
        <f aca="false">P473+P513</f>
        <v>70665</v>
      </c>
      <c r="Q466" s="23" t="n">
        <f aca="false">Q473+Q513</f>
        <v>0</v>
      </c>
      <c r="R466" s="24" t="n">
        <f aca="false">Q466/$P466</f>
        <v>0</v>
      </c>
      <c r="S466" s="23" t="n">
        <f aca="false">S473+S513</f>
        <v>0</v>
      </c>
      <c r="T466" s="24" t="n">
        <f aca="false">S466/$P466</f>
        <v>0</v>
      </c>
      <c r="U466" s="23" t="n">
        <f aca="false">U473+U513</f>
        <v>0</v>
      </c>
      <c r="V466" s="24" t="n">
        <f aca="false">U466/$P466</f>
        <v>0</v>
      </c>
      <c r="W466" s="23" t="n">
        <f aca="false">W473+W513</f>
        <v>0</v>
      </c>
      <c r="X466" s="24" t="n">
        <f aca="false">W466/$P466</f>
        <v>0</v>
      </c>
      <c r="Y466" s="23" t="n">
        <f aca="false">Y473+Y513</f>
        <v>52821</v>
      </c>
      <c r="Z466" s="23" t="n">
        <f aca="false">Z473+Z513</f>
        <v>57645</v>
      </c>
    </row>
    <row r="467" customFormat="false" ht="13.9" hidden="false" customHeight="true" outlineLevel="0" collapsed="false">
      <c r="A467" s="1" t="n">
        <v>7</v>
      </c>
      <c r="D467" s="21"/>
      <c r="E467" s="22" t="n">
        <v>41</v>
      </c>
      <c r="F467" s="22" t="s">
        <v>23</v>
      </c>
      <c r="G467" s="23" t="n">
        <f aca="false">G474+G517</f>
        <v>59918.84</v>
      </c>
      <c r="H467" s="23" t="n">
        <f aca="false">H474+H517</f>
        <v>86076.21</v>
      </c>
      <c r="I467" s="23" t="n">
        <f aca="false">I474+I517</f>
        <v>101242</v>
      </c>
      <c r="J467" s="23" t="n">
        <f aca="false">J474+J517</f>
        <v>92914.83</v>
      </c>
      <c r="K467" s="23" t="n">
        <f aca="false">K474+K517</f>
        <v>104447</v>
      </c>
      <c r="L467" s="23" t="n">
        <f aca="false">L474+L517</f>
        <v>0</v>
      </c>
      <c r="M467" s="23" t="n">
        <f aca="false">M474+M517</f>
        <v>0</v>
      </c>
      <c r="N467" s="23" t="n">
        <f aca="false">N474+N517</f>
        <v>0</v>
      </c>
      <c r="O467" s="23" t="n">
        <f aca="false">O474+O517</f>
        <v>0</v>
      </c>
      <c r="P467" s="23" t="n">
        <f aca="false">P474+P517</f>
        <v>104447</v>
      </c>
      <c r="Q467" s="23" t="n">
        <f aca="false">Q474+Q517</f>
        <v>0</v>
      </c>
      <c r="R467" s="24" t="n">
        <f aca="false">Q467/$P467</f>
        <v>0</v>
      </c>
      <c r="S467" s="23" t="n">
        <f aca="false">S474+S517</f>
        <v>0</v>
      </c>
      <c r="T467" s="24" t="n">
        <f aca="false">S467/$P467</f>
        <v>0</v>
      </c>
      <c r="U467" s="23" t="n">
        <f aca="false">U474+U517</f>
        <v>0</v>
      </c>
      <c r="V467" s="24" t="n">
        <f aca="false">U467/$P467</f>
        <v>0</v>
      </c>
      <c r="W467" s="23" t="n">
        <f aca="false">W474+W517</f>
        <v>0</v>
      </c>
      <c r="X467" s="24" t="n">
        <f aca="false">W467/$P467</f>
        <v>0</v>
      </c>
      <c r="Y467" s="23" t="n">
        <f aca="false">Y474+Y517</f>
        <v>103809</v>
      </c>
      <c r="Z467" s="23" t="n">
        <f aca="false">Z474+Z517</f>
        <v>109954</v>
      </c>
    </row>
    <row r="468" customFormat="false" ht="13.9" hidden="false" customHeight="true" outlineLevel="0" collapsed="false">
      <c r="A468" s="1" t="n">
        <v>7</v>
      </c>
      <c r="D468" s="21"/>
      <c r="E468" s="22" t="n">
        <v>72</v>
      </c>
      <c r="F468" s="22" t="s">
        <v>25</v>
      </c>
      <c r="G468" s="23" t="n">
        <f aca="false">G475</f>
        <v>684.11</v>
      </c>
      <c r="H468" s="23" t="n">
        <f aca="false">H475</f>
        <v>1801.98</v>
      </c>
      <c r="I468" s="23" t="n">
        <f aca="false">I475</f>
        <v>831</v>
      </c>
      <c r="J468" s="23" t="n">
        <f aca="false">J475</f>
        <v>958.75</v>
      </c>
      <c r="K468" s="23" t="n">
        <f aca="false">K475</f>
        <v>959</v>
      </c>
      <c r="L468" s="23" t="n">
        <f aca="false">L475</f>
        <v>0</v>
      </c>
      <c r="M468" s="23" t="n">
        <f aca="false">M475</f>
        <v>0</v>
      </c>
      <c r="N468" s="23" t="n">
        <f aca="false">N475</f>
        <v>0</v>
      </c>
      <c r="O468" s="23" t="n">
        <f aca="false">O475</f>
        <v>0</v>
      </c>
      <c r="P468" s="23" t="n">
        <f aca="false">P475</f>
        <v>959</v>
      </c>
      <c r="Q468" s="23" t="n">
        <f aca="false">Q475</f>
        <v>0</v>
      </c>
      <c r="R468" s="24" t="n">
        <f aca="false">Q468/$P468</f>
        <v>0</v>
      </c>
      <c r="S468" s="23" t="n">
        <f aca="false">S475</f>
        <v>0</v>
      </c>
      <c r="T468" s="24" t="n">
        <f aca="false">S468/$P468</f>
        <v>0</v>
      </c>
      <c r="U468" s="23" t="n">
        <f aca="false">U475</f>
        <v>0</v>
      </c>
      <c r="V468" s="24" t="n">
        <f aca="false">U468/$P468</f>
        <v>0</v>
      </c>
      <c r="W468" s="23" t="n">
        <f aca="false">W475</f>
        <v>0</v>
      </c>
      <c r="X468" s="24" t="n">
        <f aca="false">W468/$P468</f>
        <v>0</v>
      </c>
      <c r="Y468" s="23" t="n">
        <f aca="false">Y475</f>
        <v>959</v>
      </c>
      <c r="Z468" s="23" t="n">
        <f aca="false">Z475</f>
        <v>959</v>
      </c>
    </row>
    <row r="469" customFormat="false" ht="13.9" hidden="false" customHeight="true" outlineLevel="0" collapsed="false">
      <c r="A469" s="1" t="n">
        <v>7</v>
      </c>
      <c r="D469" s="17"/>
      <c r="E469" s="18"/>
      <c r="F469" s="25" t="s">
        <v>124</v>
      </c>
      <c r="G469" s="26" t="n">
        <f aca="false">SUM(G466:G468)</f>
        <v>97355.36</v>
      </c>
      <c r="H469" s="26" t="n">
        <f aca="false">SUM(H466:H468)</f>
        <v>130894.07</v>
      </c>
      <c r="I469" s="26" t="n">
        <f aca="false">SUM(I466:I468)</f>
        <v>141826</v>
      </c>
      <c r="J469" s="26" t="n">
        <f aca="false">SUM(J466:J468)</f>
        <v>156547.29</v>
      </c>
      <c r="K469" s="26" t="n">
        <f aca="false">SUM(K466:K468)</f>
        <v>176071</v>
      </c>
      <c r="L469" s="26" t="n">
        <f aca="false">SUM(L466:L468)</f>
        <v>0</v>
      </c>
      <c r="M469" s="26" t="n">
        <f aca="false">SUM(M466:M468)</f>
        <v>0</v>
      </c>
      <c r="N469" s="26" t="n">
        <f aca="false">SUM(N466:N468)</f>
        <v>0</v>
      </c>
      <c r="O469" s="26" t="n">
        <f aca="false">SUM(O466:O468)</f>
        <v>0</v>
      </c>
      <c r="P469" s="26" t="n">
        <f aca="false">SUM(P466:P468)</f>
        <v>176071</v>
      </c>
      <c r="Q469" s="26" t="n">
        <f aca="false">SUM(Q466:Q468)</f>
        <v>0</v>
      </c>
      <c r="R469" s="27" t="n">
        <f aca="false">Q469/$P469</f>
        <v>0</v>
      </c>
      <c r="S469" s="26" t="n">
        <f aca="false">SUM(S466:S468)</f>
        <v>0</v>
      </c>
      <c r="T469" s="27" t="n">
        <f aca="false">S469/$P469</f>
        <v>0</v>
      </c>
      <c r="U469" s="26" t="n">
        <f aca="false">SUM(U466:U468)</f>
        <v>0</v>
      </c>
      <c r="V469" s="27" t="n">
        <f aca="false">U469/$P469</f>
        <v>0</v>
      </c>
      <c r="W469" s="26" t="n">
        <f aca="false">SUM(W466:W468)</f>
        <v>0</v>
      </c>
      <c r="X469" s="27" t="n">
        <f aca="false">W469/$P469</f>
        <v>0</v>
      </c>
      <c r="Y469" s="26" t="n">
        <f aca="false">SUM(Y466:Y468)</f>
        <v>157589</v>
      </c>
      <c r="Z469" s="26" t="n">
        <f aca="false">SUM(Z466:Z468)</f>
        <v>168558</v>
      </c>
    </row>
    <row r="471" customFormat="false" ht="13.9" hidden="false" customHeight="true" outlineLevel="0" collapsed="false">
      <c r="D471" s="28" t="s">
        <v>263</v>
      </c>
      <c r="E471" s="28"/>
      <c r="F471" s="28"/>
      <c r="G471" s="28"/>
      <c r="H471" s="28"/>
      <c r="I471" s="28"/>
      <c r="J471" s="28"/>
      <c r="K471" s="28"/>
      <c r="L471" s="28"/>
      <c r="M471" s="28"/>
      <c r="N471" s="28"/>
      <c r="O471" s="28"/>
      <c r="P471" s="28"/>
      <c r="Q471" s="28"/>
      <c r="R471" s="29"/>
      <c r="S471" s="28"/>
      <c r="T471" s="29"/>
      <c r="U471" s="28"/>
      <c r="V471" s="29"/>
      <c r="W471" s="28"/>
      <c r="X471" s="29"/>
      <c r="Y471" s="28"/>
      <c r="Z471" s="28"/>
    </row>
    <row r="472" customFormat="false" ht="13.9" hidden="false" customHeight="true" outlineLevel="0" collapsed="false">
      <c r="D472" s="101"/>
      <c r="E472" s="101"/>
      <c r="F472" s="101"/>
      <c r="G472" s="7" t="s">
        <v>1</v>
      </c>
      <c r="H472" s="7" t="s">
        <v>2</v>
      </c>
      <c r="I472" s="7" t="s">
        <v>3</v>
      </c>
      <c r="J472" s="7" t="s">
        <v>4</v>
      </c>
      <c r="K472" s="7" t="s">
        <v>5</v>
      </c>
      <c r="L472" s="7" t="s">
        <v>6</v>
      </c>
      <c r="M472" s="7" t="s">
        <v>7</v>
      </c>
      <c r="N472" s="7" t="s">
        <v>8</v>
      </c>
      <c r="O472" s="7" t="s">
        <v>9</v>
      </c>
      <c r="P472" s="7" t="s">
        <v>10</v>
      </c>
      <c r="Q472" s="7" t="s">
        <v>11</v>
      </c>
      <c r="R472" s="8" t="s">
        <v>12</v>
      </c>
      <c r="S472" s="7" t="s">
        <v>13</v>
      </c>
      <c r="T472" s="8" t="s">
        <v>14</v>
      </c>
      <c r="U472" s="7" t="s">
        <v>15</v>
      </c>
      <c r="V472" s="8" t="s">
        <v>16</v>
      </c>
      <c r="W472" s="7" t="s">
        <v>17</v>
      </c>
      <c r="X472" s="8" t="s">
        <v>18</v>
      </c>
      <c r="Y472" s="7" t="s">
        <v>19</v>
      </c>
      <c r="Z472" s="7" t="s">
        <v>20</v>
      </c>
    </row>
    <row r="473" customFormat="false" ht="13.9" hidden="false" customHeight="true" outlineLevel="0" collapsed="false">
      <c r="A473" s="1" t="n">
        <v>7</v>
      </c>
      <c r="B473" s="1" t="n">
        <v>1</v>
      </c>
      <c r="D473" s="30" t="s">
        <v>21</v>
      </c>
      <c r="E473" s="10" t="n">
        <v>111</v>
      </c>
      <c r="F473" s="10" t="s">
        <v>47</v>
      </c>
      <c r="G473" s="11" t="n">
        <f aca="false">G483</f>
        <v>34925.29</v>
      </c>
      <c r="H473" s="11" t="n">
        <f aca="false">H483</f>
        <v>35712</v>
      </c>
      <c r="I473" s="11" t="n">
        <f aca="false">I483</f>
        <v>38688</v>
      </c>
      <c r="J473" s="11" t="n">
        <f aca="false">J483</f>
        <v>44092</v>
      </c>
      <c r="K473" s="11" t="n">
        <f aca="false">K483</f>
        <v>43848</v>
      </c>
      <c r="L473" s="11" t="n">
        <f aca="false">L483</f>
        <v>0</v>
      </c>
      <c r="M473" s="11" t="n">
        <f aca="false">M483</f>
        <v>0</v>
      </c>
      <c r="N473" s="11" t="n">
        <f aca="false">N483</f>
        <v>0</v>
      </c>
      <c r="O473" s="11" t="n">
        <f aca="false">O483</f>
        <v>0</v>
      </c>
      <c r="P473" s="11" t="n">
        <f aca="false">P483</f>
        <v>43848</v>
      </c>
      <c r="Q473" s="11" t="n">
        <f aca="false">Q483</f>
        <v>0</v>
      </c>
      <c r="R473" s="12" t="n">
        <f aca="false">Q473/$P473</f>
        <v>0</v>
      </c>
      <c r="S473" s="11" t="n">
        <f aca="false">S483</f>
        <v>0</v>
      </c>
      <c r="T473" s="12" t="n">
        <f aca="false">S473/$P473</f>
        <v>0</v>
      </c>
      <c r="U473" s="11" t="n">
        <f aca="false">U483</f>
        <v>0</v>
      </c>
      <c r="V473" s="12" t="n">
        <f aca="false">U473/$P473</f>
        <v>0</v>
      </c>
      <c r="W473" s="11" t="n">
        <f aca="false">W483</f>
        <v>0</v>
      </c>
      <c r="X473" s="12" t="n">
        <f aca="false">W473/$P473</f>
        <v>0</v>
      </c>
      <c r="Y473" s="11" t="n">
        <f aca="false">Y483</f>
        <v>48233</v>
      </c>
      <c r="Z473" s="11" t="n">
        <f aca="false">Z483</f>
        <v>53057</v>
      </c>
    </row>
    <row r="474" customFormat="false" ht="13.9" hidden="false" customHeight="true" outlineLevel="0" collapsed="false">
      <c r="A474" s="1" t="n">
        <v>7</v>
      </c>
      <c r="B474" s="1" t="n">
        <v>1</v>
      </c>
      <c r="D474" s="30"/>
      <c r="E474" s="10" t="n">
        <v>41</v>
      </c>
      <c r="F474" s="10" t="s">
        <v>23</v>
      </c>
      <c r="G474" s="11" t="n">
        <f aca="false">G488+G503</f>
        <v>57018.84</v>
      </c>
      <c r="H474" s="11" t="n">
        <f aca="false">H488+H503</f>
        <v>80817.33</v>
      </c>
      <c r="I474" s="11" t="n">
        <f aca="false">I488+I503</f>
        <v>97442</v>
      </c>
      <c r="J474" s="11" t="n">
        <f aca="false">J488+J503</f>
        <v>91714.83</v>
      </c>
      <c r="K474" s="11" t="n">
        <f aca="false">K488+K503</f>
        <v>100647</v>
      </c>
      <c r="L474" s="11" t="n">
        <f aca="false">L488+L503</f>
        <v>0</v>
      </c>
      <c r="M474" s="11" t="n">
        <f aca="false">M488+M503</f>
        <v>0</v>
      </c>
      <c r="N474" s="11" t="n">
        <f aca="false">N488+N503</f>
        <v>0</v>
      </c>
      <c r="O474" s="11" t="n">
        <f aca="false">O488+O503</f>
        <v>0</v>
      </c>
      <c r="P474" s="11" t="n">
        <f aca="false">P488+P503</f>
        <v>100647</v>
      </c>
      <c r="Q474" s="11" t="n">
        <f aca="false">Q488+Q503</f>
        <v>0</v>
      </c>
      <c r="R474" s="12" t="n">
        <f aca="false">Q474/$P474</f>
        <v>0</v>
      </c>
      <c r="S474" s="11" t="n">
        <f aca="false">S488+S503</f>
        <v>0</v>
      </c>
      <c r="T474" s="12" t="n">
        <f aca="false">S474/$P474</f>
        <v>0</v>
      </c>
      <c r="U474" s="11" t="n">
        <f aca="false">U488+U503</f>
        <v>0</v>
      </c>
      <c r="V474" s="12" t="n">
        <f aca="false">U474/$P474</f>
        <v>0</v>
      </c>
      <c r="W474" s="11" t="n">
        <f aca="false">W488+W503</f>
        <v>0</v>
      </c>
      <c r="X474" s="12" t="n">
        <f aca="false">W474/$P474</f>
        <v>0</v>
      </c>
      <c r="Y474" s="11" t="n">
        <f aca="false">Y488+Y503</f>
        <v>100009</v>
      </c>
      <c r="Z474" s="11" t="n">
        <f aca="false">Z488+Z503</f>
        <v>106154</v>
      </c>
    </row>
    <row r="475" customFormat="false" ht="13.9" hidden="false" customHeight="true" outlineLevel="0" collapsed="false">
      <c r="A475" s="1" t="n">
        <v>7</v>
      </c>
      <c r="B475" s="1" t="n">
        <v>1</v>
      </c>
      <c r="D475" s="30"/>
      <c r="E475" s="10" t="n">
        <v>72</v>
      </c>
      <c r="F475" s="10" t="s">
        <v>25</v>
      </c>
      <c r="G475" s="11" t="n">
        <f aca="false">G491</f>
        <v>684.11</v>
      </c>
      <c r="H475" s="11" t="n">
        <f aca="false">H491</f>
        <v>1801.98</v>
      </c>
      <c r="I475" s="11" t="n">
        <f aca="false">I491</f>
        <v>831</v>
      </c>
      <c r="J475" s="11" t="n">
        <f aca="false">J491</f>
        <v>958.75</v>
      </c>
      <c r="K475" s="11" t="n">
        <f aca="false">K491</f>
        <v>959</v>
      </c>
      <c r="L475" s="11" t="n">
        <f aca="false">L491</f>
        <v>0</v>
      </c>
      <c r="M475" s="11" t="n">
        <f aca="false">M491</f>
        <v>0</v>
      </c>
      <c r="N475" s="11" t="n">
        <f aca="false">N491</f>
        <v>0</v>
      </c>
      <c r="O475" s="11" t="n">
        <f aca="false">O491</f>
        <v>0</v>
      </c>
      <c r="P475" s="11" t="n">
        <f aca="false">P491</f>
        <v>959</v>
      </c>
      <c r="Q475" s="11" t="n">
        <f aca="false">Q491</f>
        <v>0</v>
      </c>
      <c r="R475" s="12" t="n">
        <f aca="false">Q475/$P475</f>
        <v>0</v>
      </c>
      <c r="S475" s="11" t="n">
        <f aca="false">S491</f>
        <v>0</v>
      </c>
      <c r="T475" s="12" t="n">
        <f aca="false">S475/$P475</f>
        <v>0</v>
      </c>
      <c r="U475" s="11" t="n">
        <f aca="false">U491</f>
        <v>0</v>
      </c>
      <c r="V475" s="12" t="n">
        <f aca="false">U475/$P475</f>
        <v>0</v>
      </c>
      <c r="W475" s="11" t="n">
        <f aca="false">W491</f>
        <v>0</v>
      </c>
      <c r="X475" s="12" t="n">
        <f aca="false">W475/$P475</f>
        <v>0</v>
      </c>
      <c r="Y475" s="11" t="n">
        <f aca="false">Y491</f>
        <v>959</v>
      </c>
      <c r="Z475" s="11" t="n">
        <f aca="false">Z491</f>
        <v>959</v>
      </c>
    </row>
    <row r="476" customFormat="false" ht="13.9" hidden="false" customHeight="true" outlineLevel="0" collapsed="false">
      <c r="A476" s="1" t="n">
        <v>7</v>
      </c>
      <c r="B476" s="1" t="n">
        <v>1</v>
      </c>
      <c r="D476" s="17"/>
      <c r="E476" s="18"/>
      <c r="F476" s="13" t="s">
        <v>124</v>
      </c>
      <c r="G476" s="14" t="n">
        <f aca="false">SUM(G473:G475)</f>
        <v>92628.24</v>
      </c>
      <c r="H476" s="14" t="n">
        <f aca="false">SUM(H473:H475)</f>
        <v>118331.31</v>
      </c>
      <c r="I476" s="14" t="n">
        <f aca="false">SUM(I473:I475)</f>
        <v>136961</v>
      </c>
      <c r="J476" s="14" t="n">
        <f aca="false">SUM(J473:J475)</f>
        <v>136765.58</v>
      </c>
      <c r="K476" s="14" t="n">
        <f aca="false">SUM(K473:K475)</f>
        <v>145454</v>
      </c>
      <c r="L476" s="14" t="n">
        <f aca="false">SUM(L473:L475)</f>
        <v>0</v>
      </c>
      <c r="M476" s="14" t="n">
        <f aca="false">SUM(M473:M475)</f>
        <v>0</v>
      </c>
      <c r="N476" s="14" t="n">
        <f aca="false">SUM(N473:N475)</f>
        <v>0</v>
      </c>
      <c r="O476" s="14" t="n">
        <f aca="false">SUM(O473:O475)</f>
        <v>0</v>
      </c>
      <c r="P476" s="14" t="n">
        <f aca="false">SUM(P473:P475)</f>
        <v>145454</v>
      </c>
      <c r="Q476" s="14" t="n">
        <f aca="false">SUM(Q473:Q475)</f>
        <v>0</v>
      </c>
      <c r="R476" s="15" t="n">
        <f aca="false">Q476/$P476</f>
        <v>0</v>
      </c>
      <c r="S476" s="14" t="n">
        <f aca="false">SUM(S473:S475)</f>
        <v>0</v>
      </c>
      <c r="T476" s="15" t="n">
        <f aca="false">S476/$P476</f>
        <v>0</v>
      </c>
      <c r="U476" s="14" t="n">
        <f aca="false">SUM(U473:U475)</f>
        <v>0</v>
      </c>
      <c r="V476" s="15" t="n">
        <f aca="false">U476/$P476</f>
        <v>0</v>
      </c>
      <c r="W476" s="14" t="n">
        <f aca="false">SUM(W473:W475)</f>
        <v>0</v>
      </c>
      <c r="X476" s="15" t="n">
        <f aca="false">W476/$P476</f>
        <v>0</v>
      </c>
      <c r="Y476" s="14" t="n">
        <f aca="false">SUM(Y473:Y475)</f>
        <v>149201</v>
      </c>
      <c r="Z476" s="14" t="n">
        <f aca="false">SUM(Z473:Z475)</f>
        <v>160170</v>
      </c>
    </row>
    <row r="478" customFormat="false" ht="13.9" hidden="false" customHeight="true" outlineLevel="0" collapsed="false">
      <c r="D478" s="60" t="s">
        <v>264</v>
      </c>
      <c r="E478" s="60"/>
      <c r="F478" s="60"/>
      <c r="G478" s="60"/>
      <c r="H478" s="60"/>
      <c r="I478" s="60"/>
      <c r="J478" s="60"/>
      <c r="K478" s="60"/>
      <c r="L478" s="60"/>
      <c r="M478" s="60"/>
      <c r="N478" s="60"/>
      <c r="O478" s="60"/>
      <c r="P478" s="60"/>
      <c r="Q478" s="60"/>
      <c r="R478" s="61"/>
      <c r="S478" s="60"/>
      <c r="T478" s="61"/>
      <c r="U478" s="60"/>
      <c r="V478" s="61"/>
      <c r="W478" s="60"/>
      <c r="X478" s="61"/>
      <c r="Y478" s="60"/>
      <c r="Z478" s="60"/>
    </row>
    <row r="479" customFormat="false" ht="13.9" hidden="false" customHeight="true" outlineLevel="0" collapsed="false">
      <c r="D479" s="7" t="s">
        <v>33</v>
      </c>
      <c r="E479" s="7" t="s">
        <v>34</v>
      </c>
      <c r="F479" s="7" t="s">
        <v>35</v>
      </c>
      <c r="G479" s="7" t="s">
        <v>1</v>
      </c>
      <c r="H479" s="7" t="s">
        <v>2</v>
      </c>
      <c r="I479" s="7" t="s">
        <v>3</v>
      </c>
      <c r="J479" s="7" t="s">
        <v>4</v>
      </c>
      <c r="K479" s="7" t="s">
        <v>5</v>
      </c>
      <c r="L479" s="7" t="s">
        <v>6</v>
      </c>
      <c r="M479" s="7" t="s">
        <v>7</v>
      </c>
      <c r="N479" s="7" t="s">
        <v>8</v>
      </c>
      <c r="O479" s="7" t="s">
        <v>9</v>
      </c>
      <c r="P479" s="7" t="s">
        <v>10</v>
      </c>
      <c r="Q479" s="7" t="s">
        <v>11</v>
      </c>
      <c r="R479" s="8" t="s">
        <v>12</v>
      </c>
      <c r="S479" s="7" t="s">
        <v>13</v>
      </c>
      <c r="T479" s="8" t="s">
        <v>14</v>
      </c>
      <c r="U479" s="7" t="s">
        <v>15</v>
      </c>
      <c r="V479" s="8" t="s">
        <v>16</v>
      </c>
      <c r="W479" s="7" t="s">
        <v>17</v>
      </c>
      <c r="X479" s="8" t="s">
        <v>18</v>
      </c>
      <c r="Y479" s="7" t="s">
        <v>19</v>
      </c>
      <c r="Z479" s="7" t="s">
        <v>20</v>
      </c>
    </row>
    <row r="480" customFormat="false" ht="13.9" hidden="false" customHeight="true" outlineLevel="0" collapsed="false">
      <c r="A480" s="1" t="n">
        <v>7</v>
      </c>
      <c r="B480" s="1" t="n">
        <v>1</v>
      </c>
      <c r="C480" s="1" t="n">
        <v>1</v>
      </c>
      <c r="D480" s="74" t="s">
        <v>265</v>
      </c>
      <c r="E480" s="10" t="n">
        <v>610</v>
      </c>
      <c r="F480" s="10" t="s">
        <v>129</v>
      </c>
      <c r="G480" s="11" t="n">
        <v>24196.49</v>
      </c>
      <c r="H480" s="11" t="n">
        <v>26440.98</v>
      </c>
      <c r="I480" s="11" t="n">
        <v>27875</v>
      </c>
      <c r="J480" s="11" t="n">
        <v>32752.23</v>
      </c>
      <c r="K480" s="11" t="n">
        <v>31473</v>
      </c>
      <c r="L480" s="11"/>
      <c r="M480" s="11"/>
      <c r="N480" s="11"/>
      <c r="O480" s="11"/>
      <c r="P480" s="11" t="n">
        <f aca="false">K480+SUM(L480:O480)</f>
        <v>31473</v>
      </c>
      <c r="Q480" s="11"/>
      <c r="R480" s="12" t="n">
        <f aca="false">Q480/$P480</f>
        <v>0</v>
      </c>
      <c r="S480" s="11"/>
      <c r="T480" s="12" t="n">
        <f aca="false">S480/$P480</f>
        <v>0</v>
      </c>
      <c r="U480" s="11"/>
      <c r="V480" s="12" t="n">
        <f aca="false">U480/$P480</f>
        <v>0</v>
      </c>
      <c r="W480" s="11"/>
      <c r="X480" s="12" t="n">
        <f aca="false">W480/$P480</f>
        <v>0</v>
      </c>
      <c r="Y480" s="11" t="n">
        <v>34621</v>
      </c>
      <c r="Z480" s="11" t="n">
        <v>38083</v>
      </c>
    </row>
    <row r="481" customFormat="false" ht="13.9" hidden="false" customHeight="true" outlineLevel="0" collapsed="false">
      <c r="A481" s="1" t="n">
        <v>7</v>
      </c>
      <c r="B481" s="1" t="n">
        <v>1</v>
      </c>
      <c r="C481" s="1" t="n">
        <v>1</v>
      </c>
      <c r="D481" s="74"/>
      <c r="E481" s="10" t="n">
        <v>620</v>
      </c>
      <c r="F481" s="10" t="s">
        <v>130</v>
      </c>
      <c r="G481" s="11" t="n">
        <v>8985.63</v>
      </c>
      <c r="H481" s="11" t="n">
        <v>9271.02</v>
      </c>
      <c r="I481" s="11" t="n">
        <v>10813</v>
      </c>
      <c r="J481" s="11" t="n">
        <v>11339.77</v>
      </c>
      <c r="K481" s="11" t="n">
        <v>12375</v>
      </c>
      <c r="L481" s="11"/>
      <c r="M481" s="11"/>
      <c r="N481" s="11"/>
      <c r="O481" s="11"/>
      <c r="P481" s="11" t="n">
        <f aca="false">K481+SUM(L481:O481)</f>
        <v>12375</v>
      </c>
      <c r="Q481" s="11"/>
      <c r="R481" s="12" t="n">
        <f aca="false">Q481/$P481</f>
        <v>0</v>
      </c>
      <c r="S481" s="11"/>
      <c r="T481" s="12" t="n">
        <f aca="false">S481/$P481</f>
        <v>0</v>
      </c>
      <c r="U481" s="11"/>
      <c r="V481" s="12" t="n">
        <f aca="false">U481/$P481</f>
        <v>0</v>
      </c>
      <c r="W481" s="11"/>
      <c r="X481" s="12" t="n">
        <f aca="false">W481/$P481</f>
        <v>0</v>
      </c>
      <c r="Y481" s="11" t="n">
        <v>13612</v>
      </c>
      <c r="Z481" s="11" t="n">
        <v>14974</v>
      </c>
    </row>
    <row r="482" customFormat="false" ht="13.9" hidden="false" customHeight="true" outlineLevel="0" collapsed="false">
      <c r="A482" s="1" t="n">
        <v>7</v>
      </c>
      <c r="B482" s="1" t="n">
        <v>1</v>
      </c>
      <c r="C482" s="1" t="n">
        <v>1</v>
      </c>
      <c r="D482" s="74"/>
      <c r="E482" s="10" t="n">
        <v>630</v>
      </c>
      <c r="F482" s="10" t="s">
        <v>131</v>
      </c>
      <c r="G482" s="11" t="n">
        <v>1743.17</v>
      </c>
      <c r="H482" s="11" t="n">
        <v>0</v>
      </c>
      <c r="I482" s="11" t="n">
        <v>0</v>
      </c>
      <c r="J482" s="11" t="n">
        <v>0</v>
      </c>
      <c r="K482" s="11" t="n">
        <v>0</v>
      </c>
      <c r="L482" s="11"/>
      <c r="M482" s="11"/>
      <c r="N482" s="11"/>
      <c r="O482" s="11"/>
      <c r="P482" s="11" t="n">
        <f aca="false">K482+SUM(L482:O482)</f>
        <v>0</v>
      </c>
      <c r="Q482" s="11"/>
      <c r="R482" s="12" t="e">
        <f aca="false">Q482/$P482</f>
        <v>#DIV/0!</v>
      </c>
      <c r="S482" s="11"/>
      <c r="T482" s="12" t="e">
        <f aca="false">S482/$P482</f>
        <v>#DIV/0!</v>
      </c>
      <c r="U482" s="11"/>
      <c r="V482" s="12" t="e">
        <f aca="false">U482/$P482</f>
        <v>#DIV/0!</v>
      </c>
      <c r="W482" s="11"/>
      <c r="X482" s="12" t="e">
        <f aca="false">W482/$P482</f>
        <v>#DIV/0!</v>
      </c>
      <c r="Y482" s="11" t="n">
        <v>0</v>
      </c>
      <c r="Z482" s="11" t="n">
        <v>0</v>
      </c>
    </row>
    <row r="483" customFormat="false" ht="13.9" hidden="false" customHeight="true" outlineLevel="0" collapsed="false">
      <c r="A483" s="1" t="n">
        <v>7</v>
      </c>
      <c r="B483" s="1" t="n">
        <v>1</v>
      </c>
      <c r="C483" s="1" t="n">
        <v>1</v>
      </c>
      <c r="D483" s="75" t="s">
        <v>21</v>
      </c>
      <c r="E483" s="35" t="n">
        <v>111</v>
      </c>
      <c r="F483" s="35" t="s">
        <v>134</v>
      </c>
      <c r="G483" s="36" t="n">
        <f aca="false">SUM(G480:G482)</f>
        <v>34925.29</v>
      </c>
      <c r="H483" s="36" t="n">
        <f aca="false">SUM(H480:H482)</f>
        <v>35712</v>
      </c>
      <c r="I483" s="90" t="n">
        <f aca="false">SUM(I480:I482)</f>
        <v>38688</v>
      </c>
      <c r="J483" s="90" t="n">
        <f aca="false">SUM(J480:J482)</f>
        <v>44092</v>
      </c>
      <c r="K483" s="90" t="n">
        <f aca="false">SUM(K480:K482)</f>
        <v>43848</v>
      </c>
      <c r="L483" s="90" t="n">
        <f aca="false">SUM(L480:L482)</f>
        <v>0</v>
      </c>
      <c r="M483" s="90" t="n">
        <f aca="false">SUM(M480:M482)</f>
        <v>0</v>
      </c>
      <c r="N483" s="90" t="n">
        <f aca="false">SUM(N480:N482)</f>
        <v>0</v>
      </c>
      <c r="O483" s="90" t="n">
        <f aca="false">SUM(O480:O482)</f>
        <v>0</v>
      </c>
      <c r="P483" s="90" t="n">
        <f aca="false">SUM(P480:P482)</f>
        <v>43848</v>
      </c>
      <c r="Q483" s="90" t="n">
        <f aca="false">SUM(Q480:Q482)</f>
        <v>0</v>
      </c>
      <c r="R483" s="91" t="n">
        <f aca="false">Q483/$P483</f>
        <v>0</v>
      </c>
      <c r="S483" s="90" t="n">
        <f aca="false">SUM(S480:S482)</f>
        <v>0</v>
      </c>
      <c r="T483" s="91" t="n">
        <f aca="false">S483/$P483</f>
        <v>0</v>
      </c>
      <c r="U483" s="90" t="n">
        <f aca="false">SUM(U480:U482)</f>
        <v>0</v>
      </c>
      <c r="V483" s="91" t="n">
        <f aca="false">U483/$P483</f>
        <v>0</v>
      </c>
      <c r="W483" s="90" t="n">
        <f aca="false">SUM(W480:W482)</f>
        <v>0</v>
      </c>
      <c r="X483" s="91" t="n">
        <f aca="false">W483/$P483</f>
        <v>0</v>
      </c>
      <c r="Y483" s="36" t="n">
        <f aca="false">SUM(Y480:Y482)</f>
        <v>48233</v>
      </c>
      <c r="Z483" s="36" t="n">
        <f aca="false">SUM(Z480:Z482)</f>
        <v>53057</v>
      </c>
    </row>
    <row r="484" customFormat="false" ht="13.9" hidden="false" customHeight="true" outlineLevel="0" collapsed="false">
      <c r="A484" s="1" t="n">
        <v>7</v>
      </c>
      <c r="B484" s="1" t="n">
        <v>1</v>
      </c>
      <c r="C484" s="1" t="n">
        <v>1</v>
      </c>
      <c r="D484" s="74" t="s">
        <v>265</v>
      </c>
      <c r="E484" s="10" t="n">
        <v>610</v>
      </c>
      <c r="F484" s="10" t="s">
        <v>129</v>
      </c>
      <c r="G484" s="11" t="n">
        <v>26657.85</v>
      </c>
      <c r="H484" s="11" t="n">
        <v>32739.95</v>
      </c>
      <c r="I484" s="11" t="n">
        <v>46273</v>
      </c>
      <c r="J484" s="11" t="n">
        <v>44457.69</v>
      </c>
      <c r="K484" s="11" t="n">
        <f aca="false">45344-105</f>
        <v>45239</v>
      </c>
      <c r="L484" s="11"/>
      <c r="M484" s="11"/>
      <c r="N484" s="11"/>
      <c r="O484" s="11"/>
      <c r="P484" s="11" t="n">
        <f aca="false">K484+SUM(L484:O484)</f>
        <v>45239</v>
      </c>
      <c r="Q484" s="11"/>
      <c r="R484" s="12" t="n">
        <f aca="false">Q484/$P484</f>
        <v>0</v>
      </c>
      <c r="S484" s="11"/>
      <c r="T484" s="12" t="n">
        <f aca="false">S484/$P484</f>
        <v>0</v>
      </c>
      <c r="U484" s="11"/>
      <c r="V484" s="12" t="n">
        <f aca="false">U484/$P484</f>
        <v>0</v>
      </c>
      <c r="W484" s="11"/>
      <c r="X484" s="12" t="n">
        <f aca="false">W484/$P484</f>
        <v>0</v>
      </c>
      <c r="Y484" s="11" t="n">
        <v>48762</v>
      </c>
      <c r="Z484" s="11" t="n">
        <v>53138</v>
      </c>
    </row>
    <row r="485" customFormat="false" ht="13.9" hidden="false" customHeight="true" outlineLevel="0" collapsed="false">
      <c r="A485" s="1" t="n">
        <v>7</v>
      </c>
      <c r="B485" s="1" t="n">
        <v>1</v>
      </c>
      <c r="C485" s="1" t="n">
        <v>1</v>
      </c>
      <c r="D485" s="74"/>
      <c r="E485" s="10" t="n">
        <v>620</v>
      </c>
      <c r="F485" s="10" t="s">
        <v>130</v>
      </c>
      <c r="G485" s="11" t="n">
        <v>10236.89</v>
      </c>
      <c r="H485" s="11" t="n">
        <v>12271.98</v>
      </c>
      <c r="I485" s="11" t="n">
        <v>18335</v>
      </c>
      <c r="J485" s="11" t="n">
        <v>15094.65</v>
      </c>
      <c r="K485" s="11" t="n">
        <f aca="false">18848+197</f>
        <v>19045</v>
      </c>
      <c r="L485" s="11"/>
      <c r="M485" s="11"/>
      <c r="N485" s="11"/>
      <c r="O485" s="11"/>
      <c r="P485" s="11" t="n">
        <f aca="false">K485+SUM(L485:O485)</f>
        <v>19045</v>
      </c>
      <c r="Q485" s="11"/>
      <c r="R485" s="12" t="n">
        <f aca="false">Q485/$P485</f>
        <v>0</v>
      </c>
      <c r="S485" s="11"/>
      <c r="T485" s="12" t="n">
        <f aca="false">S485/$P485</f>
        <v>0</v>
      </c>
      <c r="U485" s="11"/>
      <c r="V485" s="12" t="n">
        <f aca="false">U485/$P485</f>
        <v>0</v>
      </c>
      <c r="W485" s="11"/>
      <c r="X485" s="12" t="n">
        <f aca="false">W485/$P485</f>
        <v>0</v>
      </c>
      <c r="Y485" s="11" t="n">
        <f aca="false">18711+197</f>
        <v>18908</v>
      </c>
      <c r="Z485" s="11" t="n">
        <f aca="false">20394+197</f>
        <v>20591</v>
      </c>
    </row>
    <row r="486" customFormat="false" ht="13.9" hidden="false" customHeight="true" outlineLevel="0" collapsed="false">
      <c r="A486" s="1" t="n">
        <v>7</v>
      </c>
      <c r="B486" s="1" t="n">
        <v>1</v>
      </c>
      <c r="C486" s="1" t="n">
        <v>1</v>
      </c>
      <c r="D486" s="74"/>
      <c r="E486" s="10" t="n">
        <v>630</v>
      </c>
      <c r="F486" s="10" t="s">
        <v>131</v>
      </c>
      <c r="G486" s="11" t="n">
        <v>16568.79</v>
      </c>
      <c r="H486" s="11" t="n">
        <v>31927.69</v>
      </c>
      <c r="I486" s="11" t="n">
        <v>25683</v>
      </c>
      <c r="J486" s="11" t="n">
        <v>30286.91</v>
      </c>
      <c r="K486" s="11" t="n">
        <f aca="false">6876+23716</f>
        <v>30592</v>
      </c>
      <c r="L486" s="11"/>
      <c r="M486" s="11"/>
      <c r="N486" s="11"/>
      <c r="O486" s="11"/>
      <c r="P486" s="11" t="n">
        <f aca="false">K486+SUM(L486:O486)</f>
        <v>30592</v>
      </c>
      <c r="Q486" s="11"/>
      <c r="R486" s="12" t="n">
        <f aca="false">Q486/$P486</f>
        <v>0</v>
      </c>
      <c r="S486" s="11"/>
      <c r="T486" s="12" t="n">
        <f aca="false">S486/$P486</f>
        <v>0</v>
      </c>
      <c r="U486" s="11"/>
      <c r="V486" s="12" t="n">
        <f aca="false">U486/$P486</f>
        <v>0</v>
      </c>
      <c r="W486" s="11"/>
      <c r="X486" s="12" t="n">
        <f aca="false">W486/$P486</f>
        <v>0</v>
      </c>
      <c r="Y486" s="11" t="n">
        <f aca="false">6923+23716</f>
        <v>30639</v>
      </c>
      <c r="Z486" s="11" t="n">
        <f aca="false">7009+23716</f>
        <v>30725</v>
      </c>
    </row>
    <row r="487" customFormat="false" ht="13.9" hidden="false" customHeight="true" outlineLevel="0" collapsed="false">
      <c r="A487" s="1" t="n">
        <v>7</v>
      </c>
      <c r="B487" s="1" t="n">
        <v>1</v>
      </c>
      <c r="C487" s="1" t="n">
        <v>1</v>
      </c>
      <c r="D487" s="74"/>
      <c r="E487" s="10" t="n">
        <v>640</v>
      </c>
      <c r="F487" s="10" t="s">
        <v>132</v>
      </c>
      <c r="G487" s="11" t="n">
        <v>73.18</v>
      </c>
      <c r="H487" s="11" t="n">
        <v>87.84</v>
      </c>
      <c r="I487" s="11" t="n">
        <v>3351</v>
      </c>
      <c r="J487" s="11" t="n">
        <v>172.18</v>
      </c>
      <c r="K487" s="11" t="n">
        <f aca="false">3966+105</f>
        <v>4071</v>
      </c>
      <c r="L487" s="11"/>
      <c r="M487" s="11"/>
      <c r="N487" s="11"/>
      <c r="O487" s="11"/>
      <c r="P487" s="11" t="n">
        <f aca="false">K487+SUM(L487:O487)</f>
        <v>4071</v>
      </c>
      <c r="Q487" s="11"/>
      <c r="R487" s="12" t="n">
        <f aca="false">Q487/$P487</f>
        <v>0</v>
      </c>
      <c r="S487" s="11"/>
      <c r="T487" s="12" t="n">
        <f aca="false">S487/$P487</f>
        <v>0</v>
      </c>
      <c r="U487" s="11"/>
      <c r="V487" s="12" t="n">
        <f aca="false">U487/$P487</f>
        <v>0</v>
      </c>
      <c r="W487" s="11"/>
      <c r="X487" s="12" t="n">
        <f aca="false">W487/$P487</f>
        <v>0</v>
      </c>
      <c r="Y487" s="11" t="n">
        <v>0</v>
      </c>
      <c r="Z487" s="11" t="n">
        <v>0</v>
      </c>
    </row>
    <row r="488" customFormat="false" ht="13.9" hidden="false" customHeight="true" outlineLevel="0" collapsed="false">
      <c r="A488" s="1" t="n">
        <v>7</v>
      </c>
      <c r="B488" s="1" t="n">
        <v>1</v>
      </c>
      <c r="C488" s="1" t="n">
        <v>1</v>
      </c>
      <c r="D488" s="75" t="s">
        <v>21</v>
      </c>
      <c r="E488" s="35" t="n">
        <v>41</v>
      </c>
      <c r="F488" s="35" t="s">
        <v>23</v>
      </c>
      <c r="G488" s="36" t="n">
        <f aca="false">SUM(G484:G487)</f>
        <v>53536.71</v>
      </c>
      <c r="H488" s="36" t="n">
        <f aca="false">SUM(H484:H487)</f>
        <v>77027.46</v>
      </c>
      <c r="I488" s="36" t="n">
        <f aca="false">SUM(I484:I487)</f>
        <v>93642</v>
      </c>
      <c r="J488" s="36" t="n">
        <f aca="false">SUM(J484:J487)</f>
        <v>90011.43</v>
      </c>
      <c r="K488" s="36" t="n">
        <f aca="false">SUM(K484:K487)</f>
        <v>98947</v>
      </c>
      <c r="L488" s="36" t="n">
        <f aca="false">SUM(L484:L487)</f>
        <v>0</v>
      </c>
      <c r="M488" s="36" t="n">
        <f aca="false">SUM(M484:M487)</f>
        <v>0</v>
      </c>
      <c r="N488" s="36" t="n">
        <f aca="false">SUM(N484:N487)</f>
        <v>0</v>
      </c>
      <c r="O488" s="36" t="n">
        <f aca="false">SUM(O484:O487)</f>
        <v>0</v>
      </c>
      <c r="P488" s="36" t="n">
        <f aca="false">SUM(P484:P487)</f>
        <v>98947</v>
      </c>
      <c r="Q488" s="36" t="n">
        <f aca="false">SUM(Q484:Q487)</f>
        <v>0</v>
      </c>
      <c r="R488" s="37" t="n">
        <f aca="false">Q488/$P488</f>
        <v>0</v>
      </c>
      <c r="S488" s="36" t="n">
        <f aca="false">SUM(S484:S487)</f>
        <v>0</v>
      </c>
      <c r="T488" s="37" t="n">
        <f aca="false">S488/$P488</f>
        <v>0</v>
      </c>
      <c r="U488" s="36" t="n">
        <f aca="false">SUM(U484:U487)</f>
        <v>0</v>
      </c>
      <c r="V488" s="37" t="n">
        <f aca="false">U488/$P488</f>
        <v>0</v>
      </c>
      <c r="W488" s="36" t="n">
        <f aca="false">SUM(W484:W487)</f>
        <v>0</v>
      </c>
      <c r="X488" s="37" t="n">
        <f aca="false">W488/$P488</f>
        <v>0</v>
      </c>
      <c r="Y488" s="36" t="n">
        <f aca="false">SUM(Y484:Y487)</f>
        <v>98309</v>
      </c>
      <c r="Z488" s="36" t="n">
        <f aca="false">SUM(Z484:Z487)</f>
        <v>104454</v>
      </c>
    </row>
    <row r="489" customFormat="false" ht="13.9" hidden="false" customHeight="true" outlineLevel="0" collapsed="false">
      <c r="A489" s="1" t="n">
        <v>7</v>
      </c>
      <c r="B489" s="1" t="n">
        <v>1</v>
      </c>
      <c r="C489" s="1" t="n">
        <v>1</v>
      </c>
      <c r="D489" s="38" t="s">
        <v>265</v>
      </c>
      <c r="E489" s="10" t="n">
        <v>630</v>
      </c>
      <c r="F489" s="10" t="s">
        <v>131</v>
      </c>
      <c r="G489" s="11" t="n">
        <v>0</v>
      </c>
      <c r="H489" s="11" t="n">
        <v>1000</v>
      </c>
      <c r="I489" s="11" t="n">
        <v>0</v>
      </c>
      <c r="J489" s="11" t="n">
        <v>0</v>
      </c>
      <c r="K489" s="11" t="n">
        <v>0</v>
      </c>
      <c r="L489" s="11"/>
      <c r="M489" s="11"/>
      <c r="N489" s="11"/>
      <c r="O489" s="11"/>
      <c r="P489" s="11" t="n">
        <f aca="false">K489+SUM(L489:O489)</f>
        <v>0</v>
      </c>
      <c r="Q489" s="11"/>
      <c r="R489" s="12" t="e">
        <f aca="false">Q489/$P489</f>
        <v>#DIV/0!</v>
      </c>
      <c r="S489" s="11"/>
      <c r="T489" s="12" t="e">
        <f aca="false">S489/$P489</f>
        <v>#DIV/0!</v>
      </c>
      <c r="U489" s="11"/>
      <c r="V489" s="12" t="e">
        <f aca="false">U489/$P489</f>
        <v>#DIV/0!</v>
      </c>
      <c r="W489" s="11"/>
      <c r="X489" s="12" t="e">
        <f aca="false">W489/$P489</f>
        <v>#DIV/0!</v>
      </c>
      <c r="Y489" s="11" t="n">
        <f aca="false">K489</f>
        <v>0</v>
      </c>
      <c r="Z489" s="11" t="n">
        <f aca="false">Y489</f>
        <v>0</v>
      </c>
    </row>
    <row r="490" customFormat="false" ht="13.9" hidden="false" customHeight="true" outlineLevel="0" collapsed="false">
      <c r="A490" s="1" t="n">
        <v>7</v>
      </c>
      <c r="B490" s="1" t="n">
        <v>1</v>
      </c>
      <c r="C490" s="1" t="n">
        <v>1</v>
      </c>
      <c r="D490" s="38"/>
      <c r="E490" s="10" t="n">
        <v>640</v>
      </c>
      <c r="F490" s="10" t="s">
        <v>132</v>
      </c>
      <c r="G490" s="11" t="n">
        <v>684.11</v>
      </c>
      <c r="H490" s="11" t="n">
        <v>801.98</v>
      </c>
      <c r="I490" s="11" t="n">
        <v>831</v>
      </c>
      <c r="J490" s="11" t="n">
        <v>958.75</v>
      </c>
      <c r="K490" s="11" t="n">
        <v>959</v>
      </c>
      <c r="L490" s="11"/>
      <c r="M490" s="11"/>
      <c r="N490" s="11"/>
      <c r="O490" s="11"/>
      <c r="P490" s="11" t="n">
        <f aca="false">K490+SUM(L490:O490)</f>
        <v>959</v>
      </c>
      <c r="Q490" s="11"/>
      <c r="R490" s="12" t="n">
        <f aca="false">Q490/$P490</f>
        <v>0</v>
      </c>
      <c r="S490" s="11"/>
      <c r="T490" s="12" t="n">
        <f aca="false">S490/$P490</f>
        <v>0</v>
      </c>
      <c r="U490" s="11"/>
      <c r="V490" s="12" t="n">
        <f aca="false">U490/$P490</f>
        <v>0</v>
      </c>
      <c r="W490" s="11"/>
      <c r="X490" s="12" t="n">
        <f aca="false">W490/$P490</f>
        <v>0</v>
      </c>
      <c r="Y490" s="11" t="n">
        <f aca="false">K490</f>
        <v>959</v>
      </c>
      <c r="Z490" s="11" t="n">
        <f aca="false">Y490</f>
        <v>959</v>
      </c>
    </row>
    <row r="491" customFormat="false" ht="13.9" hidden="false" customHeight="true" outlineLevel="0" collapsed="false">
      <c r="A491" s="1" t="n">
        <v>7</v>
      </c>
      <c r="B491" s="1" t="n">
        <v>1</v>
      </c>
      <c r="C491" s="1" t="n">
        <v>1</v>
      </c>
      <c r="D491" s="75" t="s">
        <v>21</v>
      </c>
      <c r="E491" s="35" t="n">
        <v>72</v>
      </c>
      <c r="F491" s="35" t="s">
        <v>25</v>
      </c>
      <c r="G491" s="36" t="n">
        <f aca="false">SUM(G489:G490)</f>
        <v>684.11</v>
      </c>
      <c r="H491" s="36" t="n">
        <f aca="false">SUM(H489:H490)</f>
        <v>1801.98</v>
      </c>
      <c r="I491" s="36" t="n">
        <f aca="false">SUM(I489:I490)</f>
        <v>831</v>
      </c>
      <c r="J491" s="36" t="n">
        <f aca="false">SUM(J489:J490)</f>
        <v>958.75</v>
      </c>
      <c r="K491" s="36" t="n">
        <f aca="false">SUM(K489:K490)</f>
        <v>959</v>
      </c>
      <c r="L491" s="36" t="n">
        <f aca="false">SUM(L489:L490)</f>
        <v>0</v>
      </c>
      <c r="M491" s="36" t="n">
        <f aca="false">SUM(M489:M490)</f>
        <v>0</v>
      </c>
      <c r="N491" s="36" t="n">
        <f aca="false">SUM(N489:N490)</f>
        <v>0</v>
      </c>
      <c r="O491" s="36" t="n">
        <f aca="false">SUM(O489:O490)</f>
        <v>0</v>
      </c>
      <c r="P491" s="36" t="n">
        <f aca="false">SUM(P489:P490)</f>
        <v>959</v>
      </c>
      <c r="Q491" s="36" t="n">
        <f aca="false">SUM(Q489:Q490)</f>
        <v>0</v>
      </c>
      <c r="R491" s="37" t="n">
        <f aca="false">Q491/$P491</f>
        <v>0</v>
      </c>
      <c r="S491" s="36" t="n">
        <f aca="false">SUM(S489:S490)</f>
        <v>0</v>
      </c>
      <c r="T491" s="37" t="n">
        <f aca="false">S491/$P491</f>
        <v>0</v>
      </c>
      <c r="U491" s="36" t="n">
        <f aca="false">SUM(U489:U490)</f>
        <v>0</v>
      </c>
      <c r="V491" s="37" t="n">
        <f aca="false">U491/$P491</f>
        <v>0</v>
      </c>
      <c r="W491" s="36" t="n">
        <f aca="false">SUM(W489:W490)</f>
        <v>0</v>
      </c>
      <c r="X491" s="37" t="n">
        <f aca="false">W491/$P491</f>
        <v>0</v>
      </c>
      <c r="Y491" s="36" t="n">
        <f aca="false">SUM(Y489:Y490)</f>
        <v>959</v>
      </c>
      <c r="Z491" s="36" t="n">
        <f aca="false">SUM(Z489:Z490)</f>
        <v>959</v>
      </c>
    </row>
    <row r="492" customFormat="false" ht="13.9" hidden="false" customHeight="true" outlineLevel="0" collapsed="false">
      <c r="A492" s="1" t="n">
        <v>7</v>
      </c>
      <c r="B492" s="1" t="n">
        <v>1</v>
      </c>
      <c r="C492" s="1" t="n">
        <v>1</v>
      </c>
      <c r="D492" s="17"/>
      <c r="E492" s="18"/>
      <c r="F492" s="13" t="s">
        <v>124</v>
      </c>
      <c r="G492" s="14" t="n">
        <f aca="false">G483+G488+G491</f>
        <v>89146.11</v>
      </c>
      <c r="H492" s="14" t="n">
        <f aca="false">H483+H488+H491</f>
        <v>114541.44</v>
      </c>
      <c r="I492" s="14" t="n">
        <f aca="false">I483+I488+I491</f>
        <v>133161</v>
      </c>
      <c r="J492" s="14" t="n">
        <f aca="false">J483+J488+J491</f>
        <v>135062.18</v>
      </c>
      <c r="K492" s="14" t="n">
        <f aca="false">K483+K488+K491</f>
        <v>143754</v>
      </c>
      <c r="L492" s="14" t="n">
        <f aca="false">L483+L488+L491</f>
        <v>0</v>
      </c>
      <c r="M492" s="14" t="n">
        <f aca="false">M483+M488+M491</f>
        <v>0</v>
      </c>
      <c r="N492" s="14" t="n">
        <f aca="false">N483+N488+N491</f>
        <v>0</v>
      </c>
      <c r="O492" s="14" t="n">
        <f aca="false">O483+O488+O491</f>
        <v>0</v>
      </c>
      <c r="P492" s="14" t="n">
        <f aca="false">P483+P488+P491</f>
        <v>143754</v>
      </c>
      <c r="Q492" s="14" t="n">
        <f aca="false">Q483+Q488+Q491</f>
        <v>0</v>
      </c>
      <c r="R492" s="15" t="n">
        <f aca="false">Q492/$P492</f>
        <v>0</v>
      </c>
      <c r="S492" s="14" t="n">
        <f aca="false">S483+S488+S491</f>
        <v>0</v>
      </c>
      <c r="T492" s="15" t="n">
        <f aca="false">S492/$P492</f>
        <v>0</v>
      </c>
      <c r="U492" s="14" t="n">
        <f aca="false">U483+U488+U491</f>
        <v>0</v>
      </c>
      <c r="V492" s="15" t="n">
        <f aca="false">U492/$P492</f>
        <v>0</v>
      </c>
      <c r="W492" s="14" t="n">
        <f aca="false">W483+W488+W491</f>
        <v>0</v>
      </c>
      <c r="X492" s="15" t="n">
        <f aca="false">W492/$P492</f>
        <v>0</v>
      </c>
      <c r="Y492" s="14" t="n">
        <f aca="false">Y483+Y488+Y491</f>
        <v>147501</v>
      </c>
      <c r="Z492" s="14" t="n">
        <f aca="false">Z483+Z488+Z491</f>
        <v>158470</v>
      </c>
    </row>
    <row r="494" customFormat="false" ht="13.9" hidden="false" customHeight="true" outlineLevel="0" collapsed="false">
      <c r="E494" s="39" t="s">
        <v>57</v>
      </c>
      <c r="F494" s="17" t="s">
        <v>149</v>
      </c>
      <c r="G494" s="40" t="n">
        <v>3025</v>
      </c>
      <c r="H494" s="40" t="n">
        <v>2926</v>
      </c>
      <c r="I494" s="40" t="n">
        <v>2926</v>
      </c>
      <c r="J494" s="40" t="n">
        <v>2453</v>
      </c>
      <c r="K494" s="40" t="n">
        <v>2585</v>
      </c>
      <c r="L494" s="40"/>
      <c r="M494" s="40"/>
      <c r="N494" s="40"/>
      <c r="O494" s="40"/>
      <c r="P494" s="40" t="n">
        <f aca="false">K494+SUM(L494:O494)</f>
        <v>2585</v>
      </c>
      <c r="Q494" s="40"/>
      <c r="R494" s="41" t="n">
        <f aca="false">Q494/$P494</f>
        <v>0</v>
      </c>
      <c r="S494" s="40"/>
      <c r="T494" s="41" t="n">
        <f aca="false">S494/$P494</f>
        <v>0</v>
      </c>
      <c r="U494" s="40"/>
      <c r="V494" s="41" t="n">
        <f aca="false">U494/$P494</f>
        <v>0</v>
      </c>
      <c r="W494" s="40"/>
      <c r="X494" s="42" t="n">
        <f aca="false">W494/$P494</f>
        <v>0</v>
      </c>
      <c r="Y494" s="40" t="n">
        <f aca="false">K494</f>
        <v>2585</v>
      </c>
      <c r="Z494" s="43" t="n">
        <f aca="false">Y494</f>
        <v>2585</v>
      </c>
    </row>
    <row r="495" customFormat="false" ht="13.9" hidden="false" customHeight="true" outlineLevel="0" collapsed="false">
      <c r="E495" s="44"/>
      <c r="F495" s="83" t="s">
        <v>150</v>
      </c>
      <c r="G495" s="70" t="n">
        <v>1740</v>
      </c>
      <c r="H495" s="70" t="n">
        <v>4785.06</v>
      </c>
      <c r="I495" s="70" t="n">
        <v>2400</v>
      </c>
      <c r="J495" s="70" t="n">
        <v>2148</v>
      </c>
      <c r="K495" s="70" t="n">
        <v>1752</v>
      </c>
      <c r="L495" s="70"/>
      <c r="M495" s="70"/>
      <c r="N495" s="70"/>
      <c r="O495" s="70"/>
      <c r="P495" s="70" t="n">
        <f aca="false">K495+SUM(L495:O495)</f>
        <v>1752</v>
      </c>
      <c r="Q495" s="70"/>
      <c r="R495" s="71" t="n">
        <f aca="false">Q495/$P495</f>
        <v>0</v>
      </c>
      <c r="S495" s="70"/>
      <c r="T495" s="71" t="n">
        <f aca="false">S495/$P495</f>
        <v>0</v>
      </c>
      <c r="U495" s="70"/>
      <c r="V495" s="71" t="n">
        <f aca="false">U495/$P495</f>
        <v>0</v>
      </c>
      <c r="W495" s="70"/>
      <c r="X495" s="47" t="n">
        <f aca="false">W495/$P495</f>
        <v>0</v>
      </c>
      <c r="Y495" s="70" t="n">
        <f aca="false">K495</f>
        <v>1752</v>
      </c>
      <c r="Z495" s="48" t="n">
        <f aca="false">Y495</f>
        <v>1752</v>
      </c>
    </row>
    <row r="496" customFormat="false" ht="13.9" hidden="false" customHeight="true" outlineLevel="0" collapsed="false">
      <c r="E496" s="44"/>
      <c r="F496" s="83" t="s">
        <v>266</v>
      </c>
      <c r="G496" s="70"/>
      <c r="H496" s="70" t="n">
        <v>10244.33</v>
      </c>
      <c r="I496" s="70" t="n">
        <v>10045</v>
      </c>
      <c r="J496" s="70" t="n">
        <v>13404.89</v>
      </c>
      <c r="K496" s="70" t="n">
        <v>13405</v>
      </c>
      <c r="L496" s="70"/>
      <c r="M496" s="70"/>
      <c r="N496" s="70"/>
      <c r="O496" s="70"/>
      <c r="P496" s="70" t="n">
        <f aca="false">K496+SUM(L496:O496)</f>
        <v>13405</v>
      </c>
      <c r="Q496" s="70"/>
      <c r="R496" s="71" t="n">
        <f aca="false">Q496/$P496</f>
        <v>0</v>
      </c>
      <c r="S496" s="70"/>
      <c r="T496" s="71" t="n">
        <f aca="false">S496/$P496</f>
        <v>0</v>
      </c>
      <c r="U496" s="70"/>
      <c r="V496" s="71" t="n">
        <f aca="false">U496/$P496</f>
        <v>0</v>
      </c>
      <c r="W496" s="70"/>
      <c r="X496" s="47" t="n">
        <f aca="false">W496/$P496</f>
        <v>0</v>
      </c>
      <c r="Y496" s="70" t="n">
        <f aca="false">K496</f>
        <v>13405</v>
      </c>
      <c r="Z496" s="48" t="n">
        <f aca="false">Y496</f>
        <v>13405</v>
      </c>
    </row>
    <row r="497" customFormat="false" ht="13.9" hidden="false" customHeight="true" outlineLevel="0" collapsed="false">
      <c r="E497" s="44"/>
      <c r="F497" s="83" t="s">
        <v>267</v>
      </c>
      <c r="G497" s="70"/>
      <c r="H497" s="70"/>
      <c r="I497" s="70" t="n">
        <v>4321</v>
      </c>
      <c r="J497" s="70" t="n">
        <v>0</v>
      </c>
      <c r="K497" s="70" t="n">
        <v>5074</v>
      </c>
      <c r="L497" s="70"/>
      <c r="M497" s="70"/>
      <c r="N497" s="70"/>
      <c r="O497" s="70"/>
      <c r="P497" s="70" t="n">
        <f aca="false">K497+SUM(L497:O497)</f>
        <v>5074</v>
      </c>
      <c r="Q497" s="70"/>
      <c r="R497" s="71" t="n">
        <f aca="false">Q497/$P497</f>
        <v>0</v>
      </c>
      <c r="S497" s="70"/>
      <c r="T497" s="71" t="n">
        <f aca="false">S497/$P497</f>
        <v>0</v>
      </c>
      <c r="U497" s="70"/>
      <c r="V497" s="71" t="n">
        <f aca="false">U497/$P497</f>
        <v>0</v>
      </c>
      <c r="W497" s="70"/>
      <c r="X497" s="47" t="n">
        <f aca="false">W497/$P497</f>
        <v>0</v>
      </c>
      <c r="Y497" s="70" t="n">
        <v>0</v>
      </c>
      <c r="Z497" s="48" t="n">
        <v>0</v>
      </c>
    </row>
    <row r="498" customFormat="false" ht="13.9" hidden="false" customHeight="true" outlineLevel="0" collapsed="false">
      <c r="E498" s="52"/>
      <c r="F498" s="86" t="s">
        <v>268</v>
      </c>
      <c r="G498" s="54" t="n">
        <v>1743.17</v>
      </c>
      <c r="H498" s="54" t="n">
        <v>1743.17</v>
      </c>
      <c r="I498" s="54" t="n">
        <v>0</v>
      </c>
      <c r="J498" s="54" t="n">
        <v>0</v>
      </c>
      <c r="K498" s="54" t="n">
        <v>0</v>
      </c>
      <c r="L498" s="54"/>
      <c r="M498" s="54"/>
      <c r="N498" s="54"/>
      <c r="O498" s="54"/>
      <c r="P498" s="54" t="n">
        <f aca="false">K498+SUM(L498:O498)</f>
        <v>0</v>
      </c>
      <c r="Q498" s="54"/>
      <c r="R498" s="55" t="e">
        <f aca="false">Q498/$P498</f>
        <v>#DIV/0!</v>
      </c>
      <c r="S498" s="54"/>
      <c r="T498" s="55" t="e">
        <f aca="false">S498/$P498</f>
        <v>#DIV/0!</v>
      </c>
      <c r="U498" s="54"/>
      <c r="V498" s="55" t="e">
        <f aca="false">U498/$P498</f>
        <v>#DIV/0!</v>
      </c>
      <c r="W498" s="54"/>
      <c r="X498" s="56" t="e">
        <f aca="false">W498/$P498</f>
        <v>#DIV/0!</v>
      </c>
      <c r="Y498" s="54" t="n">
        <v>0</v>
      </c>
      <c r="Z498" s="57" t="n">
        <v>0</v>
      </c>
    </row>
    <row r="500" customFormat="false" ht="13.9" hidden="false" customHeight="true" outlineLevel="0" collapsed="false">
      <c r="D500" s="60" t="s">
        <v>269</v>
      </c>
      <c r="E500" s="60"/>
      <c r="F500" s="60"/>
      <c r="G500" s="60"/>
      <c r="H500" s="60"/>
      <c r="I500" s="60"/>
      <c r="J500" s="60"/>
      <c r="K500" s="60"/>
      <c r="L500" s="60"/>
      <c r="M500" s="60"/>
      <c r="N500" s="60"/>
      <c r="O500" s="60"/>
      <c r="P500" s="60"/>
      <c r="Q500" s="60"/>
      <c r="R500" s="61"/>
      <c r="S500" s="60"/>
      <c r="T500" s="61"/>
      <c r="U500" s="60"/>
      <c r="V500" s="61"/>
      <c r="W500" s="60"/>
      <c r="X500" s="61"/>
      <c r="Y500" s="60"/>
      <c r="Z500" s="60"/>
    </row>
    <row r="501" customFormat="false" ht="13.9" hidden="false" customHeight="true" outlineLevel="0" collapsed="false">
      <c r="D501" s="7" t="s">
        <v>33</v>
      </c>
      <c r="E501" s="7" t="s">
        <v>34</v>
      </c>
      <c r="F501" s="7" t="s">
        <v>35</v>
      </c>
      <c r="G501" s="7" t="s">
        <v>1</v>
      </c>
      <c r="H501" s="7" t="s">
        <v>2</v>
      </c>
      <c r="I501" s="7" t="s">
        <v>3</v>
      </c>
      <c r="J501" s="7" t="s">
        <v>4</v>
      </c>
      <c r="K501" s="7" t="s">
        <v>5</v>
      </c>
      <c r="L501" s="7" t="s">
        <v>6</v>
      </c>
      <c r="M501" s="7" t="s">
        <v>7</v>
      </c>
      <c r="N501" s="7" t="s">
        <v>8</v>
      </c>
      <c r="O501" s="7" t="s">
        <v>9</v>
      </c>
      <c r="P501" s="7" t="s">
        <v>10</v>
      </c>
      <c r="Q501" s="7" t="s">
        <v>11</v>
      </c>
      <c r="R501" s="8" t="s">
        <v>12</v>
      </c>
      <c r="S501" s="7" t="s">
        <v>13</v>
      </c>
      <c r="T501" s="8" t="s">
        <v>14</v>
      </c>
      <c r="U501" s="7" t="s">
        <v>15</v>
      </c>
      <c r="V501" s="8" t="s">
        <v>16</v>
      </c>
      <c r="W501" s="7" t="s">
        <v>17</v>
      </c>
      <c r="X501" s="8" t="s">
        <v>18</v>
      </c>
      <c r="Y501" s="7" t="s">
        <v>19</v>
      </c>
      <c r="Z501" s="7" t="s">
        <v>20</v>
      </c>
    </row>
    <row r="502" customFormat="false" ht="13.9" hidden="false" customHeight="true" outlineLevel="0" collapsed="false">
      <c r="A502" s="1" t="n">
        <v>7</v>
      </c>
      <c r="B502" s="1" t="n">
        <v>1</v>
      </c>
      <c r="C502" s="1" t="n">
        <v>2</v>
      </c>
      <c r="D502" s="74" t="s">
        <v>265</v>
      </c>
      <c r="E502" s="10" t="n">
        <v>630</v>
      </c>
      <c r="F502" s="10" t="s">
        <v>131</v>
      </c>
      <c r="G502" s="11" t="n">
        <v>3482.13</v>
      </c>
      <c r="H502" s="11" t="n">
        <v>3789.87</v>
      </c>
      <c r="I502" s="11" t="n">
        <v>3800</v>
      </c>
      <c r="J502" s="11" t="n">
        <v>1703.4</v>
      </c>
      <c r="K502" s="11" t="n">
        <v>1700</v>
      </c>
      <c r="L502" s="11"/>
      <c r="M502" s="11"/>
      <c r="N502" s="11"/>
      <c r="O502" s="11"/>
      <c r="P502" s="11" t="n">
        <f aca="false">K502+SUM(L502:O502)</f>
        <v>1700</v>
      </c>
      <c r="Q502" s="11"/>
      <c r="R502" s="12" t="n">
        <f aca="false">Q502/$P502</f>
        <v>0</v>
      </c>
      <c r="S502" s="11"/>
      <c r="T502" s="12" t="n">
        <f aca="false">S502/$P502</f>
        <v>0</v>
      </c>
      <c r="U502" s="11"/>
      <c r="V502" s="12" t="n">
        <f aca="false">U502/$P502</f>
        <v>0</v>
      </c>
      <c r="W502" s="11"/>
      <c r="X502" s="12" t="n">
        <f aca="false">W502/$P502</f>
        <v>0</v>
      </c>
      <c r="Y502" s="11" t="n">
        <f aca="false">K502</f>
        <v>1700</v>
      </c>
      <c r="Z502" s="11" t="n">
        <f aca="false">Y502</f>
        <v>1700</v>
      </c>
    </row>
    <row r="503" customFormat="false" ht="13.9" hidden="false" customHeight="true" outlineLevel="0" collapsed="false">
      <c r="A503" s="1" t="n">
        <v>7</v>
      </c>
      <c r="B503" s="1" t="n">
        <v>1</v>
      </c>
      <c r="C503" s="1" t="n">
        <v>2</v>
      </c>
      <c r="D503" s="67" t="s">
        <v>21</v>
      </c>
      <c r="E503" s="13" t="n">
        <v>41</v>
      </c>
      <c r="F503" s="13" t="s">
        <v>23</v>
      </c>
      <c r="G503" s="14" t="n">
        <f aca="false">SUM(G502:G502)</f>
        <v>3482.13</v>
      </c>
      <c r="H503" s="14" t="n">
        <f aca="false">SUM(H502:H502)</f>
        <v>3789.87</v>
      </c>
      <c r="I503" s="14" t="n">
        <f aca="false">SUM(I502:I502)</f>
        <v>3800</v>
      </c>
      <c r="J503" s="14" t="n">
        <f aca="false">SUM(J502:J502)</f>
        <v>1703.4</v>
      </c>
      <c r="K503" s="14" t="n">
        <f aca="false">SUM(K502:K502)</f>
        <v>1700</v>
      </c>
      <c r="L503" s="14" t="n">
        <f aca="false">SUM(L502:L502)</f>
        <v>0</v>
      </c>
      <c r="M503" s="14" t="n">
        <f aca="false">SUM(M502:M502)</f>
        <v>0</v>
      </c>
      <c r="N503" s="14" t="n">
        <f aca="false">SUM(N502:N502)</f>
        <v>0</v>
      </c>
      <c r="O503" s="14" t="n">
        <f aca="false">SUM(O502:O502)</f>
        <v>0</v>
      </c>
      <c r="P503" s="14" t="n">
        <f aca="false">SUM(P502:P502)</f>
        <v>1700</v>
      </c>
      <c r="Q503" s="14" t="n">
        <f aca="false">SUM(Q502:Q502)</f>
        <v>0</v>
      </c>
      <c r="R503" s="15" t="n">
        <f aca="false">Q503/$P503</f>
        <v>0</v>
      </c>
      <c r="S503" s="14" t="n">
        <f aca="false">SUM(S502:S502)</f>
        <v>0</v>
      </c>
      <c r="T503" s="15" t="n">
        <f aca="false">S503/$P503</f>
        <v>0</v>
      </c>
      <c r="U503" s="14" t="n">
        <f aca="false">SUM(U502:U502)</f>
        <v>0</v>
      </c>
      <c r="V503" s="15" t="n">
        <f aca="false">U503/$P503</f>
        <v>0</v>
      </c>
      <c r="W503" s="14" t="n">
        <f aca="false">SUM(W502:W502)</f>
        <v>0</v>
      </c>
      <c r="X503" s="15" t="n">
        <f aca="false">W503/$P503</f>
        <v>0</v>
      </c>
      <c r="Y503" s="14" t="n">
        <f aca="false">SUM(Y502:Y502)</f>
        <v>1700</v>
      </c>
      <c r="Z503" s="14" t="n">
        <f aca="false">SUM(Z502:Z502)</f>
        <v>1700</v>
      </c>
    </row>
    <row r="505" customFormat="false" ht="13.9" hidden="false" customHeight="true" outlineLevel="0" collapsed="false">
      <c r="E505" s="39" t="s">
        <v>57</v>
      </c>
      <c r="F505" s="17" t="s">
        <v>270</v>
      </c>
      <c r="G505" s="40" t="n">
        <v>284</v>
      </c>
      <c r="H505" s="40" t="n">
        <v>303.2</v>
      </c>
      <c r="I505" s="40" t="n">
        <v>200</v>
      </c>
      <c r="J505" s="40" t="n">
        <v>14.4</v>
      </c>
      <c r="K505" s="40" t="n">
        <v>0</v>
      </c>
      <c r="L505" s="40"/>
      <c r="M505" s="40"/>
      <c r="N505" s="40"/>
      <c r="O505" s="40"/>
      <c r="P505" s="40" t="n">
        <f aca="false">K505+SUM(L505:O505)</f>
        <v>0</v>
      </c>
      <c r="Q505" s="40"/>
      <c r="R505" s="41" t="e">
        <f aca="false">Q505/$P505</f>
        <v>#DIV/0!</v>
      </c>
      <c r="S505" s="40"/>
      <c r="T505" s="41" t="e">
        <f aca="false">S505/$P505</f>
        <v>#DIV/0!</v>
      </c>
      <c r="U505" s="40"/>
      <c r="V505" s="41" t="e">
        <f aca="false">U505/$P505</f>
        <v>#DIV/0!</v>
      </c>
      <c r="W505" s="40"/>
      <c r="X505" s="42" t="e">
        <f aca="false">W505/$P505</f>
        <v>#DIV/0!</v>
      </c>
      <c r="Y505" s="40" t="n">
        <f aca="false">K505</f>
        <v>0</v>
      </c>
      <c r="Z505" s="43" t="n">
        <f aca="false">Y505</f>
        <v>0</v>
      </c>
    </row>
    <row r="506" customFormat="false" ht="13.9" hidden="false" customHeight="true" outlineLevel="0" collapsed="false">
      <c r="E506" s="44"/>
      <c r="F506" s="83" t="s">
        <v>271</v>
      </c>
      <c r="G506" s="70" t="n">
        <v>3198.13</v>
      </c>
      <c r="H506" s="70" t="n">
        <v>3593.07</v>
      </c>
      <c r="I506" s="70" t="n">
        <v>3600</v>
      </c>
      <c r="J506" s="70" t="n">
        <v>1689</v>
      </c>
      <c r="K506" s="70" t="n">
        <v>1500</v>
      </c>
      <c r="L506" s="70"/>
      <c r="M506" s="70"/>
      <c r="N506" s="70"/>
      <c r="O506" s="70"/>
      <c r="P506" s="70" t="n">
        <f aca="false">K506+SUM(L506:O506)</f>
        <v>1500</v>
      </c>
      <c r="Q506" s="70"/>
      <c r="R506" s="71" t="n">
        <f aca="false">Q506/$P506</f>
        <v>0</v>
      </c>
      <c r="S506" s="70"/>
      <c r="T506" s="71" t="n">
        <f aca="false">S506/$P506</f>
        <v>0</v>
      </c>
      <c r="U506" s="70"/>
      <c r="V506" s="71" t="n">
        <f aca="false">U506/$P506</f>
        <v>0</v>
      </c>
      <c r="W506" s="70"/>
      <c r="X506" s="47" t="n">
        <f aca="false">W506/$P506</f>
        <v>0</v>
      </c>
      <c r="Y506" s="70" t="n">
        <f aca="false">K506</f>
        <v>1500</v>
      </c>
      <c r="Z506" s="48" t="n">
        <f aca="false">Y506</f>
        <v>1500</v>
      </c>
    </row>
    <row r="507" customFormat="false" ht="13.9" hidden="false" customHeight="true" outlineLevel="0" collapsed="false">
      <c r="E507" s="52"/>
      <c r="F507" s="86" t="s">
        <v>272</v>
      </c>
      <c r="G507" s="54"/>
      <c r="H507" s="54"/>
      <c r="I507" s="54" t="n">
        <v>0</v>
      </c>
      <c r="J507" s="54" t="n">
        <v>0</v>
      </c>
      <c r="K507" s="54" t="n">
        <v>0</v>
      </c>
      <c r="L507" s="54"/>
      <c r="M507" s="54"/>
      <c r="N507" s="54"/>
      <c r="O507" s="54"/>
      <c r="P507" s="54" t="n">
        <f aca="false">K507+SUM(L507:O507)</f>
        <v>0</v>
      </c>
      <c r="Q507" s="54"/>
      <c r="R507" s="55" t="e">
        <f aca="false">Q507/$P507</f>
        <v>#DIV/0!</v>
      </c>
      <c r="S507" s="54"/>
      <c r="T507" s="55" t="e">
        <f aca="false">S507/$P507</f>
        <v>#DIV/0!</v>
      </c>
      <c r="U507" s="54"/>
      <c r="V507" s="55" t="e">
        <f aca="false">U507/$P507</f>
        <v>#DIV/0!</v>
      </c>
      <c r="W507" s="54"/>
      <c r="X507" s="56" t="e">
        <f aca="false">W507/$P507</f>
        <v>#DIV/0!</v>
      </c>
      <c r="Y507" s="54" t="n">
        <f aca="false">K507</f>
        <v>0</v>
      </c>
      <c r="Z507" s="57" t="n">
        <f aca="false">Y507</f>
        <v>0</v>
      </c>
    </row>
    <row r="509" customFormat="false" ht="13.9" hidden="false" customHeight="true" outlineLevel="0" collapsed="false">
      <c r="D509" s="28" t="s">
        <v>273</v>
      </c>
      <c r="E509" s="28"/>
      <c r="F509" s="28"/>
      <c r="G509" s="28"/>
      <c r="H509" s="28"/>
      <c r="I509" s="28"/>
      <c r="J509" s="28"/>
      <c r="K509" s="28"/>
      <c r="L509" s="28"/>
      <c r="M509" s="28"/>
      <c r="N509" s="28"/>
      <c r="O509" s="28"/>
      <c r="P509" s="28"/>
      <c r="Q509" s="28"/>
      <c r="R509" s="29"/>
      <c r="S509" s="28"/>
      <c r="T509" s="29"/>
      <c r="U509" s="28"/>
      <c r="V509" s="29"/>
      <c r="W509" s="28"/>
      <c r="X509" s="29"/>
      <c r="Y509" s="28"/>
      <c r="Z509" s="28"/>
    </row>
    <row r="510" customFormat="false" ht="13.9" hidden="false" customHeight="true" outlineLevel="0" collapsed="false">
      <c r="D510" s="7" t="s">
        <v>33</v>
      </c>
      <c r="E510" s="7" t="s">
        <v>34</v>
      </c>
      <c r="F510" s="7" t="s">
        <v>35</v>
      </c>
      <c r="G510" s="7" t="s">
        <v>1</v>
      </c>
      <c r="H510" s="7" t="s">
        <v>2</v>
      </c>
      <c r="I510" s="7" t="s">
        <v>3</v>
      </c>
      <c r="J510" s="7" t="s">
        <v>4</v>
      </c>
      <c r="K510" s="7" t="s">
        <v>5</v>
      </c>
      <c r="L510" s="7" t="s">
        <v>6</v>
      </c>
      <c r="M510" s="7" t="s">
        <v>7</v>
      </c>
      <c r="N510" s="7" t="s">
        <v>8</v>
      </c>
      <c r="O510" s="7" t="s">
        <v>9</v>
      </c>
      <c r="P510" s="7" t="s">
        <v>10</v>
      </c>
      <c r="Q510" s="7" t="s">
        <v>11</v>
      </c>
      <c r="R510" s="8" t="s">
        <v>12</v>
      </c>
      <c r="S510" s="7" t="s">
        <v>13</v>
      </c>
      <c r="T510" s="8" t="s">
        <v>14</v>
      </c>
      <c r="U510" s="7" t="s">
        <v>15</v>
      </c>
      <c r="V510" s="8" t="s">
        <v>16</v>
      </c>
      <c r="W510" s="7" t="s">
        <v>17</v>
      </c>
      <c r="X510" s="8" t="s">
        <v>18</v>
      </c>
      <c r="Y510" s="7" t="s">
        <v>19</v>
      </c>
      <c r="Z510" s="7" t="s">
        <v>20</v>
      </c>
    </row>
    <row r="511" customFormat="false" ht="13.9" hidden="false" customHeight="true" outlineLevel="0" collapsed="false">
      <c r="A511" s="1" t="n">
        <v>7</v>
      </c>
      <c r="B511" s="1" t="n">
        <v>2</v>
      </c>
      <c r="D511" s="38" t="s">
        <v>274</v>
      </c>
      <c r="E511" s="10" t="n">
        <v>640</v>
      </c>
      <c r="F511" s="10" t="s">
        <v>132</v>
      </c>
      <c r="G511" s="11" t="n">
        <v>1065.12</v>
      </c>
      <c r="H511" s="11" t="n">
        <v>1248.68</v>
      </c>
      <c r="I511" s="33" t="n">
        <v>1065</v>
      </c>
      <c r="J511" s="33" t="n">
        <v>4587.31</v>
      </c>
      <c r="K511" s="33" t="n">
        <v>4588</v>
      </c>
      <c r="L511" s="33"/>
      <c r="M511" s="33"/>
      <c r="N511" s="33"/>
      <c r="O511" s="33"/>
      <c r="P511" s="33" t="n">
        <f aca="false">K511+SUM(L511:O511)</f>
        <v>4588</v>
      </c>
      <c r="Q511" s="33"/>
      <c r="R511" s="34" t="n">
        <f aca="false">Q511/$P511</f>
        <v>0</v>
      </c>
      <c r="S511" s="33"/>
      <c r="T511" s="34" t="n">
        <f aca="false">S511/$P511</f>
        <v>0</v>
      </c>
      <c r="U511" s="33"/>
      <c r="V511" s="34" t="n">
        <f aca="false">U511/$P511</f>
        <v>0</v>
      </c>
      <c r="W511" s="33"/>
      <c r="X511" s="34" t="n">
        <f aca="false">W511/$P511</f>
        <v>0</v>
      </c>
      <c r="Y511" s="11" t="n">
        <f aca="false">K511</f>
        <v>4588</v>
      </c>
      <c r="Z511" s="11" t="n">
        <f aca="false">Y511</f>
        <v>4588</v>
      </c>
    </row>
    <row r="512" customFormat="false" ht="13.9" hidden="false" customHeight="true" outlineLevel="0" collapsed="false">
      <c r="A512" s="1" t="n">
        <v>7</v>
      </c>
      <c r="B512" s="1" t="n">
        <v>2</v>
      </c>
      <c r="D512" s="117" t="s">
        <v>275</v>
      </c>
      <c r="E512" s="10" t="n">
        <v>630</v>
      </c>
      <c r="F512" s="10" t="s">
        <v>131</v>
      </c>
      <c r="G512" s="11" t="n">
        <v>762</v>
      </c>
      <c r="H512" s="11" t="n">
        <v>6055.2</v>
      </c>
      <c r="I512" s="33" t="n">
        <v>0</v>
      </c>
      <c r="J512" s="33" t="n">
        <v>13994.4</v>
      </c>
      <c r="K512" s="33" t="n">
        <v>22229</v>
      </c>
      <c r="L512" s="33"/>
      <c r="M512" s="33"/>
      <c r="N512" s="33"/>
      <c r="O512" s="33"/>
      <c r="P512" s="33" t="n">
        <f aca="false">K512+SUM(L512:O512)</f>
        <v>22229</v>
      </c>
      <c r="Q512" s="33"/>
      <c r="R512" s="34" t="n">
        <f aca="false">Q512/$P512</f>
        <v>0</v>
      </c>
      <c r="S512" s="33"/>
      <c r="T512" s="34" t="n">
        <f aca="false">S512/$P512</f>
        <v>0</v>
      </c>
      <c r="U512" s="33"/>
      <c r="V512" s="34" t="n">
        <f aca="false">U512/$P512</f>
        <v>0</v>
      </c>
      <c r="W512" s="33"/>
      <c r="X512" s="34" t="n">
        <f aca="false">W512/$P512</f>
        <v>0</v>
      </c>
      <c r="Y512" s="11" t="n">
        <v>0</v>
      </c>
      <c r="Z512" s="11" t="n">
        <f aca="false">Y512</f>
        <v>0</v>
      </c>
    </row>
    <row r="513" customFormat="false" ht="13.9" hidden="false" customHeight="true" outlineLevel="0" collapsed="false">
      <c r="A513" s="1" t="n">
        <v>7</v>
      </c>
      <c r="B513" s="1" t="n">
        <v>2</v>
      </c>
      <c r="D513" s="75" t="s">
        <v>21</v>
      </c>
      <c r="E513" s="35" t="n">
        <v>111</v>
      </c>
      <c r="F513" s="35" t="s">
        <v>134</v>
      </c>
      <c r="G513" s="36" t="n">
        <f aca="false">SUM(G511:G512)</f>
        <v>1827.12</v>
      </c>
      <c r="H513" s="36" t="n">
        <f aca="false">SUM(H511:H512)</f>
        <v>7303.88</v>
      </c>
      <c r="I513" s="36" t="n">
        <f aca="false">SUM(I511:I512)</f>
        <v>1065</v>
      </c>
      <c r="J513" s="36" t="n">
        <f aca="false">SUM(J511:J512)</f>
        <v>18581.71</v>
      </c>
      <c r="K513" s="36" t="n">
        <f aca="false">SUM(K511:K512)</f>
        <v>26817</v>
      </c>
      <c r="L513" s="36" t="n">
        <f aca="false">SUM(L511:L512)</f>
        <v>0</v>
      </c>
      <c r="M513" s="36" t="n">
        <f aca="false">SUM(M511:M512)</f>
        <v>0</v>
      </c>
      <c r="N513" s="36" t="n">
        <f aca="false">SUM(N511:N512)</f>
        <v>0</v>
      </c>
      <c r="O513" s="36" t="n">
        <f aca="false">SUM(O511:O512)</f>
        <v>0</v>
      </c>
      <c r="P513" s="36" t="n">
        <f aca="false">SUM(P511:P512)</f>
        <v>26817</v>
      </c>
      <c r="Q513" s="36" t="n">
        <f aca="false">SUM(Q511:Q512)</f>
        <v>0</v>
      </c>
      <c r="R513" s="37" t="n">
        <f aca="false">Q513/$P513</f>
        <v>0</v>
      </c>
      <c r="S513" s="36" t="n">
        <f aca="false">SUM(S511:S512)</f>
        <v>0</v>
      </c>
      <c r="T513" s="37" t="n">
        <f aca="false">S513/$P513</f>
        <v>0</v>
      </c>
      <c r="U513" s="36" t="n">
        <f aca="false">SUM(U511:U512)</f>
        <v>0</v>
      </c>
      <c r="V513" s="37" t="n">
        <f aca="false">U513/$P513</f>
        <v>0</v>
      </c>
      <c r="W513" s="36" t="n">
        <f aca="false">SUM(W511:W512)</f>
        <v>0</v>
      </c>
      <c r="X513" s="37" t="n">
        <f aca="false">W513/$P513</f>
        <v>0</v>
      </c>
      <c r="Y513" s="36" t="n">
        <f aca="false">SUM(Y511:Y512)</f>
        <v>4588</v>
      </c>
      <c r="Z513" s="36" t="n">
        <f aca="false">SUM(Z511:Z512)</f>
        <v>4588</v>
      </c>
    </row>
    <row r="514" customFormat="false" ht="13.9" hidden="false" customHeight="true" outlineLevel="0" collapsed="false">
      <c r="A514" s="1" t="n">
        <v>7</v>
      </c>
      <c r="B514" s="1" t="n">
        <v>2</v>
      </c>
      <c r="D514" s="118" t="s">
        <v>274</v>
      </c>
      <c r="E514" s="10" t="n">
        <v>630</v>
      </c>
      <c r="F514" s="10" t="s">
        <v>131</v>
      </c>
      <c r="G514" s="11" t="n">
        <v>0</v>
      </c>
      <c r="H514" s="11" t="n">
        <v>458.88</v>
      </c>
      <c r="I514" s="11" t="n">
        <v>0</v>
      </c>
      <c r="J514" s="11" t="n">
        <v>0</v>
      </c>
      <c r="K514" s="11" t="n">
        <v>0</v>
      </c>
      <c r="L514" s="11"/>
      <c r="M514" s="11"/>
      <c r="N514" s="11"/>
      <c r="O514" s="11"/>
      <c r="P514" s="11" t="n">
        <f aca="false">K514+SUM(L514:O514)</f>
        <v>0</v>
      </c>
      <c r="Q514" s="11"/>
      <c r="R514" s="12" t="e">
        <f aca="false">Q514/$P514</f>
        <v>#DIV/0!</v>
      </c>
      <c r="S514" s="11"/>
      <c r="T514" s="12" t="e">
        <f aca="false">S514/$P514</f>
        <v>#DIV/0!</v>
      </c>
      <c r="U514" s="11"/>
      <c r="V514" s="12" t="e">
        <f aca="false">U514/$P514</f>
        <v>#DIV/0!</v>
      </c>
      <c r="W514" s="11"/>
      <c r="X514" s="12" t="e">
        <f aca="false">W514/$P514</f>
        <v>#DIV/0!</v>
      </c>
      <c r="Y514" s="11" t="n">
        <f aca="false">K514</f>
        <v>0</v>
      </c>
      <c r="Z514" s="11" t="n">
        <f aca="false">Y514</f>
        <v>0</v>
      </c>
    </row>
    <row r="515" customFormat="false" ht="13.9" hidden="false" customHeight="true" outlineLevel="0" collapsed="false">
      <c r="A515" s="1" t="n">
        <v>7</v>
      </c>
      <c r="B515" s="1" t="n">
        <v>2</v>
      </c>
      <c r="D515" s="118"/>
      <c r="E515" s="10" t="n">
        <v>640</v>
      </c>
      <c r="F515" s="10" t="s">
        <v>132</v>
      </c>
      <c r="G515" s="11" t="n">
        <v>2900</v>
      </c>
      <c r="H515" s="11" t="n">
        <v>3700</v>
      </c>
      <c r="I515" s="11" t="n">
        <v>3800</v>
      </c>
      <c r="J515" s="11" t="n">
        <v>1200</v>
      </c>
      <c r="K515" s="11" t="n">
        <v>3800</v>
      </c>
      <c r="L515" s="11"/>
      <c r="M515" s="11"/>
      <c r="N515" s="11"/>
      <c r="O515" s="11"/>
      <c r="P515" s="11" t="n">
        <f aca="false">K515+SUM(L515:O515)</f>
        <v>3800</v>
      </c>
      <c r="Q515" s="11"/>
      <c r="R515" s="12" t="n">
        <f aca="false">Q515/$P515</f>
        <v>0</v>
      </c>
      <c r="S515" s="11"/>
      <c r="T515" s="12" t="n">
        <f aca="false">S515/$P515</f>
        <v>0</v>
      </c>
      <c r="U515" s="11"/>
      <c r="V515" s="12" t="n">
        <f aca="false">U515/$P515</f>
        <v>0</v>
      </c>
      <c r="W515" s="11"/>
      <c r="X515" s="12" t="n">
        <f aca="false">W515/$P515</f>
        <v>0</v>
      </c>
      <c r="Y515" s="11" t="n">
        <f aca="false">K515</f>
        <v>3800</v>
      </c>
      <c r="Z515" s="11" t="n">
        <f aca="false">Y515</f>
        <v>3800</v>
      </c>
    </row>
    <row r="516" customFormat="false" ht="13.9" hidden="false" customHeight="true" outlineLevel="0" collapsed="false">
      <c r="A516" s="1" t="n">
        <v>7</v>
      </c>
      <c r="B516" s="1" t="n">
        <v>2</v>
      </c>
      <c r="D516" s="117" t="s">
        <v>275</v>
      </c>
      <c r="E516" s="10" t="n">
        <v>640</v>
      </c>
      <c r="F516" s="10" t="s">
        <v>132</v>
      </c>
      <c r="G516" s="11" t="n">
        <v>0</v>
      </c>
      <c r="H516" s="11" t="n">
        <v>1100</v>
      </c>
      <c r="I516" s="11" t="n">
        <v>0</v>
      </c>
      <c r="J516" s="11" t="n">
        <v>0</v>
      </c>
      <c r="K516" s="11" t="n">
        <v>0</v>
      </c>
      <c r="L516" s="11"/>
      <c r="M516" s="11"/>
      <c r="N516" s="11"/>
      <c r="O516" s="11"/>
      <c r="P516" s="11" t="n">
        <f aca="false">K516+SUM(L516:O516)</f>
        <v>0</v>
      </c>
      <c r="Q516" s="11"/>
      <c r="R516" s="12" t="e">
        <f aca="false">Q516/$P516</f>
        <v>#DIV/0!</v>
      </c>
      <c r="S516" s="11"/>
      <c r="T516" s="12" t="e">
        <f aca="false">S516/$P516</f>
        <v>#DIV/0!</v>
      </c>
      <c r="U516" s="11"/>
      <c r="V516" s="12" t="e">
        <f aca="false">U516/$P516</f>
        <v>#DIV/0!</v>
      </c>
      <c r="W516" s="11"/>
      <c r="X516" s="12" t="e">
        <f aca="false">W516/$P516</f>
        <v>#DIV/0!</v>
      </c>
      <c r="Y516" s="11" t="n">
        <v>0</v>
      </c>
      <c r="Z516" s="11" t="n">
        <f aca="false">Y516</f>
        <v>0</v>
      </c>
    </row>
    <row r="517" customFormat="false" ht="13.9" hidden="false" customHeight="true" outlineLevel="0" collapsed="false">
      <c r="A517" s="1" t="n">
        <v>7</v>
      </c>
      <c r="B517" s="1" t="n">
        <v>2</v>
      </c>
      <c r="D517" s="75" t="s">
        <v>21</v>
      </c>
      <c r="E517" s="35" t="n">
        <v>41</v>
      </c>
      <c r="F517" s="35" t="s">
        <v>23</v>
      </c>
      <c r="G517" s="36" t="n">
        <f aca="false">SUM(G514:G516)</f>
        <v>2900</v>
      </c>
      <c r="H517" s="36" t="n">
        <f aca="false">SUM(H514:H516)</f>
        <v>5258.88</v>
      </c>
      <c r="I517" s="36" t="n">
        <f aca="false">SUM(I514:I516)</f>
        <v>3800</v>
      </c>
      <c r="J517" s="36" t="n">
        <f aca="false">SUM(J514:J516)</f>
        <v>1200</v>
      </c>
      <c r="K517" s="36" t="n">
        <f aca="false">SUM(K514:K516)</f>
        <v>3800</v>
      </c>
      <c r="L517" s="36" t="n">
        <f aca="false">SUM(L514:L516)</f>
        <v>0</v>
      </c>
      <c r="M517" s="36" t="n">
        <f aca="false">SUM(M514:M516)</f>
        <v>0</v>
      </c>
      <c r="N517" s="36" t="n">
        <f aca="false">SUM(N514:N516)</f>
        <v>0</v>
      </c>
      <c r="O517" s="36" t="n">
        <f aca="false">SUM(O514:O516)</f>
        <v>0</v>
      </c>
      <c r="P517" s="36" t="n">
        <f aca="false">SUM(P514:P516)</f>
        <v>3800</v>
      </c>
      <c r="Q517" s="36" t="n">
        <f aca="false">SUM(Q514:Q516)</f>
        <v>0</v>
      </c>
      <c r="R517" s="37" t="n">
        <f aca="false">Q517/$P517</f>
        <v>0</v>
      </c>
      <c r="S517" s="36" t="n">
        <f aca="false">SUM(S514:S516)</f>
        <v>0</v>
      </c>
      <c r="T517" s="37" t="n">
        <f aca="false">S517/$P517</f>
        <v>0</v>
      </c>
      <c r="U517" s="36" t="n">
        <f aca="false">SUM(U514:U516)</f>
        <v>0</v>
      </c>
      <c r="V517" s="37" t="n">
        <f aca="false">U517/$P517</f>
        <v>0</v>
      </c>
      <c r="W517" s="36" t="n">
        <f aca="false">SUM(W514:W516)</f>
        <v>0</v>
      </c>
      <c r="X517" s="37" t="n">
        <f aca="false">W517/$P517</f>
        <v>0</v>
      </c>
      <c r="Y517" s="36" t="n">
        <f aca="false">SUM(Y514:Y516)</f>
        <v>3800</v>
      </c>
      <c r="Z517" s="36" t="n">
        <f aca="false">SUM(Z514:Z516)</f>
        <v>3800</v>
      </c>
    </row>
    <row r="518" customFormat="false" ht="13.9" hidden="false" customHeight="true" outlineLevel="0" collapsed="false">
      <c r="A518" s="1" t="n">
        <v>7</v>
      </c>
      <c r="B518" s="1" t="n">
        <v>2</v>
      </c>
      <c r="D518" s="17"/>
      <c r="E518" s="18"/>
      <c r="F518" s="13" t="s">
        <v>124</v>
      </c>
      <c r="G518" s="14" t="n">
        <f aca="false">G513+G517</f>
        <v>4727.12</v>
      </c>
      <c r="H518" s="14" t="n">
        <f aca="false">H513+H517</f>
        <v>12562.76</v>
      </c>
      <c r="I518" s="14" t="n">
        <f aca="false">I513+I517</f>
        <v>4865</v>
      </c>
      <c r="J518" s="14" t="n">
        <f aca="false">J513+J517</f>
        <v>19781.71</v>
      </c>
      <c r="K518" s="14" t="n">
        <f aca="false">K513+K517</f>
        <v>30617</v>
      </c>
      <c r="L518" s="14" t="n">
        <f aca="false">L513+L517</f>
        <v>0</v>
      </c>
      <c r="M518" s="14" t="n">
        <f aca="false">M513+M517</f>
        <v>0</v>
      </c>
      <c r="N518" s="14" t="n">
        <f aca="false">N513+N517</f>
        <v>0</v>
      </c>
      <c r="O518" s="14" t="n">
        <f aca="false">O513+O517</f>
        <v>0</v>
      </c>
      <c r="P518" s="14" t="n">
        <f aca="false">P513+P517</f>
        <v>30617</v>
      </c>
      <c r="Q518" s="14" t="n">
        <f aca="false">Q513+Q517</f>
        <v>0</v>
      </c>
      <c r="R518" s="15" t="n">
        <f aca="false">Q518/$P518</f>
        <v>0</v>
      </c>
      <c r="S518" s="14" t="n">
        <f aca="false">S513+S517</f>
        <v>0</v>
      </c>
      <c r="T518" s="15" t="n">
        <f aca="false">S518/$P518</f>
        <v>0</v>
      </c>
      <c r="U518" s="14" t="n">
        <f aca="false">U513+U517</f>
        <v>0</v>
      </c>
      <c r="V518" s="15" t="n">
        <f aca="false">U518/$P518</f>
        <v>0</v>
      </c>
      <c r="W518" s="14" t="n">
        <f aca="false">W513+W517</f>
        <v>0</v>
      </c>
      <c r="X518" s="15" t="n">
        <f aca="false">W518/$P518</f>
        <v>0</v>
      </c>
      <c r="Y518" s="14" t="n">
        <f aca="false">Y513+Y517</f>
        <v>8388</v>
      </c>
      <c r="Z518" s="14" t="n">
        <f aca="false">Z513+Z517</f>
        <v>8388</v>
      </c>
    </row>
    <row r="520" customFormat="false" ht="13.9" hidden="false" customHeight="true" outlineLevel="0" collapsed="false">
      <c r="E520" s="102" t="s">
        <v>57</v>
      </c>
      <c r="F520" s="103" t="s">
        <v>276</v>
      </c>
      <c r="G520" s="105" t="n">
        <v>2900</v>
      </c>
      <c r="H520" s="104" t="n">
        <v>3700</v>
      </c>
      <c r="I520" s="105" t="n">
        <v>3800</v>
      </c>
      <c r="J520" s="105" t="n">
        <v>1200</v>
      </c>
      <c r="K520" s="105" t="n">
        <v>3800</v>
      </c>
      <c r="L520" s="105"/>
      <c r="M520" s="105"/>
      <c r="N520" s="105"/>
      <c r="O520" s="105"/>
      <c r="P520" s="105" t="n">
        <f aca="false">K520+SUM(L520:O520)</f>
        <v>3800</v>
      </c>
      <c r="Q520" s="105" t="n">
        <v>0</v>
      </c>
      <c r="R520" s="106" t="n">
        <f aca="false">Q520/$P520</f>
        <v>0</v>
      </c>
      <c r="S520" s="105" t="n">
        <v>1000</v>
      </c>
      <c r="T520" s="106" t="n">
        <f aca="false">S520/$P520</f>
        <v>0.263157894736842</v>
      </c>
      <c r="U520" s="105" t="n">
        <v>1100</v>
      </c>
      <c r="V520" s="106" t="n">
        <f aca="false">U520/$P520</f>
        <v>0.289473684210526</v>
      </c>
      <c r="W520" s="105" t="n">
        <v>1200</v>
      </c>
      <c r="X520" s="107" t="n">
        <f aca="false">W520/$P520</f>
        <v>0.31578947368421</v>
      </c>
      <c r="Y520" s="105" t="n">
        <f aca="false">K520</f>
        <v>3800</v>
      </c>
      <c r="Z520" s="108" t="n">
        <f aca="false">Y520</f>
        <v>3800</v>
      </c>
    </row>
    <row r="522" customFormat="false" ht="13.9" hidden="false" customHeight="true" outlineLevel="0" collapsed="false">
      <c r="D522" s="19" t="s">
        <v>277</v>
      </c>
      <c r="E522" s="19"/>
      <c r="F522" s="19"/>
      <c r="G522" s="19"/>
      <c r="H522" s="19"/>
      <c r="I522" s="19"/>
      <c r="J522" s="19"/>
      <c r="K522" s="19"/>
      <c r="L522" s="19"/>
      <c r="M522" s="19"/>
      <c r="N522" s="19"/>
      <c r="O522" s="19"/>
      <c r="P522" s="19"/>
      <c r="Q522" s="19"/>
      <c r="R522" s="20"/>
      <c r="S522" s="19"/>
      <c r="T522" s="20"/>
      <c r="U522" s="19"/>
      <c r="V522" s="20"/>
      <c r="W522" s="19"/>
      <c r="X522" s="20"/>
      <c r="Y522" s="19"/>
      <c r="Z522" s="19"/>
    </row>
    <row r="523" customFormat="false" ht="13.9" hidden="false" customHeight="true" outlineLevel="0" collapsed="false">
      <c r="D523" s="6"/>
      <c r="E523" s="6"/>
      <c r="F523" s="6"/>
      <c r="G523" s="7" t="s">
        <v>1</v>
      </c>
      <c r="H523" s="7" t="s">
        <v>2</v>
      </c>
      <c r="I523" s="7" t="s">
        <v>3</v>
      </c>
      <c r="J523" s="7" t="s">
        <v>4</v>
      </c>
      <c r="K523" s="7" t="s">
        <v>5</v>
      </c>
      <c r="L523" s="7" t="s">
        <v>6</v>
      </c>
      <c r="M523" s="7" t="s">
        <v>7</v>
      </c>
      <c r="N523" s="7" t="s">
        <v>8</v>
      </c>
      <c r="O523" s="7" t="s">
        <v>9</v>
      </c>
      <c r="P523" s="7" t="s">
        <v>10</v>
      </c>
      <c r="Q523" s="7" t="s">
        <v>11</v>
      </c>
      <c r="R523" s="8" t="s">
        <v>12</v>
      </c>
      <c r="S523" s="7" t="s">
        <v>13</v>
      </c>
      <c r="T523" s="8" t="s">
        <v>14</v>
      </c>
      <c r="U523" s="7" t="s">
        <v>15</v>
      </c>
      <c r="V523" s="8" t="s">
        <v>16</v>
      </c>
      <c r="W523" s="7" t="s">
        <v>17</v>
      </c>
      <c r="X523" s="8" t="s">
        <v>18</v>
      </c>
      <c r="Y523" s="7" t="s">
        <v>19</v>
      </c>
      <c r="Z523" s="7" t="s">
        <v>20</v>
      </c>
    </row>
    <row r="524" customFormat="false" ht="13.9" hidden="false" customHeight="true" outlineLevel="0" collapsed="false">
      <c r="A524" s="1" t="n">
        <v>8</v>
      </c>
      <c r="D524" s="21" t="s">
        <v>21</v>
      </c>
      <c r="E524" s="22" t="n">
        <v>111</v>
      </c>
      <c r="F524" s="22" t="s">
        <v>47</v>
      </c>
      <c r="G524" s="23" t="n">
        <f aca="false">G550+G577+G590+G608+G621</f>
        <v>675504.98</v>
      </c>
      <c r="H524" s="23" t="n">
        <f aca="false">H550+H577+H590+H608+H621</f>
        <v>975398.05</v>
      </c>
      <c r="I524" s="23" t="n">
        <f aca="false">I550+I577+I590+I608+I621</f>
        <v>330000</v>
      </c>
      <c r="J524" s="23" t="n">
        <f aca="false">J550+J577+J590+J608+J621</f>
        <v>0</v>
      </c>
      <c r="K524" s="23" t="n">
        <f aca="false">K550+K577+K590+K608+K621</f>
        <v>501000</v>
      </c>
      <c r="L524" s="23" t="n">
        <f aca="false">L550+L577+L590+L608+L621</f>
        <v>0</v>
      </c>
      <c r="M524" s="23" t="n">
        <f aca="false">M550+M577+M590+M608+M621</f>
        <v>0</v>
      </c>
      <c r="N524" s="23" t="n">
        <f aca="false">N550+N577+N590+N608+N621</f>
        <v>0</v>
      </c>
      <c r="O524" s="23" t="n">
        <f aca="false">O550+O577+O590+O608+O621</f>
        <v>0</v>
      </c>
      <c r="P524" s="23" t="n">
        <f aca="false">P550+P577+P590+P608+P621</f>
        <v>331000</v>
      </c>
      <c r="Q524" s="23" t="n">
        <f aca="false">Q550+Q577+Q590+Q608+Q621</f>
        <v>0</v>
      </c>
      <c r="R524" s="24" t="n">
        <f aca="false">Q524/$P524</f>
        <v>0</v>
      </c>
      <c r="S524" s="23" t="n">
        <f aca="false">S550+S577+S590+S608+S621</f>
        <v>0</v>
      </c>
      <c r="T524" s="24" t="n">
        <f aca="false">S524/$P524</f>
        <v>0</v>
      </c>
      <c r="U524" s="23" t="n">
        <f aca="false">U550+U577+U590+U608+U621</f>
        <v>0</v>
      </c>
      <c r="V524" s="24" t="n">
        <f aca="false">U524/$P524</f>
        <v>0</v>
      </c>
      <c r="W524" s="23" t="n">
        <f aca="false">W550+W577+W590+W608+W621</f>
        <v>0</v>
      </c>
      <c r="X524" s="24" t="n">
        <f aca="false">W524/$P524</f>
        <v>0</v>
      </c>
      <c r="Y524" s="23" t="n">
        <f aca="false">Y550+Y577+Y590+Y608+Y621</f>
        <v>0</v>
      </c>
      <c r="Z524" s="23" t="n">
        <f aca="false">Z550+Z577+Z590+Z608+Z621</f>
        <v>0</v>
      </c>
    </row>
    <row r="525" customFormat="false" ht="13.9" hidden="false" customHeight="true" outlineLevel="0" collapsed="false">
      <c r="A525" s="1" t="n">
        <v>8</v>
      </c>
      <c r="D525" s="21"/>
      <c r="E525" s="22" t="n">
        <v>41</v>
      </c>
      <c r="F525" s="22" t="s">
        <v>23</v>
      </c>
      <c r="G525" s="23" t="n">
        <f aca="false">G531+G551+G566+G578+G591+G609+G622+G632</f>
        <v>541019.75</v>
      </c>
      <c r="H525" s="23" t="n">
        <f aca="false">H531+H551+H566+H578+H591+H609+H622+H632</f>
        <v>260832.63</v>
      </c>
      <c r="I525" s="23" t="n">
        <f aca="false">I531+I551+I566+I578+I591+I609+I622+I632</f>
        <v>742710</v>
      </c>
      <c r="J525" s="23" t="n">
        <f aca="false">J531+J551+J566+J578+J591+J609+J622+J632</f>
        <v>137834.32</v>
      </c>
      <c r="K525" s="23" t="n">
        <f aca="false">K531+K551+K566+K578+K591+K609+K622+K632</f>
        <v>1128978</v>
      </c>
      <c r="L525" s="23" t="n">
        <f aca="false">L531+L551+L566+L578+L591+L609+L622+L632</f>
        <v>0</v>
      </c>
      <c r="M525" s="23" t="n">
        <f aca="false">M531+M551+M566+M578+M591+M609+M622+M632</f>
        <v>0</v>
      </c>
      <c r="N525" s="23" t="n">
        <f aca="false">N531+N551+N566+N578+N591+N609+N622+N632</f>
        <v>0</v>
      </c>
      <c r="O525" s="23" t="n">
        <f aca="false">O531+O551+O566+O578+O591+O609+O622+O632</f>
        <v>0</v>
      </c>
      <c r="P525" s="23" t="n">
        <f aca="false">P531+P551+P566+P578+P591+P609+P622+P632</f>
        <v>1298978</v>
      </c>
      <c r="Q525" s="23" t="n">
        <f aca="false">Q531+Q551+Q566+Q578+Q591+Q609+Q622+Q632</f>
        <v>0</v>
      </c>
      <c r="R525" s="24" t="n">
        <f aca="false">Q525/$P525</f>
        <v>0</v>
      </c>
      <c r="S525" s="23" t="n">
        <f aca="false">S531+S551+S566+S578+S591+S609+S622+S632</f>
        <v>0</v>
      </c>
      <c r="T525" s="24" t="n">
        <f aca="false">S525/$P525</f>
        <v>0</v>
      </c>
      <c r="U525" s="23" t="n">
        <f aca="false">U531+U551+U566+U578+U591+U609+U622+U632</f>
        <v>0</v>
      </c>
      <c r="V525" s="24" t="n">
        <f aca="false">U525/$P525</f>
        <v>0</v>
      </c>
      <c r="W525" s="23" t="n">
        <f aca="false">W531+W551+W566+W578+W591+W609+W622+W632</f>
        <v>0</v>
      </c>
      <c r="X525" s="24" t="n">
        <f aca="false">W525/$P525</f>
        <v>0</v>
      </c>
      <c r="Y525" s="23" t="n">
        <f aca="false">Y531+Y551+Y566+Y578+Y591+Y609+Y622+Y632</f>
        <v>449453</v>
      </c>
      <c r="Z525" s="23" t="n">
        <f aca="false">Z531+Z551+Z566+Z578+Z591+Z609+Z622+Z632</f>
        <v>463491</v>
      </c>
    </row>
    <row r="526" customFormat="false" ht="13.9" hidden="false" customHeight="true" outlineLevel="0" collapsed="false">
      <c r="A526" s="1" t="n">
        <v>8</v>
      </c>
      <c r="D526" s="21"/>
      <c r="E526" s="22" t="n">
        <v>52</v>
      </c>
      <c r="F526" s="22" t="s">
        <v>28</v>
      </c>
      <c r="G526" s="23" t="n">
        <f aca="false">G532</f>
        <v>0</v>
      </c>
      <c r="H526" s="23" t="n">
        <f aca="false">H532</f>
        <v>0</v>
      </c>
      <c r="I526" s="23" t="n">
        <f aca="false">I532</f>
        <v>0</v>
      </c>
      <c r="J526" s="23" t="n">
        <f aca="false">J532</f>
        <v>0</v>
      </c>
      <c r="K526" s="23" t="n">
        <f aca="false">K532</f>
        <v>0</v>
      </c>
      <c r="L526" s="23" t="n">
        <f aca="false">L532</f>
        <v>0</v>
      </c>
      <c r="M526" s="23" t="n">
        <f aca="false">M532</f>
        <v>0</v>
      </c>
      <c r="N526" s="23" t="n">
        <f aca="false">N532</f>
        <v>0</v>
      </c>
      <c r="O526" s="23" t="n">
        <f aca="false">O532</f>
        <v>0</v>
      </c>
      <c r="P526" s="23" t="n">
        <f aca="false">P532</f>
        <v>0</v>
      </c>
      <c r="Q526" s="23" t="n">
        <f aca="false">Q532</f>
        <v>0</v>
      </c>
      <c r="R526" s="24" t="e">
        <f aca="false">Q526/$P526</f>
        <v>#DIV/0!</v>
      </c>
      <c r="S526" s="23" t="n">
        <f aca="false">S532</f>
        <v>0</v>
      </c>
      <c r="T526" s="24" t="e">
        <f aca="false">S526/$P526</f>
        <v>#DIV/0!</v>
      </c>
      <c r="U526" s="23" t="n">
        <f aca="false">U532</f>
        <v>0</v>
      </c>
      <c r="V526" s="24" t="e">
        <f aca="false">U526/$P526</f>
        <v>#DIV/0!</v>
      </c>
      <c r="W526" s="23" t="n">
        <f aca="false">W532</f>
        <v>0</v>
      </c>
      <c r="X526" s="24" t="e">
        <f aca="false">W526/$P526</f>
        <v>#DIV/0!</v>
      </c>
      <c r="Y526" s="23" t="n">
        <f aca="false">Y532</f>
        <v>0</v>
      </c>
      <c r="Z526" s="23" t="n">
        <f aca="false">Z532</f>
        <v>0</v>
      </c>
    </row>
    <row r="527" customFormat="false" ht="13.9" hidden="false" customHeight="true" outlineLevel="0" collapsed="false">
      <c r="A527" s="1" t="n">
        <v>8</v>
      </c>
      <c r="D527" s="17"/>
      <c r="E527" s="18"/>
      <c r="F527" s="25" t="s">
        <v>124</v>
      </c>
      <c r="G527" s="26" t="n">
        <f aca="false">SUM(G524:G526)</f>
        <v>1216524.73</v>
      </c>
      <c r="H527" s="26" t="n">
        <f aca="false">SUM(H524:H526)</f>
        <v>1236230.68</v>
      </c>
      <c r="I527" s="26" t="n">
        <f aca="false">SUM(I524:I526)</f>
        <v>1072710</v>
      </c>
      <c r="J527" s="26" t="n">
        <f aca="false">SUM(J524:J526)</f>
        <v>137834.32</v>
      </c>
      <c r="K527" s="26" t="n">
        <f aca="false">SUM(K524:K526)</f>
        <v>1629978</v>
      </c>
      <c r="L527" s="26" t="n">
        <f aca="false">SUM(L524:L526)</f>
        <v>0</v>
      </c>
      <c r="M527" s="26" t="n">
        <f aca="false">SUM(M524:M526)</f>
        <v>0</v>
      </c>
      <c r="N527" s="26" t="n">
        <f aca="false">SUM(N524:N526)</f>
        <v>0</v>
      </c>
      <c r="O527" s="26" t="n">
        <f aca="false">SUM(O524:O526)</f>
        <v>0</v>
      </c>
      <c r="P527" s="26" t="n">
        <f aca="false">SUM(P524:P526)</f>
        <v>1629978</v>
      </c>
      <c r="Q527" s="26" t="n">
        <f aca="false">SUM(Q524:Q526)</f>
        <v>0</v>
      </c>
      <c r="R527" s="27" t="n">
        <f aca="false">Q527/$P527</f>
        <v>0</v>
      </c>
      <c r="S527" s="26" t="n">
        <f aca="false">SUM(S524:S526)</f>
        <v>0</v>
      </c>
      <c r="T527" s="27" t="n">
        <f aca="false">S527/$P527</f>
        <v>0</v>
      </c>
      <c r="U527" s="26" t="n">
        <f aca="false">SUM(U524:U526)</f>
        <v>0</v>
      </c>
      <c r="V527" s="27" t="n">
        <f aca="false">U527/$P527</f>
        <v>0</v>
      </c>
      <c r="W527" s="26" t="n">
        <f aca="false">SUM(W524:W526)</f>
        <v>0</v>
      </c>
      <c r="X527" s="27" t="n">
        <f aca="false">W527/$P527</f>
        <v>0</v>
      </c>
      <c r="Y527" s="26" t="n">
        <f aca="false">SUM(Y524:Y526)</f>
        <v>449453</v>
      </c>
      <c r="Z527" s="26" t="n">
        <f aca="false">SUM(Z524:Z526)</f>
        <v>463491</v>
      </c>
    </row>
    <row r="529" customFormat="false" ht="13.9" hidden="false" customHeight="true" outlineLevel="0" collapsed="false">
      <c r="D529" s="28" t="s">
        <v>278</v>
      </c>
      <c r="E529" s="28"/>
      <c r="F529" s="28"/>
      <c r="G529" s="28"/>
      <c r="H529" s="28"/>
      <c r="I529" s="28"/>
      <c r="J529" s="28"/>
      <c r="K529" s="28"/>
      <c r="L529" s="28"/>
      <c r="M529" s="28"/>
      <c r="N529" s="28"/>
      <c r="O529" s="28"/>
      <c r="P529" s="28"/>
      <c r="Q529" s="28"/>
      <c r="R529" s="29"/>
      <c r="S529" s="28"/>
      <c r="T529" s="29"/>
      <c r="U529" s="28"/>
      <c r="V529" s="29"/>
      <c r="W529" s="28"/>
      <c r="X529" s="29"/>
      <c r="Y529" s="28"/>
      <c r="Z529" s="28"/>
    </row>
    <row r="530" customFormat="false" ht="13.9" hidden="false" customHeight="true" outlineLevel="0" collapsed="false">
      <c r="D530" s="119"/>
      <c r="E530" s="7"/>
      <c r="F530" s="7"/>
      <c r="G530" s="7" t="s">
        <v>1</v>
      </c>
      <c r="H530" s="7" t="s">
        <v>2</v>
      </c>
      <c r="I530" s="7" t="s">
        <v>3</v>
      </c>
      <c r="J530" s="7" t="s">
        <v>4</v>
      </c>
      <c r="K530" s="7" t="s">
        <v>5</v>
      </c>
      <c r="L530" s="7" t="s">
        <v>6</v>
      </c>
      <c r="M530" s="7" t="s">
        <v>7</v>
      </c>
      <c r="N530" s="7" t="s">
        <v>8</v>
      </c>
      <c r="O530" s="7" t="s">
        <v>9</v>
      </c>
      <c r="P530" s="7" t="s">
        <v>10</v>
      </c>
      <c r="Q530" s="7" t="s">
        <v>11</v>
      </c>
      <c r="R530" s="8" t="s">
        <v>12</v>
      </c>
      <c r="S530" s="7" t="s">
        <v>13</v>
      </c>
      <c r="T530" s="8" t="s">
        <v>14</v>
      </c>
      <c r="U530" s="7" t="s">
        <v>15</v>
      </c>
      <c r="V530" s="8" t="s">
        <v>16</v>
      </c>
      <c r="W530" s="7" t="s">
        <v>17</v>
      </c>
      <c r="X530" s="8" t="s">
        <v>18</v>
      </c>
      <c r="Y530" s="7" t="s">
        <v>19</v>
      </c>
      <c r="Z530" s="7" t="s">
        <v>20</v>
      </c>
    </row>
    <row r="531" customFormat="false" ht="13.9" hidden="false" customHeight="true" outlineLevel="0" collapsed="false">
      <c r="A531" s="1" t="n">
        <v>8</v>
      </c>
      <c r="B531" s="1" t="n">
        <v>1</v>
      </c>
      <c r="D531" s="30" t="s">
        <v>21</v>
      </c>
      <c r="E531" s="10" t="n">
        <v>41</v>
      </c>
      <c r="F531" s="10" t="s">
        <v>23</v>
      </c>
      <c r="G531" s="11" t="n">
        <f aca="false">G536+G543+G545</f>
        <v>49341.19</v>
      </c>
      <c r="H531" s="11" t="n">
        <f aca="false">H536+H543+H544</f>
        <v>14711.87</v>
      </c>
      <c r="I531" s="11" t="n">
        <f aca="false">I536+I543</f>
        <v>0</v>
      </c>
      <c r="J531" s="11" t="n">
        <f aca="false">J536+J543+J544</f>
        <v>2670</v>
      </c>
      <c r="K531" s="11" t="n">
        <f aca="false">K536+K543+K544+K546</f>
        <v>67374</v>
      </c>
      <c r="L531" s="11" t="n">
        <f aca="false">L536+L543</f>
        <v>0</v>
      </c>
      <c r="M531" s="11" t="n">
        <f aca="false">M536+M543</f>
        <v>0</v>
      </c>
      <c r="N531" s="11" t="n">
        <f aca="false">N536+N543</f>
        <v>0</v>
      </c>
      <c r="O531" s="11" t="n">
        <f aca="false">O536+O543</f>
        <v>0</v>
      </c>
      <c r="P531" s="11" t="n">
        <f aca="false">P536+P543+P544+P546</f>
        <v>67374</v>
      </c>
      <c r="Q531" s="11" t="n">
        <f aca="false">Q536+Q543+Q544</f>
        <v>0</v>
      </c>
      <c r="R531" s="12" t="n">
        <f aca="false">Q531/$P531</f>
        <v>0</v>
      </c>
      <c r="S531" s="11" t="n">
        <f aca="false">S536+S543+S544</f>
        <v>0</v>
      </c>
      <c r="T531" s="12" t="n">
        <f aca="false">S531/$P531</f>
        <v>0</v>
      </c>
      <c r="U531" s="11" t="n">
        <f aca="false">U536+U543+U544</f>
        <v>0</v>
      </c>
      <c r="V531" s="12" t="n">
        <f aca="false">U531/$P531</f>
        <v>0</v>
      </c>
      <c r="W531" s="11" t="n">
        <f aca="false">W536+W543+W544</f>
        <v>0</v>
      </c>
      <c r="X531" s="12" t="n">
        <f aca="false">W531/$P531</f>
        <v>0</v>
      </c>
      <c r="Y531" s="11" t="n">
        <v>0</v>
      </c>
      <c r="Z531" s="11" t="n">
        <f aca="false">Y531</f>
        <v>0</v>
      </c>
    </row>
    <row r="532" customFormat="false" ht="13.9" hidden="false" customHeight="true" outlineLevel="0" collapsed="false">
      <c r="A532" s="1" t="n">
        <v>8</v>
      </c>
      <c r="B532" s="1" t="n">
        <v>1</v>
      </c>
      <c r="D532" s="30"/>
      <c r="E532" s="10" t="n">
        <v>52</v>
      </c>
      <c r="F532" s="10" t="s">
        <v>28</v>
      </c>
      <c r="G532" s="11" t="n">
        <v>0</v>
      </c>
      <c r="H532" s="11" t="n">
        <v>0</v>
      </c>
      <c r="I532" s="11" t="n">
        <v>0</v>
      </c>
      <c r="J532" s="11" t="n">
        <v>0</v>
      </c>
      <c r="K532" s="11" t="n">
        <v>0</v>
      </c>
      <c r="L532" s="11" t="n">
        <v>0</v>
      </c>
      <c r="M532" s="11" t="n">
        <v>0</v>
      </c>
      <c r="N532" s="11" t="n">
        <v>0</v>
      </c>
      <c r="O532" s="11" t="n">
        <v>0</v>
      </c>
      <c r="P532" s="11" t="n">
        <v>0</v>
      </c>
      <c r="Q532" s="11" t="n">
        <v>0</v>
      </c>
      <c r="R532" s="12" t="e">
        <f aca="false">Q532/$P532</f>
        <v>#DIV/0!</v>
      </c>
      <c r="S532" s="11" t="n">
        <v>0</v>
      </c>
      <c r="T532" s="12" t="e">
        <f aca="false">S532/$P532</f>
        <v>#DIV/0!</v>
      </c>
      <c r="U532" s="11" t="n">
        <v>0</v>
      </c>
      <c r="V532" s="12" t="e">
        <f aca="false">U532/$P532</f>
        <v>#DIV/0!</v>
      </c>
      <c r="W532" s="11" t="n">
        <v>0</v>
      </c>
      <c r="X532" s="12" t="e">
        <f aca="false">W532/$P532</f>
        <v>#DIV/0!</v>
      </c>
      <c r="Y532" s="11" t="n">
        <v>0</v>
      </c>
      <c r="Z532" s="11" t="n">
        <f aca="false">Y532</f>
        <v>0</v>
      </c>
    </row>
    <row r="533" customFormat="false" ht="13.9" hidden="false" customHeight="true" outlineLevel="0" collapsed="false">
      <c r="A533" s="1" t="n">
        <v>8</v>
      </c>
      <c r="B533" s="1" t="n">
        <v>1</v>
      </c>
      <c r="D533" s="17"/>
      <c r="E533" s="18"/>
      <c r="F533" s="13" t="s">
        <v>124</v>
      </c>
      <c r="G533" s="14" t="n">
        <f aca="false">SUM(G531:G532)</f>
        <v>49341.19</v>
      </c>
      <c r="H533" s="14" t="n">
        <f aca="false">SUM(H531:H532)</f>
        <v>14711.87</v>
      </c>
      <c r="I533" s="14" t="n">
        <f aca="false">SUM(I531:I532)</f>
        <v>0</v>
      </c>
      <c r="J533" s="14" t="n">
        <f aca="false">SUM(J531:J532)</f>
        <v>2670</v>
      </c>
      <c r="K533" s="14" t="n">
        <f aca="false">SUM(K531:K532)</f>
        <v>67374</v>
      </c>
      <c r="L533" s="14" t="n">
        <f aca="false">SUM(L531:L532)</f>
        <v>0</v>
      </c>
      <c r="M533" s="14" t="n">
        <f aca="false">SUM(M531:M532)</f>
        <v>0</v>
      </c>
      <c r="N533" s="14" t="n">
        <f aca="false">SUM(N531:N532)</f>
        <v>0</v>
      </c>
      <c r="O533" s="14" t="n">
        <f aca="false">SUM(O531:O532)</f>
        <v>0</v>
      </c>
      <c r="P533" s="14" t="n">
        <f aca="false">SUM(P531:P532)</f>
        <v>67374</v>
      </c>
      <c r="Q533" s="14" t="n">
        <f aca="false">SUM(Q531:Q532)</f>
        <v>0</v>
      </c>
      <c r="R533" s="15" t="n">
        <f aca="false">Q533/$P533</f>
        <v>0</v>
      </c>
      <c r="S533" s="14" t="n">
        <f aca="false">SUM(S531:S532)</f>
        <v>0</v>
      </c>
      <c r="T533" s="15" t="n">
        <f aca="false">S533/$P533</f>
        <v>0</v>
      </c>
      <c r="U533" s="14" t="n">
        <f aca="false">SUM(U531:U532)</f>
        <v>0</v>
      </c>
      <c r="V533" s="15" t="n">
        <f aca="false">U533/$P533</f>
        <v>0</v>
      </c>
      <c r="W533" s="14" t="n">
        <f aca="false">SUM(W531:W532)</f>
        <v>0</v>
      </c>
      <c r="X533" s="15" t="n">
        <f aca="false">W533/$P533</f>
        <v>0</v>
      </c>
      <c r="Y533" s="14" t="n">
        <f aca="false">SUM(Y531:Y532)</f>
        <v>0</v>
      </c>
      <c r="Z533" s="14" t="n">
        <f aca="false">SUM(Z531:Z532)</f>
        <v>0</v>
      </c>
    </row>
    <row r="535" customFormat="false" ht="13.9" hidden="false" customHeight="true" outlineLevel="0" collapsed="false">
      <c r="D535" s="1" t="s">
        <v>57</v>
      </c>
    </row>
    <row r="536" customFormat="false" ht="13.9" hidden="false" customHeight="true" outlineLevel="0" collapsed="false">
      <c r="D536" s="30" t="s">
        <v>279</v>
      </c>
      <c r="E536" s="39" t="s">
        <v>280</v>
      </c>
      <c r="F536" s="17"/>
      <c r="G536" s="40" t="n">
        <v>35901.29</v>
      </c>
      <c r="H536" s="40" t="n">
        <f aca="false">SUM(H537:H542)</f>
        <v>11729.64</v>
      </c>
      <c r="I536" s="40"/>
      <c r="J536" s="40"/>
      <c r="K536" s="40"/>
      <c r="L536" s="40"/>
      <c r="M536" s="40"/>
      <c r="N536" s="40"/>
      <c r="O536" s="40"/>
      <c r="P536" s="40" t="n">
        <f aca="false">K536+SUM(L536:O536)</f>
        <v>0</v>
      </c>
      <c r="Q536" s="40"/>
      <c r="R536" s="41" t="e">
        <f aca="false">Q536/$P536</f>
        <v>#DIV/0!</v>
      </c>
      <c r="S536" s="40"/>
      <c r="T536" s="41" t="e">
        <f aca="false">S536/$P536</f>
        <v>#DIV/0!</v>
      </c>
      <c r="U536" s="40"/>
      <c r="V536" s="41" t="e">
        <f aca="false">U536/$P536</f>
        <v>#DIV/0!</v>
      </c>
      <c r="W536" s="40"/>
      <c r="X536" s="42" t="e">
        <f aca="false">W536/$P536</f>
        <v>#DIV/0!</v>
      </c>
      <c r="Y536" s="40"/>
      <c r="Z536" s="43"/>
    </row>
    <row r="537" customFormat="false" ht="13.9" hidden="false" customHeight="true" outlineLevel="0" collapsed="false">
      <c r="D537" s="30"/>
      <c r="E537" s="44" t="s">
        <v>281</v>
      </c>
      <c r="F537" s="83"/>
      <c r="G537" s="70"/>
      <c r="H537" s="70" t="n">
        <v>2918.6</v>
      </c>
      <c r="I537" s="70"/>
      <c r="J537" s="70"/>
      <c r="K537" s="70"/>
      <c r="L537" s="70"/>
      <c r="M537" s="70"/>
      <c r="N537" s="70"/>
      <c r="O537" s="70"/>
      <c r="P537" s="70" t="n">
        <f aca="false">K537+SUM(L537:O537)</f>
        <v>0</v>
      </c>
      <c r="Q537" s="70"/>
      <c r="R537" s="71" t="e">
        <f aca="false">Q537/$P537</f>
        <v>#DIV/0!</v>
      </c>
      <c r="S537" s="70"/>
      <c r="T537" s="71" t="e">
        <f aca="false">S537/$P537</f>
        <v>#DIV/0!</v>
      </c>
      <c r="U537" s="70"/>
      <c r="V537" s="71" t="e">
        <f aca="false">U537/$P537</f>
        <v>#DIV/0!</v>
      </c>
      <c r="W537" s="70"/>
      <c r="X537" s="47" t="e">
        <f aca="false">W537/$P537</f>
        <v>#DIV/0!</v>
      </c>
      <c r="Y537" s="70"/>
      <c r="Z537" s="48"/>
    </row>
    <row r="538" customFormat="false" ht="13.9" hidden="false" customHeight="true" outlineLevel="0" collapsed="false">
      <c r="D538" s="30"/>
      <c r="E538" s="44" t="s">
        <v>282</v>
      </c>
      <c r="F538" s="83"/>
      <c r="G538" s="70"/>
      <c r="H538" s="70"/>
      <c r="I538" s="70"/>
      <c r="J538" s="70"/>
      <c r="K538" s="70"/>
      <c r="L538" s="70"/>
      <c r="M538" s="70"/>
      <c r="N538" s="70"/>
      <c r="O538" s="70"/>
      <c r="P538" s="70" t="n">
        <f aca="false">K538+SUM(L538:O538)</f>
        <v>0</v>
      </c>
      <c r="Q538" s="70"/>
      <c r="R538" s="71" t="e">
        <f aca="false">Q538/$P538</f>
        <v>#DIV/0!</v>
      </c>
      <c r="S538" s="70"/>
      <c r="T538" s="71" t="e">
        <f aca="false">S538/$P538</f>
        <v>#DIV/0!</v>
      </c>
      <c r="U538" s="70"/>
      <c r="V538" s="71" t="e">
        <f aca="false">U538/$P538</f>
        <v>#DIV/0!</v>
      </c>
      <c r="W538" s="70"/>
      <c r="X538" s="47" t="e">
        <f aca="false">W538/$P538</f>
        <v>#DIV/0!</v>
      </c>
      <c r="Y538" s="70"/>
      <c r="Z538" s="48"/>
    </row>
    <row r="539" customFormat="false" ht="13.9" hidden="false" customHeight="true" outlineLevel="0" collapsed="false">
      <c r="D539" s="30"/>
      <c r="E539" s="44" t="s">
        <v>283</v>
      </c>
      <c r="F539" s="83"/>
      <c r="G539" s="70" t="n">
        <v>649.11</v>
      </c>
      <c r="H539" s="70"/>
      <c r="I539" s="70"/>
      <c r="J539" s="70"/>
      <c r="K539" s="70"/>
      <c r="L539" s="70"/>
      <c r="M539" s="70"/>
      <c r="N539" s="70"/>
      <c r="O539" s="70"/>
      <c r="P539" s="70" t="n">
        <f aca="false">K539+SUM(L539:O539)</f>
        <v>0</v>
      </c>
      <c r="Q539" s="70"/>
      <c r="R539" s="71" t="e">
        <f aca="false">Q539/$P539</f>
        <v>#DIV/0!</v>
      </c>
      <c r="S539" s="70"/>
      <c r="T539" s="71" t="e">
        <f aca="false">S539/$P539</f>
        <v>#DIV/0!</v>
      </c>
      <c r="U539" s="70"/>
      <c r="V539" s="71" t="e">
        <f aca="false">U539/$P539</f>
        <v>#DIV/0!</v>
      </c>
      <c r="W539" s="70"/>
      <c r="X539" s="47" t="e">
        <f aca="false">W539/$P539</f>
        <v>#DIV/0!</v>
      </c>
      <c r="Y539" s="70"/>
      <c r="Z539" s="48"/>
    </row>
    <row r="540" customFormat="false" ht="13.9" hidden="false" customHeight="true" outlineLevel="0" collapsed="false">
      <c r="D540" s="30"/>
      <c r="E540" s="44" t="s">
        <v>284</v>
      </c>
      <c r="F540" s="83"/>
      <c r="G540" s="70" t="n">
        <v>32527.13</v>
      </c>
      <c r="H540" s="70" t="n">
        <v>2921.08</v>
      </c>
      <c r="I540" s="70"/>
      <c r="J540" s="70"/>
      <c r="K540" s="70"/>
      <c r="L540" s="70"/>
      <c r="M540" s="70"/>
      <c r="N540" s="70"/>
      <c r="O540" s="70"/>
      <c r="P540" s="70" t="n">
        <f aca="false">K540+SUM(L540:O540)</f>
        <v>0</v>
      </c>
      <c r="Q540" s="70"/>
      <c r="R540" s="71" t="e">
        <f aca="false">Q540/$P540</f>
        <v>#DIV/0!</v>
      </c>
      <c r="S540" s="70"/>
      <c r="T540" s="71" t="e">
        <f aca="false">S540/$P540</f>
        <v>#DIV/0!</v>
      </c>
      <c r="U540" s="70"/>
      <c r="V540" s="71" t="e">
        <f aca="false">U540/$P540</f>
        <v>#DIV/0!</v>
      </c>
      <c r="W540" s="70"/>
      <c r="X540" s="47" t="e">
        <f aca="false">W540/$P540</f>
        <v>#DIV/0!</v>
      </c>
      <c r="Y540" s="70"/>
      <c r="Z540" s="48"/>
    </row>
    <row r="541" customFormat="false" ht="13.9" hidden="false" customHeight="true" outlineLevel="0" collapsed="false">
      <c r="D541" s="30"/>
      <c r="E541" s="44" t="s">
        <v>285</v>
      </c>
      <c r="F541" s="83"/>
      <c r="G541" s="70" t="n">
        <v>2725.05</v>
      </c>
      <c r="H541" s="70"/>
      <c r="I541" s="70"/>
      <c r="J541" s="70"/>
      <c r="K541" s="70"/>
      <c r="L541" s="70"/>
      <c r="M541" s="70"/>
      <c r="N541" s="70"/>
      <c r="O541" s="70"/>
      <c r="P541" s="70" t="n">
        <f aca="false">K541+SUM(L541:O541)</f>
        <v>0</v>
      </c>
      <c r="Q541" s="70"/>
      <c r="R541" s="71" t="e">
        <f aca="false">Q541/$P541</f>
        <v>#DIV/0!</v>
      </c>
      <c r="S541" s="70"/>
      <c r="T541" s="71" t="e">
        <f aca="false">S541/$P541</f>
        <v>#DIV/0!</v>
      </c>
      <c r="U541" s="70"/>
      <c r="V541" s="71" t="e">
        <f aca="false">U541/$P541</f>
        <v>#DIV/0!</v>
      </c>
      <c r="W541" s="70"/>
      <c r="X541" s="47" t="e">
        <f aca="false">W541/$P541</f>
        <v>#DIV/0!</v>
      </c>
      <c r="Y541" s="70"/>
      <c r="Z541" s="48"/>
    </row>
    <row r="542" customFormat="false" ht="13.9" hidden="false" customHeight="true" outlineLevel="0" collapsed="false">
      <c r="D542" s="30"/>
      <c r="E542" s="52" t="s">
        <v>286</v>
      </c>
      <c r="F542" s="86"/>
      <c r="G542" s="54"/>
      <c r="H542" s="54" t="n">
        <v>5889.96</v>
      </c>
      <c r="I542" s="54"/>
      <c r="J542" s="54"/>
      <c r="K542" s="54"/>
      <c r="L542" s="54"/>
      <c r="M542" s="54"/>
      <c r="N542" s="54"/>
      <c r="O542" s="54"/>
      <c r="P542" s="54" t="n">
        <f aca="false">K542+SUM(L542:O542)</f>
        <v>0</v>
      </c>
      <c r="Q542" s="54"/>
      <c r="R542" s="55" t="e">
        <f aca="false">Q542/$P542</f>
        <v>#DIV/0!</v>
      </c>
      <c r="S542" s="54"/>
      <c r="T542" s="55" t="e">
        <f aca="false">S542/$P542</f>
        <v>#DIV/0!</v>
      </c>
      <c r="U542" s="54"/>
      <c r="V542" s="55" t="e">
        <f aca="false">U542/$P542</f>
        <v>#DIV/0!</v>
      </c>
      <c r="W542" s="54"/>
      <c r="X542" s="56" t="e">
        <f aca="false">W542/$P542</f>
        <v>#DIV/0!</v>
      </c>
      <c r="Y542" s="54"/>
      <c r="Z542" s="57"/>
    </row>
    <row r="543" customFormat="false" ht="13.9" hidden="false" customHeight="true" outlineLevel="0" collapsed="false">
      <c r="D543" s="30"/>
      <c r="E543" s="102" t="s">
        <v>287</v>
      </c>
      <c r="F543" s="103"/>
      <c r="G543" s="105" t="n">
        <v>11045</v>
      </c>
      <c r="H543" s="105" t="n">
        <v>2980.23</v>
      </c>
      <c r="I543" s="105"/>
      <c r="J543" s="105"/>
      <c r="K543" s="105"/>
      <c r="L543" s="105"/>
      <c r="M543" s="105"/>
      <c r="N543" s="105"/>
      <c r="O543" s="105"/>
      <c r="P543" s="105" t="n">
        <f aca="false">K543+SUM(L543:O543)</f>
        <v>0</v>
      </c>
      <c r="Q543" s="105"/>
      <c r="R543" s="106" t="e">
        <f aca="false">Q543/$P543</f>
        <v>#DIV/0!</v>
      </c>
      <c r="S543" s="105"/>
      <c r="T543" s="106" t="e">
        <f aca="false">S543/$P543</f>
        <v>#DIV/0!</v>
      </c>
      <c r="U543" s="105"/>
      <c r="V543" s="106" t="e">
        <f aca="false">U543/$P543</f>
        <v>#DIV/0!</v>
      </c>
      <c r="W543" s="105"/>
      <c r="X543" s="107" t="e">
        <f aca="false">W543/$P543</f>
        <v>#DIV/0!</v>
      </c>
      <c r="Y543" s="105"/>
      <c r="Z543" s="108"/>
    </row>
    <row r="544" customFormat="false" ht="13.9" hidden="false" customHeight="true" outlineLevel="0" collapsed="false">
      <c r="D544" s="30"/>
      <c r="E544" s="102" t="s">
        <v>288</v>
      </c>
      <c r="F544" s="103"/>
      <c r="G544" s="105"/>
      <c r="H544" s="105" t="n">
        <v>2</v>
      </c>
      <c r="I544" s="105"/>
      <c r="J544" s="105" t="n">
        <v>2670</v>
      </c>
      <c r="K544" s="105" t="n">
        <v>10000</v>
      </c>
      <c r="L544" s="105"/>
      <c r="M544" s="105"/>
      <c r="N544" s="105"/>
      <c r="O544" s="105"/>
      <c r="P544" s="105" t="n">
        <f aca="false">K544+SUM(L544:O544)</f>
        <v>10000</v>
      </c>
      <c r="Q544" s="105"/>
      <c r="R544" s="106" t="n">
        <f aca="false">Q544/$P544</f>
        <v>0</v>
      </c>
      <c r="S544" s="105"/>
      <c r="T544" s="106" t="n">
        <f aca="false">S544/$P544</f>
        <v>0</v>
      </c>
      <c r="U544" s="105"/>
      <c r="V544" s="106" t="n">
        <f aca="false">U544/$P544</f>
        <v>0</v>
      </c>
      <c r="W544" s="105"/>
      <c r="X544" s="107" t="n">
        <f aca="false">W544/$P544</f>
        <v>0</v>
      </c>
      <c r="Y544" s="105"/>
      <c r="Z544" s="108"/>
    </row>
    <row r="545" customFormat="false" ht="13.9" hidden="false" customHeight="true" outlineLevel="0" collapsed="false">
      <c r="D545" s="120" t="s">
        <v>289</v>
      </c>
      <c r="E545" s="102" t="s">
        <v>290</v>
      </c>
      <c r="F545" s="103"/>
      <c r="G545" s="105" t="n">
        <v>2394.9</v>
      </c>
      <c r="H545" s="105"/>
      <c r="I545" s="105"/>
      <c r="J545" s="105"/>
      <c r="K545" s="105"/>
      <c r="L545" s="105"/>
      <c r="M545" s="105"/>
      <c r="N545" s="105"/>
      <c r="O545" s="105"/>
      <c r="P545" s="105" t="n">
        <f aca="false">K545+SUM(L545:O545)</f>
        <v>0</v>
      </c>
      <c r="Q545" s="105"/>
      <c r="R545" s="106" t="e">
        <f aca="false">Q545/$P545</f>
        <v>#DIV/0!</v>
      </c>
      <c r="S545" s="105"/>
      <c r="T545" s="106" t="e">
        <f aca="false">S545/$P545</f>
        <v>#DIV/0!</v>
      </c>
      <c r="U545" s="105"/>
      <c r="V545" s="106" t="e">
        <f aca="false">U545/$P545</f>
        <v>#DIV/0!</v>
      </c>
      <c r="W545" s="105"/>
      <c r="X545" s="107" t="e">
        <f aca="false">W545/$P545</f>
        <v>#DIV/0!</v>
      </c>
      <c r="Y545" s="105"/>
      <c r="Z545" s="108"/>
    </row>
    <row r="546" customFormat="false" ht="13.9" hidden="false" customHeight="true" outlineLevel="0" collapsed="false">
      <c r="D546" s="120"/>
      <c r="E546" s="102" t="s">
        <v>291</v>
      </c>
      <c r="F546" s="103"/>
      <c r="G546" s="105"/>
      <c r="H546" s="105"/>
      <c r="I546" s="105"/>
      <c r="J546" s="105"/>
      <c r="K546" s="105" t="n">
        <v>57374</v>
      </c>
      <c r="L546" s="105"/>
      <c r="M546" s="105"/>
      <c r="N546" s="105"/>
      <c r="O546" s="105"/>
      <c r="P546" s="105" t="n">
        <f aca="false">K546+SUM(L546:O546)</f>
        <v>57374</v>
      </c>
      <c r="Q546" s="105"/>
      <c r="R546" s="106" t="n">
        <f aca="false">Q546/$P546</f>
        <v>0</v>
      </c>
      <c r="S546" s="105"/>
      <c r="T546" s="106" t="n">
        <f aca="false">S546/$P546</f>
        <v>0</v>
      </c>
      <c r="U546" s="105"/>
      <c r="V546" s="106" t="n">
        <f aca="false">U546/$P546</f>
        <v>0</v>
      </c>
      <c r="W546" s="105"/>
      <c r="X546" s="107" t="n">
        <f aca="false">W546/$P546</f>
        <v>0</v>
      </c>
      <c r="Y546" s="105"/>
      <c r="Z546" s="108"/>
    </row>
    <row r="548" customFormat="false" ht="13.9" hidden="false" customHeight="true" outlineLevel="0" collapsed="false">
      <c r="D548" s="28" t="s">
        <v>292</v>
      </c>
      <c r="E548" s="28"/>
      <c r="F548" s="28"/>
      <c r="G548" s="28"/>
      <c r="H548" s="28"/>
      <c r="I548" s="28"/>
      <c r="J548" s="28"/>
      <c r="K548" s="28"/>
      <c r="L548" s="28"/>
      <c r="M548" s="28"/>
      <c r="N548" s="28"/>
      <c r="O548" s="28"/>
      <c r="P548" s="28"/>
      <c r="Q548" s="28"/>
      <c r="R548" s="29"/>
      <c r="S548" s="28"/>
      <c r="T548" s="29"/>
      <c r="U548" s="28"/>
      <c r="V548" s="29"/>
      <c r="W548" s="28"/>
      <c r="X548" s="29"/>
      <c r="Y548" s="28"/>
      <c r="Z548" s="28"/>
    </row>
    <row r="549" customFormat="false" ht="13.9" hidden="false" customHeight="true" outlineLevel="0" collapsed="false">
      <c r="D549" s="119"/>
      <c r="E549" s="7"/>
      <c r="F549" s="7"/>
      <c r="G549" s="7" t="s">
        <v>1</v>
      </c>
      <c r="H549" s="7" t="s">
        <v>2</v>
      </c>
      <c r="I549" s="7" t="s">
        <v>3</v>
      </c>
      <c r="J549" s="7" t="s">
        <v>4</v>
      </c>
      <c r="K549" s="7" t="s">
        <v>5</v>
      </c>
      <c r="L549" s="7" t="s">
        <v>6</v>
      </c>
      <c r="M549" s="7" t="s">
        <v>7</v>
      </c>
      <c r="N549" s="7" t="s">
        <v>8</v>
      </c>
      <c r="O549" s="7" t="s">
        <v>9</v>
      </c>
      <c r="P549" s="7" t="s">
        <v>10</v>
      </c>
      <c r="Q549" s="7" t="s">
        <v>11</v>
      </c>
      <c r="R549" s="8" t="s">
        <v>12</v>
      </c>
      <c r="S549" s="7" t="s">
        <v>13</v>
      </c>
      <c r="T549" s="8" t="s">
        <v>14</v>
      </c>
      <c r="U549" s="7" t="s">
        <v>15</v>
      </c>
      <c r="V549" s="8" t="s">
        <v>16</v>
      </c>
      <c r="W549" s="7" t="s">
        <v>17</v>
      </c>
      <c r="X549" s="8" t="s">
        <v>18</v>
      </c>
      <c r="Y549" s="7" t="s">
        <v>19</v>
      </c>
      <c r="Z549" s="7" t="s">
        <v>20</v>
      </c>
    </row>
    <row r="550" customFormat="false" ht="13.9" hidden="false" customHeight="true" outlineLevel="0" collapsed="false">
      <c r="A550" s="1" t="n">
        <v>8</v>
      </c>
      <c r="B550" s="1" t="n">
        <v>2</v>
      </c>
      <c r="D550" s="121" t="s">
        <v>21</v>
      </c>
      <c r="E550" s="10" t="n">
        <v>111</v>
      </c>
      <c r="F550" s="10" t="s">
        <v>134</v>
      </c>
      <c r="G550" s="11" t="n">
        <f aca="false">249670.98+113000</f>
        <v>362670.98</v>
      </c>
      <c r="H550" s="11" t="n">
        <v>338951.81</v>
      </c>
      <c r="I550" s="11" t="n">
        <f aca="false">200000+130000</f>
        <v>330000</v>
      </c>
      <c r="J550" s="11" t="n">
        <v>0</v>
      </c>
      <c r="K550" s="11" t="n">
        <f aca="false">200000+131000</f>
        <v>331000</v>
      </c>
      <c r="L550" s="11"/>
      <c r="M550" s="11"/>
      <c r="N550" s="11"/>
      <c r="O550" s="11"/>
      <c r="P550" s="11" t="n">
        <f aca="false">K550+SUM(L550:O550)</f>
        <v>331000</v>
      </c>
      <c r="Q550" s="11" t="n">
        <v>0</v>
      </c>
      <c r="R550" s="12" t="n">
        <f aca="false">Q550/$P550</f>
        <v>0</v>
      </c>
      <c r="S550" s="11" t="n">
        <v>0</v>
      </c>
      <c r="T550" s="12" t="n">
        <f aca="false">S550/$P550</f>
        <v>0</v>
      </c>
      <c r="U550" s="11" t="n">
        <v>0</v>
      </c>
      <c r="V550" s="12" t="n">
        <f aca="false">U550/$P550</f>
        <v>0</v>
      </c>
      <c r="W550" s="11" t="n">
        <v>0</v>
      </c>
      <c r="X550" s="12" t="n">
        <f aca="false">W550/$P550</f>
        <v>0</v>
      </c>
      <c r="Y550" s="11" t="n">
        <v>0</v>
      </c>
      <c r="Z550" s="11" t="n">
        <v>0</v>
      </c>
    </row>
    <row r="551" customFormat="false" ht="13.9" hidden="false" customHeight="true" outlineLevel="0" collapsed="false">
      <c r="A551" s="1" t="n">
        <v>8</v>
      </c>
      <c r="B551" s="1" t="n">
        <v>2</v>
      </c>
      <c r="D551" s="121" t="s">
        <v>21</v>
      </c>
      <c r="E551" s="10" t="n">
        <v>41</v>
      </c>
      <c r="F551" s="10" t="s">
        <v>23</v>
      </c>
      <c r="G551" s="11" t="n">
        <f aca="false">SUM(G555:G562)-G550</f>
        <v>140200.63</v>
      </c>
      <c r="H551" s="11" t="n">
        <f aca="false">SUM(H555:H562)-H550</f>
        <v>77709.36</v>
      </c>
      <c r="I551" s="11" t="n">
        <f aca="false">SUM(I555:I562)-I550</f>
        <v>161000</v>
      </c>
      <c r="J551" s="11" t="n">
        <f aca="false">SUM(J555:J562)-J550</f>
        <v>140</v>
      </c>
      <c r="K551" s="11" t="n">
        <f aca="false">SUM(K555:K562)-K550</f>
        <v>310000</v>
      </c>
      <c r="L551" s="11" t="n">
        <f aca="false">SUM(L555:L562)-L550</f>
        <v>0</v>
      </c>
      <c r="M551" s="11" t="n">
        <f aca="false">SUM(M555:M562)-M550</f>
        <v>0</v>
      </c>
      <c r="N551" s="11" t="n">
        <f aca="false">SUM(N555:N562)-N550</f>
        <v>0</v>
      </c>
      <c r="O551" s="11" t="n">
        <f aca="false">SUM(O555:O562)-O550</f>
        <v>0</v>
      </c>
      <c r="P551" s="11" t="n">
        <f aca="false">SUM(P555:P562)-P550</f>
        <v>310000</v>
      </c>
      <c r="Q551" s="11" t="n">
        <f aca="false">SUM(Q555:Q562)-Q550</f>
        <v>0</v>
      </c>
      <c r="R551" s="12" t="n">
        <f aca="false">Q551/$P551</f>
        <v>0</v>
      </c>
      <c r="S551" s="11" t="n">
        <f aca="false">SUM(S555:S562)-S550</f>
        <v>0</v>
      </c>
      <c r="T551" s="12" t="n">
        <f aca="false">S551/$P551</f>
        <v>0</v>
      </c>
      <c r="U551" s="11" t="n">
        <f aca="false">SUM(U555:U562)-U550</f>
        <v>0</v>
      </c>
      <c r="V551" s="12" t="n">
        <f aca="false">U551/$P551</f>
        <v>0</v>
      </c>
      <c r="W551" s="11" t="n">
        <f aca="false">SUM(W555:W562)-W550</f>
        <v>0</v>
      </c>
      <c r="X551" s="12" t="n">
        <f aca="false">W551/$P551</f>
        <v>0</v>
      </c>
      <c r="Y551" s="11" t="n">
        <v>0</v>
      </c>
      <c r="Z551" s="11" t="n">
        <f aca="false">SUM(Z555:Z562)</f>
        <v>0</v>
      </c>
    </row>
    <row r="552" customFormat="false" ht="13.9" hidden="false" customHeight="true" outlineLevel="0" collapsed="false">
      <c r="A552" s="1" t="n">
        <v>8</v>
      </c>
      <c r="B552" s="1" t="n">
        <v>2</v>
      </c>
      <c r="D552" s="17"/>
      <c r="E552" s="18"/>
      <c r="F552" s="13" t="s">
        <v>124</v>
      </c>
      <c r="G552" s="14" t="n">
        <f aca="false">SUM(G550:G551)</f>
        <v>502871.61</v>
      </c>
      <c r="H552" s="14" t="n">
        <f aca="false">SUM(H550:H551)</f>
        <v>416661.17</v>
      </c>
      <c r="I552" s="14" t="n">
        <f aca="false">SUM(I550:I551)</f>
        <v>491000</v>
      </c>
      <c r="J552" s="14" t="n">
        <f aca="false">SUM(J550:J551)</f>
        <v>140</v>
      </c>
      <c r="K552" s="14" t="n">
        <f aca="false">SUM(K550:K551)</f>
        <v>641000</v>
      </c>
      <c r="L552" s="14" t="n">
        <f aca="false">SUM(L550:L551)</f>
        <v>0</v>
      </c>
      <c r="M552" s="14" t="n">
        <f aca="false">SUM(M550:M551)</f>
        <v>0</v>
      </c>
      <c r="N552" s="14" t="n">
        <f aca="false">SUM(N550:N551)</f>
        <v>0</v>
      </c>
      <c r="O552" s="14" t="n">
        <f aca="false">SUM(O550:O551)</f>
        <v>0</v>
      </c>
      <c r="P552" s="14" t="n">
        <f aca="false">SUM(P550:P551)</f>
        <v>641000</v>
      </c>
      <c r="Q552" s="14" t="n">
        <f aca="false">SUM(Q550:Q551)</f>
        <v>0</v>
      </c>
      <c r="R552" s="15" t="n">
        <f aca="false">Q552/$P552</f>
        <v>0</v>
      </c>
      <c r="S552" s="14" t="n">
        <f aca="false">SUM(S550:S551)</f>
        <v>0</v>
      </c>
      <c r="T552" s="15" t="n">
        <f aca="false">S552/$P552</f>
        <v>0</v>
      </c>
      <c r="U552" s="14" t="n">
        <f aca="false">SUM(U550:U551)</f>
        <v>0</v>
      </c>
      <c r="V552" s="15" t="n">
        <f aca="false">U552/$P552</f>
        <v>0</v>
      </c>
      <c r="W552" s="14" t="n">
        <f aca="false">SUM(W550:W551)</f>
        <v>0</v>
      </c>
      <c r="X552" s="15" t="n">
        <f aca="false">W552/$P552</f>
        <v>0</v>
      </c>
      <c r="Y552" s="14" t="n">
        <f aca="false">SUM(Y550:Y551)</f>
        <v>0</v>
      </c>
      <c r="Z552" s="14" t="n">
        <f aca="false">SUM(Z550:Z551)</f>
        <v>0</v>
      </c>
    </row>
    <row r="554" customFormat="false" ht="13.9" hidden="false" customHeight="true" outlineLevel="0" collapsed="false">
      <c r="D554" s="1" t="s">
        <v>57</v>
      </c>
    </row>
    <row r="555" customFormat="false" ht="13.9" hidden="false" customHeight="true" outlineLevel="0" collapsed="false">
      <c r="D555" s="30" t="s">
        <v>293</v>
      </c>
      <c r="E555" s="102" t="s">
        <v>294</v>
      </c>
      <c r="F555" s="103"/>
      <c r="G555" s="105" t="n">
        <v>36966.24</v>
      </c>
      <c r="H555" s="105" t="n">
        <v>367528.2</v>
      </c>
      <c r="I555" s="104" t="n">
        <v>0</v>
      </c>
      <c r="J555" s="104"/>
      <c r="K555" s="104"/>
      <c r="L555" s="104"/>
      <c r="M555" s="104"/>
      <c r="N555" s="104"/>
      <c r="O555" s="104"/>
      <c r="P555" s="104" t="n">
        <f aca="false">K555+SUM(L555:O555)</f>
        <v>0</v>
      </c>
      <c r="Q555" s="104"/>
      <c r="R555" s="113" t="e">
        <f aca="false">Q555/$P555</f>
        <v>#DIV/0!</v>
      </c>
      <c r="S555" s="104"/>
      <c r="T555" s="113" t="e">
        <f aca="false">S555/$P555</f>
        <v>#DIV/0!</v>
      </c>
      <c r="U555" s="104"/>
      <c r="V555" s="113" t="e">
        <f aca="false">U555/$P555</f>
        <v>#DIV/0!</v>
      </c>
      <c r="W555" s="104"/>
      <c r="X555" s="114" t="e">
        <f aca="false">W555/$P555</f>
        <v>#DIV/0!</v>
      </c>
      <c r="Y555" s="105"/>
      <c r="Z555" s="108"/>
    </row>
    <row r="556" customFormat="false" ht="13.9" hidden="false" customHeight="true" outlineLevel="0" collapsed="false">
      <c r="D556" s="30"/>
      <c r="E556" s="102" t="s">
        <v>295</v>
      </c>
      <c r="F556" s="103"/>
      <c r="G556" s="105" t="n">
        <v>305874.97</v>
      </c>
      <c r="H556" s="105"/>
      <c r="I556" s="105" t="n">
        <v>0</v>
      </c>
      <c r="J556" s="105"/>
      <c r="K556" s="105"/>
      <c r="L556" s="105"/>
      <c r="M556" s="105"/>
      <c r="N556" s="105"/>
      <c r="O556" s="105"/>
      <c r="P556" s="105" t="n">
        <f aca="false">K556+SUM(L556:O556)</f>
        <v>0</v>
      </c>
      <c r="Q556" s="105"/>
      <c r="R556" s="106" t="e">
        <f aca="false">Q556/$P556</f>
        <v>#DIV/0!</v>
      </c>
      <c r="S556" s="105"/>
      <c r="T556" s="106" t="e">
        <f aca="false">S556/$P556</f>
        <v>#DIV/0!</v>
      </c>
      <c r="U556" s="105"/>
      <c r="V556" s="106" t="e">
        <f aca="false">U556/$P556</f>
        <v>#DIV/0!</v>
      </c>
      <c r="W556" s="105"/>
      <c r="X556" s="107" t="e">
        <f aca="false">W556/$P556</f>
        <v>#DIV/0!</v>
      </c>
      <c r="Y556" s="105"/>
      <c r="Z556" s="108"/>
    </row>
    <row r="557" customFormat="false" ht="13.9" hidden="false" customHeight="true" outlineLevel="0" collapsed="false">
      <c r="D557" s="30"/>
      <c r="E557" s="102" t="s">
        <v>296</v>
      </c>
      <c r="F557" s="103"/>
      <c r="G557" s="105"/>
      <c r="H557" s="105"/>
      <c r="I557" s="105" t="n">
        <v>210000</v>
      </c>
      <c r="J557" s="105" t="n">
        <v>0</v>
      </c>
      <c r="K557" s="105" t="n">
        <f aca="false">200000+10000</f>
        <v>210000</v>
      </c>
      <c r="L557" s="105"/>
      <c r="M557" s="105"/>
      <c r="N557" s="105"/>
      <c r="O557" s="105"/>
      <c r="P557" s="105" t="n">
        <f aca="false">K557+SUM(L557:O557)</f>
        <v>210000</v>
      </c>
      <c r="Q557" s="105"/>
      <c r="R557" s="106" t="n">
        <f aca="false">Q557/$P557</f>
        <v>0</v>
      </c>
      <c r="S557" s="105"/>
      <c r="T557" s="106" t="n">
        <f aca="false">S557/$P557</f>
        <v>0</v>
      </c>
      <c r="U557" s="105"/>
      <c r="V557" s="106" t="n">
        <f aca="false">U557/$P557</f>
        <v>0</v>
      </c>
      <c r="W557" s="105"/>
      <c r="X557" s="107" t="n">
        <f aca="false">W557/$P557</f>
        <v>0</v>
      </c>
      <c r="Y557" s="105"/>
      <c r="Z557" s="108"/>
    </row>
    <row r="558" customFormat="false" ht="13.9" hidden="false" customHeight="true" outlineLevel="0" collapsed="false">
      <c r="D558" s="30"/>
      <c r="E558" s="122" t="s">
        <v>297</v>
      </c>
      <c r="F558" s="103"/>
      <c r="G558" s="105"/>
      <c r="H558" s="105"/>
      <c r="I558" s="105" t="n">
        <v>181000</v>
      </c>
      <c r="J558" s="105" t="n">
        <v>0</v>
      </c>
      <c r="K558" s="105" t="n">
        <f aca="false">131000+50000</f>
        <v>181000</v>
      </c>
      <c r="L558" s="105"/>
      <c r="M558" s="105"/>
      <c r="N558" s="105"/>
      <c r="O558" s="105"/>
      <c r="P558" s="105" t="n">
        <f aca="false">K558+SUM(L558:O558)</f>
        <v>181000</v>
      </c>
      <c r="Q558" s="105"/>
      <c r="R558" s="106" t="n">
        <f aca="false">Q558/$P558</f>
        <v>0</v>
      </c>
      <c r="S558" s="105"/>
      <c r="T558" s="106" t="n">
        <f aca="false">S558/$P558</f>
        <v>0</v>
      </c>
      <c r="U558" s="105"/>
      <c r="V558" s="106" t="n">
        <f aca="false">U558/$P558</f>
        <v>0</v>
      </c>
      <c r="W558" s="105"/>
      <c r="X558" s="107" t="n">
        <f aca="false">W558/$P558</f>
        <v>0</v>
      </c>
      <c r="Y558" s="105"/>
      <c r="Z558" s="108"/>
    </row>
    <row r="559" customFormat="false" ht="13.9" hidden="false" customHeight="true" outlineLevel="0" collapsed="false">
      <c r="D559" s="30"/>
      <c r="E559" s="122" t="s">
        <v>298</v>
      </c>
      <c r="F559" s="103"/>
      <c r="G559" s="105" t="n">
        <v>158680.4</v>
      </c>
      <c r="H559" s="105"/>
      <c r="I559" s="105" t="n">
        <v>100000</v>
      </c>
      <c r="J559" s="105" t="n">
        <v>140</v>
      </c>
      <c r="K559" s="105"/>
      <c r="L559" s="105"/>
      <c r="M559" s="105"/>
      <c r="N559" s="105"/>
      <c r="O559" s="105"/>
      <c r="P559" s="105" t="n">
        <f aca="false">K559+SUM(L559:O559)</f>
        <v>0</v>
      </c>
      <c r="Q559" s="105"/>
      <c r="R559" s="106" t="e">
        <f aca="false">Q559/$P559</f>
        <v>#DIV/0!</v>
      </c>
      <c r="S559" s="105"/>
      <c r="T559" s="106" t="e">
        <f aca="false">S559/$P559</f>
        <v>#DIV/0!</v>
      </c>
      <c r="U559" s="105"/>
      <c r="V559" s="106" t="e">
        <f aca="false">U559/$P559</f>
        <v>#DIV/0!</v>
      </c>
      <c r="W559" s="105"/>
      <c r="X559" s="107" t="e">
        <f aca="false">W559/$P559</f>
        <v>#DIV/0!</v>
      </c>
      <c r="Y559" s="105"/>
      <c r="Z559" s="108"/>
    </row>
    <row r="560" customFormat="false" ht="13.9" hidden="false" customHeight="true" outlineLevel="0" collapsed="false">
      <c r="D560" s="30"/>
      <c r="E560" s="122" t="s">
        <v>299</v>
      </c>
      <c r="F560" s="103"/>
      <c r="G560" s="105" t="n">
        <v>1350</v>
      </c>
      <c r="H560" s="105"/>
      <c r="I560" s="105" t="n">
        <v>0</v>
      </c>
      <c r="J560" s="105"/>
      <c r="K560" s="105"/>
      <c r="L560" s="105"/>
      <c r="M560" s="105"/>
      <c r="N560" s="105"/>
      <c r="O560" s="105"/>
      <c r="P560" s="105" t="n">
        <f aca="false">K560+SUM(L560:O560)</f>
        <v>0</v>
      </c>
      <c r="Q560" s="105"/>
      <c r="R560" s="106" t="e">
        <f aca="false">Q560/$P560</f>
        <v>#DIV/0!</v>
      </c>
      <c r="S560" s="105"/>
      <c r="T560" s="106" t="e">
        <f aca="false">S560/$P560</f>
        <v>#DIV/0!</v>
      </c>
      <c r="U560" s="105"/>
      <c r="V560" s="106" t="e">
        <f aca="false">U560/$P560</f>
        <v>#DIV/0!</v>
      </c>
      <c r="W560" s="105"/>
      <c r="X560" s="107" t="e">
        <f aca="false">W560/$P560</f>
        <v>#DIV/0!</v>
      </c>
      <c r="Y560" s="105"/>
      <c r="Z560" s="108"/>
    </row>
    <row r="561" customFormat="false" ht="13.9" hidden="false" customHeight="true" outlineLevel="0" collapsed="false">
      <c r="D561" s="30"/>
      <c r="E561" s="122" t="s">
        <v>300</v>
      </c>
      <c r="F561" s="103"/>
      <c r="G561" s="105"/>
      <c r="H561" s="105"/>
      <c r="I561" s="105"/>
      <c r="J561" s="105"/>
      <c r="K561" s="105" t="n">
        <v>250000</v>
      </c>
      <c r="L561" s="105"/>
      <c r="M561" s="105"/>
      <c r="N561" s="105"/>
      <c r="O561" s="105"/>
      <c r="P561" s="105" t="n">
        <f aca="false">K561+SUM(L561:O561)</f>
        <v>250000</v>
      </c>
      <c r="Q561" s="105"/>
      <c r="R561" s="106" t="n">
        <f aca="false">Q561/$P561</f>
        <v>0</v>
      </c>
      <c r="S561" s="105"/>
      <c r="T561" s="106" t="n">
        <f aca="false">S561/$P561</f>
        <v>0</v>
      </c>
      <c r="U561" s="105"/>
      <c r="V561" s="106" t="n">
        <f aca="false">U561/$P561</f>
        <v>0</v>
      </c>
      <c r="W561" s="105"/>
      <c r="X561" s="107" t="n">
        <f aca="false">W561/$P561</f>
        <v>0</v>
      </c>
      <c r="Y561" s="105"/>
      <c r="Z561" s="108"/>
    </row>
    <row r="562" customFormat="false" ht="13.9" hidden="false" customHeight="true" outlineLevel="0" collapsed="false">
      <c r="D562" s="30"/>
      <c r="E562" s="122" t="s">
        <v>301</v>
      </c>
      <c r="F562" s="103"/>
      <c r="G562" s="105"/>
      <c r="H562" s="105" t="n">
        <v>49132.97</v>
      </c>
      <c r="I562" s="105" t="n">
        <v>0</v>
      </c>
      <c r="J562" s="105"/>
      <c r="K562" s="105"/>
      <c r="L562" s="105"/>
      <c r="M562" s="105"/>
      <c r="N562" s="105"/>
      <c r="O562" s="105"/>
      <c r="P562" s="105" t="n">
        <f aca="false">K562+SUM(L562:O562)</f>
        <v>0</v>
      </c>
      <c r="Q562" s="105"/>
      <c r="R562" s="106" t="e">
        <f aca="false">Q562/$P562</f>
        <v>#DIV/0!</v>
      </c>
      <c r="S562" s="105"/>
      <c r="T562" s="106" t="e">
        <f aca="false">S562/$P562</f>
        <v>#DIV/0!</v>
      </c>
      <c r="U562" s="105"/>
      <c r="V562" s="106" t="e">
        <f aca="false">U562/$P562</f>
        <v>#DIV/0!</v>
      </c>
      <c r="W562" s="105"/>
      <c r="X562" s="107" t="e">
        <f aca="false">W562/$P562</f>
        <v>#DIV/0!</v>
      </c>
      <c r="Y562" s="105"/>
      <c r="Z562" s="108"/>
    </row>
    <row r="564" customFormat="false" ht="13.9" hidden="false" customHeight="true" outlineLevel="0" collapsed="false">
      <c r="D564" s="28" t="s">
        <v>302</v>
      </c>
      <c r="E564" s="28"/>
      <c r="F564" s="28"/>
      <c r="G564" s="28"/>
      <c r="H564" s="28"/>
      <c r="I564" s="28"/>
      <c r="J564" s="28"/>
      <c r="K564" s="28"/>
      <c r="L564" s="28"/>
      <c r="M564" s="28"/>
      <c r="N564" s="28"/>
      <c r="O564" s="28"/>
      <c r="P564" s="28"/>
      <c r="Q564" s="28"/>
      <c r="R564" s="29"/>
      <c r="S564" s="28"/>
      <c r="T564" s="29"/>
      <c r="U564" s="28"/>
      <c r="V564" s="29"/>
      <c r="W564" s="28"/>
      <c r="X564" s="29"/>
      <c r="Y564" s="28"/>
      <c r="Z564" s="28"/>
    </row>
    <row r="565" customFormat="false" ht="13.9" hidden="false" customHeight="true" outlineLevel="0" collapsed="false">
      <c r="D565" s="119"/>
      <c r="E565" s="7"/>
      <c r="F565" s="7"/>
      <c r="G565" s="7" t="s">
        <v>1</v>
      </c>
      <c r="H565" s="7" t="s">
        <v>2</v>
      </c>
      <c r="I565" s="7" t="s">
        <v>3</v>
      </c>
      <c r="J565" s="7" t="s">
        <v>4</v>
      </c>
      <c r="K565" s="7" t="s">
        <v>5</v>
      </c>
      <c r="L565" s="7" t="s">
        <v>6</v>
      </c>
      <c r="M565" s="7" t="s">
        <v>7</v>
      </c>
      <c r="N565" s="7" t="s">
        <v>8</v>
      </c>
      <c r="O565" s="7" t="s">
        <v>9</v>
      </c>
      <c r="P565" s="7" t="s">
        <v>10</v>
      </c>
      <c r="Q565" s="7" t="s">
        <v>11</v>
      </c>
      <c r="R565" s="8" t="s">
        <v>12</v>
      </c>
      <c r="S565" s="7" t="s">
        <v>13</v>
      </c>
      <c r="T565" s="8" t="s">
        <v>14</v>
      </c>
      <c r="U565" s="7" t="s">
        <v>15</v>
      </c>
      <c r="V565" s="8" t="s">
        <v>16</v>
      </c>
      <c r="W565" s="7" t="s">
        <v>17</v>
      </c>
      <c r="X565" s="8" t="s">
        <v>18</v>
      </c>
      <c r="Y565" s="7" t="s">
        <v>19</v>
      </c>
      <c r="Z565" s="7" t="s">
        <v>20</v>
      </c>
    </row>
    <row r="566" customFormat="false" ht="13.9" hidden="false" customHeight="true" outlineLevel="0" collapsed="false">
      <c r="A566" s="1" t="n">
        <v>8</v>
      </c>
      <c r="B566" s="1" t="n">
        <v>3</v>
      </c>
      <c r="D566" s="121" t="s">
        <v>21</v>
      </c>
      <c r="E566" s="10" t="n">
        <v>41</v>
      </c>
      <c r="F566" s="10" t="s">
        <v>23</v>
      </c>
      <c r="G566" s="11" t="n">
        <f aca="false">SUM(G570:G573)</f>
        <v>18600</v>
      </c>
      <c r="H566" s="11" t="n">
        <f aca="false">SUM(H570:H573)</f>
        <v>0</v>
      </c>
      <c r="I566" s="11" t="n">
        <f aca="false">SUM(I570:I573)</f>
        <v>20000</v>
      </c>
      <c r="J566" s="11" t="n">
        <f aca="false">SUM(J570:J573)</f>
        <v>1010</v>
      </c>
      <c r="K566" s="11" t="n">
        <f aca="false">SUM(K570:K573)</f>
        <v>271990</v>
      </c>
      <c r="L566" s="11" t="n">
        <f aca="false">SUM(L570:L573)</f>
        <v>0</v>
      </c>
      <c r="M566" s="11" t="n">
        <f aca="false">SUM(M570:M573)</f>
        <v>0</v>
      </c>
      <c r="N566" s="11" t="n">
        <f aca="false">SUM(N570:N573)</f>
        <v>0</v>
      </c>
      <c r="O566" s="11" t="n">
        <f aca="false">SUM(O570:O573)</f>
        <v>0</v>
      </c>
      <c r="P566" s="11" t="n">
        <f aca="false">SUM(P570:P573)</f>
        <v>271990</v>
      </c>
      <c r="Q566" s="11" t="n">
        <f aca="false">SUM(Q570:Q573)</f>
        <v>0</v>
      </c>
      <c r="R566" s="12" t="n">
        <f aca="false">Q566/$P566</f>
        <v>0</v>
      </c>
      <c r="S566" s="11" t="n">
        <f aca="false">SUM(S570:S573)</f>
        <v>0</v>
      </c>
      <c r="T566" s="12" t="n">
        <f aca="false">S566/$P566</f>
        <v>0</v>
      </c>
      <c r="U566" s="11" t="n">
        <f aca="false">SUM(U570:U573)</f>
        <v>0</v>
      </c>
      <c r="V566" s="12" t="n">
        <f aca="false">U566/$P566</f>
        <v>0</v>
      </c>
      <c r="W566" s="11" t="n">
        <f aca="false">SUM(W570:W573)</f>
        <v>0</v>
      </c>
      <c r="X566" s="12" t="n">
        <f aca="false">W566/$P566</f>
        <v>0</v>
      </c>
      <c r="Y566" s="11" t="n">
        <f aca="false">SUM(Y570:Y573)</f>
        <v>0</v>
      </c>
      <c r="Z566" s="11" t="n">
        <f aca="false">SUM(Z570:Z573)</f>
        <v>0</v>
      </c>
    </row>
    <row r="567" customFormat="false" ht="13.9" hidden="false" customHeight="true" outlineLevel="0" collapsed="false">
      <c r="A567" s="1" t="n">
        <v>8</v>
      </c>
      <c r="B567" s="1" t="n">
        <v>3</v>
      </c>
      <c r="D567" s="17"/>
      <c r="E567" s="18"/>
      <c r="F567" s="13" t="s">
        <v>124</v>
      </c>
      <c r="G567" s="14" t="n">
        <f aca="false">SUM(G566:G566)</f>
        <v>18600</v>
      </c>
      <c r="H567" s="14" t="n">
        <f aca="false">SUM(H566:H566)</f>
        <v>0</v>
      </c>
      <c r="I567" s="14" t="n">
        <f aca="false">SUM(I566:I566)</f>
        <v>20000</v>
      </c>
      <c r="J567" s="14" t="n">
        <f aca="false">SUM(J566:J566)</f>
        <v>1010</v>
      </c>
      <c r="K567" s="14" t="n">
        <f aca="false">SUM(K566:K566)</f>
        <v>271990</v>
      </c>
      <c r="L567" s="14" t="n">
        <f aca="false">SUM(L566:L566)</f>
        <v>0</v>
      </c>
      <c r="M567" s="14" t="n">
        <f aca="false">SUM(M566:M566)</f>
        <v>0</v>
      </c>
      <c r="N567" s="14" t="n">
        <f aca="false">SUM(N566:N566)</f>
        <v>0</v>
      </c>
      <c r="O567" s="14" t="n">
        <f aca="false">SUM(O566:O566)</f>
        <v>0</v>
      </c>
      <c r="P567" s="14" t="n">
        <f aca="false">SUM(P566:P566)</f>
        <v>271990</v>
      </c>
      <c r="Q567" s="14" t="n">
        <f aca="false">SUM(Q566:Q566)</f>
        <v>0</v>
      </c>
      <c r="R567" s="15" t="n">
        <f aca="false">Q567/$P567</f>
        <v>0</v>
      </c>
      <c r="S567" s="14" t="n">
        <f aca="false">SUM(S566:S566)</f>
        <v>0</v>
      </c>
      <c r="T567" s="15" t="n">
        <f aca="false">S567/$P567</f>
        <v>0</v>
      </c>
      <c r="U567" s="14" t="n">
        <f aca="false">SUM(U566:U566)</f>
        <v>0</v>
      </c>
      <c r="V567" s="15" t="n">
        <f aca="false">U567/$P567</f>
        <v>0</v>
      </c>
      <c r="W567" s="14" t="n">
        <f aca="false">SUM(W566:W566)</f>
        <v>0</v>
      </c>
      <c r="X567" s="15" t="n">
        <f aca="false">W567/$P567</f>
        <v>0</v>
      </c>
      <c r="Y567" s="14" t="n">
        <f aca="false">SUM(Y566:Y566)</f>
        <v>0</v>
      </c>
      <c r="Z567" s="14" t="n">
        <f aca="false">SUM(Z566:Z566)</f>
        <v>0</v>
      </c>
    </row>
    <row r="569" customFormat="false" ht="13.9" hidden="false" customHeight="true" outlineLevel="0" collapsed="false">
      <c r="D569" s="1" t="s">
        <v>57</v>
      </c>
    </row>
    <row r="570" customFormat="false" ht="13.9" hidden="false" customHeight="true" outlineLevel="0" collapsed="false">
      <c r="D570" s="30" t="s">
        <v>303</v>
      </c>
      <c r="E570" s="102" t="s">
        <v>304</v>
      </c>
      <c r="F570" s="103"/>
      <c r="G570" s="105" t="n">
        <v>18600</v>
      </c>
      <c r="H570" s="105"/>
      <c r="I570" s="105" t="n">
        <v>0</v>
      </c>
      <c r="J570" s="105" t="n">
        <v>870</v>
      </c>
      <c r="K570" s="105" t="n">
        <v>2670</v>
      </c>
      <c r="L570" s="105"/>
      <c r="M570" s="105"/>
      <c r="N570" s="105"/>
      <c r="O570" s="105"/>
      <c r="P570" s="105" t="n">
        <f aca="false">K570+SUM(L570:O570)</f>
        <v>2670</v>
      </c>
      <c r="Q570" s="105"/>
      <c r="R570" s="106" t="n">
        <f aca="false">Q570/$P570</f>
        <v>0</v>
      </c>
      <c r="S570" s="105"/>
      <c r="T570" s="106" t="n">
        <f aca="false">S570/$P570</f>
        <v>0</v>
      </c>
      <c r="U570" s="105"/>
      <c r="V570" s="106" t="n">
        <f aca="false">U570/$P570</f>
        <v>0</v>
      </c>
      <c r="W570" s="105"/>
      <c r="X570" s="107" t="n">
        <f aca="false">W570/$P570</f>
        <v>0</v>
      </c>
      <c r="Y570" s="105"/>
      <c r="Z570" s="108"/>
    </row>
    <row r="571" customFormat="false" ht="13.9" hidden="false" customHeight="true" outlineLevel="0" collapsed="false">
      <c r="D571" s="30"/>
      <c r="E571" s="102" t="s">
        <v>305</v>
      </c>
      <c r="F571" s="103"/>
      <c r="G571" s="105"/>
      <c r="H571" s="105"/>
      <c r="I571" s="105" t="n">
        <v>20000</v>
      </c>
      <c r="J571" s="105" t="n">
        <v>140</v>
      </c>
      <c r="K571" s="105" t="n">
        <f aca="false">19320</f>
        <v>19320</v>
      </c>
      <c r="L571" s="105"/>
      <c r="M571" s="105"/>
      <c r="N571" s="105"/>
      <c r="O571" s="105"/>
      <c r="P571" s="105" t="n">
        <f aca="false">K571+SUM(L571:O571)</f>
        <v>19320</v>
      </c>
      <c r="Q571" s="105"/>
      <c r="R571" s="106" t="n">
        <f aca="false">Q571/$P571</f>
        <v>0</v>
      </c>
      <c r="S571" s="105"/>
      <c r="T571" s="106" t="n">
        <f aca="false">S571/$P571</f>
        <v>0</v>
      </c>
      <c r="U571" s="105"/>
      <c r="V571" s="106" t="n">
        <f aca="false">U571/$P571</f>
        <v>0</v>
      </c>
      <c r="W571" s="105"/>
      <c r="X571" s="107" t="n">
        <f aca="false">W571/$P571</f>
        <v>0</v>
      </c>
      <c r="Y571" s="105"/>
      <c r="Z571" s="108"/>
    </row>
    <row r="572" customFormat="false" ht="13.9" hidden="false" customHeight="true" outlineLevel="0" collapsed="false">
      <c r="D572" s="30"/>
      <c r="E572" s="102" t="s">
        <v>306</v>
      </c>
      <c r="F572" s="103"/>
      <c r="G572" s="105"/>
      <c r="H572" s="105"/>
      <c r="I572" s="105"/>
      <c r="J572" s="105"/>
      <c r="K572" s="105" t="n">
        <v>250000</v>
      </c>
      <c r="L572" s="105"/>
      <c r="M572" s="105"/>
      <c r="N572" s="105"/>
      <c r="O572" s="105"/>
      <c r="P572" s="105" t="n">
        <f aca="false">K572+SUM(L572:O572)</f>
        <v>250000</v>
      </c>
      <c r="Q572" s="105"/>
      <c r="R572" s="106" t="n">
        <f aca="false">Q572/$P572</f>
        <v>0</v>
      </c>
      <c r="S572" s="105"/>
      <c r="T572" s="106" t="n">
        <f aca="false">S572/$P572</f>
        <v>0</v>
      </c>
      <c r="U572" s="105"/>
      <c r="V572" s="106" t="n">
        <f aca="false">U572/$P572</f>
        <v>0</v>
      </c>
      <c r="W572" s="105"/>
      <c r="X572" s="107" t="n">
        <f aca="false">W572/$P572</f>
        <v>0</v>
      </c>
      <c r="Y572" s="105"/>
      <c r="Z572" s="108"/>
    </row>
    <row r="573" customFormat="false" ht="13.9" hidden="false" customHeight="true" outlineLevel="0" collapsed="false">
      <c r="D573" s="30"/>
      <c r="E573" s="102" t="s">
        <v>307</v>
      </c>
      <c r="F573" s="103"/>
      <c r="G573" s="105"/>
      <c r="H573" s="105"/>
      <c r="I573" s="105" t="n">
        <v>0</v>
      </c>
      <c r="J573" s="105"/>
      <c r="K573" s="105"/>
      <c r="L573" s="105"/>
      <c r="M573" s="105"/>
      <c r="N573" s="105"/>
      <c r="O573" s="105"/>
      <c r="P573" s="105" t="n">
        <f aca="false">K573+SUM(L573:O573)</f>
        <v>0</v>
      </c>
      <c r="Q573" s="105"/>
      <c r="R573" s="106" t="e">
        <f aca="false">Q573/$P573</f>
        <v>#DIV/0!</v>
      </c>
      <c r="S573" s="105"/>
      <c r="T573" s="106" t="e">
        <f aca="false">S573/$P573</f>
        <v>#DIV/0!</v>
      </c>
      <c r="U573" s="105"/>
      <c r="V573" s="106" t="e">
        <f aca="false">U573/$P573</f>
        <v>#DIV/0!</v>
      </c>
      <c r="W573" s="105"/>
      <c r="X573" s="107" t="e">
        <f aca="false">W573/$P573</f>
        <v>#DIV/0!</v>
      </c>
      <c r="Y573" s="104"/>
      <c r="Z573" s="108"/>
    </row>
    <row r="575" customFormat="false" ht="13.9" hidden="false" customHeight="true" outlineLevel="0" collapsed="false">
      <c r="D575" s="28" t="s">
        <v>308</v>
      </c>
      <c r="E575" s="28"/>
      <c r="F575" s="28"/>
      <c r="G575" s="28"/>
      <c r="H575" s="28"/>
      <c r="I575" s="28"/>
      <c r="J575" s="28"/>
      <c r="K575" s="28"/>
      <c r="L575" s="28"/>
      <c r="M575" s="28"/>
      <c r="N575" s="28"/>
      <c r="O575" s="28"/>
      <c r="P575" s="28"/>
      <c r="Q575" s="28"/>
      <c r="R575" s="29"/>
      <c r="S575" s="28"/>
      <c r="T575" s="29"/>
      <c r="U575" s="28"/>
      <c r="V575" s="29"/>
      <c r="W575" s="28"/>
      <c r="X575" s="29"/>
      <c r="Y575" s="28"/>
      <c r="Z575" s="28"/>
    </row>
    <row r="576" customFormat="false" ht="13.9" hidden="false" customHeight="true" outlineLevel="0" collapsed="false">
      <c r="D576" s="119"/>
      <c r="E576" s="7"/>
      <c r="F576" s="7"/>
      <c r="G576" s="7" t="s">
        <v>1</v>
      </c>
      <c r="H576" s="7" t="s">
        <v>2</v>
      </c>
      <c r="I576" s="7" t="s">
        <v>3</v>
      </c>
      <c r="J576" s="7" t="s">
        <v>4</v>
      </c>
      <c r="K576" s="7" t="s">
        <v>5</v>
      </c>
      <c r="L576" s="7" t="s">
        <v>6</v>
      </c>
      <c r="M576" s="7" t="s">
        <v>7</v>
      </c>
      <c r="N576" s="7" t="s">
        <v>8</v>
      </c>
      <c r="O576" s="7" t="s">
        <v>9</v>
      </c>
      <c r="P576" s="7" t="s">
        <v>10</v>
      </c>
      <c r="Q576" s="7" t="s">
        <v>11</v>
      </c>
      <c r="R576" s="8" t="s">
        <v>12</v>
      </c>
      <c r="S576" s="7" t="s">
        <v>13</v>
      </c>
      <c r="T576" s="8" t="s">
        <v>14</v>
      </c>
      <c r="U576" s="7" t="s">
        <v>15</v>
      </c>
      <c r="V576" s="8" t="s">
        <v>16</v>
      </c>
      <c r="W576" s="7" t="s">
        <v>17</v>
      </c>
      <c r="X576" s="8" t="s">
        <v>18</v>
      </c>
      <c r="Y576" s="7" t="s">
        <v>19</v>
      </c>
      <c r="Z576" s="7" t="s">
        <v>20</v>
      </c>
    </row>
    <row r="577" customFormat="false" ht="13.9" hidden="false" customHeight="true" outlineLevel="0" collapsed="false">
      <c r="A577" s="1" t="n">
        <v>8</v>
      </c>
      <c r="B577" s="1" t="n">
        <v>4</v>
      </c>
      <c r="D577" s="121" t="s">
        <v>21</v>
      </c>
      <c r="E577" s="10" t="n">
        <v>111</v>
      </c>
      <c r="F577" s="10" t="s">
        <v>47</v>
      </c>
      <c r="G577" s="11" t="n">
        <v>282834</v>
      </c>
      <c r="H577" s="11" t="n">
        <v>636446.24</v>
      </c>
      <c r="I577" s="11" t="n">
        <v>0</v>
      </c>
      <c r="J577" s="11" t="n">
        <v>0</v>
      </c>
      <c r="K577" s="11" t="n">
        <v>0</v>
      </c>
      <c r="L577" s="11" t="n">
        <v>0</v>
      </c>
      <c r="M577" s="11" t="n">
        <v>0</v>
      </c>
      <c r="N577" s="11" t="n">
        <v>0</v>
      </c>
      <c r="O577" s="11" t="n">
        <v>0</v>
      </c>
      <c r="P577" s="11" t="n">
        <v>0</v>
      </c>
      <c r="Q577" s="11" t="n">
        <v>0</v>
      </c>
      <c r="R577" s="12" t="e">
        <f aca="false">Q577/$P577</f>
        <v>#DIV/0!</v>
      </c>
      <c r="S577" s="11" t="n">
        <v>0</v>
      </c>
      <c r="T577" s="12" t="e">
        <f aca="false">S577/$P577</f>
        <v>#DIV/0!</v>
      </c>
      <c r="U577" s="11" t="n">
        <v>0</v>
      </c>
      <c r="V577" s="12" t="e">
        <f aca="false">U577/$P577</f>
        <v>#DIV/0!</v>
      </c>
      <c r="W577" s="11" t="n">
        <v>0</v>
      </c>
      <c r="X577" s="12" t="e">
        <f aca="false">W577/$P577</f>
        <v>#DIV/0!</v>
      </c>
      <c r="Y577" s="11" t="n">
        <f aca="false">SUM(Y581:Y581)</f>
        <v>0</v>
      </c>
      <c r="Z577" s="11" t="n">
        <f aca="false">SUM(Z581:Z581)</f>
        <v>0</v>
      </c>
    </row>
    <row r="578" customFormat="false" ht="13.9" hidden="false" customHeight="true" outlineLevel="0" collapsed="false">
      <c r="A578" s="1" t="n">
        <v>8</v>
      </c>
      <c r="B578" s="1" t="n">
        <v>4</v>
      </c>
      <c r="D578" s="121" t="s">
        <v>21</v>
      </c>
      <c r="E578" s="10" t="n">
        <v>41</v>
      </c>
      <c r="F578" s="10" t="s">
        <v>23</v>
      </c>
      <c r="G578" s="11" t="n">
        <f aca="false">SUM(G582:G585)-G577</f>
        <v>17366</v>
      </c>
      <c r="H578" s="11" t="n">
        <f aca="false">SUM(H582:H586)-H577</f>
        <v>42486.76</v>
      </c>
      <c r="I578" s="11" t="n">
        <f aca="false">SUM(I582:I586)-I577</f>
        <v>0</v>
      </c>
      <c r="J578" s="11" t="n">
        <f aca="false">SUM(J582:J586)-J577</f>
        <v>0</v>
      </c>
      <c r="K578" s="11" t="n">
        <f aca="false">SUM(K582:K586)-K577</f>
        <v>0</v>
      </c>
      <c r="L578" s="11" t="n">
        <f aca="false">SUM(L582:L586)-L577</f>
        <v>0</v>
      </c>
      <c r="M578" s="11" t="n">
        <f aca="false">SUM(M582:M586)-M577</f>
        <v>0</v>
      </c>
      <c r="N578" s="11" t="n">
        <f aca="false">SUM(N582:N586)-N577</f>
        <v>0</v>
      </c>
      <c r="O578" s="11" t="n">
        <f aca="false">SUM(O582:O586)-O577</f>
        <v>0</v>
      </c>
      <c r="P578" s="11" t="n">
        <f aca="false">SUM(P582:P586)-P577</f>
        <v>0</v>
      </c>
      <c r="Q578" s="11" t="n">
        <f aca="false">SUM(Q582:Q586)-Q577</f>
        <v>0</v>
      </c>
      <c r="R578" s="12" t="e">
        <f aca="false">Q578/$P578</f>
        <v>#DIV/0!</v>
      </c>
      <c r="S578" s="11" t="n">
        <f aca="false">SUM(S582:S586)-S577</f>
        <v>0</v>
      </c>
      <c r="T578" s="12" t="e">
        <f aca="false">S578/$P578</f>
        <v>#DIV/0!</v>
      </c>
      <c r="U578" s="11" t="n">
        <f aca="false">SUM(U582:U586)-U577</f>
        <v>0</v>
      </c>
      <c r="V578" s="12" t="e">
        <f aca="false">U578/$P578</f>
        <v>#DIV/0!</v>
      </c>
      <c r="W578" s="11" t="n">
        <f aca="false">SUM(W582:W586)-W577</f>
        <v>0</v>
      </c>
      <c r="X578" s="12" t="e">
        <f aca="false">W578/$P578</f>
        <v>#DIV/0!</v>
      </c>
      <c r="Y578" s="11" t="n">
        <f aca="false">SUM(Y582:Y586)-Y577</f>
        <v>0</v>
      </c>
      <c r="Z578" s="11" t="n">
        <f aca="false">SUM(Z582:Z586)-Z577</f>
        <v>0</v>
      </c>
    </row>
    <row r="579" customFormat="false" ht="13.9" hidden="false" customHeight="true" outlineLevel="0" collapsed="false">
      <c r="A579" s="1" t="n">
        <v>8</v>
      </c>
      <c r="B579" s="1" t="n">
        <v>4</v>
      </c>
      <c r="D579" s="17"/>
      <c r="E579" s="18"/>
      <c r="F579" s="13" t="s">
        <v>124</v>
      </c>
      <c r="G579" s="14" t="n">
        <f aca="false">SUM(G577:G578)</f>
        <v>300200</v>
      </c>
      <c r="H579" s="14" t="n">
        <f aca="false">SUM(H577:H578)</f>
        <v>678933</v>
      </c>
      <c r="I579" s="14" t="n">
        <f aca="false">SUM(I577:I578)</f>
        <v>0</v>
      </c>
      <c r="J579" s="14" t="n">
        <f aca="false">SUM(J577:J578)</f>
        <v>0</v>
      </c>
      <c r="K579" s="14" t="n">
        <f aca="false">SUM(K577:K578)</f>
        <v>0</v>
      </c>
      <c r="L579" s="14" t="n">
        <f aca="false">SUM(L577:L578)</f>
        <v>0</v>
      </c>
      <c r="M579" s="14" t="n">
        <f aca="false">SUM(M577:M578)</f>
        <v>0</v>
      </c>
      <c r="N579" s="14" t="n">
        <f aca="false">SUM(N577:N578)</f>
        <v>0</v>
      </c>
      <c r="O579" s="14" t="n">
        <f aca="false">SUM(O577:O578)</f>
        <v>0</v>
      </c>
      <c r="P579" s="14" t="n">
        <f aca="false">SUM(P577:P578)</f>
        <v>0</v>
      </c>
      <c r="Q579" s="14" t="n">
        <f aca="false">SUM(Q577:Q578)</f>
        <v>0</v>
      </c>
      <c r="R579" s="15" t="e">
        <f aca="false">Q579/$P579</f>
        <v>#DIV/0!</v>
      </c>
      <c r="S579" s="14" t="n">
        <f aca="false">SUM(S577:S578)</f>
        <v>0</v>
      </c>
      <c r="T579" s="15" t="e">
        <f aca="false">S579/$P579</f>
        <v>#DIV/0!</v>
      </c>
      <c r="U579" s="14" t="n">
        <f aca="false">SUM(U577:U578)</f>
        <v>0</v>
      </c>
      <c r="V579" s="15" t="e">
        <f aca="false">U579/$P579</f>
        <v>#DIV/0!</v>
      </c>
      <c r="W579" s="14" t="n">
        <f aca="false">SUM(W577:W578)</f>
        <v>0</v>
      </c>
      <c r="X579" s="15" t="e">
        <f aca="false">W579/$P579</f>
        <v>#DIV/0!</v>
      </c>
      <c r="Y579" s="14" t="n">
        <f aca="false">SUM(Y578:Y578)</f>
        <v>0</v>
      </c>
      <c r="Z579" s="14" t="n">
        <f aca="false">SUM(Z578:Z578)</f>
        <v>0</v>
      </c>
    </row>
    <row r="581" customFormat="false" ht="13.9" hidden="false" customHeight="true" outlineLevel="0" collapsed="false">
      <c r="D581" s="1" t="s">
        <v>57</v>
      </c>
    </row>
    <row r="582" customFormat="false" ht="13.9" hidden="false" customHeight="true" outlineLevel="0" collapsed="false">
      <c r="D582" s="30" t="s">
        <v>309</v>
      </c>
      <c r="E582" s="39" t="s">
        <v>97</v>
      </c>
      <c r="F582" s="17"/>
      <c r="G582" s="40" t="n">
        <v>300200</v>
      </c>
      <c r="H582" s="40" t="n">
        <v>525970.88</v>
      </c>
      <c r="I582" s="40" t="n">
        <v>0</v>
      </c>
      <c r="J582" s="40"/>
      <c r="K582" s="40"/>
      <c r="L582" s="40"/>
      <c r="M582" s="40"/>
      <c r="N582" s="40"/>
      <c r="O582" s="40"/>
      <c r="P582" s="40" t="n">
        <f aca="false">K582+SUM(L582:O582)</f>
        <v>0</v>
      </c>
      <c r="Q582" s="40"/>
      <c r="R582" s="41" t="e">
        <f aca="false">Q582/$P582</f>
        <v>#DIV/0!</v>
      </c>
      <c r="S582" s="40"/>
      <c r="T582" s="41" t="e">
        <f aca="false">S582/$P582</f>
        <v>#DIV/0!</v>
      </c>
      <c r="U582" s="40"/>
      <c r="V582" s="41" t="e">
        <f aca="false">U582/$P582</f>
        <v>#DIV/0!</v>
      </c>
      <c r="W582" s="40"/>
      <c r="X582" s="42" t="e">
        <f aca="false">W582/$P582</f>
        <v>#DIV/0!</v>
      </c>
      <c r="Y582" s="40"/>
      <c r="Z582" s="43"/>
    </row>
    <row r="583" customFormat="false" ht="13.9" hidden="false" customHeight="true" outlineLevel="0" collapsed="false">
      <c r="D583" s="30"/>
      <c r="E583" s="44" t="s">
        <v>310</v>
      </c>
      <c r="F583" s="83"/>
      <c r="G583" s="70"/>
      <c r="H583" s="70" t="n">
        <v>5276.23</v>
      </c>
      <c r="I583" s="70" t="n">
        <v>0</v>
      </c>
      <c r="J583" s="70"/>
      <c r="K583" s="70"/>
      <c r="L583" s="70"/>
      <c r="M583" s="70"/>
      <c r="N583" s="70"/>
      <c r="O583" s="70"/>
      <c r="P583" s="70" t="n">
        <f aca="false">K583+SUM(L583:O583)</f>
        <v>0</v>
      </c>
      <c r="Q583" s="70"/>
      <c r="R583" s="71" t="e">
        <f aca="false">Q583/$P583</f>
        <v>#DIV/0!</v>
      </c>
      <c r="S583" s="70"/>
      <c r="T583" s="71" t="e">
        <f aca="false">S583/$P583</f>
        <v>#DIV/0!</v>
      </c>
      <c r="U583" s="70"/>
      <c r="V583" s="71" t="e">
        <f aca="false">U583/$P583</f>
        <v>#DIV/0!</v>
      </c>
      <c r="W583" s="70"/>
      <c r="X583" s="47" t="e">
        <f aca="false">W583/$P583</f>
        <v>#DIV/0!</v>
      </c>
      <c r="Y583" s="70"/>
      <c r="Z583" s="48"/>
    </row>
    <row r="584" customFormat="false" ht="13.9" hidden="false" customHeight="true" outlineLevel="0" collapsed="false">
      <c r="D584" s="30"/>
      <c r="E584" s="44" t="s">
        <v>311</v>
      </c>
      <c r="F584" s="83"/>
      <c r="G584" s="70"/>
      <c r="H584" s="70" t="n">
        <v>0</v>
      </c>
      <c r="I584" s="70" t="n">
        <v>0</v>
      </c>
      <c r="J584" s="70"/>
      <c r="K584" s="70"/>
      <c r="L584" s="70"/>
      <c r="M584" s="70"/>
      <c r="N584" s="70"/>
      <c r="O584" s="70"/>
      <c r="P584" s="70" t="n">
        <f aca="false">K584+SUM(L584:O584)</f>
        <v>0</v>
      </c>
      <c r="Q584" s="70"/>
      <c r="R584" s="71" t="e">
        <f aca="false">Q584/$P584</f>
        <v>#DIV/0!</v>
      </c>
      <c r="S584" s="70"/>
      <c r="T584" s="71" t="e">
        <f aca="false">S584/$P584</f>
        <v>#DIV/0!</v>
      </c>
      <c r="U584" s="70"/>
      <c r="V584" s="71" t="e">
        <f aca="false">U584/$P584</f>
        <v>#DIV/0!</v>
      </c>
      <c r="W584" s="70"/>
      <c r="X584" s="47" t="e">
        <f aca="false">W584/$P584</f>
        <v>#DIV/0!</v>
      </c>
      <c r="Y584" s="70"/>
      <c r="Z584" s="48"/>
    </row>
    <row r="585" customFormat="false" ht="13.9" hidden="false" customHeight="true" outlineLevel="0" collapsed="false">
      <c r="D585" s="30"/>
      <c r="E585" s="52" t="s">
        <v>312</v>
      </c>
      <c r="F585" s="86"/>
      <c r="G585" s="54"/>
      <c r="H585" s="54" t="n">
        <v>2783.37</v>
      </c>
      <c r="I585" s="54" t="n">
        <v>0</v>
      </c>
      <c r="J585" s="54"/>
      <c r="K585" s="54"/>
      <c r="L585" s="54"/>
      <c r="M585" s="54"/>
      <c r="N585" s="54"/>
      <c r="O585" s="54"/>
      <c r="P585" s="54" t="n">
        <f aca="false">K585+SUM(L585:O585)</f>
        <v>0</v>
      </c>
      <c r="Q585" s="54"/>
      <c r="R585" s="55" t="e">
        <f aca="false">Q585/$P585</f>
        <v>#DIV/0!</v>
      </c>
      <c r="S585" s="54"/>
      <c r="T585" s="55" t="e">
        <f aca="false">S585/$P585</f>
        <v>#DIV/0!</v>
      </c>
      <c r="U585" s="54"/>
      <c r="V585" s="55" t="e">
        <f aca="false">U585/$P585</f>
        <v>#DIV/0!</v>
      </c>
      <c r="W585" s="54"/>
      <c r="X585" s="56" t="e">
        <f aca="false">W585/$P585</f>
        <v>#DIV/0!</v>
      </c>
      <c r="Y585" s="54"/>
      <c r="Z585" s="57"/>
    </row>
    <row r="586" customFormat="false" ht="13.9" hidden="false" customHeight="true" outlineLevel="0" collapsed="false">
      <c r="D586" s="10" t="s">
        <v>309</v>
      </c>
      <c r="E586" s="52" t="s">
        <v>313</v>
      </c>
      <c r="F586" s="86"/>
      <c r="G586" s="54"/>
      <c r="H586" s="54" t="n">
        <v>144902.52</v>
      </c>
      <c r="I586" s="54" t="n">
        <v>0</v>
      </c>
      <c r="J586" s="54"/>
      <c r="K586" s="54"/>
      <c r="L586" s="54"/>
      <c r="M586" s="54"/>
      <c r="N586" s="54"/>
      <c r="O586" s="54"/>
      <c r="P586" s="54" t="n">
        <f aca="false">K586+SUM(L586:O586)</f>
        <v>0</v>
      </c>
      <c r="Q586" s="54"/>
      <c r="R586" s="55" t="e">
        <f aca="false">Q586/$P586</f>
        <v>#DIV/0!</v>
      </c>
      <c r="S586" s="54"/>
      <c r="T586" s="55" t="e">
        <f aca="false">S586/$P586</f>
        <v>#DIV/0!</v>
      </c>
      <c r="U586" s="54"/>
      <c r="V586" s="55" t="e">
        <f aca="false">U586/$P586</f>
        <v>#DIV/0!</v>
      </c>
      <c r="W586" s="54"/>
      <c r="X586" s="56" t="e">
        <f aca="false">W586/$P586</f>
        <v>#DIV/0!</v>
      </c>
      <c r="Y586" s="54"/>
      <c r="Z586" s="57"/>
    </row>
    <row r="588" customFormat="false" ht="13.9" hidden="false" customHeight="true" outlineLevel="0" collapsed="false">
      <c r="D588" s="28" t="s">
        <v>314</v>
      </c>
      <c r="E588" s="28"/>
      <c r="F588" s="28"/>
      <c r="G588" s="28"/>
      <c r="H588" s="28"/>
      <c r="I588" s="28"/>
      <c r="J588" s="28"/>
      <c r="K588" s="28"/>
      <c r="L588" s="28"/>
      <c r="M588" s="28"/>
      <c r="N588" s="28"/>
      <c r="O588" s="28"/>
      <c r="P588" s="28"/>
      <c r="Q588" s="28"/>
      <c r="R588" s="29"/>
      <c r="S588" s="28"/>
      <c r="T588" s="29"/>
      <c r="U588" s="28"/>
      <c r="V588" s="29"/>
      <c r="W588" s="28"/>
      <c r="X588" s="29"/>
      <c r="Y588" s="28"/>
      <c r="Z588" s="28"/>
    </row>
    <row r="589" customFormat="false" ht="13.9" hidden="false" customHeight="true" outlineLevel="0" collapsed="false">
      <c r="D589" s="119"/>
      <c r="E589" s="7"/>
      <c r="F589" s="7"/>
      <c r="G589" s="7" t="s">
        <v>1</v>
      </c>
      <c r="H589" s="7" t="s">
        <v>2</v>
      </c>
      <c r="I589" s="7" t="s">
        <v>3</v>
      </c>
      <c r="J589" s="7" t="s">
        <v>4</v>
      </c>
      <c r="K589" s="7" t="s">
        <v>5</v>
      </c>
      <c r="L589" s="7" t="s">
        <v>6</v>
      </c>
      <c r="M589" s="7" t="s">
        <v>7</v>
      </c>
      <c r="N589" s="7" t="s">
        <v>8</v>
      </c>
      <c r="O589" s="7" t="s">
        <v>9</v>
      </c>
      <c r="P589" s="7" t="s">
        <v>10</v>
      </c>
      <c r="Q589" s="7" t="s">
        <v>11</v>
      </c>
      <c r="R589" s="8" t="s">
        <v>12</v>
      </c>
      <c r="S589" s="7" t="s">
        <v>13</v>
      </c>
      <c r="T589" s="8" t="s">
        <v>14</v>
      </c>
      <c r="U589" s="7" t="s">
        <v>15</v>
      </c>
      <c r="V589" s="8" t="s">
        <v>16</v>
      </c>
      <c r="W589" s="7" t="s">
        <v>17</v>
      </c>
      <c r="X589" s="8" t="s">
        <v>18</v>
      </c>
      <c r="Y589" s="7" t="s">
        <v>19</v>
      </c>
      <c r="Z589" s="7" t="s">
        <v>20</v>
      </c>
    </row>
    <row r="590" customFormat="false" ht="13.9" hidden="false" customHeight="true" outlineLevel="0" collapsed="false">
      <c r="A590" s="1" t="n">
        <v>8</v>
      </c>
      <c r="B590" s="1" t="n">
        <v>5</v>
      </c>
      <c r="D590" s="30" t="s">
        <v>21</v>
      </c>
      <c r="E590" s="10" t="n">
        <v>111</v>
      </c>
      <c r="F590" s="10" t="s">
        <v>47</v>
      </c>
      <c r="G590" s="11" t="n">
        <v>30000</v>
      </c>
      <c r="H590" s="11" t="n">
        <v>0</v>
      </c>
      <c r="I590" s="11" t="n">
        <v>0</v>
      </c>
      <c r="J590" s="11" t="n">
        <v>0</v>
      </c>
      <c r="K590" s="11" t="n">
        <v>170000</v>
      </c>
      <c r="L590" s="11" t="n">
        <v>0</v>
      </c>
      <c r="M590" s="11" t="n">
        <v>0</v>
      </c>
      <c r="N590" s="11" t="n">
        <v>0</v>
      </c>
      <c r="O590" s="11" t="n">
        <v>0</v>
      </c>
      <c r="P590" s="11" t="n">
        <v>0</v>
      </c>
      <c r="Q590" s="11" t="n">
        <v>0</v>
      </c>
      <c r="R590" s="12" t="e">
        <f aca="false">Q590/$P590</f>
        <v>#DIV/0!</v>
      </c>
      <c r="S590" s="11" t="n">
        <v>0</v>
      </c>
      <c r="T590" s="12" t="e">
        <f aca="false">S590/$P590</f>
        <v>#DIV/0!</v>
      </c>
      <c r="U590" s="11" t="n">
        <v>0</v>
      </c>
      <c r="V590" s="12" t="e">
        <f aca="false">U590/$P590</f>
        <v>#DIV/0!</v>
      </c>
      <c r="W590" s="11" t="n">
        <v>0</v>
      </c>
      <c r="X590" s="12" t="e">
        <f aca="false">W590/$P590</f>
        <v>#DIV/0!</v>
      </c>
      <c r="Y590" s="11" t="n">
        <v>0</v>
      </c>
      <c r="Z590" s="11" t="n">
        <v>0</v>
      </c>
    </row>
    <row r="591" customFormat="false" ht="13.9" hidden="false" customHeight="true" outlineLevel="0" collapsed="false">
      <c r="A591" s="1" t="n">
        <v>8</v>
      </c>
      <c r="B591" s="1" t="n">
        <v>5</v>
      </c>
      <c r="D591" s="30"/>
      <c r="E591" s="10" t="n">
        <v>41</v>
      </c>
      <c r="F591" s="10" t="s">
        <v>23</v>
      </c>
      <c r="G591" s="11" t="n">
        <f aca="false">SUM(G595:G604)-G590</f>
        <v>227464.27</v>
      </c>
      <c r="H591" s="11" t="n">
        <f aca="false">SUM(H595:H604)-H590</f>
        <v>39300</v>
      </c>
      <c r="I591" s="11" t="n">
        <f aca="false">SUM(I595:I604)-I590</f>
        <v>445710</v>
      </c>
      <c r="J591" s="11" t="n">
        <f aca="false">SUM(J595:J604)-J590</f>
        <v>74155.57</v>
      </c>
      <c r="K591" s="11" t="n">
        <f aca="false">SUM(K595:K604)-K590</f>
        <v>334814</v>
      </c>
      <c r="L591" s="11" t="n">
        <f aca="false">SUM(L595:L604)-L590</f>
        <v>0</v>
      </c>
      <c r="M591" s="11" t="n">
        <f aca="false">SUM(M595:M604)-M590</f>
        <v>0</v>
      </c>
      <c r="N591" s="11" t="n">
        <f aca="false">SUM(N595:N604)-N590</f>
        <v>0</v>
      </c>
      <c r="O591" s="11" t="n">
        <f aca="false">SUM(O595:O604)-O590</f>
        <v>0</v>
      </c>
      <c r="P591" s="11" t="n">
        <f aca="false">SUM(P595:P604)-P590</f>
        <v>504814</v>
      </c>
      <c r="Q591" s="11" t="n">
        <f aca="false">SUM(Q595:Q604)-Q590</f>
        <v>0</v>
      </c>
      <c r="R591" s="12" t="n">
        <f aca="false">Q591/$P591</f>
        <v>0</v>
      </c>
      <c r="S591" s="11" t="n">
        <f aca="false">SUM(S595:S604)-S590</f>
        <v>0</v>
      </c>
      <c r="T591" s="12" t="n">
        <f aca="false">S591/$P591</f>
        <v>0</v>
      </c>
      <c r="U591" s="11" t="n">
        <f aca="false">SUM(U595:U604)-U590</f>
        <v>0</v>
      </c>
      <c r="V591" s="12" t="n">
        <f aca="false">U591/$P591</f>
        <v>0</v>
      </c>
      <c r="W591" s="11" t="n">
        <f aca="false">SUM(W595:W604)-W590</f>
        <v>0</v>
      </c>
      <c r="X591" s="12" t="n">
        <f aca="false">W591/$P591</f>
        <v>0</v>
      </c>
      <c r="Y591" s="11" t="n">
        <f aca="false">SUM(Y595:Y604)</f>
        <v>449453</v>
      </c>
      <c r="Z591" s="11" t="n">
        <f aca="false">SUM(Z595:Z604)</f>
        <v>463491</v>
      </c>
    </row>
    <row r="592" customFormat="false" ht="13.9" hidden="false" customHeight="true" outlineLevel="0" collapsed="false">
      <c r="A592" s="1" t="n">
        <v>8</v>
      </c>
      <c r="B592" s="1" t="n">
        <v>5</v>
      </c>
      <c r="D592" s="17"/>
      <c r="E592" s="18"/>
      <c r="F592" s="13" t="s">
        <v>124</v>
      </c>
      <c r="G592" s="14" t="n">
        <f aca="false">SUM(G590:G591)</f>
        <v>257464.27</v>
      </c>
      <c r="H592" s="14" t="n">
        <f aca="false">SUM(H590:H591)</f>
        <v>39300</v>
      </c>
      <c r="I592" s="14" t="n">
        <f aca="false">SUM(I590:I591)</f>
        <v>445710</v>
      </c>
      <c r="J592" s="14" t="n">
        <f aca="false">SUM(J590:J591)</f>
        <v>74155.57</v>
      </c>
      <c r="K592" s="14" t="n">
        <f aca="false">SUM(K590:K591)</f>
        <v>504814</v>
      </c>
      <c r="L592" s="14" t="n">
        <f aca="false">SUM(L590:L591)</f>
        <v>0</v>
      </c>
      <c r="M592" s="14" t="n">
        <f aca="false">SUM(M590:M591)</f>
        <v>0</v>
      </c>
      <c r="N592" s="14" t="n">
        <f aca="false">SUM(N590:N591)</f>
        <v>0</v>
      </c>
      <c r="O592" s="14" t="n">
        <f aca="false">SUM(O590:O591)</f>
        <v>0</v>
      </c>
      <c r="P592" s="14" t="n">
        <f aca="false">SUM(P590:P591)</f>
        <v>504814</v>
      </c>
      <c r="Q592" s="14" t="n">
        <f aca="false">SUM(Q590:Q591)</f>
        <v>0</v>
      </c>
      <c r="R592" s="15" t="n">
        <f aca="false">Q592/$P592</f>
        <v>0</v>
      </c>
      <c r="S592" s="14" t="n">
        <f aca="false">SUM(S590:S591)</f>
        <v>0</v>
      </c>
      <c r="T592" s="15" t="n">
        <f aca="false">S592/$P592</f>
        <v>0</v>
      </c>
      <c r="U592" s="14" t="n">
        <f aca="false">SUM(U590:U591)</f>
        <v>0</v>
      </c>
      <c r="V592" s="15" t="n">
        <f aca="false">U592/$P592</f>
        <v>0</v>
      </c>
      <c r="W592" s="14" t="n">
        <f aca="false">SUM(W590:W591)</f>
        <v>0</v>
      </c>
      <c r="X592" s="15" t="n">
        <f aca="false">W592/$P592</f>
        <v>0</v>
      </c>
      <c r="Y592" s="14" t="n">
        <f aca="false">SUM(Y590:Y591)</f>
        <v>449453</v>
      </c>
      <c r="Z592" s="14" t="n">
        <f aca="false">SUM(Z590:Z591)</f>
        <v>463491</v>
      </c>
    </row>
    <row r="594" customFormat="false" ht="13.9" hidden="false" customHeight="true" outlineLevel="0" collapsed="false">
      <c r="D594" s="1" t="s">
        <v>57</v>
      </c>
    </row>
    <row r="595" customFormat="false" ht="13.9" hidden="false" customHeight="true" outlineLevel="0" collapsed="false">
      <c r="D595" s="30" t="s">
        <v>315</v>
      </c>
      <c r="E595" s="102" t="s">
        <v>316</v>
      </c>
      <c r="F595" s="103"/>
      <c r="G595" s="105" t="n">
        <v>151025.6</v>
      </c>
      <c r="H595" s="105"/>
      <c r="I595" s="104" t="n">
        <v>71210</v>
      </c>
      <c r="J595" s="104" t="n">
        <v>20209.86</v>
      </c>
      <c r="K595" s="104"/>
      <c r="L595" s="104"/>
      <c r="M595" s="104"/>
      <c r="N595" s="104"/>
      <c r="O595" s="104"/>
      <c r="P595" s="104" t="n">
        <f aca="false">K595+SUM(L595:O595)</f>
        <v>0</v>
      </c>
      <c r="Q595" s="104"/>
      <c r="R595" s="113" t="e">
        <f aca="false">Q595/$P595</f>
        <v>#DIV/0!</v>
      </c>
      <c r="S595" s="104"/>
      <c r="T595" s="113" t="e">
        <f aca="false">S595/$P595</f>
        <v>#DIV/0!</v>
      </c>
      <c r="U595" s="104"/>
      <c r="V595" s="113" t="e">
        <f aca="false">U595/$P595</f>
        <v>#DIV/0!</v>
      </c>
      <c r="W595" s="104"/>
      <c r="X595" s="114" t="e">
        <f aca="false">W595/$P595</f>
        <v>#DIV/0!</v>
      </c>
      <c r="Y595" s="105"/>
      <c r="Z595" s="108"/>
    </row>
    <row r="596" customFormat="false" ht="13.9" hidden="false" customHeight="true" outlineLevel="0" collapsed="false">
      <c r="D596" s="30"/>
      <c r="E596" s="102" t="s">
        <v>317</v>
      </c>
      <c r="F596" s="103"/>
      <c r="G596" s="105"/>
      <c r="H596" s="105"/>
      <c r="I596" s="105" t="n">
        <v>0</v>
      </c>
      <c r="J596" s="105"/>
      <c r="K596" s="105"/>
      <c r="L596" s="105"/>
      <c r="M596" s="105"/>
      <c r="N596" s="105"/>
      <c r="O596" s="105"/>
      <c r="P596" s="105" t="n">
        <f aca="false">K596+SUM(L596:O596)</f>
        <v>0</v>
      </c>
      <c r="Q596" s="105"/>
      <c r="R596" s="106" t="e">
        <f aca="false">Q596/$P596</f>
        <v>#DIV/0!</v>
      </c>
      <c r="S596" s="105"/>
      <c r="T596" s="106" t="e">
        <f aca="false">S596/$P596</f>
        <v>#DIV/0!</v>
      </c>
      <c r="U596" s="105"/>
      <c r="V596" s="106" t="e">
        <f aca="false">U596/$P596</f>
        <v>#DIV/0!</v>
      </c>
      <c r="W596" s="105"/>
      <c r="X596" s="107" t="e">
        <f aca="false">W596/$P596</f>
        <v>#DIV/0!</v>
      </c>
      <c r="Y596" s="105"/>
      <c r="Z596" s="108"/>
    </row>
    <row r="597" customFormat="false" ht="13.9" hidden="false" customHeight="true" outlineLevel="0" collapsed="false">
      <c r="D597" s="10" t="s">
        <v>318</v>
      </c>
      <c r="E597" s="102" t="s">
        <v>319</v>
      </c>
      <c r="F597" s="103"/>
      <c r="G597" s="105"/>
      <c r="H597" s="105"/>
      <c r="I597" s="105" t="n">
        <v>50000</v>
      </c>
      <c r="J597" s="105"/>
      <c r="K597" s="105"/>
      <c r="L597" s="105"/>
      <c r="M597" s="105"/>
      <c r="N597" s="105"/>
      <c r="O597" s="105"/>
      <c r="P597" s="105" t="n">
        <f aca="false">K597+SUM(L597:O597)</f>
        <v>0</v>
      </c>
      <c r="Q597" s="105"/>
      <c r="R597" s="106" t="e">
        <f aca="false">Q597/$P597</f>
        <v>#DIV/0!</v>
      </c>
      <c r="S597" s="105"/>
      <c r="T597" s="106" t="e">
        <f aca="false">S597/$P597</f>
        <v>#DIV/0!</v>
      </c>
      <c r="U597" s="105"/>
      <c r="V597" s="106" t="e">
        <f aca="false">U597/$P597</f>
        <v>#DIV/0!</v>
      </c>
      <c r="W597" s="105"/>
      <c r="X597" s="107" t="e">
        <f aca="false">W597/$P597</f>
        <v>#DIV/0!</v>
      </c>
      <c r="Y597" s="105"/>
      <c r="Z597" s="108"/>
    </row>
    <row r="598" customFormat="false" ht="13.9" hidden="false" customHeight="true" outlineLevel="0" collapsed="false">
      <c r="D598" s="30" t="s">
        <v>320</v>
      </c>
      <c r="E598" s="102" t="s">
        <v>321</v>
      </c>
      <c r="F598" s="103"/>
      <c r="G598" s="105" t="n">
        <v>26784.19</v>
      </c>
      <c r="H598" s="105"/>
      <c r="I598" s="105" t="n">
        <v>60000</v>
      </c>
      <c r="J598" s="105" t="n">
        <v>50367.76</v>
      </c>
      <c r="K598" s="105"/>
      <c r="L598" s="105"/>
      <c r="M598" s="105"/>
      <c r="N598" s="105"/>
      <c r="O598" s="105"/>
      <c r="P598" s="105" t="n">
        <f aca="false">K598+SUM(L598:O598)</f>
        <v>0</v>
      </c>
      <c r="Q598" s="105"/>
      <c r="R598" s="106" t="e">
        <f aca="false">Q598/$P598</f>
        <v>#DIV/0!</v>
      </c>
      <c r="S598" s="105"/>
      <c r="T598" s="106" t="e">
        <f aca="false">S598/$P598</f>
        <v>#DIV/0!</v>
      </c>
      <c r="U598" s="105"/>
      <c r="V598" s="106" t="e">
        <f aca="false">U598/$P598</f>
        <v>#DIV/0!</v>
      </c>
      <c r="W598" s="105"/>
      <c r="X598" s="107" t="e">
        <f aca="false">W598/$P598</f>
        <v>#DIV/0!</v>
      </c>
      <c r="Y598" s="105"/>
      <c r="Z598" s="108"/>
    </row>
    <row r="599" customFormat="false" ht="13.9" hidden="false" customHeight="true" outlineLevel="0" collapsed="false">
      <c r="D599" s="30"/>
      <c r="E599" s="39" t="s">
        <v>322</v>
      </c>
      <c r="F599" s="17"/>
      <c r="G599" s="40"/>
      <c r="H599" s="40" t="n">
        <v>37800</v>
      </c>
      <c r="I599" s="40" t="n">
        <v>4500</v>
      </c>
      <c r="J599" s="40" t="n">
        <v>223.9</v>
      </c>
      <c r="K599" s="40" t="n">
        <v>3840</v>
      </c>
      <c r="L599" s="40"/>
      <c r="M599" s="40"/>
      <c r="N599" s="40"/>
      <c r="O599" s="40"/>
      <c r="P599" s="40" t="n">
        <f aca="false">K599+SUM(L599:O599)</f>
        <v>3840</v>
      </c>
      <c r="Q599" s="40"/>
      <c r="R599" s="41" t="n">
        <f aca="false">Q599/$P599</f>
        <v>0</v>
      </c>
      <c r="S599" s="40"/>
      <c r="T599" s="41" t="n">
        <f aca="false">S599/$P599</f>
        <v>0</v>
      </c>
      <c r="U599" s="40"/>
      <c r="V599" s="41" t="n">
        <f aca="false">U599/$P599</f>
        <v>0</v>
      </c>
      <c r="W599" s="40"/>
      <c r="X599" s="42" t="n">
        <f aca="false">W599/$P599</f>
        <v>0</v>
      </c>
      <c r="Y599" s="40"/>
      <c r="Z599" s="43"/>
    </row>
    <row r="600" customFormat="false" ht="13.9" hidden="false" customHeight="true" outlineLevel="0" collapsed="false">
      <c r="D600" s="30"/>
      <c r="E600" s="52" t="s">
        <v>323</v>
      </c>
      <c r="F600" s="86"/>
      <c r="G600" s="54"/>
      <c r="H600" s="54"/>
      <c r="I600" s="54" t="n">
        <v>0</v>
      </c>
      <c r="J600" s="54" t="n">
        <v>0</v>
      </c>
      <c r="K600" s="54"/>
      <c r="L600" s="54"/>
      <c r="M600" s="54"/>
      <c r="N600" s="54"/>
      <c r="O600" s="54"/>
      <c r="P600" s="54" t="n">
        <f aca="false">K600+SUM(L600:O600)</f>
        <v>0</v>
      </c>
      <c r="Q600" s="54"/>
      <c r="R600" s="55" t="e">
        <f aca="false">Q600/$P600</f>
        <v>#DIV/0!</v>
      </c>
      <c r="S600" s="54"/>
      <c r="T600" s="55" t="e">
        <f aca="false">S600/$P600</f>
        <v>#DIV/0!</v>
      </c>
      <c r="U600" s="54"/>
      <c r="V600" s="55" t="e">
        <f aca="false">U600/$P600</f>
        <v>#DIV/0!</v>
      </c>
      <c r="W600" s="54"/>
      <c r="X600" s="56" t="e">
        <f aca="false">W600/$P600</f>
        <v>#DIV/0!</v>
      </c>
      <c r="Y600" s="54" t="n">
        <v>449453</v>
      </c>
      <c r="Z600" s="123" t="n">
        <v>463491</v>
      </c>
    </row>
    <row r="601" customFormat="false" ht="13.9" hidden="false" customHeight="true" outlineLevel="0" collapsed="false">
      <c r="D601" s="30"/>
      <c r="E601" s="52" t="s">
        <v>324</v>
      </c>
      <c r="F601" s="86"/>
      <c r="G601" s="54"/>
      <c r="H601" s="54"/>
      <c r="I601" s="54"/>
      <c r="J601" s="54" t="n">
        <v>1200</v>
      </c>
      <c r="K601" s="54" t="n">
        <f aca="false">170000+10000</f>
        <v>180000</v>
      </c>
      <c r="L601" s="54"/>
      <c r="M601" s="54"/>
      <c r="N601" s="54"/>
      <c r="O601" s="54"/>
      <c r="P601" s="54" t="n">
        <f aca="false">K601+SUM(L601:O601)</f>
        <v>180000</v>
      </c>
      <c r="Q601" s="54"/>
      <c r="R601" s="55" t="n">
        <f aca="false">Q601/$P601</f>
        <v>0</v>
      </c>
      <c r="S601" s="54"/>
      <c r="T601" s="55" t="n">
        <f aca="false">S601/$P601</f>
        <v>0</v>
      </c>
      <c r="U601" s="54"/>
      <c r="V601" s="55" t="n">
        <f aca="false">U601/$P601</f>
        <v>0</v>
      </c>
      <c r="W601" s="54"/>
      <c r="X601" s="56" t="n">
        <f aca="false">W601/$P601</f>
        <v>0</v>
      </c>
      <c r="Y601" s="104"/>
      <c r="Z601" s="124"/>
    </row>
    <row r="602" customFormat="false" ht="13.9" hidden="false" customHeight="true" outlineLevel="0" collapsed="false">
      <c r="D602" s="1" t="s">
        <v>325</v>
      </c>
      <c r="E602" s="102" t="s">
        <v>326</v>
      </c>
      <c r="F602" s="103"/>
      <c r="G602" s="105"/>
      <c r="H602" s="105"/>
      <c r="I602" s="105" t="n">
        <v>250000</v>
      </c>
      <c r="J602" s="105" t="n">
        <v>2154.05</v>
      </c>
      <c r="K602" s="104" t="n">
        <f aca="false">25994+214980</f>
        <v>240974</v>
      </c>
      <c r="L602" s="105"/>
      <c r="M602" s="105"/>
      <c r="N602" s="105"/>
      <c r="O602" s="105"/>
      <c r="P602" s="105" t="n">
        <f aca="false">K602+SUM(L602:O602)</f>
        <v>240974</v>
      </c>
      <c r="Q602" s="105"/>
      <c r="R602" s="106" t="n">
        <f aca="false">Q602/$P602</f>
        <v>0</v>
      </c>
      <c r="S602" s="105"/>
      <c r="T602" s="106" t="n">
        <f aca="false">S602/$P602</f>
        <v>0</v>
      </c>
      <c r="U602" s="105"/>
      <c r="V602" s="106" t="n">
        <f aca="false">U602/$P602</f>
        <v>0</v>
      </c>
      <c r="W602" s="105"/>
      <c r="X602" s="107" t="n">
        <f aca="false">W602/$P602</f>
        <v>0</v>
      </c>
      <c r="Y602" s="105"/>
      <c r="Z602" s="108"/>
    </row>
    <row r="603" customFormat="false" ht="13.9" hidden="false" customHeight="true" outlineLevel="0" collapsed="false">
      <c r="D603" s="125" t="s">
        <v>327</v>
      </c>
      <c r="E603" s="102" t="s">
        <v>328</v>
      </c>
      <c r="F603" s="103"/>
      <c r="G603" s="105" t="n">
        <v>76476.28</v>
      </c>
      <c r="H603" s="105"/>
      <c r="I603" s="105" t="n">
        <v>0</v>
      </c>
      <c r="J603" s="105"/>
      <c r="K603" s="105"/>
      <c r="L603" s="105"/>
      <c r="M603" s="105"/>
      <c r="N603" s="105"/>
      <c r="O603" s="105"/>
      <c r="P603" s="105" t="n">
        <f aca="false">K603+SUM(L603:O603)</f>
        <v>0</v>
      </c>
      <c r="Q603" s="105"/>
      <c r="R603" s="106" t="e">
        <f aca="false">Q603/$P603</f>
        <v>#DIV/0!</v>
      </c>
      <c r="S603" s="105"/>
      <c r="T603" s="106" t="e">
        <f aca="false">S603/$P603</f>
        <v>#DIV/0!</v>
      </c>
      <c r="U603" s="105"/>
      <c r="V603" s="106" t="e">
        <f aca="false">U603/$P603</f>
        <v>#DIV/0!</v>
      </c>
      <c r="W603" s="105"/>
      <c r="X603" s="107" t="e">
        <f aca="false">W603/$P603</f>
        <v>#DIV/0!</v>
      </c>
      <c r="Y603" s="105"/>
      <c r="Z603" s="108"/>
    </row>
    <row r="604" customFormat="false" ht="13.9" hidden="false" customHeight="true" outlineLevel="0" collapsed="false">
      <c r="D604" s="30" t="s">
        <v>329</v>
      </c>
      <c r="E604" s="122" t="s">
        <v>330</v>
      </c>
      <c r="F604" s="103"/>
      <c r="G604" s="105" t="n">
        <v>3178.2</v>
      </c>
      <c r="H604" s="105" t="n">
        <v>1500</v>
      </c>
      <c r="I604" s="105" t="n">
        <v>10000</v>
      </c>
      <c r="J604" s="105" t="n">
        <v>0</v>
      </c>
      <c r="K604" s="105" t="n">
        <v>80000</v>
      </c>
      <c r="L604" s="105"/>
      <c r="M604" s="105"/>
      <c r="N604" s="105"/>
      <c r="O604" s="105"/>
      <c r="P604" s="105" t="n">
        <f aca="false">K604+SUM(L604:O604)</f>
        <v>80000</v>
      </c>
      <c r="Q604" s="105"/>
      <c r="R604" s="106" t="n">
        <f aca="false">Q604/$P604</f>
        <v>0</v>
      </c>
      <c r="S604" s="105"/>
      <c r="T604" s="106" t="n">
        <f aca="false">S604/$P604</f>
        <v>0</v>
      </c>
      <c r="U604" s="105"/>
      <c r="V604" s="106" t="n">
        <f aca="false">U604/$P604</f>
        <v>0</v>
      </c>
      <c r="W604" s="105"/>
      <c r="X604" s="107" t="n">
        <f aca="false">W604/$P604</f>
        <v>0</v>
      </c>
      <c r="Y604" s="103"/>
      <c r="Z604" s="126"/>
    </row>
    <row r="606" customFormat="false" ht="13.9" hidden="false" customHeight="true" outlineLevel="0" collapsed="false">
      <c r="D606" s="28" t="s">
        <v>331</v>
      </c>
      <c r="E606" s="28"/>
      <c r="F606" s="28"/>
      <c r="G606" s="28"/>
      <c r="H606" s="28"/>
      <c r="I606" s="28"/>
      <c r="J606" s="28"/>
      <c r="K606" s="28"/>
      <c r="L606" s="28"/>
      <c r="M606" s="28"/>
      <c r="N606" s="28"/>
      <c r="O606" s="28"/>
      <c r="P606" s="28"/>
      <c r="Q606" s="28"/>
      <c r="R606" s="29"/>
      <c r="S606" s="28"/>
      <c r="T606" s="29"/>
      <c r="U606" s="28"/>
      <c r="V606" s="29"/>
      <c r="W606" s="28"/>
      <c r="X606" s="29"/>
      <c r="Y606" s="28"/>
      <c r="Z606" s="28"/>
    </row>
    <row r="607" customFormat="false" ht="13.9" hidden="false" customHeight="true" outlineLevel="0" collapsed="false">
      <c r="D607" s="119"/>
      <c r="E607" s="7"/>
      <c r="F607" s="7"/>
      <c r="G607" s="7" t="s">
        <v>1</v>
      </c>
      <c r="H607" s="7" t="s">
        <v>2</v>
      </c>
      <c r="I607" s="7" t="s">
        <v>3</v>
      </c>
      <c r="J607" s="7" t="s">
        <v>4</v>
      </c>
      <c r="K607" s="7" t="s">
        <v>5</v>
      </c>
      <c r="L607" s="7" t="s">
        <v>6</v>
      </c>
      <c r="M607" s="7" t="s">
        <v>7</v>
      </c>
      <c r="N607" s="7" t="s">
        <v>8</v>
      </c>
      <c r="O607" s="7" t="s">
        <v>9</v>
      </c>
      <c r="P607" s="7" t="s">
        <v>10</v>
      </c>
      <c r="Q607" s="7" t="s">
        <v>11</v>
      </c>
      <c r="R607" s="8" t="s">
        <v>12</v>
      </c>
      <c r="S607" s="7" t="s">
        <v>13</v>
      </c>
      <c r="T607" s="8" t="s">
        <v>14</v>
      </c>
      <c r="U607" s="7" t="s">
        <v>15</v>
      </c>
      <c r="V607" s="8" t="s">
        <v>16</v>
      </c>
      <c r="W607" s="7" t="s">
        <v>17</v>
      </c>
      <c r="X607" s="8" t="s">
        <v>18</v>
      </c>
      <c r="Y607" s="7" t="s">
        <v>19</v>
      </c>
      <c r="Z607" s="7" t="s">
        <v>20</v>
      </c>
    </row>
    <row r="608" customFormat="false" ht="13.9" hidden="false" customHeight="true" outlineLevel="0" collapsed="false">
      <c r="A608" s="1" t="n">
        <v>8</v>
      </c>
      <c r="B608" s="1" t="n">
        <v>6</v>
      </c>
      <c r="D608" s="121" t="s">
        <v>21</v>
      </c>
      <c r="E608" s="10" t="n">
        <v>111</v>
      </c>
      <c r="F608" s="10" t="s">
        <v>134</v>
      </c>
      <c r="G608" s="11" t="n">
        <v>0</v>
      </c>
      <c r="H608" s="11" t="n">
        <v>0</v>
      </c>
      <c r="I608" s="11" t="n">
        <v>0</v>
      </c>
      <c r="J608" s="11" t="n">
        <v>0</v>
      </c>
      <c r="K608" s="11" t="n">
        <v>0</v>
      </c>
      <c r="L608" s="11" t="n">
        <v>0</v>
      </c>
      <c r="M608" s="11" t="n">
        <v>0</v>
      </c>
      <c r="N608" s="11" t="n">
        <v>0</v>
      </c>
      <c r="O608" s="11" t="n">
        <v>0</v>
      </c>
      <c r="P608" s="11" t="n">
        <v>0</v>
      </c>
      <c r="Q608" s="11" t="n">
        <v>0</v>
      </c>
      <c r="R608" s="12" t="e">
        <f aca="false">Q608/$P608</f>
        <v>#DIV/0!</v>
      </c>
      <c r="S608" s="11" t="n">
        <v>0</v>
      </c>
      <c r="T608" s="12" t="e">
        <f aca="false">S608/$P608</f>
        <v>#DIV/0!</v>
      </c>
      <c r="U608" s="11" t="n">
        <v>0</v>
      </c>
      <c r="V608" s="12" t="e">
        <f aca="false">U608/$P608</f>
        <v>#DIV/0!</v>
      </c>
      <c r="W608" s="11" t="n">
        <v>0</v>
      </c>
      <c r="X608" s="12" t="e">
        <f aca="false">W608/$P608</f>
        <v>#DIV/0!</v>
      </c>
      <c r="Y608" s="11" t="n">
        <f aca="false">SUM(Y612:Y612)</f>
        <v>0</v>
      </c>
      <c r="Z608" s="11" t="n">
        <f aca="false">SUM(Z612:Z612)</f>
        <v>0</v>
      </c>
    </row>
    <row r="609" customFormat="false" ht="13.9" hidden="false" customHeight="true" outlineLevel="0" collapsed="false">
      <c r="A609" s="1" t="n">
        <v>8</v>
      </c>
      <c r="B609" s="1" t="n">
        <v>6</v>
      </c>
      <c r="D609" s="121" t="s">
        <v>21</v>
      </c>
      <c r="E609" s="10" t="n">
        <v>41</v>
      </c>
      <c r="F609" s="10" t="s">
        <v>23</v>
      </c>
      <c r="G609" s="11" t="n">
        <f aca="false">SUM(G613:G614)</f>
        <v>88047.66</v>
      </c>
      <c r="H609" s="11" t="n">
        <f aca="false">SUM(H613:H617)</f>
        <v>86624.64</v>
      </c>
      <c r="I609" s="11" t="n">
        <f aca="false">SUM(I613:I617)-I608</f>
        <v>105000</v>
      </c>
      <c r="J609" s="11" t="n">
        <f aca="false">SUM(J613:J617)-J608</f>
        <v>13652.03</v>
      </c>
      <c r="K609" s="11" t="n">
        <f aca="false">SUM(K613:K617)-K608</f>
        <v>120000</v>
      </c>
      <c r="L609" s="11" t="n">
        <f aca="false">SUM(L613:L617)-L608</f>
        <v>0</v>
      </c>
      <c r="M609" s="11" t="n">
        <f aca="false">SUM(M613:M617)-M608</f>
        <v>0</v>
      </c>
      <c r="N609" s="11" t="n">
        <f aca="false">SUM(N613:N617)-N608</f>
        <v>0</v>
      </c>
      <c r="O609" s="11" t="n">
        <f aca="false">SUM(O613:O617)-O608</f>
        <v>0</v>
      </c>
      <c r="P609" s="11" t="n">
        <f aca="false">SUM(P613:P617)-P608</f>
        <v>120000</v>
      </c>
      <c r="Q609" s="11" t="n">
        <f aca="false">SUM(Q613:Q617)-Q608</f>
        <v>0</v>
      </c>
      <c r="R609" s="12" t="n">
        <f aca="false">Q609/$P609</f>
        <v>0</v>
      </c>
      <c r="S609" s="11" t="n">
        <f aca="false">SUM(S613:S617)-S608</f>
        <v>0</v>
      </c>
      <c r="T609" s="12" t="n">
        <f aca="false">S609/$P609</f>
        <v>0</v>
      </c>
      <c r="U609" s="11" t="n">
        <f aca="false">SUM(U613:U617)-U608</f>
        <v>0</v>
      </c>
      <c r="V609" s="12" t="n">
        <f aca="false">U609/$P609</f>
        <v>0</v>
      </c>
      <c r="W609" s="11" t="n">
        <f aca="false">SUM(W613:W617)-W608</f>
        <v>0</v>
      </c>
      <c r="X609" s="12" t="n">
        <f aca="false">W609/$P609</f>
        <v>0</v>
      </c>
      <c r="Y609" s="11" t="n">
        <f aca="false">SUM(Y613:Y617)-Y608</f>
        <v>0</v>
      </c>
      <c r="Z609" s="11" t="n">
        <f aca="false">SUM(Z613:Z617)-Z608</f>
        <v>0</v>
      </c>
    </row>
    <row r="610" customFormat="false" ht="13.9" hidden="false" customHeight="true" outlineLevel="0" collapsed="false">
      <c r="A610" s="1" t="n">
        <v>8</v>
      </c>
      <c r="B610" s="1" t="n">
        <v>6</v>
      </c>
      <c r="D610" s="17"/>
      <c r="E610" s="18"/>
      <c r="F610" s="13" t="s">
        <v>124</v>
      </c>
      <c r="G610" s="14" t="n">
        <f aca="false">SUM(G608:G609)</f>
        <v>88047.66</v>
      </c>
      <c r="H610" s="14" t="n">
        <f aca="false">SUM(H608:H609)</f>
        <v>86624.64</v>
      </c>
      <c r="I610" s="14" t="n">
        <f aca="false">SUM(I608:I609)</f>
        <v>105000</v>
      </c>
      <c r="J610" s="14" t="n">
        <f aca="false">SUM(J608:J609)</f>
        <v>13652.03</v>
      </c>
      <c r="K610" s="14" t="n">
        <f aca="false">SUM(K608:K609)</f>
        <v>120000</v>
      </c>
      <c r="L610" s="14" t="n">
        <f aca="false">SUM(L608:L609)</f>
        <v>0</v>
      </c>
      <c r="M610" s="14" t="n">
        <f aca="false">SUM(M608:M609)</f>
        <v>0</v>
      </c>
      <c r="N610" s="14" t="n">
        <f aca="false">SUM(N608:N609)</f>
        <v>0</v>
      </c>
      <c r="O610" s="14" t="n">
        <f aca="false">SUM(O608:O609)</f>
        <v>0</v>
      </c>
      <c r="P610" s="14" t="n">
        <f aca="false">SUM(P608:P609)</f>
        <v>120000</v>
      </c>
      <c r="Q610" s="14" t="n">
        <f aca="false">SUM(Q608:Q609)</f>
        <v>0</v>
      </c>
      <c r="R610" s="15" t="n">
        <f aca="false">Q610/$P610</f>
        <v>0</v>
      </c>
      <c r="S610" s="14" t="n">
        <f aca="false">SUM(S608:S609)</f>
        <v>0</v>
      </c>
      <c r="T610" s="15" t="n">
        <f aca="false">S610/$P610</f>
        <v>0</v>
      </c>
      <c r="U610" s="14" t="n">
        <f aca="false">SUM(U608:U609)</f>
        <v>0</v>
      </c>
      <c r="V610" s="15" t="n">
        <f aca="false">U610/$P610</f>
        <v>0</v>
      </c>
      <c r="W610" s="14" t="n">
        <f aca="false">SUM(W608:W609)</f>
        <v>0</v>
      </c>
      <c r="X610" s="15" t="n">
        <f aca="false">W610/$P610</f>
        <v>0</v>
      </c>
      <c r="Y610" s="14" t="n">
        <f aca="false">SUM(Y608:Y609)</f>
        <v>0</v>
      </c>
      <c r="Z610" s="14" t="n">
        <f aca="false">SUM(Z608:Z609)</f>
        <v>0</v>
      </c>
    </row>
    <row r="612" customFormat="false" ht="13.9" hidden="false" customHeight="true" outlineLevel="0" collapsed="false">
      <c r="D612" s="1" t="s">
        <v>57</v>
      </c>
    </row>
    <row r="613" customFormat="false" ht="13.9" hidden="false" customHeight="true" outlineLevel="0" collapsed="false">
      <c r="D613" s="30" t="s">
        <v>332</v>
      </c>
      <c r="E613" s="39" t="s">
        <v>333</v>
      </c>
      <c r="F613" s="17"/>
      <c r="G613" s="40"/>
      <c r="H613" s="40"/>
      <c r="I613" s="40" t="n">
        <v>0</v>
      </c>
      <c r="J613" s="40" t="n">
        <v>110</v>
      </c>
      <c r="K613" s="40"/>
      <c r="L613" s="40"/>
      <c r="M613" s="40"/>
      <c r="N613" s="40"/>
      <c r="O613" s="40"/>
      <c r="P613" s="40" t="n">
        <f aca="false">K613+SUM(L613:O613)</f>
        <v>0</v>
      </c>
      <c r="Q613" s="40"/>
      <c r="R613" s="41" t="e">
        <f aca="false">Q613/$P613</f>
        <v>#DIV/0!</v>
      </c>
      <c r="S613" s="40"/>
      <c r="T613" s="41" t="e">
        <f aca="false">S613/$P613</f>
        <v>#DIV/0!</v>
      </c>
      <c r="U613" s="40"/>
      <c r="V613" s="41" t="e">
        <f aca="false">U613/$P613</f>
        <v>#DIV/0!</v>
      </c>
      <c r="W613" s="40"/>
      <c r="X613" s="42" t="e">
        <f aca="false">W613/$P613</f>
        <v>#DIV/0!</v>
      </c>
      <c r="Y613" s="40"/>
      <c r="Z613" s="43"/>
    </row>
    <row r="614" customFormat="false" ht="13.9" hidden="false" customHeight="true" outlineLevel="0" collapsed="false">
      <c r="D614" s="30"/>
      <c r="E614" s="52" t="s">
        <v>334</v>
      </c>
      <c r="F614" s="86"/>
      <c r="G614" s="54" t="n">
        <v>88047.66</v>
      </c>
      <c r="H614" s="54" t="n">
        <v>66156.45</v>
      </c>
      <c r="I614" s="54" t="n">
        <v>100000</v>
      </c>
      <c r="J614" s="54" t="n">
        <v>4320.43</v>
      </c>
      <c r="K614" s="54" t="n">
        <f aca="false">80000+40000</f>
        <v>120000</v>
      </c>
      <c r="L614" s="54"/>
      <c r="M614" s="54"/>
      <c r="N614" s="54"/>
      <c r="O614" s="54"/>
      <c r="P614" s="54" t="n">
        <f aca="false">K614+SUM(L614:O614)</f>
        <v>120000</v>
      </c>
      <c r="Q614" s="54"/>
      <c r="R614" s="55" t="n">
        <f aca="false">Q614/$P614</f>
        <v>0</v>
      </c>
      <c r="S614" s="54"/>
      <c r="T614" s="55" t="n">
        <f aca="false">S614/$P614</f>
        <v>0</v>
      </c>
      <c r="U614" s="54"/>
      <c r="V614" s="55" t="n">
        <f aca="false">U614/$P614</f>
        <v>0</v>
      </c>
      <c r="W614" s="54"/>
      <c r="X614" s="56" t="n">
        <f aca="false">W614/$P614</f>
        <v>0</v>
      </c>
      <c r="Y614" s="54"/>
      <c r="Z614" s="57"/>
    </row>
    <row r="615" customFormat="false" ht="13.9" hidden="false" customHeight="true" outlineLevel="0" collapsed="false">
      <c r="D615" s="127" t="s">
        <v>335</v>
      </c>
      <c r="E615" s="44" t="s">
        <v>336</v>
      </c>
      <c r="F615" s="83"/>
      <c r="G615" s="70"/>
      <c r="H615" s="70"/>
      <c r="I615" s="70" t="n">
        <v>0</v>
      </c>
      <c r="J615" s="70" t="n">
        <v>3012</v>
      </c>
      <c r="K615" s="70"/>
      <c r="L615" s="70"/>
      <c r="M615" s="70"/>
      <c r="N615" s="70"/>
      <c r="O615" s="70"/>
      <c r="P615" s="40" t="n">
        <f aca="false">K615+SUM(L615:O615)</f>
        <v>0</v>
      </c>
      <c r="Q615" s="70"/>
      <c r="R615" s="41" t="e">
        <f aca="false">Q615/$P615</f>
        <v>#DIV/0!</v>
      </c>
      <c r="S615" s="70"/>
      <c r="T615" s="41" t="e">
        <f aca="false">S615/$P615</f>
        <v>#DIV/0!</v>
      </c>
      <c r="U615" s="70"/>
      <c r="V615" s="41" t="e">
        <f aca="false">U615/$P615</f>
        <v>#DIV/0!</v>
      </c>
      <c r="W615" s="70"/>
      <c r="X615" s="42" t="e">
        <f aca="false">W615/$P615</f>
        <v>#DIV/0!</v>
      </c>
      <c r="Y615" s="70"/>
      <c r="Z615" s="48"/>
    </row>
    <row r="616" customFormat="false" ht="13.9" hidden="false" customHeight="true" outlineLevel="0" collapsed="false">
      <c r="D616" s="127"/>
      <c r="E616" s="44" t="s">
        <v>337</v>
      </c>
      <c r="F616" s="83"/>
      <c r="G616" s="70"/>
      <c r="H616" s="70" t="n">
        <v>20468.19</v>
      </c>
      <c r="I616" s="70" t="n">
        <v>5000</v>
      </c>
      <c r="J616" s="70" t="n">
        <v>2129.6</v>
      </c>
      <c r="K616" s="70"/>
      <c r="L616" s="70"/>
      <c r="M616" s="70"/>
      <c r="N616" s="70"/>
      <c r="O616" s="70"/>
      <c r="P616" s="70" t="n">
        <f aca="false">K616+SUM(L616:O616)</f>
        <v>0</v>
      </c>
      <c r="Q616" s="70"/>
      <c r="R616" s="71" t="e">
        <f aca="false">Q616/$P616</f>
        <v>#DIV/0!</v>
      </c>
      <c r="S616" s="70"/>
      <c r="T616" s="71" t="e">
        <f aca="false">S616/$P616</f>
        <v>#DIV/0!</v>
      </c>
      <c r="U616" s="70"/>
      <c r="V616" s="71" t="e">
        <f aca="false">U616/$P616</f>
        <v>#DIV/0!</v>
      </c>
      <c r="W616" s="70"/>
      <c r="X616" s="47" t="e">
        <f aca="false">W616/$P616</f>
        <v>#DIV/0!</v>
      </c>
      <c r="Y616" s="70"/>
      <c r="Z616" s="48"/>
    </row>
    <row r="617" customFormat="false" ht="13.9" hidden="false" customHeight="true" outlineLevel="0" collapsed="false">
      <c r="D617" s="127"/>
      <c r="E617" s="52" t="s">
        <v>338</v>
      </c>
      <c r="F617" s="86"/>
      <c r="G617" s="54"/>
      <c r="H617" s="54"/>
      <c r="I617" s="54" t="n">
        <v>0</v>
      </c>
      <c r="J617" s="54" t="n">
        <v>4080</v>
      </c>
      <c r="K617" s="54"/>
      <c r="L617" s="54"/>
      <c r="M617" s="54"/>
      <c r="N617" s="54"/>
      <c r="O617" s="54"/>
      <c r="P617" s="54" t="n">
        <f aca="false">K617+SUM(L617:O617)</f>
        <v>0</v>
      </c>
      <c r="Q617" s="54"/>
      <c r="R617" s="55" t="e">
        <f aca="false">Q617/$P617</f>
        <v>#DIV/0!</v>
      </c>
      <c r="S617" s="54"/>
      <c r="T617" s="55" t="e">
        <f aca="false">S617/$P617</f>
        <v>#DIV/0!</v>
      </c>
      <c r="U617" s="54"/>
      <c r="V617" s="55" t="e">
        <f aca="false">U617/$P617</f>
        <v>#DIV/0!</v>
      </c>
      <c r="W617" s="54"/>
      <c r="X617" s="56" t="e">
        <f aca="false">W617/$P617</f>
        <v>#DIV/0!</v>
      </c>
      <c r="Y617" s="54"/>
      <c r="Z617" s="57"/>
    </row>
    <row r="619" customFormat="false" ht="13.9" hidden="false" customHeight="true" outlineLevel="0" collapsed="false">
      <c r="D619" s="28" t="s">
        <v>339</v>
      </c>
      <c r="E619" s="28"/>
      <c r="F619" s="28"/>
      <c r="G619" s="28"/>
      <c r="H619" s="28"/>
      <c r="I619" s="28"/>
      <c r="J619" s="28"/>
      <c r="K619" s="28"/>
      <c r="L619" s="28"/>
      <c r="M619" s="28"/>
      <c r="N619" s="28"/>
      <c r="O619" s="28"/>
      <c r="P619" s="28"/>
      <c r="Q619" s="28"/>
      <c r="R619" s="29"/>
      <c r="S619" s="28"/>
      <c r="T619" s="29"/>
      <c r="U619" s="28"/>
      <c r="V619" s="29"/>
      <c r="W619" s="28"/>
      <c r="X619" s="29"/>
      <c r="Y619" s="28"/>
      <c r="Z619" s="28"/>
    </row>
    <row r="620" customFormat="false" ht="13.9" hidden="false" customHeight="true" outlineLevel="0" collapsed="false">
      <c r="D620" s="119"/>
      <c r="E620" s="7"/>
      <c r="F620" s="7"/>
      <c r="G620" s="7" t="s">
        <v>1</v>
      </c>
      <c r="H620" s="7" t="s">
        <v>2</v>
      </c>
      <c r="I620" s="7" t="s">
        <v>3</v>
      </c>
      <c r="J620" s="7" t="s">
        <v>4</v>
      </c>
      <c r="K620" s="7" t="s">
        <v>5</v>
      </c>
      <c r="L620" s="7" t="s">
        <v>6</v>
      </c>
      <c r="M620" s="7" t="s">
        <v>7</v>
      </c>
      <c r="N620" s="7" t="s">
        <v>8</v>
      </c>
      <c r="O620" s="7" t="s">
        <v>9</v>
      </c>
      <c r="P620" s="7" t="s">
        <v>10</v>
      </c>
      <c r="Q620" s="7" t="s">
        <v>11</v>
      </c>
      <c r="R620" s="8" t="s">
        <v>12</v>
      </c>
      <c r="S620" s="7" t="s">
        <v>13</v>
      </c>
      <c r="T620" s="8" t="s">
        <v>14</v>
      </c>
      <c r="U620" s="7" t="s">
        <v>15</v>
      </c>
      <c r="V620" s="8" t="s">
        <v>16</v>
      </c>
      <c r="W620" s="7" t="s">
        <v>17</v>
      </c>
      <c r="X620" s="8" t="s">
        <v>18</v>
      </c>
      <c r="Y620" s="7" t="s">
        <v>19</v>
      </c>
      <c r="Z620" s="7" t="s">
        <v>20</v>
      </c>
    </row>
    <row r="621" customFormat="false" ht="13.9" hidden="false" customHeight="true" outlineLevel="0" collapsed="false">
      <c r="A621" s="1" t="n">
        <v>8</v>
      </c>
      <c r="B621" s="1" t="n">
        <v>7</v>
      </c>
      <c r="D621" s="30" t="s">
        <v>21</v>
      </c>
      <c r="E621" s="10" t="n">
        <v>111</v>
      </c>
      <c r="F621" s="10" t="s">
        <v>47</v>
      </c>
      <c r="G621" s="11" t="n">
        <v>0</v>
      </c>
      <c r="H621" s="11" t="n">
        <v>0</v>
      </c>
      <c r="I621" s="11" t="n">
        <v>0</v>
      </c>
      <c r="J621" s="11" t="n">
        <v>0</v>
      </c>
      <c r="K621" s="11" t="n">
        <v>0</v>
      </c>
      <c r="L621" s="11" t="n">
        <v>0</v>
      </c>
      <c r="M621" s="11" t="n">
        <v>0</v>
      </c>
      <c r="N621" s="11" t="n">
        <v>0</v>
      </c>
      <c r="O621" s="11" t="n">
        <v>0</v>
      </c>
      <c r="P621" s="11" t="n">
        <v>0</v>
      </c>
      <c r="Q621" s="11" t="n">
        <v>0</v>
      </c>
      <c r="R621" s="12" t="e">
        <f aca="false">Q621/$P621</f>
        <v>#DIV/0!</v>
      </c>
      <c r="S621" s="11" t="n">
        <v>0</v>
      </c>
      <c r="T621" s="12" t="e">
        <f aca="false">S621/$P621</f>
        <v>#DIV/0!</v>
      </c>
      <c r="U621" s="11" t="n">
        <v>0</v>
      </c>
      <c r="V621" s="12" t="e">
        <f aca="false">U621/$P621</f>
        <v>#DIV/0!</v>
      </c>
      <c r="W621" s="11" t="n">
        <v>0</v>
      </c>
      <c r="X621" s="12" t="e">
        <f aca="false">W621/$P621</f>
        <v>#DIV/0!</v>
      </c>
      <c r="Y621" s="11" t="n">
        <v>0</v>
      </c>
      <c r="Z621" s="11" t="n">
        <v>0</v>
      </c>
    </row>
    <row r="622" customFormat="false" ht="13.9" hidden="false" customHeight="true" outlineLevel="0" collapsed="false">
      <c r="A622" s="1" t="n">
        <v>8</v>
      </c>
      <c r="B622" s="1" t="n">
        <v>7</v>
      </c>
      <c r="D622" s="30"/>
      <c r="E622" s="10" t="n">
        <v>41</v>
      </c>
      <c r="F622" s="10" t="s">
        <v>23</v>
      </c>
      <c r="G622" s="11" t="n">
        <f aca="false">SUM(G626:G626)</f>
        <v>0</v>
      </c>
      <c r="H622" s="11" t="n">
        <f aca="false">SUM(H626:H626)</f>
        <v>0</v>
      </c>
      <c r="I622" s="11" t="n">
        <f aca="false">SUM(I626:I626)-I621</f>
        <v>0</v>
      </c>
      <c r="J622" s="11" t="n">
        <f aca="false">SUM(J626:J626)-J621</f>
        <v>41814.72</v>
      </c>
      <c r="K622" s="11" t="n">
        <f aca="false">SUM(K626:K628)-K621</f>
        <v>20000</v>
      </c>
      <c r="L622" s="11" t="n">
        <f aca="false">SUM(L626:L626)-L621</f>
        <v>0</v>
      </c>
      <c r="M622" s="11" t="n">
        <f aca="false">SUM(M626:M626)-M621</f>
        <v>0</v>
      </c>
      <c r="N622" s="11" t="n">
        <f aca="false">SUM(N626:N626)-N621</f>
        <v>0</v>
      </c>
      <c r="O622" s="11" t="n">
        <f aca="false">SUM(O626:O626)-O621</f>
        <v>0</v>
      </c>
      <c r="P622" s="11" t="n">
        <f aca="false">SUM(P626:P628)-P621</f>
        <v>20000</v>
      </c>
      <c r="Q622" s="11" t="n">
        <f aca="false">SUM(Q626:Q626)-Q621</f>
        <v>0</v>
      </c>
      <c r="R622" s="12" t="n">
        <f aca="false">Q622/$P622</f>
        <v>0</v>
      </c>
      <c r="S622" s="11" t="n">
        <f aca="false">SUM(S626:S626)-S621</f>
        <v>0</v>
      </c>
      <c r="T622" s="12" t="n">
        <f aca="false">S622/$P622</f>
        <v>0</v>
      </c>
      <c r="U622" s="11" t="n">
        <f aca="false">SUM(U626:U626)-U621</f>
        <v>0</v>
      </c>
      <c r="V622" s="12" t="n">
        <f aca="false">U622/$P622</f>
        <v>0</v>
      </c>
      <c r="W622" s="11" t="n">
        <f aca="false">SUM(W626:W626)-W621</f>
        <v>0</v>
      </c>
      <c r="X622" s="12" t="n">
        <f aca="false">W622/$P622</f>
        <v>0</v>
      </c>
      <c r="Y622" s="11" t="n">
        <f aca="false">SUM(Y626:Y626)</f>
        <v>0</v>
      </c>
      <c r="Z622" s="11" t="n">
        <f aca="false">SUM(Z626:Z626)</f>
        <v>0</v>
      </c>
    </row>
    <row r="623" customFormat="false" ht="13.9" hidden="false" customHeight="true" outlineLevel="0" collapsed="false">
      <c r="A623" s="1" t="n">
        <v>8</v>
      </c>
      <c r="B623" s="1" t="n">
        <v>7</v>
      </c>
      <c r="D623" s="17"/>
      <c r="E623" s="18"/>
      <c r="F623" s="13" t="s">
        <v>124</v>
      </c>
      <c r="G623" s="14" t="n">
        <f aca="false">SUM(G621:G622)</f>
        <v>0</v>
      </c>
      <c r="H623" s="14" t="n">
        <f aca="false">SUM(H621:H622)</f>
        <v>0</v>
      </c>
      <c r="I623" s="14" t="n">
        <f aca="false">SUM(I621:I622)</f>
        <v>0</v>
      </c>
      <c r="J623" s="14" t="n">
        <f aca="false">SUM(J621:J622)</f>
        <v>41814.72</v>
      </c>
      <c r="K623" s="14" t="n">
        <f aca="false">SUM(K621:K622)</f>
        <v>20000</v>
      </c>
      <c r="L623" s="14" t="n">
        <f aca="false">SUM(L621:L622)</f>
        <v>0</v>
      </c>
      <c r="M623" s="14" t="n">
        <f aca="false">SUM(M621:M622)</f>
        <v>0</v>
      </c>
      <c r="N623" s="14" t="n">
        <f aca="false">SUM(N621:N622)</f>
        <v>0</v>
      </c>
      <c r="O623" s="14" t="n">
        <f aca="false">SUM(O621:O622)</f>
        <v>0</v>
      </c>
      <c r="P623" s="14" t="n">
        <f aca="false">SUM(P621:P622)</f>
        <v>20000</v>
      </c>
      <c r="Q623" s="14" t="n">
        <f aca="false">SUM(Q621:Q622)</f>
        <v>0</v>
      </c>
      <c r="R623" s="15" t="n">
        <f aca="false">Q623/$P623</f>
        <v>0</v>
      </c>
      <c r="S623" s="14" t="n">
        <f aca="false">SUM(S621:S622)</f>
        <v>0</v>
      </c>
      <c r="T623" s="15" t="n">
        <f aca="false">S623/$P623</f>
        <v>0</v>
      </c>
      <c r="U623" s="14" t="n">
        <f aca="false">SUM(U621:U622)</f>
        <v>0</v>
      </c>
      <c r="V623" s="15" t="n">
        <f aca="false">U623/$P623</f>
        <v>0</v>
      </c>
      <c r="W623" s="14" t="n">
        <f aca="false">SUM(W621:W622)</f>
        <v>0</v>
      </c>
      <c r="X623" s="15" t="n">
        <f aca="false">W623/$P623</f>
        <v>0</v>
      </c>
      <c r="Y623" s="14" t="n">
        <f aca="false">SUM(Y621:Y622)</f>
        <v>0</v>
      </c>
      <c r="Z623" s="14" t="n">
        <f aca="false">SUM(Z621:Z622)</f>
        <v>0</v>
      </c>
    </row>
    <row r="625" customFormat="false" ht="13.9" hidden="false" customHeight="true" outlineLevel="0" collapsed="false">
      <c r="D625" s="1" t="s">
        <v>57</v>
      </c>
    </row>
    <row r="626" customFormat="false" ht="13.9" hidden="false" customHeight="true" outlineLevel="0" collapsed="false">
      <c r="D626" s="120" t="s">
        <v>340</v>
      </c>
      <c r="E626" s="39" t="s">
        <v>341</v>
      </c>
      <c r="F626" s="17"/>
      <c r="G626" s="40"/>
      <c r="H626" s="40"/>
      <c r="I626" s="82" t="n">
        <v>0</v>
      </c>
      <c r="J626" s="82" t="n">
        <v>41814.72</v>
      </c>
      <c r="K626" s="82"/>
      <c r="L626" s="82"/>
      <c r="M626" s="82"/>
      <c r="N626" s="82"/>
      <c r="O626" s="82"/>
      <c r="P626" s="82" t="n">
        <f aca="false">K626+SUM(L626:O626)</f>
        <v>0</v>
      </c>
      <c r="Q626" s="82"/>
      <c r="R626" s="99" t="e">
        <f aca="false">Q626/$P626</f>
        <v>#DIV/0!</v>
      </c>
      <c r="S626" s="82"/>
      <c r="T626" s="99" t="e">
        <f aca="false">S626/$P626</f>
        <v>#DIV/0!</v>
      </c>
      <c r="U626" s="82"/>
      <c r="V626" s="99" t="e">
        <f aca="false">U626/$P626</f>
        <v>#DIV/0!</v>
      </c>
      <c r="W626" s="82"/>
      <c r="X626" s="100" t="e">
        <f aca="false">W626/$P626</f>
        <v>#DIV/0!</v>
      </c>
      <c r="Y626" s="40"/>
      <c r="Z626" s="43"/>
      <c r="AB626" s="128"/>
    </row>
    <row r="627" customFormat="false" ht="13.9" hidden="false" customHeight="true" outlineLevel="0" collapsed="false">
      <c r="D627" s="120"/>
      <c r="E627" s="44" t="s">
        <v>342</v>
      </c>
      <c r="F627" s="83"/>
      <c r="G627" s="70"/>
      <c r="H627" s="70"/>
      <c r="I627" s="84"/>
      <c r="J627" s="84"/>
      <c r="K627" s="84" t="n">
        <v>5000</v>
      </c>
      <c r="L627" s="84"/>
      <c r="M627" s="84"/>
      <c r="N627" s="84"/>
      <c r="O627" s="84"/>
      <c r="P627" s="84" t="n">
        <f aca="false">K627+SUM(L627:O627)</f>
        <v>5000</v>
      </c>
      <c r="Q627" s="84"/>
      <c r="R627" s="85" t="n">
        <f aca="false">Q627/$P627</f>
        <v>0</v>
      </c>
      <c r="S627" s="84"/>
      <c r="T627" s="85" t="n">
        <f aca="false">S627/$P627</f>
        <v>0</v>
      </c>
      <c r="U627" s="84"/>
      <c r="V627" s="85" t="n">
        <f aca="false">U627/$P627</f>
        <v>0</v>
      </c>
      <c r="W627" s="84"/>
      <c r="X627" s="51" t="n">
        <f aca="false">W627/$P627</f>
        <v>0</v>
      </c>
      <c r="Y627" s="70"/>
      <c r="Z627" s="48"/>
      <c r="AB627" s="128"/>
    </row>
    <row r="628" customFormat="false" ht="13.9" hidden="false" customHeight="true" outlineLevel="0" collapsed="false">
      <c r="D628" s="120"/>
      <c r="E628" s="52" t="s">
        <v>343</v>
      </c>
      <c r="F628" s="86"/>
      <c r="G628" s="54"/>
      <c r="H628" s="54"/>
      <c r="I628" s="87"/>
      <c r="J628" s="87"/>
      <c r="K628" s="87" t="n">
        <v>15000</v>
      </c>
      <c r="L628" s="87"/>
      <c r="M628" s="87"/>
      <c r="N628" s="87"/>
      <c r="O628" s="87"/>
      <c r="P628" s="87" t="n">
        <f aca="false">K628+SUM(L628:O628)</f>
        <v>15000</v>
      </c>
      <c r="Q628" s="87"/>
      <c r="R628" s="88" t="n">
        <f aca="false">Q628/$P628</f>
        <v>0</v>
      </c>
      <c r="S628" s="87"/>
      <c r="T628" s="88" t="n">
        <f aca="false">S628/$P628</f>
        <v>0</v>
      </c>
      <c r="U628" s="87"/>
      <c r="V628" s="88" t="n">
        <f aca="false">U628/$P628</f>
        <v>0</v>
      </c>
      <c r="W628" s="87"/>
      <c r="X628" s="89" t="n">
        <f aca="false">W628/$P628</f>
        <v>0</v>
      </c>
      <c r="Y628" s="54"/>
      <c r="Z628" s="57"/>
      <c r="AB628" s="128"/>
    </row>
    <row r="630" customFormat="false" ht="13.9" hidden="false" customHeight="true" outlineLevel="0" collapsed="false">
      <c r="D630" s="28" t="s">
        <v>344</v>
      </c>
      <c r="E630" s="28"/>
      <c r="F630" s="28"/>
      <c r="G630" s="28"/>
      <c r="H630" s="28"/>
      <c r="I630" s="28"/>
      <c r="J630" s="28"/>
      <c r="K630" s="28"/>
      <c r="L630" s="28"/>
      <c r="M630" s="28"/>
      <c r="N630" s="28"/>
      <c r="O630" s="28"/>
      <c r="P630" s="28"/>
      <c r="Q630" s="28"/>
      <c r="R630" s="29"/>
      <c r="S630" s="28"/>
      <c r="T630" s="29"/>
      <c r="U630" s="28"/>
      <c r="V630" s="29"/>
      <c r="W630" s="28"/>
      <c r="X630" s="29"/>
      <c r="Y630" s="28"/>
      <c r="Z630" s="28"/>
    </row>
    <row r="631" customFormat="false" ht="13.9" hidden="false" customHeight="true" outlineLevel="0" collapsed="false">
      <c r="D631" s="119"/>
      <c r="E631" s="7"/>
      <c r="F631" s="7"/>
      <c r="G631" s="7" t="s">
        <v>1</v>
      </c>
      <c r="H631" s="7" t="s">
        <v>2</v>
      </c>
      <c r="I631" s="7" t="s">
        <v>3</v>
      </c>
      <c r="J631" s="7" t="s">
        <v>4</v>
      </c>
      <c r="K631" s="7" t="s">
        <v>5</v>
      </c>
      <c r="L631" s="7" t="s">
        <v>6</v>
      </c>
      <c r="M631" s="7" t="s">
        <v>7</v>
      </c>
      <c r="N631" s="7" t="s">
        <v>8</v>
      </c>
      <c r="O631" s="7" t="s">
        <v>9</v>
      </c>
      <c r="P631" s="7" t="s">
        <v>10</v>
      </c>
      <c r="Q631" s="7" t="s">
        <v>11</v>
      </c>
      <c r="R631" s="8" t="s">
        <v>12</v>
      </c>
      <c r="S631" s="7" t="s">
        <v>13</v>
      </c>
      <c r="T631" s="8" t="s">
        <v>14</v>
      </c>
      <c r="U631" s="7" t="s">
        <v>15</v>
      </c>
      <c r="V631" s="8" t="s">
        <v>16</v>
      </c>
      <c r="W631" s="7" t="s">
        <v>17</v>
      </c>
      <c r="X631" s="8" t="s">
        <v>18</v>
      </c>
      <c r="Y631" s="7" t="s">
        <v>19</v>
      </c>
      <c r="Z631" s="7" t="s">
        <v>20</v>
      </c>
    </row>
    <row r="632" customFormat="false" ht="13.9" hidden="false" customHeight="true" outlineLevel="0" collapsed="false">
      <c r="A632" s="1" t="n">
        <v>8</v>
      </c>
      <c r="B632" s="1" t="n">
        <v>8</v>
      </c>
      <c r="D632" s="115" t="s">
        <v>21</v>
      </c>
      <c r="E632" s="10" t="n">
        <v>41</v>
      </c>
      <c r="F632" s="10" t="s">
        <v>23</v>
      </c>
      <c r="G632" s="11" t="n">
        <f aca="false">SUM(G636:G638)</f>
        <v>0</v>
      </c>
      <c r="H632" s="11" t="n">
        <f aca="false">SUM(H636:H638)</f>
        <v>0</v>
      </c>
      <c r="I632" s="11" t="n">
        <f aca="false">SUM(I636:I638)</f>
        <v>11000</v>
      </c>
      <c r="J632" s="11" t="n">
        <f aca="false">SUM(J636:J638)</f>
        <v>4392</v>
      </c>
      <c r="K632" s="11" t="n">
        <f aca="false">SUM(K636:K638)</f>
        <v>4800</v>
      </c>
      <c r="L632" s="11" t="n">
        <f aca="false">SUM(L636:L638)</f>
        <v>0</v>
      </c>
      <c r="M632" s="11" t="n">
        <f aca="false">SUM(M636:M638)</f>
        <v>0</v>
      </c>
      <c r="N632" s="11" t="n">
        <f aca="false">SUM(N636:N638)</f>
        <v>0</v>
      </c>
      <c r="O632" s="11" t="n">
        <f aca="false">SUM(O636:O638)</f>
        <v>0</v>
      </c>
      <c r="P632" s="11" t="n">
        <f aca="false">SUM(P636:P638)</f>
        <v>4800</v>
      </c>
      <c r="Q632" s="11" t="n">
        <f aca="false">SUM(Q636:Q638)</f>
        <v>0</v>
      </c>
      <c r="R632" s="12" t="n">
        <f aca="false">Q632/$P632</f>
        <v>0</v>
      </c>
      <c r="S632" s="11" t="n">
        <f aca="false">SUM(S636:S638)</f>
        <v>0</v>
      </c>
      <c r="T632" s="12" t="n">
        <f aca="false">S632/$P632</f>
        <v>0</v>
      </c>
      <c r="U632" s="11" t="n">
        <f aca="false">SUM(U636:U638)</f>
        <v>0</v>
      </c>
      <c r="V632" s="12" t="n">
        <f aca="false">U632/$P632</f>
        <v>0</v>
      </c>
      <c r="W632" s="11" t="n">
        <f aca="false">SUM(W636:W638)</f>
        <v>0</v>
      </c>
      <c r="X632" s="12" t="n">
        <f aca="false">W632/$P632</f>
        <v>0</v>
      </c>
      <c r="Y632" s="11" t="n">
        <f aca="false">SUM(Y636:Y638)</f>
        <v>0</v>
      </c>
      <c r="Z632" s="11" t="n">
        <f aca="false">SUM(Z636:Z638)</f>
        <v>0</v>
      </c>
    </row>
    <row r="633" customFormat="false" ht="13.9" hidden="false" customHeight="true" outlineLevel="0" collapsed="false">
      <c r="A633" s="1" t="n">
        <v>8</v>
      </c>
      <c r="B633" s="1" t="n">
        <v>8</v>
      </c>
      <c r="D633" s="17"/>
      <c r="E633" s="18"/>
      <c r="F633" s="13" t="s">
        <v>124</v>
      </c>
      <c r="G633" s="14" t="n">
        <f aca="false">SUM(G632)</f>
        <v>0</v>
      </c>
      <c r="H633" s="14" t="n">
        <f aca="false">SUM(H632)</f>
        <v>0</v>
      </c>
      <c r="I633" s="14" t="n">
        <f aca="false">SUM(I632)</f>
        <v>11000</v>
      </c>
      <c r="J633" s="14" t="n">
        <f aca="false">SUM(J632)</f>
        <v>4392</v>
      </c>
      <c r="K633" s="14" t="n">
        <f aca="false">SUM(K632)</f>
        <v>4800</v>
      </c>
      <c r="L633" s="14" t="n">
        <f aca="false">SUM(L632)</f>
        <v>0</v>
      </c>
      <c r="M633" s="14" t="n">
        <f aca="false">SUM(M632)</f>
        <v>0</v>
      </c>
      <c r="N633" s="14" t="n">
        <f aca="false">SUM(N632)</f>
        <v>0</v>
      </c>
      <c r="O633" s="14" t="n">
        <f aca="false">SUM(O632)</f>
        <v>0</v>
      </c>
      <c r="P633" s="14" t="n">
        <f aca="false">SUM(P632)</f>
        <v>4800</v>
      </c>
      <c r="Q633" s="14" t="n">
        <f aca="false">SUM(Q632)</f>
        <v>0</v>
      </c>
      <c r="R633" s="15" t="n">
        <f aca="false">Q633/$P633</f>
        <v>0</v>
      </c>
      <c r="S633" s="14" t="n">
        <f aca="false">SUM(S632)</f>
        <v>0</v>
      </c>
      <c r="T633" s="15" t="n">
        <f aca="false">S633/$P633</f>
        <v>0</v>
      </c>
      <c r="U633" s="14" t="n">
        <f aca="false">SUM(U632)</f>
        <v>0</v>
      </c>
      <c r="V633" s="15" t="n">
        <f aca="false">U633/$P633</f>
        <v>0</v>
      </c>
      <c r="W633" s="14" t="n">
        <f aca="false">SUM(W632)</f>
        <v>0</v>
      </c>
      <c r="X633" s="15" t="n">
        <f aca="false">W633/$P633</f>
        <v>0</v>
      </c>
      <c r="Y633" s="14" t="n">
        <f aca="false">SUM(Y632)</f>
        <v>0</v>
      </c>
      <c r="Z633" s="14" t="n">
        <f aca="false">SUM(Z632)</f>
        <v>0</v>
      </c>
    </row>
    <row r="635" customFormat="false" ht="13.9" hidden="false" customHeight="true" outlineLevel="0" collapsed="false">
      <c r="D635" s="1" t="s">
        <v>57</v>
      </c>
    </row>
    <row r="636" customFormat="false" ht="13.9" hidden="false" customHeight="true" outlineLevel="0" collapsed="false">
      <c r="D636" s="38" t="s">
        <v>345</v>
      </c>
      <c r="E636" s="102" t="s">
        <v>346</v>
      </c>
      <c r="F636" s="103"/>
      <c r="G636" s="105"/>
      <c r="H636" s="105"/>
      <c r="I636" s="105" t="n">
        <v>5000</v>
      </c>
      <c r="J636" s="105" t="n">
        <v>4392</v>
      </c>
      <c r="K636" s="104" t="n">
        <v>4800</v>
      </c>
      <c r="L636" s="105"/>
      <c r="M636" s="105"/>
      <c r="N636" s="105"/>
      <c r="O636" s="105"/>
      <c r="P636" s="105" t="n">
        <f aca="false">K636+SUM(L636:O636)</f>
        <v>4800</v>
      </c>
      <c r="Q636" s="105"/>
      <c r="R636" s="106" t="n">
        <f aca="false">Q636/$P636</f>
        <v>0</v>
      </c>
      <c r="S636" s="105"/>
      <c r="T636" s="106" t="n">
        <f aca="false">S636/$P636</f>
        <v>0</v>
      </c>
      <c r="U636" s="105"/>
      <c r="V636" s="106" t="n">
        <f aca="false">U636/$P636</f>
        <v>0</v>
      </c>
      <c r="W636" s="105"/>
      <c r="X636" s="107" t="n">
        <f aca="false">W636/$P636</f>
        <v>0</v>
      </c>
      <c r="Y636" s="105"/>
      <c r="Z636" s="108"/>
    </row>
    <row r="637" customFormat="false" ht="13.9" hidden="false" customHeight="true" outlineLevel="0" collapsed="false">
      <c r="D637" s="38"/>
      <c r="E637" s="102" t="s">
        <v>347</v>
      </c>
      <c r="F637" s="103"/>
      <c r="G637" s="105"/>
      <c r="H637" s="105"/>
      <c r="I637" s="105" t="n">
        <v>0</v>
      </c>
      <c r="J637" s="105"/>
      <c r="K637" s="105"/>
      <c r="L637" s="105"/>
      <c r="M637" s="105"/>
      <c r="N637" s="105"/>
      <c r="O637" s="105"/>
      <c r="P637" s="105" t="n">
        <f aca="false">K637+SUM(L637:O637)</f>
        <v>0</v>
      </c>
      <c r="Q637" s="105"/>
      <c r="R637" s="106" t="e">
        <f aca="false">Q637/$P637</f>
        <v>#DIV/0!</v>
      </c>
      <c r="S637" s="105"/>
      <c r="T637" s="106" t="e">
        <f aca="false">S637/$P637</f>
        <v>#DIV/0!</v>
      </c>
      <c r="U637" s="105"/>
      <c r="V637" s="106" t="e">
        <f aca="false">U637/$P637</f>
        <v>#DIV/0!</v>
      </c>
      <c r="W637" s="105"/>
      <c r="X637" s="107" t="e">
        <f aca="false">W637/$P637</f>
        <v>#DIV/0!</v>
      </c>
      <c r="Y637" s="105"/>
      <c r="Z637" s="108"/>
    </row>
    <row r="638" customFormat="false" ht="13.9" hidden="false" customHeight="true" outlineLevel="0" collapsed="false">
      <c r="D638" s="38"/>
      <c r="E638" s="102" t="s">
        <v>348</v>
      </c>
      <c r="F638" s="103"/>
      <c r="G638" s="105"/>
      <c r="H638" s="105"/>
      <c r="I638" s="105" t="n">
        <v>6000</v>
      </c>
      <c r="J638" s="105" t="n">
        <v>0</v>
      </c>
      <c r="K638" s="105"/>
      <c r="L638" s="105"/>
      <c r="M638" s="105"/>
      <c r="N638" s="105"/>
      <c r="O638" s="105"/>
      <c r="P638" s="105" t="n">
        <f aca="false">K638+SUM(L638:O638)</f>
        <v>0</v>
      </c>
      <c r="Q638" s="105"/>
      <c r="R638" s="106" t="e">
        <f aca="false">Q638/$P638</f>
        <v>#DIV/0!</v>
      </c>
      <c r="S638" s="105"/>
      <c r="T638" s="106" t="e">
        <f aca="false">S638/$P638</f>
        <v>#DIV/0!</v>
      </c>
      <c r="U638" s="105"/>
      <c r="V638" s="106" t="e">
        <f aca="false">U638/$P638</f>
        <v>#DIV/0!</v>
      </c>
      <c r="W638" s="105"/>
      <c r="X638" s="107" t="e">
        <f aca="false">W638/$P638</f>
        <v>#DIV/0!</v>
      </c>
      <c r="Y638" s="105"/>
      <c r="Z638" s="108"/>
    </row>
    <row r="640" customFormat="false" ht="13.9" hidden="false" customHeight="true" outlineLevel="0" collapsed="false">
      <c r="D640" s="19" t="s">
        <v>349</v>
      </c>
      <c r="E640" s="19"/>
      <c r="F640" s="19"/>
      <c r="G640" s="19"/>
      <c r="H640" s="19"/>
      <c r="I640" s="19"/>
      <c r="J640" s="19"/>
      <c r="K640" s="19"/>
      <c r="L640" s="19"/>
      <c r="M640" s="19"/>
      <c r="N640" s="19"/>
      <c r="O640" s="19"/>
      <c r="P640" s="19"/>
      <c r="Q640" s="19"/>
      <c r="R640" s="20"/>
      <c r="S640" s="19"/>
      <c r="T640" s="20"/>
      <c r="U640" s="19"/>
      <c r="V640" s="20"/>
      <c r="W640" s="19"/>
      <c r="X640" s="20"/>
      <c r="Y640" s="19"/>
      <c r="Z640" s="19"/>
    </row>
    <row r="641" customFormat="false" ht="13.9" hidden="false" customHeight="true" outlineLevel="0" collapsed="false">
      <c r="D641" s="6"/>
      <c r="E641" s="6"/>
      <c r="F641" s="6"/>
      <c r="G641" s="7" t="s">
        <v>1</v>
      </c>
      <c r="H641" s="7" t="s">
        <v>2</v>
      </c>
      <c r="I641" s="7" t="s">
        <v>3</v>
      </c>
      <c r="J641" s="7" t="s">
        <v>4</v>
      </c>
      <c r="K641" s="7" t="s">
        <v>5</v>
      </c>
      <c r="L641" s="7" t="s">
        <v>6</v>
      </c>
      <c r="M641" s="7" t="s">
        <v>7</v>
      </c>
      <c r="N641" s="7" t="s">
        <v>8</v>
      </c>
      <c r="O641" s="7" t="s">
        <v>9</v>
      </c>
      <c r="P641" s="7" t="s">
        <v>10</v>
      </c>
      <c r="Q641" s="7" t="s">
        <v>11</v>
      </c>
      <c r="R641" s="8" t="s">
        <v>12</v>
      </c>
      <c r="S641" s="7" t="s">
        <v>13</v>
      </c>
      <c r="T641" s="8" t="s">
        <v>14</v>
      </c>
      <c r="U641" s="7" t="s">
        <v>15</v>
      </c>
      <c r="V641" s="8" t="s">
        <v>16</v>
      </c>
      <c r="W641" s="7" t="s">
        <v>17</v>
      </c>
      <c r="X641" s="8" t="s">
        <v>18</v>
      </c>
      <c r="Y641" s="7" t="s">
        <v>19</v>
      </c>
      <c r="Z641" s="7" t="s">
        <v>20</v>
      </c>
    </row>
    <row r="642" customFormat="false" ht="13.9" hidden="false" customHeight="true" outlineLevel="0" collapsed="false">
      <c r="A642" s="1" t="n">
        <v>9</v>
      </c>
      <c r="D642" s="73" t="s">
        <v>21</v>
      </c>
      <c r="E642" s="22" t="n">
        <v>41</v>
      </c>
      <c r="F642" s="22" t="s">
        <v>23</v>
      </c>
      <c r="G642" s="23" t="n">
        <f aca="false">G650</f>
        <v>0</v>
      </c>
      <c r="H642" s="23" t="n">
        <f aca="false">H650</f>
        <v>0</v>
      </c>
      <c r="I642" s="23" t="n">
        <f aca="false">I650</f>
        <v>0</v>
      </c>
      <c r="J642" s="23" t="n">
        <f aca="false">J650</f>
        <v>0</v>
      </c>
      <c r="K642" s="23" t="n">
        <f aca="false">K650</f>
        <v>0</v>
      </c>
      <c r="L642" s="23" t="n">
        <f aca="false">L650</f>
        <v>0</v>
      </c>
      <c r="M642" s="23" t="n">
        <f aca="false">M650</f>
        <v>0</v>
      </c>
      <c r="N642" s="23" t="n">
        <f aca="false">N650</f>
        <v>0</v>
      </c>
      <c r="O642" s="23" t="n">
        <f aca="false">O650</f>
        <v>0</v>
      </c>
      <c r="P642" s="23" t="n">
        <f aca="false">P650</f>
        <v>0</v>
      </c>
      <c r="Q642" s="23" t="n">
        <f aca="false">Q650</f>
        <v>0</v>
      </c>
      <c r="R642" s="24" t="e">
        <f aca="false">Q642/$P642</f>
        <v>#DIV/0!</v>
      </c>
      <c r="S642" s="23" t="n">
        <f aca="false">S650</f>
        <v>0</v>
      </c>
      <c r="T642" s="24" t="e">
        <f aca="false">S642/$P642</f>
        <v>#DIV/0!</v>
      </c>
      <c r="U642" s="23" t="n">
        <f aca="false">U650</f>
        <v>0</v>
      </c>
      <c r="V642" s="24" t="e">
        <f aca="false">U642/$P642</f>
        <v>#DIV/0!</v>
      </c>
      <c r="W642" s="23" t="n">
        <f aca="false">W650</f>
        <v>0</v>
      </c>
      <c r="X642" s="24" t="e">
        <f aca="false">W642/$P642</f>
        <v>#DIV/0!</v>
      </c>
      <c r="Y642" s="23" t="n">
        <f aca="false">Y650</f>
        <v>0</v>
      </c>
      <c r="Z642" s="23" t="n">
        <f aca="false">Z650</f>
        <v>0</v>
      </c>
    </row>
    <row r="643" customFormat="false" ht="13.9" hidden="false" customHeight="true" outlineLevel="0" collapsed="false">
      <c r="A643" s="1" t="n">
        <v>9</v>
      </c>
      <c r="D643" s="73"/>
      <c r="E643" s="22" t="n">
        <v>71</v>
      </c>
      <c r="F643" s="22" t="s">
        <v>24</v>
      </c>
      <c r="G643" s="23" t="n">
        <f aca="false">G652</f>
        <v>70010.5</v>
      </c>
      <c r="H643" s="23" t="n">
        <f aca="false">H652</f>
        <v>1617.83</v>
      </c>
      <c r="I643" s="23" t="n">
        <f aca="false">I652</f>
        <v>0</v>
      </c>
      <c r="J643" s="23" t="n">
        <f aca="false">J652</f>
        <v>0</v>
      </c>
      <c r="K643" s="23" t="n">
        <f aca="false">K652</f>
        <v>0</v>
      </c>
      <c r="L643" s="23" t="n">
        <f aca="false">L652</f>
        <v>0</v>
      </c>
      <c r="M643" s="23" t="n">
        <f aca="false">M652</f>
        <v>0</v>
      </c>
      <c r="N643" s="23" t="n">
        <f aca="false">N652</f>
        <v>0</v>
      </c>
      <c r="O643" s="23" t="n">
        <f aca="false">O652</f>
        <v>0</v>
      </c>
      <c r="P643" s="23" t="n">
        <f aca="false">P652</f>
        <v>0</v>
      </c>
      <c r="Q643" s="23" t="n">
        <f aca="false">Q652</f>
        <v>0</v>
      </c>
      <c r="R643" s="24" t="e">
        <f aca="false">Q643/$P643</f>
        <v>#DIV/0!</v>
      </c>
      <c r="S643" s="23" t="n">
        <f aca="false">S652</f>
        <v>0</v>
      </c>
      <c r="T643" s="24" t="e">
        <f aca="false">S643/$P643</f>
        <v>#DIV/0!</v>
      </c>
      <c r="U643" s="23" t="n">
        <f aca="false">U652</f>
        <v>0</v>
      </c>
      <c r="V643" s="24" t="e">
        <f aca="false">U643/$P643</f>
        <v>#DIV/0!</v>
      </c>
      <c r="W643" s="23" t="n">
        <f aca="false">W652</f>
        <v>0</v>
      </c>
      <c r="X643" s="24" t="e">
        <f aca="false">W643/$P643</f>
        <v>#DIV/0!</v>
      </c>
      <c r="Y643" s="23" t="n">
        <f aca="false">Y652</f>
        <v>0</v>
      </c>
      <c r="Z643" s="23" t="n">
        <f aca="false">Z652</f>
        <v>3000</v>
      </c>
    </row>
    <row r="644" customFormat="false" ht="13.9" hidden="false" customHeight="true" outlineLevel="0" collapsed="false">
      <c r="A644" s="1" t="n">
        <v>9</v>
      </c>
      <c r="D644" s="17"/>
      <c r="E644" s="18"/>
      <c r="F644" s="25" t="s">
        <v>124</v>
      </c>
      <c r="G644" s="26" t="n">
        <f aca="false">SUM(G642:G643)</f>
        <v>70010.5</v>
      </c>
      <c r="H644" s="26" t="n">
        <f aca="false">SUM(H642:H643)</f>
        <v>1617.83</v>
      </c>
      <c r="I644" s="26" t="n">
        <f aca="false">SUM(I642:I643)</f>
        <v>0</v>
      </c>
      <c r="J644" s="26" t="n">
        <f aca="false">SUM(J642:J643)</f>
        <v>0</v>
      </c>
      <c r="K644" s="26" t="n">
        <f aca="false">SUM(K642:K643)</f>
        <v>0</v>
      </c>
      <c r="L644" s="26" t="n">
        <f aca="false">SUM(L642:L643)</f>
        <v>0</v>
      </c>
      <c r="M644" s="26" t="n">
        <f aca="false">SUM(M642:M643)</f>
        <v>0</v>
      </c>
      <c r="N644" s="26" t="n">
        <f aca="false">SUM(N642:N643)</f>
        <v>0</v>
      </c>
      <c r="O644" s="26" t="n">
        <f aca="false">SUM(O642:O643)</f>
        <v>0</v>
      </c>
      <c r="P644" s="26" t="n">
        <f aca="false">SUM(P642:P643)</f>
        <v>0</v>
      </c>
      <c r="Q644" s="26" t="n">
        <f aca="false">SUM(Q642:Q643)</f>
        <v>0</v>
      </c>
      <c r="R644" s="27" t="e">
        <f aca="false">Q644/$P644</f>
        <v>#DIV/0!</v>
      </c>
      <c r="S644" s="26" t="n">
        <f aca="false">SUM(S642:S643)</f>
        <v>0</v>
      </c>
      <c r="T644" s="27" t="e">
        <f aca="false">S644/$P644</f>
        <v>#DIV/0!</v>
      </c>
      <c r="U644" s="26" t="n">
        <f aca="false">SUM(U642:U643)</f>
        <v>0</v>
      </c>
      <c r="V644" s="27" t="e">
        <f aca="false">U644/$P644</f>
        <v>#DIV/0!</v>
      </c>
      <c r="W644" s="26" t="n">
        <f aca="false">SUM(W642:W643)</f>
        <v>0</v>
      </c>
      <c r="X644" s="27" t="e">
        <f aca="false">W644/$P644</f>
        <v>#DIV/0!</v>
      </c>
      <c r="Y644" s="26" t="n">
        <f aca="false">SUM(Y642:Y643)</f>
        <v>0</v>
      </c>
      <c r="Z644" s="26" t="n">
        <f aca="false">SUM(Z642:Z643)</f>
        <v>3000</v>
      </c>
    </row>
    <row r="646" customFormat="false" ht="13.9" hidden="false" customHeight="true" outlineLevel="0" collapsed="false">
      <c r="D646" s="60" t="s">
        <v>350</v>
      </c>
      <c r="E646" s="60"/>
      <c r="F646" s="60"/>
      <c r="G646" s="60"/>
      <c r="H646" s="60"/>
      <c r="I646" s="60"/>
      <c r="J646" s="60"/>
      <c r="K646" s="60"/>
      <c r="L646" s="60"/>
      <c r="M646" s="60"/>
      <c r="N646" s="60"/>
      <c r="O646" s="60"/>
      <c r="P646" s="60"/>
      <c r="Q646" s="60"/>
      <c r="R646" s="61"/>
      <c r="S646" s="60"/>
      <c r="T646" s="61"/>
      <c r="U646" s="60"/>
      <c r="V646" s="61"/>
      <c r="W646" s="60"/>
      <c r="X646" s="61"/>
      <c r="Y646" s="60"/>
      <c r="Z646" s="60"/>
    </row>
    <row r="647" customFormat="false" ht="13.9" hidden="false" customHeight="true" outlineLevel="0" collapsed="false">
      <c r="D647" s="7" t="s">
        <v>33</v>
      </c>
      <c r="E647" s="7" t="s">
        <v>34</v>
      </c>
      <c r="F647" s="7" t="s">
        <v>35</v>
      </c>
      <c r="G647" s="7" t="s">
        <v>1</v>
      </c>
      <c r="H647" s="7" t="s">
        <v>2</v>
      </c>
      <c r="I647" s="7" t="s">
        <v>3</v>
      </c>
      <c r="J647" s="7" t="s">
        <v>4</v>
      </c>
      <c r="K647" s="7" t="s">
        <v>5</v>
      </c>
      <c r="L647" s="7" t="s">
        <v>6</v>
      </c>
      <c r="M647" s="7" t="s">
        <v>7</v>
      </c>
      <c r="N647" s="7" t="s">
        <v>8</v>
      </c>
      <c r="O647" s="7" t="s">
        <v>9</v>
      </c>
      <c r="P647" s="7" t="s">
        <v>10</v>
      </c>
      <c r="Q647" s="7" t="s">
        <v>11</v>
      </c>
      <c r="R647" s="8" t="s">
        <v>12</v>
      </c>
      <c r="S647" s="7" t="s">
        <v>13</v>
      </c>
      <c r="T647" s="8" t="s">
        <v>14</v>
      </c>
      <c r="U647" s="7" t="s">
        <v>15</v>
      </c>
      <c r="V647" s="8" t="s">
        <v>16</v>
      </c>
      <c r="W647" s="7" t="s">
        <v>17</v>
      </c>
      <c r="X647" s="8" t="s">
        <v>18</v>
      </c>
      <c r="Y647" s="7" t="s">
        <v>19</v>
      </c>
      <c r="Z647" s="7" t="s">
        <v>20</v>
      </c>
    </row>
    <row r="648" customFormat="false" ht="13.9" hidden="false" customHeight="true" outlineLevel="0" collapsed="false">
      <c r="A648" s="1" t="n">
        <v>9</v>
      </c>
      <c r="B648" s="1" t="n">
        <v>1</v>
      </c>
      <c r="D648" s="74" t="s">
        <v>128</v>
      </c>
      <c r="E648" s="10" t="n">
        <v>650</v>
      </c>
      <c r="F648" s="10" t="s">
        <v>351</v>
      </c>
      <c r="G648" s="11" t="n">
        <v>0</v>
      </c>
      <c r="H648" s="11" t="n">
        <v>0</v>
      </c>
      <c r="I648" s="11" t="n">
        <v>0</v>
      </c>
      <c r="J648" s="11" t="n">
        <v>0</v>
      </c>
      <c r="K648" s="11" t="n">
        <v>0</v>
      </c>
      <c r="L648" s="11"/>
      <c r="M648" s="11"/>
      <c r="N648" s="11"/>
      <c r="O648" s="11"/>
      <c r="P648" s="11" t="n">
        <f aca="false">K648+SUM(L648:O648)</f>
        <v>0</v>
      </c>
      <c r="Q648" s="11"/>
      <c r="R648" s="12" t="e">
        <f aca="false">Q648/$P648</f>
        <v>#DIV/0!</v>
      </c>
      <c r="S648" s="11"/>
      <c r="T648" s="12" t="e">
        <f aca="false">S648/$P648</f>
        <v>#DIV/0!</v>
      </c>
      <c r="U648" s="11"/>
      <c r="V648" s="12" t="e">
        <f aca="false">U648/$P648</f>
        <v>#DIV/0!</v>
      </c>
      <c r="W648" s="11"/>
      <c r="X648" s="12" t="e">
        <f aca="false">W648/$P648</f>
        <v>#DIV/0!</v>
      </c>
      <c r="Y648" s="11" t="n">
        <v>0</v>
      </c>
      <c r="Z648" s="11" t="n">
        <v>0</v>
      </c>
    </row>
    <row r="649" customFormat="false" ht="13.9" hidden="false" customHeight="true" outlineLevel="0" collapsed="false">
      <c r="A649" s="1" t="n">
        <v>9</v>
      </c>
      <c r="B649" s="1" t="n">
        <v>1</v>
      </c>
      <c r="D649" s="74"/>
      <c r="E649" s="10" t="n">
        <v>820</v>
      </c>
      <c r="F649" s="10" t="s">
        <v>352</v>
      </c>
      <c r="G649" s="11" t="n">
        <v>0</v>
      </c>
      <c r="H649" s="11" t="n">
        <v>0</v>
      </c>
      <c r="I649" s="11" t="n">
        <v>0</v>
      </c>
      <c r="J649" s="11" t="n">
        <v>0</v>
      </c>
      <c r="K649" s="11" t="n">
        <v>0</v>
      </c>
      <c r="L649" s="11"/>
      <c r="M649" s="11"/>
      <c r="N649" s="11"/>
      <c r="O649" s="11"/>
      <c r="P649" s="11" t="n">
        <f aca="false">K649+SUM(L649:O649)</f>
        <v>0</v>
      </c>
      <c r="Q649" s="11"/>
      <c r="R649" s="12" t="e">
        <f aca="false">Q649/$P649</f>
        <v>#DIV/0!</v>
      </c>
      <c r="S649" s="11"/>
      <c r="T649" s="12" t="e">
        <f aca="false">S649/$P649</f>
        <v>#DIV/0!</v>
      </c>
      <c r="U649" s="11"/>
      <c r="V649" s="12" t="e">
        <f aca="false">U649/$P649</f>
        <v>#DIV/0!</v>
      </c>
      <c r="W649" s="11"/>
      <c r="X649" s="12" t="e">
        <f aca="false">W649/$P649</f>
        <v>#DIV/0!</v>
      </c>
      <c r="Y649" s="11" t="n">
        <f aca="false">K649</f>
        <v>0</v>
      </c>
      <c r="Z649" s="11" t="n">
        <f aca="false">Y649</f>
        <v>0</v>
      </c>
    </row>
    <row r="650" customFormat="false" ht="13.9" hidden="false" customHeight="true" outlineLevel="0" collapsed="false">
      <c r="A650" s="1" t="n">
        <v>9</v>
      </c>
      <c r="B650" s="1" t="n">
        <v>1</v>
      </c>
      <c r="D650" s="75" t="s">
        <v>21</v>
      </c>
      <c r="E650" s="35" t="n">
        <v>41</v>
      </c>
      <c r="F650" s="35" t="s">
        <v>23</v>
      </c>
      <c r="G650" s="36" t="n">
        <f aca="false">SUM(G648:G649)</f>
        <v>0</v>
      </c>
      <c r="H650" s="36" t="n">
        <f aca="false">SUM(H648:H649)</f>
        <v>0</v>
      </c>
      <c r="I650" s="36" t="n">
        <f aca="false">SUM(I648:I649)</f>
        <v>0</v>
      </c>
      <c r="J650" s="36" t="n">
        <f aca="false">SUM(J648:J649)</f>
        <v>0</v>
      </c>
      <c r="K650" s="36" t="n">
        <f aca="false">SUM(K648:K649)</f>
        <v>0</v>
      </c>
      <c r="L650" s="36" t="n">
        <f aca="false">SUM(L648:L649)</f>
        <v>0</v>
      </c>
      <c r="M650" s="36" t="n">
        <f aca="false">SUM(M648:M649)</f>
        <v>0</v>
      </c>
      <c r="N650" s="36" t="n">
        <f aca="false">SUM(N648:N649)</f>
        <v>0</v>
      </c>
      <c r="O650" s="36" t="n">
        <f aca="false">SUM(O648:O649)</f>
        <v>0</v>
      </c>
      <c r="P650" s="36" t="n">
        <f aca="false">SUM(P648:P649)</f>
        <v>0</v>
      </c>
      <c r="Q650" s="36" t="n">
        <f aca="false">SUM(Q648:Q649)</f>
        <v>0</v>
      </c>
      <c r="R650" s="37" t="e">
        <f aca="false">Q650/$P650</f>
        <v>#DIV/0!</v>
      </c>
      <c r="S650" s="36" t="n">
        <f aca="false">SUM(S648:S649)</f>
        <v>0</v>
      </c>
      <c r="T650" s="37" t="e">
        <f aca="false">S650/$P650</f>
        <v>#DIV/0!</v>
      </c>
      <c r="U650" s="36" t="n">
        <f aca="false">SUM(U648:U649)</f>
        <v>0</v>
      </c>
      <c r="V650" s="37" t="e">
        <f aca="false">U650/$P650</f>
        <v>#DIV/0!</v>
      </c>
      <c r="W650" s="36" t="n">
        <f aca="false">SUM(W648:W649)</f>
        <v>0</v>
      </c>
      <c r="X650" s="37" t="e">
        <f aca="false">W650/$P650</f>
        <v>#DIV/0!</v>
      </c>
      <c r="Y650" s="36" t="n">
        <f aca="false">SUM(Y648:Y649)</f>
        <v>0</v>
      </c>
      <c r="Z650" s="36" t="n">
        <f aca="false">SUM(Z648:Z649)</f>
        <v>0</v>
      </c>
    </row>
    <row r="651" customFormat="false" ht="13.9" hidden="false" customHeight="true" outlineLevel="0" collapsed="false">
      <c r="A651" s="1" t="n">
        <v>9</v>
      </c>
      <c r="B651" s="1" t="n">
        <v>1</v>
      </c>
      <c r="D651" s="74" t="s">
        <v>128</v>
      </c>
      <c r="E651" s="10" t="n">
        <v>810</v>
      </c>
      <c r="F651" s="10" t="s">
        <v>353</v>
      </c>
      <c r="G651" s="11" t="n">
        <v>70010.5</v>
      </c>
      <c r="H651" s="11" t="n">
        <v>1617.83</v>
      </c>
      <c r="I651" s="11" t="n">
        <v>0</v>
      </c>
      <c r="J651" s="11" t="n">
        <v>0</v>
      </c>
      <c r="K651" s="11" t="n">
        <v>0</v>
      </c>
      <c r="L651" s="11"/>
      <c r="M651" s="11"/>
      <c r="N651" s="11"/>
      <c r="O651" s="11"/>
      <c r="P651" s="11" t="n">
        <f aca="false">K651+SUM(L651:O651)</f>
        <v>0</v>
      </c>
      <c r="Q651" s="11"/>
      <c r="R651" s="12" t="e">
        <f aca="false">Q651/$P651</f>
        <v>#DIV/0!</v>
      </c>
      <c r="S651" s="11"/>
      <c r="T651" s="12" t="e">
        <f aca="false">S651/$P651</f>
        <v>#DIV/0!</v>
      </c>
      <c r="U651" s="11"/>
      <c r="V651" s="12" t="e">
        <f aca="false">U651/$P651</f>
        <v>#DIV/0!</v>
      </c>
      <c r="W651" s="11"/>
      <c r="X651" s="12" t="e">
        <f aca="false">W651/$P651</f>
        <v>#DIV/0!</v>
      </c>
      <c r="Y651" s="11" t="n">
        <v>0</v>
      </c>
      <c r="Z651" s="11" t="n">
        <v>3000</v>
      </c>
    </row>
    <row r="652" customFormat="false" ht="13.9" hidden="false" customHeight="true" outlineLevel="0" collapsed="false">
      <c r="A652" s="1" t="n">
        <v>9</v>
      </c>
      <c r="B652" s="1" t="n">
        <v>1</v>
      </c>
      <c r="D652" s="75" t="s">
        <v>21</v>
      </c>
      <c r="E652" s="35" t="n">
        <v>71</v>
      </c>
      <c r="F652" s="35" t="s">
        <v>24</v>
      </c>
      <c r="G652" s="36" t="n">
        <f aca="false">SUM(G651:G651)</f>
        <v>70010.5</v>
      </c>
      <c r="H652" s="36" t="n">
        <f aca="false">SUM(H651:H651)</f>
        <v>1617.83</v>
      </c>
      <c r="I652" s="36" t="n">
        <f aca="false">SUM(I651:I651)</f>
        <v>0</v>
      </c>
      <c r="J652" s="36" t="n">
        <f aca="false">SUM(J651:J651)</f>
        <v>0</v>
      </c>
      <c r="K652" s="36" t="n">
        <f aca="false">SUM(K651:K651)</f>
        <v>0</v>
      </c>
      <c r="L652" s="36" t="n">
        <f aca="false">SUM(L651:L651)</f>
        <v>0</v>
      </c>
      <c r="M652" s="36" t="n">
        <f aca="false">SUM(M651:M651)</f>
        <v>0</v>
      </c>
      <c r="N652" s="36" t="n">
        <f aca="false">SUM(N651:N651)</f>
        <v>0</v>
      </c>
      <c r="O652" s="36" t="n">
        <f aca="false">SUM(O651:O651)</f>
        <v>0</v>
      </c>
      <c r="P652" s="36" t="n">
        <f aca="false">SUM(P651:P651)</f>
        <v>0</v>
      </c>
      <c r="Q652" s="36" t="n">
        <f aca="false">SUM(Q651:Q651)</f>
        <v>0</v>
      </c>
      <c r="R652" s="37" t="e">
        <f aca="false">Q652/$P652</f>
        <v>#DIV/0!</v>
      </c>
      <c r="S652" s="36" t="n">
        <f aca="false">SUM(S651:S651)</f>
        <v>0</v>
      </c>
      <c r="T652" s="37" t="e">
        <f aca="false">S652/$P652</f>
        <v>#DIV/0!</v>
      </c>
      <c r="U652" s="36" t="n">
        <f aca="false">SUM(U651:U651)</f>
        <v>0</v>
      </c>
      <c r="V652" s="37" t="e">
        <f aca="false">U652/$P652</f>
        <v>#DIV/0!</v>
      </c>
      <c r="W652" s="36" t="n">
        <f aca="false">SUM(W651:W651)</f>
        <v>0</v>
      </c>
      <c r="X652" s="37" t="e">
        <f aca="false">W652/$P652</f>
        <v>#DIV/0!</v>
      </c>
      <c r="Y652" s="36" t="n">
        <f aca="false">SUM(Y651:Y651)</f>
        <v>0</v>
      </c>
      <c r="Z652" s="36" t="n">
        <f aca="false">SUM(Z651:Z651)</f>
        <v>3000</v>
      </c>
    </row>
    <row r="653" customFormat="false" ht="13.9" hidden="false" customHeight="true" outlineLevel="0" collapsed="false">
      <c r="A653" s="1" t="n">
        <v>9</v>
      </c>
      <c r="B653" s="1" t="n">
        <v>1</v>
      </c>
      <c r="D653" s="77"/>
      <c r="E653" s="78"/>
      <c r="F653" s="13" t="s">
        <v>23</v>
      </c>
      <c r="G653" s="14" t="n">
        <f aca="false">SUM(G652:G652)</f>
        <v>70010.5</v>
      </c>
      <c r="H653" s="14" t="n">
        <f aca="false">SUM(H652:H652)</f>
        <v>1617.83</v>
      </c>
      <c r="I653" s="14" t="n">
        <f aca="false">SUM(I652:I652)</f>
        <v>0</v>
      </c>
      <c r="J653" s="14" t="n">
        <f aca="false">SUM(J652:J652)</f>
        <v>0</v>
      </c>
      <c r="K653" s="14" t="n">
        <f aca="false">SUM(K652:K652)</f>
        <v>0</v>
      </c>
      <c r="L653" s="14" t="n">
        <f aca="false">SUM(L652:L652)</f>
        <v>0</v>
      </c>
      <c r="M653" s="14" t="n">
        <f aca="false">SUM(M652:M652)</f>
        <v>0</v>
      </c>
      <c r="N653" s="14" t="n">
        <f aca="false">SUM(N652:N652)</f>
        <v>0</v>
      </c>
      <c r="O653" s="14" t="n">
        <f aca="false">SUM(O652:O652)</f>
        <v>0</v>
      </c>
      <c r="P653" s="14" t="n">
        <f aca="false">SUM(P652:P652)</f>
        <v>0</v>
      </c>
      <c r="Q653" s="14" t="n">
        <f aca="false">SUM(Q652:Q652)</f>
        <v>0</v>
      </c>
      <c r="R653" s="15" t="e">
        <f aca="false">Q653/$P653</f>
        <v>#DIV/0!</v>
      </c>
      <c r="S653" s="14" t="n">
        <f aca="false">SUM(S652:S652)</f>
        <v>0</v>
      </c>
      <c r="T653" s="15" t="e">
        <f aca="false">S653/$P653</f>
        <v>#DIV/0!</v>
      </c>
      <c r="U653" s="14" t="n">
        <f aca="false">SUM(U652:U652)</f>
        <v>0</v>
      </c>
      <c r="V653" s="15" t="e">
        <f aca="false">U653/$P653</f>
        <v>#DIV/0!</v>
      </c>
      <c r="W653" s="14" t="n">
        <f aca="false">SUM(W652:W652)</f>
        <v>0</v>
      </c>
      <c r="X653" s="15" t="e">
        <f aca="false">W653/$P653</f>
        <v>#DIV/0!</v>
      </c>
      <c r="Y653" s="14" t="n">
        <f aca="false">SUM(Y652:Y652)</f>
        <v>0</v>
      </c>
      <c r="Z653" s="14" t="n">
        <f aca="false">SUM(Z652:Z652)</f>
        <v>3000</v>
      </c>
    </row>
    <row r="1048567" customFormat="false" ht="12.8" hidden="false" customHeight="true" outlineLevel="0" collapsed="false"/>
    <row r="1048568" customFormat="false" ht="12.8" hidden="false" customHeight="true" outlineLevel="0" collapsed="false"/>
    <row r="1048569" customFormat="false" ht="12.8" hidden="false" customHeight="true" outlineLevel="0" collapsed="false"/>
    <row r="1048570" customFormat="false" ht="12.8" hidden="false" customHeight="true" outlineLevel="0" collapsed="false"/>
    <row r="1048571" customFormat="false" ht="12.8" hidden="false" customHeight="true" outlineLevel="0" collapsed="false"/>
    <row r="1048572" customFormat="false" ht="12.8" hidden="false" customHeight="true" outlineLevel="0" collapsed="false"/>
    <row r="1048573" customFormat="false" ht="12.8" hidden="false" customHeight="true" outlineLevel="0" collapsed="false"/>
    <row r="1048574" customFormat="false" ht="12.8" hidden="false" customHeight="true" outlineLevel="0" collapsed="false"/>
    <row r="1048575" customFormat="false" ht="12.8" hidden="false" customHeight="true" outlineLevel="0" collapsed="false"/>
    <row r="1048576" customFormat="false" ht="12.8" hidden="false" customHeight="true" outlineLevel="0" collapsed="false"/>
  </sheetData>
  <mergeCells count="74">
    <mergeCell ref="D3:D19"/>
    <mergeCell ref="D22:Z22"/>
    <mergeCell ref="D24:D26"/>
    <mergeCell ref="D29:Z29"/>
    <mergeCell ref="D31:D33"/>
    <mergeCell ref="D36:Z36"/>
    <mergeCell ref="D38:D41"/>
    <mergeCell ref="D47:Z47"/>
    <mergeCell ref="D51:D54"/>
    <mergeCell ref="D60:Z60"/>
    <mergeCell ref="D62:D64"/>
    <mergeCell ref="D70:Z70"/>
    <mergeCell ref="D85:Z85"/>
    <mergeCell ref="D87:D90"/>
    <mergeCell ref="D102:Z102"/>
    <mergeCell ref="D107:Z107"/>
    <mergeCell ref="D109:D111"/>
    <mergeCell ref="D113:D116"/>
    <mergeCell ref="D122:Z122"/>
    <mergeCell ref="D131:Z131"/>
    <mergeCell ref="D135:D136"/>
    <mergeCell ref="D145:Z145"/>
    <mergeCell ref="D147:D148"/>
    <mergeCell ref="D151:Z151"/>
    <mergeCell ref="D153:D155"/>
    <mergeCell ref="D160:D162"/>
    <mergeCell ref="D164:D167"/>
    <mergeCell ref="D169:D170"/>
    <mergeCell ref="D180:D182"/>
    <mergeCell ref="D184:D186"/>
    <mergeCell ref="D200:D203"/>
    <mergeCell ref="D214:D215"/>
    <mergeCell ref="D220:D222"/>
    <mergeCell ref="D238:D240"/>
    <mergeCell ref="D261:D264"/>
    <mergeCell ref="D279:D282"/>
    <mergeCell ref="D287:D289"/>
    <mergeCell ref="D294:D295"/>
    <mergeCell ref="D305:D307"/>
    <mergeCell ref="D317:D318"/>
    <mergeCell ref="D331:D333"/>
    <mergeCell ref="D355:D356"/>
    <mergeCell ref="D358:D361"/>
    <mergeCell ref="D369:D370"/>
    <mergeCell ref="D375:D376"/>
    <mergeCell ref="D383:D385"/>
    <mergeCell ref="D408:D409"/>
    <mergeCell ref="D420:D422"/>
    <mergeCell ref="D432:D433"/>
    <mergeCell ref="D466:D468"/>
    <mergeCell ref="D473:D475"/>
    <mergeCell ref="D480:D482"/>
    <mergeCell ref="D484:D487"/>
    <mergeCell ref="D489:D490"/>
    <mergeCell ref="D514:D515"/>
    <mergeCell ref="D524:D526"/>
    <mergeCell ref="D531:D532"/>
    <mergeCell ref="D536:D544"/>
    <mergeCell ref="D545:D546"/>
    <mergeCell ref="D550:D551"/>
    <mergeCell ref="D555:D562"/>
    <mergeCell ref="D570:D573"/>
    <mergeCell ref="D577:D578"/>
    <mergeCell ref="D582:D585"/>
    <mergeCell ref="D590:D591"/>
    <mergeCell ref="D595:D596"/>
    <mergeCell ref="D598:D601"/>
    <mergeCell ref="D613:D614"/>
    <mergeCell ref="D615:D617"/>
    <mergeCell ref="D621:D622"/>
    <mergeCell ref="D626:D628"/>
    <mergeCell ref="D636:D638"/>
    <mergeCell ref="D642:D643"/>
    <mergeCell ref="D648:D649"/>
  </mergeCells>
  <printOptions headings="false" gridLines="false" gridLinesSet="true" horizontalCentered="true" verticalCentered="false"/>
  <pageMargins left="0.236111111111111" right="0.236111111111111" top="0.438888888888889" bottom="0.438888888888889" header="0.3" footer="0.3"/>
  <pageSetup paperSize="9" scale="100" firstPageNumber="0" fitToWidth="1" fitToHeight="0" pageOrder="downThenOver" orientation="portrait" blackAndWhite="false" draft="false" cellComments="none" useFirstPageNumber="false" horizontalDpi="300" verticalDpi="300" copies="1"/>
  <headerFooter differentFirst="false" differentOddEven="false">
    <oddHeader>&amp;L&amp;"Arial,Normálne"&amp;10Finančný rozpočet v členení podľa programov&amp;C&amp;"Arial,Normálne"&amp;10Obec Nesluša&amp;R&amp;"Arial,Normálne"&amp;10 2021 - 2023</oddHeader>
    <oddFooter>&amp;L&amp;"Arial,Normálne"&amp;10Príloha č. 1&amp;C&amp;"Arial,Normálne"&amp;10Schválený UOZ_I-7/2021&amp;R&amp;"Arial,Normálne"&amp;10 26. 02. 2021</oddFooter>
  </headerFooter>
  <rowBreaks count="15" manualBreakCount="15">
    <brk id="21" man="true" max="16383" min="0"/>
    <brk id="84" man="true" max="16383" min="0"/>
    <brk id="144" man="true" max="16383" min="0"/>
    <brk id="150" man="true" max="16383" min="0"/>
    <brk id="211" man="true" max="16383" min="0"/>
    <brk id="235" man="true" max="16383" min="0"/>
    <brk id="276" man="true" max="16383" min="0"/>
    <brk id="335" man="true" max="16383" min="0"/>
    <brk id="366" man="true" max="16383" min="0"/>
    <brk id="429" man="true" max="16383" min="0"/>
    <brk id="463" man="true" max="16383" min="0"/>
    <brk id="521" man="true" max="16383" min="0"/>
    <brk id="574" man="true" max="16383" min="0"/>
    <brk id="629" man="true" max="16383" min="0"/>
    <brk id="639" man="true" max="16383" min="0"/>
  </rowBreak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B31"/>
  <sheetViews>
    <sheetView showFormulas="false" showGridLines="true" showRowColHeaders="true" showZeros="true" rightToLeft="false" tabSelected="false" showOutlineSymbols="true" defaultGridColor="false" view="normal" topLeftCell="A1" colorId="22" zoomScale="100" zoomScaleNormal="100" zoomScalePageLayoutView="100" workbookViewId="0">
      <selection pane="topLeft" activeCell="A1" activeCellId="0" sqref="A1"/>
    </sheetView>
  </sheetViews>
  <sheetFormatPr defaultColWidth="11.53515625" defaultRowHeight="12.8" zeroHeight="false" outlineLevelRow="0" outlineLevelCol="0"/>
  <cols>
    <col collapsed="false" customWidth="true" hidden="false" outlineLevel="0" max="1" min="1" style="129" width="16.34"/>
    <col collapsed="false" customWidth="true" hidden="false" outlineLevel="0" max="2" min="2" style="129" width="17.55"/>
    <col collapsed="false" customWidth="true" hidden="false" outlineLevel="0" max="64" min="3" style="129" width="8.64"/>
  </cols>
  <sheetData>
    <row r="1" customFormat="false" ht="12.8" hidden="false" customHeight="false" outlineLevel="0" collapsed="false">
      <c r="A1" s="129" t="s">
        <v>354</v>
      </c>
      <c r="B1" s="129" t="s">
        <v>355</v>
      </c>
    </row>
    <row r="2" customFormat="false" ht="12.8" hidden="false" customHeight="false" outlineLevel="0" collapsed="false">
      <c r="A2" s="129" t="s">
        <v>1</v>
      </c>
      <c r="B2" s="129" t="s">
        <v>356</v>
      </c>
    </row>
    <row r="3" customFormat="false" ht="12.8" hidden="false" customHeight="false" outlineLevel="0" collapsed="false">
      <c r="A3" s="129" t="s">
        <v>2</v>
      </c>
      <c r="B3" s="129" t="s">
        <v>357</v>
      </c>
    </row>
    <row r="4" customFormat="false" ht="12.8" hidden="false" customHeight="false" outlineLevel="0" collapsed="false">
      <c r="A4" s="129" t="s">
        <v>3</v>
      </c>
      <c r="B4" s="129" t="s">
        <v>358</v>
      </c>
    </row>
    <row r="5" customFormat="false" ht="12.8" hidden="false" customHeight="false" outlineLevel="0" collapsed="false">
      <c r="A5" s="129" t="s">
        <v>4</v>
      </c>
      <c r="B5" s="129" t="s">
        <v>359</v>
      </c>
    </row>
    <row r="6" customFormat="false" ht="12.8" hidden="false" customHeight="false" outlineLevel="0" collapsed="false">
      <c r="A6" s="129" t="s">
        <v>5</v>
      </c>
      <c r="B6" s="129" t="s">
        <v>360</v>
      </c>
    </row>
    <row r="7" customFormat="false" ht="12.8" hidden="false" customHeight="false" outlineLevel="0" collapsed="false">
      <c r="A7" s="129" t="s">
        <v>19</v>
      </c>
      <c r="B7" s="129" t="s">
        <v>361</v>
      </c>
    </row>
    <row r="8" customFormat="false" ht="12.8" hidden="false" customHeight="false" outlineLevel="0" collapsed="false">
      <c r="A8" s="129" t="s">
        <v>20</v>
      </c>
      <c r="B8" s="129" t="s">
        <v>362</v>
      </c>
    </row>
    <row r="9" customFormat="false" ht="12.8" hidden="false" customHeight="false" outlineLevel="0" collapsed="false">
      <c r="A9" s="129" t="s">
        <v>363</v>
      </c>
      <c r="B9" s="129" t="s">
        <v>364</v>
      </c>
    </row>
    <row r="10" customFormat="false" ht="12.8" hidden="false" customHeight="false" outlineLevel="0" collapsed="false">
      <c r="A10" s="129" t="s">
        <v>365</v>
      </c>
      <c r="B10" s="129" t="s">
        <v>366</v>
      </c>
    </row>
    <row r="11" customFormat="false" ht="12.8" hidden="false" customHeight="false" outlineLevel="0" collapsed="false">
      <c r="A11" s="129" t="s">
        <v>367</v>
      </c>
      <c r="B11" s="129" t="s">
        <v>368</v>
      </c>
    </row>
    <row r="12" customFormat="false" ht="12.8" hidden="false" customHeight="false" outlineLevel="0" collapsed="false">
      <c r="A12" s="129" t="s">
        <v>84</v>
      </c>
      <c r="B12" s="129" t="s">
        <v>369</v>
      </c>
    </row>
    <row r="13" customFormat="false" ht="12.8" hidden="false" customHeight="false" outlineLevel="0" collapsed="false">
      <c r="A13" s="129" t="s">
        <v>34</v>
      </c>
      <c r="B13" s="129" t="s">
        <v>370</v>
      </c>
    </row>
    <row r="14" customFormat="false" ht="12.8" hidden="false" customHeight="false" outlineLevel="0" collapsed="false">
      <c r="A14" s="129" t="s">
        <v>371</v>
      </c>
      <c r="B14" s="129" t="s">
        <v>226</v>
      </c>
    </row>
    <row r="15" customFormat="false" ht="12.8" hidden="false" customHeight="false" outlineLevel="0" collapsed="false">
      <c r="A15" s="129" t="s">
        <v>33</v>
      </c>
      <c r="B15" s="129" t="s">
        <v>372</v>
      </c>
    </row>
    <row r="16" customFormat="false" ht="12.8" hidden="false" customHeight="false" outlineLevel="0" collapsed="false">
      <c r="A16" s="129" t="s">
        <v>373</v>
      </c>
      <c r="B16" s="129" t="s">
        <v>374</v>
      </c>
    </row>
    <row r="17" customFormat="false" ht="12.8" hidden="false" customHeight="false" outlineLevel="0" collapsed="false">
      <c r="A17" s="129" t="s">
        <v>375</v>
      </c>
      <c r="B17" s="129" t="s">
        <v>376</v>
      </c>
    </row>
    <row r="18" customFormat="false" ht="12.8" hidden="false" customHeight="false" outlineLevel="0" collapsed="false">
      <c r="A18" s="129" t="s">
        <v>377</v>
      </c>
      <c r="B18" s="129" t="s">
        <v>378</v>
      </c>
    </row>
    <row r="19" customFormat="false" ht="12.8" hidden="false" customHeight="false" outlineLevel="0" collapsed="false">
      <c r="A19" s="129" t="s">
        <v>379</v>
      </c>
      <c r="B19" s="129" t="s">
        <v>380</v>
      </c>
    </row>
    <row r="20" customFormat="false" ht="12.8" hidden="false" customHeight="false" outlineLevel="0" collapsed="false">
      <c r="A20" s="129" t="s">
        <v>118</v>
      </c>
      <c r="B20" s="129" t="s">
        <v>381</v>
      </c>
    </row>
    <row r="21" customFormat="false" ht="12.8" hidden="false" customHeight="false" outlineLevel="0" collapsed="false">
      <c r="A21" s="129" t="s">
        <v>119</v>
      </c>
      <c r="B21" s="129" t="s">
        <v>382</v>
      </c>
    </row>
    <row r="22" customFormat="false" ht="12.8" hidden="false" customHeight="false" outlineLevel="0" collapsed="false">
      <c r="A22" s="129" t="s">
        <v>120</v>
      </c>
      <c r="B22" s="129" t="s">
        <v>383</v>
      </c>
    </row>
    <row r="23" customFormat="false" ht="12.8" hidden="false" customHeight="false" outlineLevel="0" collapsed="false">
      <c r="A23" s="129" t="s">
        <v>51</v>
      </c>
      <c r="B23" s="129" t="s">
        <v>384</v>
      </c>
    </row>
    <row r="24" customFormat="false" ht="12.8" hidden="false" customHeight="false" outlineLevel="0" collapsed="false">
      <c r="A24" s="129" t="s">
        <v>256</v>
      </c>
      <c r="B24" s="129" t="s">
        <v>385</v>
      </c>
    </row>
    <row r="25" customFormat="false" ht="12.8" hidden="false" customHeight="false" outlineLevel="0" collapsed="false">
      <c r="A25" s="129" t="s">
        <v>386</v>
      </c>
      <c r="B25" s="129" t="s">
        <v>387</v>
      </c>
    </row>
    <row r="26" customFormat="false" ht="12.8" hidden="false" customHeight="false" outlineLevel="0" collapsed="false">
      <c r="A26" s="129" t="s">
        <v>388</v>
      </c>
      <c r="B26" s="129" t="s">
        <v>389</v>
      </c>
    </row>
    <row r="27" customFormat="false" ht="12.8" hidden="false" customHeight="false" outlineLevel="0" collapsed="false">
      <c r="A27" s="129" t="s">
        <v>390</v>
      </c>
      <c r="B27" s="129" t="s">
        <v>391</v>
      </c>
    </row>
    <row r="28" customFormat="false" ht="12.8" hidden="false" customHeight="false" outlineLevel="0" collapsed="false">
      <c r="A28" s="129" t="s">
        <v>392</v>
      </c>
      <c r="B28" s="129" t="s">
        <v>393</v>
      </c>
    </row>
    <row r="29" customFormat="false" ht="12.8" hidden="false" customHeight="false" outlineLevel="0" collapsed="false">
      <c r="A29" s="129" t="s">
        <v>394</v>
      </c>
      <c r="B29" s="129" t="s">
        <v>395</v>
      </c>
    </row>
    <row r="30" customFormat="false" ht="12.8" hidden="false" customHeight="false" outlineLevel="0" collapsed="false">
      <c r="A30" s="129" t="s">
        <v>396</v>
      </c>
      <c r="B30" s="129" t="s">
        <v>397</v>
      </c>
    </row>
    <row r="31" customFormat="false" ht="12.8" hidden="false" customHeight="false" outlineLevel="0" collapsed="false">
      <c r="A31" s="129" t="s">
        <v>398</v>
      </c>
      <c r="B31" s="129" t="s">
        <v>399</v>
      </c>
    </row>
  </sheetData>
  <printOptions headings="false" gridLines="false" gridLinesSet="true" horizontalCentered="false" verticalCentered="false"/>
  <pageMargins left="0.196527777777778" right="0" top="0.138888888888889" bottom="0.138888888888889" header="0" footer="0"/>
  <pageSetup paperSize="9" scale="100" firstPageNumber="1" fitToWidth="1" fitToHeight="1" pageOrder="downThenOver" orientation="portrait" blackAndWhite="false" draft="false" cellComments="none" useFirstPageNumber="true" horizontalDpi="300" verticalDpi="300" copies="1"/>
  <headerFooter differentFirst="false" differentOddEven="false">
    <oddHeader>&amp;C&amp;"Arial,Normálne"&amp;10&amp;A</oddHeader>
    <oddFooter>&amp;C&amp;"Arial,Normálne"&amp;10Strana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2591</TotalTime>
  <Application>LibreOffice/7.0.4.2$Linux_X86_64 LibreOffice_project/00$Build-2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2016-11-16T13:19:48Z</dcterms:created>
  <dc:creator>Matej Tabaček</dc:creator>
  <dc:description>Schválený 26. 02. 2021, uznesením č. I-7/2021
Podľa návrhu č. 1 z 10. 02. 2021.</dc:description>
  <cp:keywords>rozpočet rozpočet 2021 2022 2023 obec Nesluša schválený</cp:keywords>
  <dc:language>sk-SK</dc:language>
  <cp:lastModifiedBy>Matej Tabaček</cp:lastModifiedBy>
  <dcterms:modified xsi:type="dcterms:W3CDTF">2021-03-17T09:26:38Z</dcterms:modified>
  <cp:revision>240</cp:revision>
  <dc:subject>Schválený rozpočet na rok 2021</dc:subject>
  <dc:title>Rozpočet 2021 - 2023 Obec Nesluša</dc:title>
</cp:coreProperties>
</file>