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ríjmy" sheetId="1" state="visible" r:id="rId2"/>
    <sheet name="výdaje" sheetId="2" state="visible" r:id="rId3"/>
    <sheet name="skratky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MT</author>
  </authors>
  <commentList>
    <comment ref="K164" authorId="0">
      <text>
        <r>
          <rPr>
            <sz val="11"/>
            <color rgb="FF000000"/>
            <rFont val="Calibri"/>
            <family val="0"/>
          </rPr>
          <t xml:space="preserve">Dorátané podľa prílohy</t>
        </r>
      </text>
    </comment>
    <comment ref="K184" authorId="0">
      <text>
        <r>
          <rPr>
            <sz val="11"/>
            <color rgb="FF000000"/>
            <rFont val="Calibri"/>
            <family val="0"/>
          </rPr>
          <t xml:space="preserve">Odpočítaný rozdiel z návrhu rozpočtu ZŠ a výpočtu podľa predbežnej prílohy na rok 2020 vo výške 11 128 €</t>
        </r>
      </text>
    </comment>
    <comment ref="K200" authorId="0">
      <text>
        <r>
          <rPr>
            <sz val="11"/>
            <color rgb="FF000000"/>
            <rFont val="Calibri"/>
            <family val="0"/>
          </rPr>
          <t xml:space="preserve">Dorátané podľa prílohy</t>
        </r>
      </text>
    </comment>
  </commentList>
</comments>
</file>

<file path=xl/sharedStrings.xml><?xml version="1.0" encoding="utf-8"?>
<sst xmlns="http://schemas.openxmlformats.org/spreadsheetml/2006/main" count="1542" uniqueCount="364">
  <si>
    <t xml:space="preserve">SUMÁR PRÍJMOV</t>
  </si>
  <si>
    <t xml:space="preserve">2017 S</t>
  </si>
  <si>
    <t xml:space="preserve">2018 S</t>
  </si>
  <si>
    <t xml:space="preserve">2019 R</t>
  </si>
  <si>
    <t xml:space="preserve">2019 OS</t>
  </si>
  <si>
    <t xml:space="preserve">2020 R</t>
  </si>
  <si>
    <t xml:space="preserve">2021 R</t>
  </si>
  <si>
    <t xml:space="preserve">2022 R</t>
  </si>
  <si>
    <t xml:space="preserve">Zdroj krytia</t>
  </si>
  <si>
    <t xml:space="preserve">Dotácie</t>
  </si>
  <si>
    <t xml:space="preserve">Vlastné zdroje</t>
  </si>
  <si>
    <t xml:space="preserve">Iné zdroje</t>
  </si>
  <si>
    <t xml:space="preserve">Ostatné príjmy</t>
  </si>
  <si>
    <t xml:space="preserve">Bežné príjmy</t>
  </si>
  <si>
    <t xml:space="preserve">Kapitálové príjmy</t>
  </si>
  <si>
    <t xml:space="preserve">Úvery</t>
  </si>
  <si>
    <t xml:space="preserve">Finančné operácie</t>
  </si>
  <si>
    <t xml:space="preserve">Celkové príjmy</t>
  </si>
  <si>
    <t xml:space="preserve">DAŇOVÉ PRÍJMY</t>
  </si>
  <si>
    <t xml:space="preserve">Daňové príjmy - rozpis</t>
  </si>
  <si>
    <t xml:space="preserve">FK</t>
  </si>
  <si>
    <t xml:space="preserve">EK</t>
  </si>
  <si>
    <t xml:space="preserve">Názov</t>
  </si>
  <si>
    <t xml:space="preserve">PrD</t>
  </si>
  <si>
    <t xml:space="preserve">Výnos dane z príjmov</t>
  </si>
  <si>
    <t xml:space="preserve">Daň z pozemkov</t>
  </si>
  <si>
    <t xml:space="preserve">Daň zo stavieb</t>
  </si>
  <si>
    <t xml:space="preserve">Daň z bytov</t>
  </si>
  <si>
    <t xml:space="preserve">Daň za psa</t>
  </si>
  <si>
    <t xml:space="preserve">Daň za nevýherné hracie prístroje</t>
  </si>
  <si>
    <t xml:space="preserve">Daň za ubytovanie</t>
  </si>
  <si>
    <t xml:space="preserve">Daň za užívanie verejného priestranstva</t>
  </si>
  <si>
    <t xml:space="preserve">Daň za komunálne odpady a drobné stavebné odpady</t>
  </si>
  <si>
    <t xml:space="preserve">NEDAŇOVÉ PRÍJMY</t>
  </si>
  <si>
    <t xml:space="preserve">Štátne dotácie</t>
  </si>
  <si>
    <t xml:space="preserve">Nedaňové príjmy - rozpis</t>
  </si>
  <si>
    <t xml:space="preserve">PrN</t>
  </si>
  <si>
    <t xml:space="preserve">Iné nedaňové príjmy</t>
  </si>
  <si>
    <t xml:space="preserve">Príjmy z majetku</t>
  </si>
  <si>
    <t xml:space="preserve">Administratívne poplatky a iné platby</t>
  </si>
  <si>
    <t xml:space="preserve">Predaj majetku</t>
  </si>
  <si>
    <t xml:space="preserve">Úroky z vkladov</t>
  </si>
  <si>
    <t xml:space="preserve">RO</t>
  </si>
  <si>
    <t xml:space="preserve">Príjmy ZŠ</t>
  </si>
  <si>
    <t xml:space="preserve">V tom:</t>
  </si>
  <si>
    <t xml:space="preserve">Prenájom majetku</t>
  </si>
  <si>
    <t xml:space="preserve">Správne poplatky</t>
  </si>
  <si>
    <t xml:space="preserve">Licencie automaty</t>
  </si>
  <si>
    <t xml:space="preserve">Úrok z omeškania kompostéry</t>
  </si>
  <si>
    <t xml:space="preserve">Vodné</t>
  </si>
  <si>
    <t xml:space="preserve">Poplatky DOS</t>
  </si>
  <si>
    <t xml:space="preserve">Predaj dreva</t>
  </si>
  <si>
    <t xml:space="preserve">Prenájom hrobových miest</t>
  </si>
  <si>
    <t xml:space="preserve">Príspevok rodičov MŠ</t>
  </si>
  <si>
    <t xml:space="preserve">Príspevok CVČ</t>
  </si>
  <si>
    <t xml:space="preserve">Vodovodné prípojky</t>
  </si>
  <si>
    <t xml:space="preserve">Dobropisy</t>
  </si>
  <si>
    <t xml:space="preserve">Stravné zamestnanci</t>
  </si>
  <si>
    <t xml:space="preserve">GRANTY A TRANSFERY</t>
  </si>
  <si>
    <t xml:space="preserve">Granty a transfery - rozpis</t>
  </si>
  <si>
    <t xml:space="preserve">ZŠ normatívne</t>
  </si>
  <si>
    <t xml:space="preserve">ZŠ žiaci zo SZP</t>
  </si>
  <si>
    <t xml:space="preserve">ZŠ asistent učiteľa</t>
  </si>
  <si>
    <t xml:space="preserve">ZŠ vzdelávacie poukazy</t>
  </si>
  <si>
    <t xml:space="preserve">ZŠ stravné ŠJ</t>
  </si>
  <si>
    <t xml:space="preserve">ZŠ školské potreby</t>
  </si>
  <si>
    <t xml:space="preserve">Iné ZŠ</t>
  </si>
  <si>
    <t xml:space="preserve">MŠ predškoláci</t>
  </si>
  <si>
    <t xml:space="preserve">CVČ vzdelávacie</t>
  </si>
  <si>
    <t xml:space="preserve">Prídavky na deti</t>
  </si>
  <si>
    <t xml:space="preserve">Voľby</t>
  </si>
  <si>
    <t xml:space="preserve">DOS</t>
  </si>
  <si>
    <t xml:space="preserve">Rozvoj športu</t>
  </si>
  <si>
    <t xml:space="preserve">Regionálny rozvoj ESF</t>
  </si>
  <si>
    <t xml:space="preserve">Zberný dvor – externý manažment</t>
  </si>
  <si>
    <t xml:space="preserve">Zateplenie škôlky – externý manažment</t>
  </si>
  <si>
    <t xml:space="preserve">Kompostéry – externý manažment</t>
  </si>
  <si>
    <t xml:space="preserve">Stavebný úrad</t>
  </si>
  <si>
    <t xml:space="preserve">Cestná doprava</t>
  </si>
  <si>
    <t xml:space="preserve">Životné prostredie</t>
  </si>
  <si>
    <t xml:space="preserve">Matrika</t>
  </si>
  <si>
    <t xml:space="preserve">Register obyvateľstva</t>
  </si>
  <si>
    <t xml:space="preserve">Civilná obrana</t>
  </si>
  <si>
    <t xml:space="preserve">Zberný dvor</t>
  </si>
  <si>
    <t xml:space="preserve">Zateplenie škôlky</t>
  </si>
  <si>
    <t xml:space="preserve">Rozšírenie škôlky</t>
  </si>
  <si>
    <t xml:space="preserve">Kompostéry</t>
  </si>
  <si>
    <t xml:space="preserve">Požiarna zbrojnica</t>
  </si>
  <si>
    <t xml:space="preserve">ZŠ vodozádržné opatrenia</t>
  </si>
  <si>
    <t xml:space="preserve">ZŠ strecha/kotolňa</t>
  </si>
  <si>
    <t xml:space="preserve">Erasmus (RO)</t>
  </si>
  <si>
    <t xml:space="preserve">Zdroj kytia</t>
  </si>
  <si>
    <t xml:space="preserve">Granty</t>
  </si>
  <si>
    <t xml:space="preserve">Granty (RO)</t>
  </si>
  <si>
    <t xml:space="preserve">PRÍJMOVÉ FINANČNÉ OPERÁCIE</t>
  </si>
  <si>
    <t xml:space="preserve">Nevyčerpané dotácie</t>
  </si>
  <si>
    <t xml:space="preserve">Zostatky</t>
  </si>
  <si>
    <t xml:space="preserve">Rezervný fond</t>
  </si>
  <si>
    <t xml:space="preserve">Prijaté zábezpeky</t>
  </si>
  <si>
    <t xml:space="preserve">ROZDIEL PRÍJMOV A VÝDAJOV</t>
  </si>
  <si>
    <t xml:space="preserve">Pr</t>
  </si>
  <si>
    <t xml:space="preserve">Po</t>
  </si>
  <si>
    <t xml:space="preserve">Pv</t>
  </si>
  <si>
    <t xml:space="preserve">SUMÁR VÝDAVKOV</t>
  </si>
  <si>
    <t xml:space="preserve">Bežné výdavky</t>
  </si>
  <si>
    <t xml:space="preserve">Kapitálové výdavky</t>
  </si>
  <si>
    <t xml:space="preserve">Celkové výdavky</t>
  </si>
  <si>
    <t xml:space="preserve">PROGRAM 1 - SAMOSPRÁVA</t>
  </si>
  <si>
    <t xml:space="preserve">Podprogram 1.1 Obecný úrad</t>
  </si>
  <si>
    <t xml:space="preserve">Prvok 1.1.1 Vedenie obce</t>
  </si>
  <si>
    <t xml:space="preserve">01.1.1</t>
  </si>
  <si>
    <t xml:space="preserve">Mzdy</t>
  </si>
  <si>
    <t xml:space="preserve">Odvody</t>
  </si>
  <si>
    <t xml:space="preserve">Tovary a služby</t>
  </si>
  <si>
    <t xml:space="preserve">Transfery</t>
  </si>
  <si>
    <t xml:space="preserve">Prvok 1.1.2 Personál</t>
  </si>
  <si>
    <t xml:space="preserve">Štátna dotácia</t>
  </si>
  <si>
    <t xml:space="preserve">Prvok 1.1.3 Vnútorná kontrola</t>
  </si>
  <si>
    <t xml:space="preserve">01.1.2</t>
  </si>
  <si>
    <t xml:space="preserve">Prvok 1.1.4 Služby a kancelárske vybavenie</t>
  </si>
  <si>
    <t xml:space="preserve">1AC</t>
  </si>
  <si>
    <t xml:space="preserve">Bankové poplatky</t>
  </si>
  <si>
    <t xml:space="preserve">Poštovné</t>
  </si>
  <si>
    <t xml:space="preserve">Právne služby</t>
  </si>
  <si>
    <t xml:space="preserve">Softvér (URBIS)</t>
  </si>
  <si>
    <t xml:space="preserve">Služby ESMAO</t>
  </si>
  <si>
    <t xml:space="preserve">Nábytok OcÚ</t>
  </si>
  <si>
    <t xml:space="preserve">Prvok 1.1.5 Prevádzka</t>
  </si>
  <si>
    <t xml:space="preserve">01.1.3</t>
  </si>
  <si>
    <t xml:space="preserve">01.1.4</t>
  </si>
  <si>
    <t xml:space="preserve">01.1.5</t>
  </si>
  <si>
    <t xml:space="preserve">Elektrina</t>
  </si>
  <si>
    <t xml:space="preserve">Plyn</t>
  </si>
  <si>
    <t xml:space="preserve">Pohonné hmoty</t>
  </si>
  <si>
    <t xml:space="preserve">Prvok 1.1.6 Informačný systém (web a rozhlas)</t>
  </si>
  <si>
    <t xml:space="preserve">08.3.0</t>
  </si>
  <si>
    <t xml:space="preserve">Prvok 1.1.7 Matrika a evidencia obyvateľstva</t>
  </si>
  <si>
    <t xml:space="preserve">01.3.3</t>
  </si>
  <si>
    <t xml:space="preserve">Podprogram 1.2 Spoločný obecný úrad</t>
  </si>
  <si>
    <t xml:space="preserve">09.1.1.1</t>
  </si>
  <si>
    <t xml:space="preserve">Školský metodik</t>
  </si>
  <si>
    <t xml:space="preserve">Podprogram 1.3 Správa a údržba majetku</t>
  </si>
  <si>
    <t xml:space="preserve">04.2.2</t>
  </si>
  <si>
    <t xml:space="preserve">Lesy</t>
  </si>
  <si>
    <t xml:space="preserve">06.1.0</t>
  </si>
  <si>
    <t xml:space="preserve">Byty</t>
  </si>
  <si>
    <t xml:space="preserve">Ťažba, výsadba</t>
  </si>
  <si>
    <t xml:space="preserve">Geomterické plány</t>
  </si>
  <si>
    <t xml:space="preserve">Revízie zariadení</t>
  </si>
  <si>
    <t xml:space="preserve">Podprogram 1.4 Voľby</t>
  </si>
  <si>
    <t xml:space="preserve">01.6.0</t>
  </si>
  <si>
    <t xml:space="preserve">PROGRAM 2 - ŠKOLSTVO</t>
  </si>
  <si>
    <t xml:space="preserve">Podprogram 2.1 Materská škola</t>
  </si>
  <si>
    <t xml:space="preserve">Zateplenie – externý manažment</t>
  </si>
  <si>
    <t xml:space="preserve">Podprogram 2.2 Základná škola</t>
  </si>
  <si>
    <t xml:space="preserve">09.2.1.1</t>
  </si>
  <si>
    <t xml:space="preserve">Originálne kompetencie</t>
  </si>
  <si>
    <t xml:space="preserve">09.6.0.1</t>
  </si>
  <si>
    <t xml:space="preserve">Elektrina ŠJ</t>
  </si>
  <si>
    <t xml:space="preserve">Plyn ŠJ</t>
  </si>
  <si>
    <t xml:space="preserve">Podprogram 2.3 Centrum voľného času</t>
  </si>
  <si>
    <t xml:space="preserve">09.5.0</t>
  </si>
  <si>
    <t xml:space="preserve">Dohody externí zamestnanci</t>
  </si>
  <si>
    <t xml:space="preserve">Dotácia cirkevné CVČ</t>
  </si>
  <si>
    <t xml:space="preserve">PROGRAM 3 - VODA</t>
  </si>
  <si>
    <t xml:space="preserve">Podprogram 3.1 Verejný vodovod</t>
  </si>
  <si>
    <t xml:space="preserve">06.3.0</t>
  </si>
  <si>
    <t xml:space="preserve">Údržba vodovodu</t>
  </si>
  <si>
    <t xml:space="preserve">Rozbor vody</t>
  </si>
  <si>
    <t xml:space="preserve">Prevádzkovanie vodovodu</t>
  </si>
  <si>
    <t xml:space="preserve">Odber podzemnej vody</t>
  </si>
  <si>
    <t xml:space="preserve">Monitoring potrubia</t>
  </si>
  <si>
    <t xml:space="preserve">Podprogram 3.2 Skupinové vodovody</t>
  </si>
  <si>
    <t xml:space="preserve">PROGRAM 4 - ODPADOVÉ HOSPODÁRSTVO A ŽIVOTNÉ PROSTREDIE</t>
  </si>
  <si>
    <t xml:space="preserve">Podprogram 4.1 Komunálny odpad</t>
  </si>
  <si>
    <t xml:space="preserve">05.1.0</t>
  </si>
  <si>
    <t xml:space="preserve">Podprogram 4.2 Separovaný zber</t>
  </si>
  <si>
    <t xml:space="preserve">Kompostéry do domácností</t>
  </si>
  <si>
    <t xml:space="preserve">Podprogram 4.3 Zberný dvor</t>
  </si>
  <si>
    <t xml:space="preserve">Poistenie budovy a techniky</t>
  </si>
  <si>
    <t xml:space="preserve">Údržba dopravných prostriedkov a strojov</t>
  </si>
  <si>
    <t xml:space="preserve">Externý manažment výstavby</t>
  </si>
  <si>
    <t xml:space="preserve">Podprogram 4.4 Likvidácia skládok</t>
  </si>
  <si>
    <t xml:space="preserve">PROGRAM 5 - PROSTREDIE PRE ŽIVOT</t>
  </si>
  <si>
    <t xml:space="preserve">Podprogram 5.1 Bezpečnosť</t>
  </si>
  <si>
    <t xml:space="preserve">Prvok 5.1.1 Protipožiarna ochrana</t>
  </si>
  <si>
    <t xml:space="preserve">03.2.0</t>
  </si>
  <si>
    <t xml:space="preserve">Prvok 5.1.2 Civilná obrana</t>
  </si>
  <si>
    <t xml:space="preserve">02.2.0</t>
  </si>
  <si>
    <t xml:space="preserve">Odstránenie snehovej kalamity</t>
  </si>
  <si>
    <t xml:space="preserve">Prvok 5.1.3 Verejné osvetlenie</t>
  </si>
  <si>
    <t xml:space="preserve">06.4.0</t>
  </si>
  <si>
    <t xml:space="preserve">Dohoda údržbár</t>
  </si>
  <si>
    <t xml:space="preserve">Prvok 5.1.4 Kamerový systém</t>
  </si>
  <si>
    <t xml:space="preserve">03.6.0</t>
  </si>
  <si>
    <t xml:space="preserve">Podprogram 5.2 Komunikácie a verejné priestranstvá</t>
  </si>
  <si>
    <t xml:space="preserve">Prvok 5.2.1 Miestne komunikácie</t>
  </si>
  <si>
    <t xml:space="preserve">04.5.1</t>
  </si>
  <si>
    <t xml:space="preserve">Zimná údržba</t>
  </si>
  <si>
    <t xml:space="preserve">Cesty a chodníky</t>
  </si>
  <si>
    <t xml:space="preserve">Kanály</t>
  </si>
  <si>
    <t xml:space="preserve">Prvok 5.2.2 Verejné priestranstvá</t>
  </si>
  <si>
    <t xml:space="preserve">06.2.0</t>
  </si>
  <si>
    <t xml:space="preserve">Prvok 5.2.3 Regionálny rozvoj</t>
  </si>
  <si>
    <t xml:space="preserve">Európsky sociálny fond</t>
  </si>
  <si>
    <t xml:space="preserve">PROGRAM 6 - ŠPORT, KULTÚRA A INÉ SPOLOČENSKÉ SLUŽBY</t>
  </si>
  <si>
    <t xml:space="preserve">Podprogram 6.1 Šport</t>
  </si>
  <si>
    <t xml:space="preserve">Prvok 6.1.1 Futbalový klub</t>
  </si>
  <si>
    <t xml:space="preserve">08.1.0</t>
  </si>
  <si>
    <t xml:space="preserve">131I</t>
  </si>
  <si>
    <t xml:space="preserve">Prvok 6.1.2 Ostatné športové kluby</t>
  </si>
  <si>
    <t xml:space="preserve">Šachový klub</t>
  </si>
  <si>
    <t xml:space="preserve">Stolný tenis</t>
  </si>
  <si>
    <t xml:space="preserve">Škola vzpierania</t>
  </si>
  <si>
    <t xml:space="preserve">Podprogram 6.2 Kultúra</t>
  </si>
  <si>
    <t xml:space="preserve">Prvok 6.2.1 Kultúrny dom</t>
  </si>
  <si>
    <t xml:space="preserve">08.2.0</t>
  </si>
  <si>
    <t xml:space="preserve">Obnova stolov</t>
  </si>
  <si>
    <t xml:space="preserve">Stoličky</t>
  </si>
  <si>
    <t xml:space="preserve">Dohoda správca</t>
  </si>
  <si>
    <t xml:space="preserve">Prvok 6.2.2 Kultúrne akcie</t>
  </si>
  <si>
    <t xml:space="preserve">Chomút</t>
  </si>
  <si>
    <t xml:space="preserve">Rocknes</t>
  </si>
  <si>
    <t xml:space="preserve">Letné kino, vianočné trhy</t>
  </si>
  <si>
    <t xml:space="preserve">Deň obce</t>
  </si>
  <si>
    <t xml:space="preserve">Hody a iné podujatia</t>
  </si>
  <si>
    <t xml:space="preserve">Prvok 6.2.3 Knižnica</t>
  </si>
  <si>
    <t xml:space="preserve">Podprogram 6.3 Iné služby</t>
  </si>
  <si>
    <t xml:space="preserve">Prvok 6.3.1 Pohrebná služby</t>
  </si>
  <si>
    <t xml:space="preserve">08.4.0</t>
  </si>
  <si>
    <t xml:space="preserve">Pohrebná služba</t>
  </si>
  <si>
    <t xml:space="preserve">Projekt elektroinštalácie, bleskozvodu, revízia</t>
  </si>
  <si>
    <t xml:space="preserve">Dohoda správca cintorína</t>
  </si>
  <si>
    <t xml:space="preserve">Prvok 6.3.2 Náboženské a spoločenské spolky a združenia</t>
  </si>
  <si>
    <t xml:space="preserve">SO SZTP a ZPCCH</t>
  </si>
  <si>
    <t xml:space="preserve">Červený kríž</t>
  </si>
  <si>
    <t xml:space="preserve">Priatelia Kysúc</t>
  </si>
  <si>
    <t xml:space="preserve">Jednota dôchodcov</t>
  </si>
  <si>
    <t xml:space="preserve">PROGRAM 7 - SOLIDARITA</t>
  </si>
  <si>
    <t xml:space="preserve">Podprogram 7.1 Staroba</t>
  </si>
  <si>
    <t xml:space="preserve">Prvok 7.1.1 Dom opatrovateľskej služby</t>
  </si>
  <si>
    <t xml:space="preserve">10.2.0</t>
  </si>
  <si>
    <t xml:space="preserve">Stravné obyvatelia</t>
  </si>
  <si>
    <t xml:space="preserve">Odstupné, náhrada mzdy</t>
  </si>
  <si>
    <t xml:space="preserve">Vratka dotácie – neobsadené miesta</t>
  </si>
  <si>
    <t xml:space="preserve">Prvok 7.1.2 Starostlivosť o starých občanov</t>
  </si>
  <si>
    <t xml:space="preserve">Stravovanie</t>
  </si>
  <si>
    <t xml:space="preserve">Jubilanti, úcta k starším</t>
  </si>
  <si>
    <t xml:space="preserve">Denný stacionár</t>
  </si>
  <si>
    <t xml:space="preserve">Podprogram 7.2 Rodina a hmotná núdza</t>
  </si>
  <si>
    <t xml:space="preserve">10.4.0</t>
  </si>
  <si>
    <t xml:space="preserve">10.7.0</t>
  </si>
  <si>
    <t xml:space="preserve">Príspevok pri narodení dieťaťa</t>
  </si>
  <si>
    <t xml:space="preserve">PROGRAM 8 - INVESTÍCIE</t>
  </si>
  <si>
    <t xml:space="preserve">Podprogram 8.1 Samospráva</t>
  </si>
  <si>
    <t xml:space="preserve">01.1.1-710</t>
  </si>
  <si>
    <t xml:space="preserve">Rekonštrukcia obecného úradu</t>
  </si>
  <si>
    <t xml:space="preserve">- schodisko a vonkajší sokel</t>
  </si>
  <si>
    <t xml:space="preserve">- výmena plynového kotla</t>
  </si>
  <si>
    <t xml:space="preserve">- 2. nadzemné podlažie</t>
  </si>
  <si>
    <r>
      <rPr>
        <sz val="10"/>
        <color rgb="FF000000"/>
        <rFont val="Arial"/>
        <family val="2"/>
      </rPr>
      <t xml:space="preserve">- 1. nadzemné podlažie </t>
    </r>
    <r>
      <rPr>
        <b val="true"/>
        <sz val="10"/>
        <color rgb="FF000000"/>
        <rFont val="Arial"/>
        <family val="2"/>
      </rPr>
      <t xml:space="preserve">(</t>
    </r>
    <r>
      <rPr>
        <sz val="10"/>
        <color rgb="FF000000"/>
        <rFont val="Arial"/>
        <family val="2"/>
      </rPr>
      <t xml:space="preserve">kancelárie</t>
    </r>
    <r>
      <rPr>
        <b val="true"/>
        <sz val="10"/>
        <color rgb="FF000000"/>
        <rFont val="Arial"/>
        <family val="2"/>
      </rPr>
      <t xml:space="preserve">)</t>
    </r>
  </si>
  <si>
    <r>
      <rPr>
        <sz val="10"/>
        <color rgb="FF000000"/>
        <rFont val="Arial"/>
        <family val="2"/>
      </rPr>
      <t xml:space="preserve">- suterén </t>
    </r>
    <r>
      <rPr>
        <b val="true"/>
        <sz val="10"/>
        <color rgb="FF000000"/>
        <rFont val="Arial"/>
        <family val="2"/>
      </rPr>
      <t xml:space="preserve">(</t>
    </r>
    <r>
      <rPr>
        <sz val="10"/>
        <color rgb="FF000000"/>
        <rFont val="Arial"/>
        <family val="2"/>
      </rPr>
      <t xml:space="preserve">garáž/pivnica</t>
    </r>
    <r>
      <rPr>
        <b val="true"/>
        <sz val="10"/>
        <color rgb="FF000000"/>
        <rFont val="Arial"/>
        <family val="2"/>
      </rPr>
      <t xml:space="preserve">)</t>
    </r>
  </si>
  <si>
    <t xml:space="preserve">- garáž (budova)</t>
  </si>
  <si>
    <t xml:space="preserve">Kúpa rýpadla</t>
  </si>
  <si>
    <t xml:space="preserve">Nákup strojov – radlica</t>
  </si>
  <si>
    <t xml:space="preserve">Vyrozumievacie zariadenie do rozhlasu</t>
  </si>
  <si>
    <t xml:space="preserve">Kúpa pozemku</t>
  </si>
  <si>
    <t xml:space="preserve">Podprogram 8.2 Školstvo</t>
  </si>
  <si>
    <t xml:space="preserve">09.1.1.1-710</t>
  </si>
  <si>
    <t xml:space="preserve">MŠ - zateplenie</t>
  </si>
  <si>
    <t xml:space="preserve">MŠ - rozšírenie kapacity</t>
  </si>
  <si>
    <t xml:space="preserve">ZŠ – vodozádržné opatrenia</t>
  </si>
  <si>
    <t xml:space="preserve">ZŠ – rekonštrukcia kotolne</t>
  </si>
  <si>
    <t xml:space="preserve">ZŠ – strecha školy a telocvične</t>
  </si>
  <si>
    <t xml:space="preserve">ZŠ – elektroinštalácia telocvičňa</t>
  </si>
  <si>
    <t xml:space="preserve">ZŠ – vybavenie školskej jedálne</t>
  </si>
  <si>
    <t xml:space="preserve">Podprogram 8.3 Voda</t>
  </si>
  <si>
    <t xml:space="preserve">06.3.0-710</t>
  </si>
  <si>
    <t xml:space="preserve">Projekty úpravovní vody</t>
  </si>
  <si>
    <t xml:space="preserve">Projekt rekonštrukcie starej vodovodnej siete</t>
  </si>
  <si>
    <t xml:space="preserve">Rekonštrukcia vodojemov</t>
  </si>
  <si>
    <t xml:space="preserve">Podprogram 8.4 Odpadové hospodárstvo a životné prostredie</t>
  </si>
  <si>
    <t xml:space="preserve">05.1.0-710</t>
  </si>
  <si>
    <t xml:space="preserve">Zberný dvor – kamery, alarm</t>
  </si>
  <si>
    <t xml:space="preserve">Zberný dvor – zametacie zariadenie</t>
  </si>
  <si>
    <t xml:space="preserve">Náradie</t>
  </si>
  <si>
    <t xml:space="preserve">Podprogram 8.5 Prostredie pre život</t>
  </si>
  <si>
    <t xml:space="preserve">04.5.1-710</t>
  </si>
  <si>
    <t xml:space="preserve">Asfaltovanie miestnych komunikácií</t>
  </si>
  <si>
    <t xml:space="preserve">Výstavba parkovacích miest</t>
  </si>
  <si>
    <t xml:space="preserve">04.6.0-710</t>
  </si>
  <si>
    <t xml:space="preserve">Optická sieť</t>
  </si>
  <si>
    <t xml:space="preserve">06.2.0-710</t>
  </si>
  <si>
    <t xml:space="preserve">Centrum obce</t>
  </si>
  <si>
    <t xml:space="preserve">Regulácia potoka – projekt, obstarávanie</t>
  </si>
  <si>
    <t xml:space="preserve">Regulácia potoka – realizácia</t>
  </si>
  <si>
    <t xml:space="preserve">06.4.0-710</t>
  </si>
  <si>
    <t xml:space="preserve">Verejné osvetlenie – projekt/realizácia</t>
  </si>
  <si>
    <t xml:space="preserve">03.2.0-710</t>
  </si>
  <si>
    <t xml:space="preserve">Rekonštrukcia požiarnej zbrojnice</t>
  </si>
  <si>
    <t xml:space="preserve">03.6.0-710</t>
  </si>
  <si>
    <t xml:space="preserve">Kamerový systém</t>
  </si>
  <si>
    <t xml:space="preserve">Podprogram 8.6 Šport, kultúra a iné spoločenské služby</t>
  </si>
  <si>
    <t xml:space="preserve">08.1.0-710</t>
  </si>
  <si>
    <t xml:space="preserve">Projektová dokumentácia</t>
  </si>
  <si>
    <t xml:space="preserve">Rekonštrukcia tribúny</t>
  </si>
  <si>
    <t xml:space="preserve">Oplotenie areálu cintorína</t>
  </si>
  <si>
    <t xml:space="preserve">Podprogram 8.7 Solidarita</t>
  </si>
  <si>
    <t xml:space="preserve">10.2.0-710</t>
  </si>
  <si>
    <t xml:space="preserve">DOS – projekt rozšírenia</t>
  </si>
  <si>
    <t xml:space="preserve">Podprogram 8.8 Plánovanie</t>
  </si>
  <si>
    <t xml:space="preserve">04.4.3-710</t>
  </si>
  <si>
    <t xml:space="preserve">Dodatok k územnému plánu</t>
  </si>
  <si>
    <t xml:space="preserve">Pasport miestnych komunikácií</t>
  </si>
  <si>
    <t xml:space="preserve">Minikomasácia Dúbravy</t>
  </si>
  <si>
    <t xml:space="preserve">PROGRAM 9 - VYROVNANIE DLHU</t>
  </si>
  <si>
    <t xml:space="preserve">Podprogram 9.1 Splácanie úverov a prijatých zábezpek</t>
  </si>
  <si>
    <t xml:space="preserve">Splácanie úrokov</t>
  </si>
  <si>
    <t xml:space="preserve">Splácanie istiny</t>
  </si>
  <si>
    <t xml:space="preserve">Iné výdavkové operácie</t>
  </si>
  <si>
    <t xml:space="preserve">#</t>
  </si>
  <si>
    <t xml:space="preserve">číslo štvrťroku</t>
  </si>
  <si>
    <t xml:space="preserve">Skutočnosť v roku 2017</t>
  </si>
  <si>
    <t xml:space="preserve">Skutočnosť v roku 2018</t>
  </si>
  <si>
    <t xml:space="preserve">Schválený rozpočet na rok 2019</t>
  </si>
  <si>
    <t xml:space="preserve">Odhad skutočnosti v roku 2019</t>
  </si>
  <si>
    <t xml:space="preserve">Rozpočet na rok 2020</t>
  </si>
  <si>
    <t xml:space="preserve">Rozpočet na rok 2021</t>
  </si>
  <si>
    <t xml:space="preserve">Rozpočet na rok 2022</t>
  </si>
  <si>
    <t xml:space="preserve">CVČ</t>
  </si>
  <si>
    <t xml:space="preserve">centrum voľného času</t>
  </si>
  <si>
    <t xml:space="preserve">Č#</t>
  </si>
  <si>
    <t xml:space="preserve">čerpanie v kvartáli # v eurách</t>
  </si>
  <si>
    <t xml:space="preserve">DCOM</t>
  </si>
  <si>
    <t xml:space="preserve">Dátové centrum obcí a miest (e-gov)</t>
  </si>
  <si>
    <t xml:space="preserve">Dom opatrovateľskej služby</t>
  </si>
  <si>
    <t xml:space="preserve">ekonomická klasifikácia</t>
  </si>
  <si>
    <t xml:space="preserve">ESF</t>
  </si>
  <si>
    <t xml:space="preserve">funkčná klasifikácia</t>
  </si>
  <si>
    <t xml:space="preserve">HŠ</t>
  </si>
  <si>
    <t xml:space="preserve">bývalá horná škola</t>
  </si>
  <si>
    <t xml:space="preserve">KV</t>
  </si>
  <si>
    <t xml:space="preserve">kapitálové výdavky</t>
  </si>
  <si>
    <t xml:space="preserve">MŠ</t>
  </si>
  <si>
    <t xml:space="preserve">Materská škola Nesluša</t>
  </si>
  <si>
    <t xml:space="preserve">P#</t>
  </si>
  <si>
    <t xml:space="preserve">plnenie v kvartáli # v percentách</t>
  </si>
  <si>
    <t xml:space="preserve">program</t>
  </si>
  <si>
    <t xml:space="preserve">podprogram</t>
  </si>
  <si>
    <t xml:space="preserve">prvok</t>
  </si>
  <si>
    <t xml:space="preserve">účtované v účtovníctve rozpočtovej organizácie Základná škola Nesluša</t>
  </si>
  <si>
    <t xml:space="preserve">Spojená organizácia Slovenského zväzu telesne postihnutých a Zväzu postihnutých civilizačnými chorobami</t>
  </si>
  <si>
    <t xml:space="preserve">SZP</t>
  </si>
  <si>
    <t xml:space="preserve">sociálne znevýhodnené prostredie</t>
  </si>
  <si>
    <t xml:space="preserve">ŠJ</t>
  </si>
  <si>
    <t xml:space="preserve">školská jedáleň</t>
  </si>
  <si>
    <t xml:space="preserve">U#</t>
  </si>
  <si>
    <t xml:space="preserve">úpravy v kvartáli #</t>
  </si>
  <si>
    <t xml:space="preserve">ÚPSVaR</t>
  </si>
  <si>
    <t xml:space="preserve">Úrad práce, sociálnych vecí a rodiny Žilina</t>
  </si>
  <si>
    <t xml:space="preserve">URBIS</t>
  </si>
  <si>
    <t xml:space="preserve">informačný systém (účtovníctvo, administratíva, evidencie, dane...)</t>
  </si>
  <si>
    <t xml:space="preserve">ZŠ</t>
  </si>
  <si>
    <t xml:space="preserve">Základná škola Nesluša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</si>
</sst>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€-41B];[RED]\-#,##0.00\ [$€-41B]"/>
    <numFmt numFmtId="166" formatCode="#,##0.00"/>
    <numFmt numFmtId="167" formatCode="D/M/YYYY"/>
    <numFmt numFmtId="168" formatCode="0.00\ %"/>
  </numFmts>
  <fonts count="10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color rgb="FF000000"/>
      <name val="Calibri"/>
      <family val="0"/>
    </font>
    <font>
      <b val="true"/>
      <i val="true"/>
      <u val="single"/>
      <sz val="11"/>
      <color rgb="FF000000"/>
      <name val="Calibri"/>
      <family val="0"/>
    </font>
    <font>
      <sz val="11"/>
      <color rgb="FF000000"/>
      <name val="Arial"/>
      <family val="0"/>
    </font>
    <font>
      <sz val="10"/>
      <color rgb="FF000000"/>
      <name val="Arial"/>
      <family val="2"/>
    </font>
    <font>
      <b val="true"/>
      <sz val="10"/>
      <color rgb="FF000000"/>
      <name val="Arial"/>
      <family val="2"/>
    </font>
    <font>
      <i val="true"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CCCCCC"/>
      </patternFill>
    </fill>
    <fill>
      <patternFill patternType="solid">
        <fgColor rgb="FFE2EFDA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center" vertical="bottom" textRotation="9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adpis" xfId="20"/>
    <cellStyle name="Výsledok" xfId="21"/>
    <cellStyle name="Výsledok2" xfId="22"/>
    <cellStyle name="Nadpis1" xfId="23"/>
    <cellStyle name="Normálne 2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A9D0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139"/>
  <sheetViews>
    <sheetView showFormulas="false" showGridLines="true" showRowColHeaders="true" showZeros="true" rightToLeft="false" tabSelected="false" showOutlineSymbols="true" defaultGridColor="false" view="normal" topLeftCell="A1" colorId="22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1.61"/>
    <col collapsed="false" customWidth="true" hidden="false" outlineLevel="0" max="2" min="2" style="1" width="8.64"/>
    <col collapsed="false" customWidth="true" hidden="false" outlineLevel="0" max="3" min="3" style="1" width="18.09"/>
    <col collapsed="false" customWidth="true" hidden="false" outlineLevel="0" max="10" min="4" style="1" width="11.22"/>
    <col collapsed="false" customWidth="true" hidden="false" outlineLevel="0" max="64" min="11" style="1" width="8.64"/>
  </cols>
  <sheetData>
    <row r="1" customFormat="false" ht="12.8" hidden="false" customHeight="false" outlineLevel="0" collapsed="false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Format="false" ht="12.8" hidden="false" customHeight="false" outlineLevel="0" collapsed="false">
      <c r="A2" s="4"/>
      <c r="B2" s="4"/>
      <c r="C2" s="4"/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</row>
    <row r="3" customFormat="false" ht="12.8" hidden="false" customHeight="true" outlineLevel="0" collapsed="false">
      <c r="A3" s="6" t="s">
        <v>8</v>
      </c>
      <c r="B3" s="7" t="n">
        <v>111</v>
      </c>
      <c r="C3" s="7" t="s">
        <v>9</v>
      </c>
      <c r="D3" s="8" t="n">
        <f aca="false">D43+D79-D8</f>
        <v>498082.49</v>
      </c>
      <c r="E3" s="8" t="n">
        <f aca="false">E43+E79-E8</f>
        <v>519216.48</v>
      </c>
      <c r="F3" s="8" t="n">
        <f aca="false">F43+F79-F8</f>
        <v>705410</v>
      </c>
      <c r="G3" s="8" t="n">
        <f aca="false">G43+G79-G8</f>
        <v>618749</v>
      </c>
      <c r="H3" s="8" t="n">
        <f aca="false">H43+H79-H8</f>
        <v>650789</v>
      </c>
      <c r="I3" s="8" t="n">
        <f aca="false">I43+I79-I8</f>
        <v>646157</v>
      </c>
      <c r="J3" s="8" t="n">
        <f aca="false">J43+J79-J8</f>
        <v>651913</v>
      </c>
    </row>
    <row r="4" customFormat="false" ht="12.8" hidden="false" customHeight="false" outlineLevel="0" collapsed="false">
      <c r="A4" s="6"/>
      <c r="B4" s="7" t="n">
        <v>41</v>
      </c>
      <c r="C4" s="7" t="s">
        <v>10</v>
      </c>
      <c r="D4" s="8" t="n">
        <f aca="false">D25+D44-D9</f>
        <v>1081720.24</v>
      </c>
      <c r="E4" s="8" t="n">
        <f aca="false">E25+E44-E9</f>
        <v>1161876.73</v>
      </c>
      <c r="F4" s="8" t="n">
        <f aca="false">F25+F44-F9</f>
        <v>1256311</v>
      </c>
      <c r="G4" s="8" t="n">
        <f aca="false">G25+G44-G9</f>
        <v>1307164</v>
      </c>
      <c r="H4" s="8" t="n">
        <f aca="false">H25+H44-H9</f>
        <v>1304409</v>
      </c>
      <c r="I4" s="8" t="n">
        <f aca="false">I25+I44-I9</f>
        <v>1352062</v>
      </c>
      <c r="J4" s="8" t="n">
        <f aca="false">J25+J44-J9</f>
        <v>1423905</v>
      </c>
    </row>
    <row r="5" customFormat="false" ht="12.8" hidden="false" customHeight="false" outlineLevel="0" collapsed="false">
      <c r="A5" s="6"/>
      <c r="B5" s="7" t="n">
        <v>71</v>
      </c>
      <c r="C5" s="7" t="s">
        <v>11</v>
      </c>
      <c r="D5" s="8" t="n">
        <f aca="false">D80</f>
        <v>1400</v>
      </c>
      <c r="E5" s="8" t="n">
        <f aca="false">E80</f>
        <v>1400</v>
      </c>
      <c r="F5" s="8" t="n">
        <f aca="false">F80</f>
        <v>1400</v>
      </c>
      <c r="G5" s="8" t="n">
        <f aca="false">G80</f>
        <v>1400</v>
      </c>
      <c r="H5" s="8" t="n">
        <f aca="false">H80</f>
        <v>1400</v>
      </c>
      <c r="I5" s="8" t="n">
        <f aca="false">I80</f>
        <v>1400</v>
      </c>
      <c r="J5" s="8" t="n">
        <f aca="false">J80</f>
        <v>1400</v>
      </c>
    </row>
    <row r="6" customFormat="false" ht="12.8" hidden="false" customHeight="false" outlineLevel="0" collapsed="false">
      <c r="A6" s="6"/>
      <c r="B6" s="7" t="n">
        <v>72</v>
      </c>
      <c r="C6" s="7" t="s">
        <v>12</v>
      </c>
      <c r="D6" s="8" t="n">
        <f aca="false">D45+D81</f>
        <v>0</v>
      </c>
      <c r="E6" s="8" t="n">
        <f aca="false">E45+E81</f>
        <v>57663.81</v>
      </c>
      <c r="F6" s="8" t="n">
        <f aca="false">F45+F81</f>
        <v>51550</v>
      </c>
      <c r="G6" s="8" t="n">
        <f aca="false">G45+G81</f>
        <v>59770</v>
      </c>
      <c r="H6" s="8" t="n">
        <f aca="false">H45+H81</f>
        <v>50265</v>
      </c>
      <c r="I6" s="8" t="n">
        <f aca="false">I45+I81</f>
        <v>50265</v>
      </c>
      <c r="J6" s="8" t="n">
        <f aca="false">J45+J81</f>
        <v>50265</v>
      </c>
    </row>
    <row r="7" customFormat="false" ht="12.8" hidden="false" customHeight="false" outlineLevel="0" collapsed="false">
      <c r="A7" s="6"/>
      <c r="B7" s="7"/>
      <c r="C7" s="9" t="s">
        <v>13</v>
      </c>
      <c r="D7" s="10" t="n">
        <f aca="false">SUM(D3:D6)</f>
        <v>1581202.73</v>
      </c>
      <c r="E7" s="10" t="n">
        <f aca="false">SUM(E3:E6)</f>
        <v>1740157.02</v>
      </c>
      <c r="F7" s="10" t="n">
        <f aca="false">SUM(F3:F6)</f>
        <v>2014671</v>
      </c>
      <c r="G7" s="10" t="n">
        <f aca="false">SUM(G3:G6)</f>
        <v>1987083</v>
      </c>
      <c r="H7" s="10" t="n">
        <f aca="false">SUM(H3:H6)</f>
        <v>2006863</v>
      </c>
      <c r="I7" s="10" t="n">
        <f aca="false">SUM(I3:I6)</f>
        <v>2049884</v>
      </c>
      <c r="J7" s="10" t="n">
        <f aca="false">SUM(J3:J6)</f>
        <v>2127483</v>
      </c>
    </row>
    <row r="8" customFormat="false" ht="12.8" hidden="false" customHeight="false" outlineLevel="0" collapsed="false">
      <c r="A8" s="6"/>
      <c r="B8" s="7" t="n">
        <v>111</v>
      </c>
      <c r="C8" s="7" t="s">
        <v>9</v>
      </c>
      <c r="D8" s="8" t="n">
        <f aca="false">SUM(D109:D115)</f>
        <v>113000</v>
      </c>
      <c r="E8" s="8" t="n">
        <f aca="false">SUM(E109:E115)</f>
        <v>562503.78</v>
      </c>
      <c r="F8" s="8" t="n">
        <f aca="false">SUM(F109:F115)</f>
        <v>995166</v>
      </c>
      <c r="G8" s="8" t="n">
        <f aca="false">SUM(G109:G115)</f>
        <v>975398</v>
      </c>
      <c r="H8" s="8" t="n">
        <f aca="false">SUM(H109:H115)</f>
        <v>330000</v>
      </c>
      <c r="I8" s="8" t="n">
        <f aca="false">SUM(I109:I115)</f>
        <v>0</v>
      </c>
      <c r="J8" s="8" t="n">
        <f aca="false">SUM(J109:J115)</f>
        <v>0</v>
      </c>
    </row>
    <row r="9" customFormat="false" ht="12.8" hidden="false" customHeight="false" outlineLevel="0" collapsed="false">
      <c r="A9" s="6"/>
      <c r="B9" s="7" t="n">
        <v>43</v>
      </c>
      <c r="C9" s="7" t="s">
        <v>10</v>
      </c>
      <c r="D9" s="8" t="n">
        <f aca="false">D54</f>
        <v>0</v>
      </c>
      <c r="E9" s="8" t="n">
        <f aca="false">E54</f>
        <v>0</v>
      </c>
      <c r="F9" s="8" t="n">
        <f aca="false">F54</f>
        <v>0</v>
      </c>
      <c r="G9" s="8" t="n">
        <f aca="false">G54</f>
        <v>1</v>
      </c>
      <c r="H9" s="8" t="n">
        <f aca="false">H54</f>
        <v>0</v>
      </c>
      <c r="I9" s="8" t="n">
        <f aca="false">I54</f>
        <v>0</v>
      </c>
      <c r="J9" s="8" t="n">
        <f aca="false">J54</f>
        <v>0</v>
      </c>
    </row>
    <row r="10" customFormat="false" ht="12.8" hidden="false" customHeight="false" outlineLevel="0" collapsed="false">
      <c r="A10" s="6"/>
      <c r="B10" s="7"/>
      <c r="C10" s="9" t="s">
        <v>14</v>
      </c>
      <c r="D10" s="10" t="n">
        <f aca="false">SUM(D8:D9)</f>
        <v>113000</v>
      </c>
      <c r="E10" s="10" t="n">
        <f aca="false">SUM(E8:E9)</f>
        <v>562503.78</v>
      </c>
      <c r="F10" s="10" t="n">
        <f aca="false">SUM(F8:F9)</f>
        <v>995166</v>
      </c>
      <c r="G10" s="10" t="n">
        <f aca="false">SUM(G8:G9)</f>
        <v>975399</v>
      </c>
      <c r="H10" s="10" t="n">
        <f aca="false">SUM(H8:H9)</f>
        <v>330000</v>
      </c>
      <c r="I10" s="10" t="n">
        <f aca="false">SUM(I8:I9)</f>
        <v>0</v>
      </c>
      <c r="J10" s="10" t="n">
        <f aca="false">SUM(J8:J9)</f>
        <v>0</v>
      </c>
    </row>
    <row r="11" customFormat="false" ht="12.8" hidden="false" customHeight="false" outlineLevel="0" collapsed="false">
      <c r="A11" s="6"/>
      <c r="B11" s="7" t="n">
        <v>131</v>
      </c>
      <c r="C11" s="7" t="s">
        <v>9</v>
      </c>
      <c r="D11" s="8" t="n">
        <f aca="false">D126</f>
        <v>1030.96</v>
      </c>
      <c r="E11" s="8" t="n">
        <f aca="false">E126</f>
        <v>116750.27</v>
      </c>
      <c r="F11" s="8" t="n">
        <f aca="false">F126</f>
        <v>3111</v>
      </c>
      <c r="G11" s="8" t="n">
        <f aca="false">G126</f>
        <v>3138</v>
      </c>
      <c r="H11" s="8" t="n">
        <f aca="false">H126</f>
        <v>0</v>
      </c>
      <c r="I11" s="8" t="n">
        <f aca="false">I126</f>
        <v>0</v>
      </c>
      <c r="J11" s="8" t="n">
        <f aca="false">J126</f>
        <v>0</v>
      </c>
    </row>
    <row r="12" customFormat="false" ht="12.8" hidden="false" customHeight="false" outlineLevel="0" collapsed="false">
      <c r="A12" s="6"/>
      <c r="B12" s="7" t="n">
        <v>41</v>
      </c>
      <c r="C12" s="7" t="s">
        <v>10</v>
      </c>
      <c r="D12" s="8" t="n">
        <f aca="false">D127</f>
        <v>191209</v>
      </c>
      <c r="E12" s="8" t="n">
        <f aca="false">E127</f>
        <v>335003</v>
      </c>
      <c r="F12" s="8" t="n">
        <f aca="false">F127</f>
        <v>166088</v>
      </c>
      <c r="G12" s="8" t="n">
        <f aca="false">G127</f>
        <v>165361</v>
      </c>
      <c r="H12" s="8" t="n">
        <f aca="false">H127</f>
        <v>410336</v>
      </c>
      <c r="I12" s="8" t="n">
        <f aca="false">I127</f>
        <v>0</v>
      </c>
      <c r="J12" s="8" t="n">
        <f aca="false">J127</f>
        <v>0</v>
      </c>
    </row>
    <row r="13" customFormat="false" ht="12.8" hidden="false" customHeight="false" outlineLevel="0" collapsed="false">
      <c r="A13" s="6"/>
      <c r="B13" s="7" t="n">
        <v>52</v>
      </c>
      <c r="C13" s="7" t="s">
        <v>15</v>
      </c>
      <c r="D13" s="8" t="n">
        <f aca="false">D128</f>
        <v>0</v>
      </c>
      <c r="E13" s="8" t="n">
        <f aca="false">E128</f>
        <v>0</v>
      </c>
      <c r="F13" s="8" t="n">
        <f aca="false">F128</f>
        <v>0</v>
      </c>
      <c r="G13" s="8" t="n">
        <f aca="false">G128</f>
        <v>0</v>
      </c>
      <c r="H13" s="8" t="n">
        <f aca="false">H128</f>
        <v>0</v>
      </c>
      <c r="I13" s="8" t="n">
        <f aca="false">I128</f>
        <v>0</v>
      </c>
      <c r="J13" s="8" t="n">
        <f aca="false">J128</f>
        <v>0</v>
      </c>
    </row>
    <row r="14" customFormat="false" ht="12.8" hidden="false" customHeight="false" outlineLevel="0" collapsed="false">
      <c r="A14" s="6"/>
      <c r="B14" s="7" t="n">
        <v>71</v>
      </c>
      <c r="C14" s="7" t="s">
        <v>11</v>
      </c>
      <c r="D14" s="8" t="n">
        <f aca="false">D129</f>
        <v>16000</v>
      </c>
      <c r="E14" s="8" t="n">
        <f aca="false">E129</f>
        <v>75210.5</v>
      </c>
      <c r="F14" s="8" t="n">
        <f aca="false">F129</f>
        <v>4500</v>
      </c>
      <c r="G14" s="8" t="n">
        <f aca="false">G129</f>
        <v>5318</v>
      </c>
      <c r="H14" s="8" t="n">
        <f aca="false">H129</f>
        <v>3000</v>
      </c>
      <c r="I14" s="8" t="n">
        <f aca="false">I129</f>
        <v>0</v>
      </c>
      <c r="J14" s="8" t="n">
        <f aca="false">J129</f>
        <v>0</v>
      </c>
    </row>
    <row r="15" customFormat="false" ht="12.8" hidden="false" customHeight="false" outlineLevel="0" collapsed="false">
      <c r="A15" s="6"/>
      <c r="B15" s="7"/>
      <c r="C15" s="9" t="s">
        <v>16</v>
      </c>
      <c r="D15" s="10" t="n">
        <f aca="false">SUM(D11:D14)</f>
        <v>208239.96</v>
      </c>
      <c r="E15" s="10" t="n">
        <f aca="false">SUM(E11:E14)</f>
        <v>526963.77</v>
      </c>
      <c r="F15" s="10" t="n">
        <f aca="false">SUM(F11:F14)</f>
        <v>173699</v>
      </c>
      <c r="G15" s="10" t="n">
        <f aca="false">SUM(G11:G14)</f>
        <v>173817</v>
      </c>
      <c r="H15" s="10" t="n">
        <f aca="false">SUM(H11:H14)</f>
        <v>413336</v>
      </c>
      <c r="I15" s="10" t="n">
        <f aca="false">SUM(I11:I14)</f>
        <v>0</v>
      </c>
      <c r="J15" s="10" t="n">
        <f aca="false">SUM(J11:J14)</f>
        <v>0</v>
      </c>
    </row>
    <row r="16" customFormat="false" ht="12.8" hidden="false" customHeight="false" outlineLevel="0" collapsed="false">
      <c r="A16" s="6"/>
      <c r="B16" s="7" t="n">
        <v>111</v>
      </c>
      <c r="C16" s="7" t="s">
        <v>9</v>
      </c>
      <c r="D16" s="8" t="n">
        <f aca="false">D3+D8+D11</f>
        <v>612113.45</v>
      </c>
      <c r="E16" s="8" t="n">
        <f aca="false">E3+E8+E11</f>
        <v>1198470.53</v>
      </c>
      <c r="F16" s="8" t="n">
        <f aca="false">F3+F8+F11</f>
        <v>1703687</v>
      </c>
      <c r="G16" s="8" t="n">
        <f aca="false">G3+G8+G11</f>
        <v>1597285</v>
      </c>
      <c r="H16" s="8" t="n">
        <f aca="false">H3+H8+H11</f>
        <v>980789</v>
      </c>
      <c r="I16" s="8" t="n">
        <f aca="false">I3+I8+I11</f>
        <v>646157</v>
      </c>
      <c r="J16" s="8" t="n">
        <f aca="false">J3+J8+J11</f>
        <v>651913</v>
      </c>
    </row>
    <row r="17" customFormat="false" ht="12.8" hidden="false" customHeight="false" outlineLevel="0" collapsed="false">
      <c r="A17" s="6"/>
      <c r="B17" s="7" t="n">
        <v>41</v>
      </c>
      <c r="C17" s="7" t="s">
        <v>10</v>
      </c>
      <c r="D17" s="8" t="n">
        <f aca="false">D4+D9+D12</f>
        <v>1272929.24</v>
      </c>
      <c r="E17" s="8" t="n">
        <f aca="false">E4+E9+E12</f>
        <v>1496879.73</v>
      </c>
      <c r="F17" s="8" t="n">
        <f aca="false">F4+F9+F12</f>
        <v>1422399</v>
      </c>
      <c r="G17" s="8" t="n">
        <f aca="false">G4+G9+G12</f>
        <v>1472526</v>
      </c>
      <c r="H17" s="8" t="n">
        <f aca="false">H4+H9+H12</f>
        <v>1714745</v>
      </c>
      <c r="I17" s="8" t="n">
        <f aca="false">I4+I9+I12</f>
        <v>1352062</v>
      </c>
      <c r="J17" s="8" t="n">
        <f aca="false">J4+J9+J12</f>
        <v>1423905</v>
      </c>
    </row>
    <row r="18" customFormat="false" ht="12.8" hidden="false" customHeight="false" outlineLevel="0" collapsed="false">
      <c r="A18" s="6"/>
      <c r="B18" s="7" t="n">
        <v>52</v>
      </c>
      <c r="C18" s="7" t="s">
        <v>15</v>
      </c>
      <c r="D18" s="8" t="n">
        <f aca="false">D13</f>
        <v>0</v>
      </c>
      <c r="E18" s="8" t="n">
        <f aca="false">E13</f>
        <v>0</v>
      </c>
      <c r="F18" s="8" t="n">
        <f aca="false">F13</f>
        <v>0</v>
      </c>
      <c r="G18" s="8" t="n">
        <f aca="false">G13</f>
        <v>0</v>
      </c>
      <c r="H18" s="8" t="n">
        <f aca="false">H13</f>
        <v>0</v>
      </c>
      <c r="I18" s="8" t="n">
        <f aca="false">I13</f>
        <v>0</v>
      </c>
      <c r="J18" s="8" t="n">
        <f aca="false">J13</f>
        <v>0</v>
      </c>
    </row>
    <row r="19" customFormat="false" ht="12.8" hidden="false" customHeight="false" outlineLevel="0" collapsed="false">
      <c r="A19" s="6"/>
      <c r="B19" s="7" t="n">
        <v>71</v>
      </c>
      <c r="C19" s="7" t="s">
        <v>11</v>
      </c>
      <c r="D19" s="8" t="n">
        <f aca="false">D5+D14</f>
        <v>17400</v>
      </c>
      <c r="E19" s="8" t="n">
        <f aca="false">E5+E14</f>
        <v>76610.5</v>
      </c>
      <c r="F19" s="8" t="n">
        <f aca="false">F5+F14</f>
        <v>5900</v>
      </c>
      <c r="G19" s="8" t="n">
        <f aca="false">G5+G14</f>
        <v>6718</v>
      </c>
      <c r="H19" s="8" t="n">
        <f aca="false">H5+H14</f>
        <v>4400</v>
      </c>
      <c r="I19" s="8" t="n">
        <f aca="false">I5+I14</f>
        <v>1400</v>
      </c>
      <c r="J19" s="8" t="n">
        <f aca="false">J5+J14</f>
        <v>1400</v>
      </c>
    </row>
    <row r="20" customFormat="false" ht="12.8" hidden="false" customHeight="false" outlineLevel="0" collapsed="false">
      <c r="A20" s="6"/>
      <c r="B20" s="7" t="n">
        <v>72</v>
      </c>
      <c r="C20" s="7" t="s">
        <v>12</v>
      </c>
      <c r="D20" s="8" t="n">
        <f aca="false">D6</f>
        <v>0</v>
      </c>
      <c r="E20" s="8" t="n">
        <f aca="false">E6</f>
        <v>57663.81</v>
      </c>
      <c r="F20" s="8" t="n">
        <f aca="false">F6</f>
        <v>51550</v>
      </c>
      <c r="G20" s="8" t="n">
        <f aca="false">G6</f>
        <v>59770</v>
      </c>
      <c r="H20" s="8" t="n">
        <f aca="false">H6</f>
        <v>50265</v>
      </c>
      <c r="I20" s="8" t="n">
        <f aca="false">I6</f>
        <v>50265</v>
      </c>
      <c r="J20" s="8" t="n">
        <f aca="false">J6</f>
        <v>50265</v>
      </c>
    </row>
    <row r="21" customFormat="false" ht="12.8" hidden="false" customHeight="false" outlineLevel="0" collapsed="false">
      <c r="A21" s="11"/>
      <c r="B21" s="12"/>
      <c r="C21" s="9" t="s">
        <v>17</v>
      </c>
      <c r="D21" s="10" t="n">
        <f aca="false">SUM(D16:D20)</f>
        <v>1902442.69</v>
      </c>
      <c r="E21" s="10" t="n">
        <f aca="false">SUM(E16:E20)</f>
        <v>2829624.57</v>
      </c>
      <c r="F21" s="10" t="n">
        <f aca="false">SUM(F16:F20)</f>
        <v>3183536</v>
      </c>
      <c r="G21" s="10" t="n">
        <f aca="false">SUM(G16:G20)</f>
        <v>3136299</v>
      </c>
      <c r="H21" s="10" t="n">
        <f aca="false">SUM(H16:H20)</f>
        <v>2750199</v>
      </c>
      <c r="I21" s="10" t="n">
        <f aca="false">SUM(I16:I20)</f>
        <v>2049884</v>
      </c>
      <c r="J21" s="10" t="n">
        <f aca="false">SUM(J16:J20)</f>
        <v>2127483</v>
      </c>
    </row>
    <row r="23" customFormat="false" ht="12.8" hidden="false" customHeight="false" outlineLevel="0" collapsed="false">
      <c r="A23" s="13" t="s">
        <v>18</v>
      </c>
      <c r="B23" s="13"/>
      <c r="C23" s="13"/>
      <c r="D23" s="13"/>
      <c r="E23" s="13"/>
      <c r="F23" s="13"/>
      <c r="G23" s="13"/>
      <c r="H23" s="13"/>
      <c r="I23" s="13"/>
      <c r="J23" s="13"/>
    </row>
    <row r="24" customFormat="false" ht="12.8" hidden="false" customHeight="false" outlineLevel="0" collapsed="false">
      <c r="A24" s="4"/>
      <c r="B24" s="4"/>
      <c r="C24" s="4"/>
      <c r="D24" s="5" t="s">
        <v>1</v>
      </c>
      <c r="E24" s="5" t="s">
        <v>2</v>
      </c>
      <c r="F24" s="5" t="s">
        <v>3</v>
      </c>
      <c r="G24" s="5" t="s">
        <v>4</v>
      </c>
      <c r="H24" s="5" t="s">
        <v>5</v>
      </c>
      <c r="I24" s="5" t="s">
        <v>6</v>
      </c>
      <c r="J24" s="5" t="s">
        <v>7</v>
      </c>
    </row>
    <row r="25" customFormat="false" ht="12.8" hidden="false" customHeight="false" outlineLevel="0" collapsed="false">
      <c r="A25" s="14" t="s">
        <v>8</v>
      </c>
      <c r="B25" s="15" t="n">
        <v>41</v>
      </c>
      <c r="C25" s="15" t="s">
        <v>10</v>
      </c>
      <c r="D25" s="16" t="n">
        <f aca="false">D39</f>
        <v>985502.29</v>
      </c>
      <c r="E25" s="16" t="n">
        <f aca="false">E39</f>
        <v>1058767.42</v>
      </c>
      <c r="F25" s="16" t="n">
        <f aca="false">F39</f>
        <v>1170323</v>
      </c>
      <c r="G25" s="16" t="n">
        <f aca="false">G39</f>
        <v>1191877</v>
      </c>
      <c r="H25" s="16" t="n">
        <f aca="false">H39</f>
        <v>1211834</v>
      </c>
      <c r="I25" s="16" t="n">
        <f aca="false">I39</f>
        <v>1263487</v>
      </c>
      <c r="J25" s="16" t="n">
        <f aca="false">J39</f>
        <v>1335330</v>
      </c>
    </row>
    <row r="26" customFormat="false" ht="12.8" hidden="false" customHeight="false" outlineLevel="0" collapsed="false">
      <c r="A26" s="11"/>
      <c r="B26" s="12"/>
      <c r="C26" s="17" t="s">
        <v>17</v>
      </c>
      <c r="D26" s="18" t="n">
        <f aca="false">SUM(D25:D25)</f>
        <v>985502.29</v>
      </c>
      <c r="E26" s="18" t="n">
        <f aca="false">SUM(E25:E25)</f>
        <v>1058767.42</v>
      </c>
      <c r="F26" s="18" t="n">
        <f aca="false">SUM(F25:F25)</f>
        <v>1170323</v>
      </c>
      <c r="G26" s="18" t="n">
        <f aca="false">SUM(G25:G25)</f>
        <v>1191877</v>
      </c>
      <c r="H26" s="18" t="n">
        <f aca="false">SUM(H25:H25)</f>
        <v>1211834</v>
      </c>
      <c r="I26" s="18" t="n">
        <f aca="false">SUM(I25:I25)</f>
        <v>1263487</v>
      </c>
      <c r="J26" s="18" t="n">
        <f aca="false">SUM(J25:J25)</f>
        <v>1335330</v>
      </c>
    </row>
    <row r="28" customFormat="false" ht="12.8" hidden="false" customHeight="false" outlineLevel="0" collapsed="false">
      <c r="A28" s="19" t="s">
        <v>19</v>
      </c>
      <c r="B28" s="19"/>
      <c r="C28" s="19"/>
      <c r="D28" s="19"/>
      <c r="E28" s="19"/>
      <c r="F28" s="19"/>
      <c r="G28" s="19"/>
      <c r="H28" s="19"/>
      <c r="I28" s="19"/>
      <c r="J28" s="19"/>
    </row>
    <row r="29" customFormat="false" ht="12.8" hidden="false" customHeight="false" outlineLevel="0" collapsed="false">
      <c r="A29" s="5" t="s">
        <v>20</v>
      </c>
      <c r="B29" s="5" t="s">
        <v>21</v>
      </c>
      <c r="C29" s="5" t="s">
        <v>22</v>
      </c>
      <c r="D29" s="5" t="s">
        <v>1</v>
      </c>
      <c r="E29" s="5" t="s">
        <v>2</v>
      </c>
      <c r="F29" s="5" t="s">
        <v>3</v>
      </c>
      <c r="G29" s="5" t="s">
        <v>4</v>
      </c>
      <c r="H29" s="5" t="s">
        <v>5</v>
      </c>
      <c r="I29" s="5" t="s">
        <v>6</v>
      </c>
      <c r="J29" s="5" t="s">
        <v>7</v>
      </c>
    </row>
    <row r="30" customFormat="false" ht="12.8" hidden="false" customHeight="false" outlineLevel="0" collapsed="false">
      <c r="A30" s="20" t="s">
        <v>23</v>
      </c>
      <c r="B30" s="7" t="n">
        <v>111003</v>
      </c>
      <c r="C30" s="7" t="s">
        <v>24</v>
      </c>
      <c r="D30" s="8" t="n">
        <v>895976.98</v>
      </c>
      <c r="E30" s="8" t="n">
        <v>975606.76</v>
      </c>
      <c r="F30" s="8" t="n">
        <v>1071743</v>
      </c>
      <c r="G30" s="8" t="n">
        <v>1092214</v>
      </c>
      <c r="H30" s="8" t="n">
        <v>1112134</v>
      </c>
      <c r="I30" s="8" t="n">
        <v>1163787</v>
      </c>
      <c r="J30" s="8" t="n">
        <v>1235630</v>
      </c>
    </row>
    <row r="31" customFormat="false" ht="12.8" hidden="false" customHeight="false" outlineLevel="0" collapsed="false">
      <c r="A31" s="20"/>
      <c r="B31" s="7" t="n">
        <v>121001</v>
      </c>
      <c r="C31" s="7" t="s">
        <v>25</v>
      </c>
      <c r="D31" s="8" t="n">
        <v>16997.08</v>
      </c>
      <c r="E31" s="8" t="n">
        <v>7935.49</v>
      </c>
      <c r="F31" s="8" t="n">
        <v>24900</v>
      </c>
      <c r="G31" s="8" t="n">
        <v>19756</v>
      </c>
      <c r="H31" s="8" t="n">
        <v>19760</v>
      </c>
      <c r="I31" s="8" t="n">
        <f aca="false">H31</f>
        <v>19760</v>
      </c>
      <c r="J31" s="8" t="n">
        <f aca="false">I31</f>
        <v>19760</v>
      </c>
    </row>
    <row r="32" customFormat="false" ht="12.8" hidden="false" customHeight="false" outlineLevel="0" collapsed="false">
      <c r="A32" s="20"/>
      <c r="B32" s="7" t="n">
        <v>121002</v>
      </c>
      <c r="C32" s="7" t="s">
        <v>26</v>
      </c>
      <c r="D32" s="8" t="n">
        <v>20377.67</v>
      </c>
      <c r="E32" s="8" t="n">
        <v>20883.13</v>
      </c>
      <c r="F32" s="8" t="n">
        <v>20500</v>
      </c>
      <c r="G32" s="8" t="n">
        <v>23061</v>
      </c>
      <c r="H32" s="8" t="n">
        <v>23060</v>
      </c>
      <c r="I32" s="8" t="n">
        <f aca="false">H32</f>
        <v>23060</v>
      </c>
      <c r="J32" s="8" t="n">
        <f aca="false">I32</f>
        <v>23060</v>
      </c>
    </row>
    <row r="33" customFormat="false" ht="12.8" hidden="false" customHeight="false" outlineLevel="0" collapsed="false">
      <c r="A33" s="20"/>
      <c r="B33" s="7" t="n">
        <v>121003</v>
      </c>
      <c r="C33" s="7" t="s">
        <v>27</v>
      </c>
      <c r="D33" s="8" t="n">
        <v>94.98</v>
      </c>
      <c r="E33" s="8" t="n">
        <v>140.65</v>
      </c>
      <c r="F33" s="8" t="n">
        <v>140</v>
      </c>
      <c r="G33" s="8" t="n">
        <v>85</v>
      </c>
      <c r="H33" s="8" t="n">
        <v>90</v>
      </c>
      <c r="I33" s="8" t="n">
        <f aca="false">H33</f>
        <v>90</v>
      </c>
      <c r="J33" s="8" t="n">
        <f aca="false">I33</f>
        <v>90</v>
      </c>
    </row>
    <row r="34" customFormat="false" ht="12.8" hidden="false" customHeight="false" outlineLevel="0" collapsed="false">
      <c r="A34" s="20"/>
      <c r="B34" s="7" t="n">
        <v>133001</v>
      </c>
      <c r="C34" s="7" t="s">
        <v>28</v>
      </c>
      <c r="D34" s="8" t="n">
        <v>2375.51</v>
      </c>
      <c r="E34" s="8" t="n">
        <v>2601.41</v>
      </c>
      <c r="F34" s="8" t="n">
        <v>2600</v>
      </c>
      <c r="G34" s="8" t="n">
        <v>2609</v>
      </c>
      <c r="H34" s="8" t="n">
        <v>2610</v>
      </c>
      <c r="I34" s="8" t="n">
        <f aca="false">H34</f>
        <v>2610</v>
      </c>
      <c r="J34" s="8" t="n">
        <f aca="false">I34</f>
        <v>2610</v>
      </c>
    </row>
    <row r="35" customFormat="false" ht="12.8" hidden="false" customHeight="false" outlineLevel="0" collapsed="false">
      <c r="A35" s="20"/>
      <c r="B35" s="7" t="n">
        <v>133003</v>
      </c>
      <c r="C35" s="7" t="s">
        <v>29</v>
      </c>
      <c r="D35" s="8" t="n">
        <v>0</v>
      </c>
      <c r="E35" s="8" t="n">
        <v>0</v>
      </c>
      <c r="F35" s="8" t="n">
        <v>30</v>
      </c>
      <c r="G35" s="8" t="n">
        <v>0</v>
      </c>
      <c r="H35" s="8" t="n">
        <v>30</v>
      </c>
      <c r="I35" s="8" t="n">
        <f aca="false">H35</f>
        <v>30</v>
      </c>
      <c r="J35" s="8" t="n">
        <f aca="false">I35</f>
        <v>30</v>
      </c>
    </row>
    <row r="36" customFormat="false" ht="12.8" hidden="false" customHeight="false" outlineLevel="0" collapsed="false">
      <c r="A36" s="20"/>
      <c r="B36" s="7" t="n">
        <v>133006</v>
      </c>
      <c r="C36" s="7" t="s">
        <v>30</v>
      </c>
      <c r="D36" s="8" t="n">
        <v>376.8</v>
      </c>
      <c r="E36" s="8" t="n">
        <v>614.4</v>
      </c>
      <c r="F36" s="8" t="n">
        <v>610</v>
      </c>
      <c r="G36" s="8" t="n">
        <v>534</v>
      </c>
      <c r="H36" s="8" t="n">
        <v>530</v>
      </c>
      <c r="I36" s="8" t="n">
        <f aca="false">H36</f>
        <v>530</v>
      </c>
      <c r="J36" s="8" t="n">
        <f aca="false">I36</f>
        <v>530</v>
      </c>
    </row>
    <row r="37" customFormat="false" ht="12.8" hidden="false" customHeight="false" outlineLevel="0" collapsed="false">
      <c r="A37" s="20"/>
      <c r="B37" s="7" t="n">
        <v>133012</v>
      </c>
      <c r="C37" s="7" t="s">
        <v>31</v>
      </c>
      <c r="D37" s="8" t="n">
        <v>2952.22</v>
      </c>
      <c r="E37" s="8" t="n">
        <v>2014.43</v>
      </c>
      <c r="F37" s="8" t="n">
        <v>2000</v>
      </c>
      <c r="G37" s="8" t="n">
        <v>2326</v>
      </c>
      <c r="H37" s="8" t="n">
        <v>2330</v>
      </c>
      <c r="I37" s="8" t="n">
        <f aca="false">H37</f>
        <v>2330</v>
      </c>
      <c r="J37" s="8" t="n">
        <f aca="false">I37</f>
        <v>2330</v>
      </c>
    </row>
    <row r="38" customFormat="false" ht="12.8" hidden="false" customHeight="false" outlineLevel="0" collapsed="false">
      <c r="A38" s="20"/>
      <c r="B38" s="7" t="n">
        <v>133013</v>
      </c>
      <c r="C38" s="7" t="s">
        <v>32</v>
      </c>
      <c r="D38" s="8" t="n">
        <v>46351.05</v>
      </c>
      <c r="E38" s="8" t="n">
        <v>48971.15</v>
      </c>
      <c r="F38" s="8" t="n">
        <v>47800</v>
      </c>
      <c r="G38" s="8" t="n">
        <v>51292</v>
      </c>
      <c r="H38" s="8" t="n">
        <v>51290</v>
      </c>
      <c r="I38" s="8" t="n">
        <f aca="false">H38</f>
        <v>51290</v>
      </c>
      <c r="J38" s="8" t="n">
        <f aca="false">I38</f>
        <v>51290</v>
      </c>
    </row>
    <row r="39" customFormat="false" ht="12.8" hidden="false" customHeight="false" outlineLevel="0" collapsed="false">
      <c r="A39" s="9" t="s">
        <v>8</v>
      </c>
      <c r="B39" s="9" t="n">
        <v>41</v>
      </c>
      <c r="C39" s="9" t="s">
        <v>10</v>
      </c>
      <c r="D39" s="10" t="n">
        <f aca="false">SUM(D30:D38)</f>
        <v>985502.29</v>
      </c>
      <c r="E39" s="10" t="n">
        <f aca="false">SUM(E30:E38)</f>
        <v>1058767.42</v>
      </c>
      <c r="F39" s="10" t="n">
        <f aca="false">SUM(F30:F38)</f>
        <v>1170323</v>
      </c>
      <c r="G39" s="10" t="n">
        <f aca="false">SUM(G30:G38)</f>
        <v>1191877</v>
      </c>
      <c r="H39" s="10" t="n">
        <f aca="false">SUM(H30:H38)</f>
        <v>1211834</v>
      </c>
      <c r="I39" s="10" t="n">
        <f aca="false">SUM(I30:I38)</f>
        <v>1263487</v>
      </c>
      <c r="J39" s="10" t="n">
        <f aca="false">SUM(J30:J38)</f>
        <v>1335330</v>
      </c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1" customFormat="false" ht="12.8" hidden="false" customHeight="false" outlineLevel="0" collapsed="false">
      <c r="A41" s="13" t="s">
        <v>33</v>
      </c>
      <c r="B41" s="13"/>
      <c r="C41" s="13"/>
      <c r="D41" s="13"/>
      <c r="E41" s="13"/>
      <c r="F41" s="13"/>
      <c r="G41" s="13"/>
      <c r="H41" s="13"/>
      <c r="I41" s="13"/>
      <c r="J41" s="13"/>
    </row>
    <row r="42" customFormat="false" ht="12.8" hidden="false" customHeight="false" outlineLevel="0" collapsed="false">
      <c r="A42" s="4"/>
      <c r="B42" s="4"/>
      <c r="C42" s="4"/>
      <c r="D42" s="5" t="s">
        <v>1</v>
      </c>
      <c r="E42" s="5" t="s">
        <v>2</v>
      </c>
      <c r="F42" s="5" t="s">
        <v>3</v>
      </c>
      <c r="G42" s="5" t="s">
        <v>4</v>
      </c>
      <c r="H42" s="5" t="s">
        <v>5</v>
      </c>
      <c r="I42" s="5" t="s">
        <v>6</v>
      </c>
      <c r="J42" s="5" t="s">
        <v>7</v>
      </c>
    </row>
    <row r="43" customFormat="false" ht="12.8" hidden="false" customHeight="false" outlineLevel="0" collapsed="false">
      <c r="A43" s="14" t="s">
        <v>8</v>
      </c>
      <c r="B43" s="15" t="n">
        <v>111</v>
      </c>
      <c r="C43" s="15" t="s">
        <v>34</v>
      </c>
      <c r="D43" s="16" t="n">
        <f aca="false">D51</f>
        <v>0</v>
      </c>
      <c r="E43" s="16" t="n">
        <f aca="false">E51</f>
        <v>574.64</v>
      </c>
      <c r="F43" s="16" t="n">
        <f aca="false">F51</f>
        <v>0</v>
      </c>
      <c r="G43" s="16" t="n">
        <f aca="false">G51</f>
        <v>0</v>
      </c>
      <c r="H43" s="16" t="n">
        <f aca="false">H51</f>
        <v>0</v>
      </c>
      <c r="I43" s="16" t="n">
        <f aca="false">I51</f>
        <v>0</v>
      </c>
      <c r="J43" s="16" t="n">
        <f aca="false">J51</f>
        <v>0</v>
      </c>
    </row>
    <row r="44" customFormat="false" ht="12.8" hidden="false" customHeight="false" outlineLevel="0" collapsed="false">
      <c r="A44" s="14" t="s">
        <v>8</v>
      </c>
      <c r="B44" s="15" t="n">
        <v>41</v>
      </c>
      <c r="C44" s="15" t="s">
        <v>10</v>
      </c>
      <c r="D44" s="16" t="n">
        <f aca="false">D58</f>
        <v>96217.95</v>
      </c>
      <c r="E44" s="16" t="n">
        <f aca="false">E58</f>
        <v>103109.31</v>
      </c>
      <c r="F44" s="16" t="n">
        <f aca="false">F58</f>
        <v>85988</v>
      </c>
      <c r="G44" s="16" t="n">
        <f aca="false">G58</f>
        <v>115288</v>
      </c>
      <c r="H44" s="16" t="n">
        <f aca="false">H58</f>
        <v>92575</v>
      </c>
      <c r="I44" s="16" t="n">
        <f aca="false">I58</f>
        <v>88575</v>
      </c>
      <c r="J44" s="16" t="n">
        <f aca="false">J58</f>
        <v>88575</v>
      </c>
    </row>
    <row r="45" customFormat="false" ht="12.8" hidden="false" customHeight="false" outlineLevel="0" collapsed="false">
      <c r="A45" s="14"/>
      <c r="B45" s="15" t="n">
        <v>72</v>
      </c>
      <c r="C45" s="15" t="s">
        <v>12</v>
      </c>
      <c r="D45" s="16" t="n">
        <f aca="false">D61</f>
        <v>0</v>
      </c>
      <c r="E45" s="16" t="n">
        <f aca="false">E61</f>
        <v>51128.59</v>
      </c>
      <c r="F45" s="16" t="n">
        <f aca="false">F61</f>
        <v>48400</v>
      </c>
      <c r="G45" s="16" t="n">
        <f aca="false">G61</f>
        <v>55472</v>
      </c>
      <c r="H45" s="16" t="n">
        <f aca="false">H61</f>
        <v>42870</v>
      </c>
      <c r="I45" s="16" t="n">
        <f aca="false">I61</f>
        <v>42870</v>
      </c>
      <c r="J45" s="16" t="n">
        <f aca="false">J61</f>
        <v>42870</v>
      </c>
    </row>
    <row r="46" customFormat="false" ht="12.8" hidden="false" customHeight="false" outlineLevel="0" collapsed="false">
      <c r="A46" s="11"/>
      <c r="B46" s="12"/>
      <c r="C46" s="17" t="s">
        <v>17</v>
      </c>
      <c r="D46" s="18" t="n">
        <f aca="false">SUM(D44:D45)</f>
        <v>96217.95</v>
      </c>
      <c r="E46" s="18" t="n">
        <f aca="false">SUM(E44:E45)</f>
        <v>154237.9</v>
      </c>
      <c r="F46" s="18" t="n">
        <f aca="false">SUM(F44:F45)</f>
        <v>134388</v>
      </c>
      <c r="G46" s="18" t="n">
        <f aca="false">SUM(G44:G45)</f>
        <v>170760</v>
      </c>
      <c r="H46" s="18" t="n">
        <f aca="false">SUM(H44:H45)</f>
        <v>135445</v>
      </c>
      <c r="I46" s="18" t="n">
        <f aca="false">SUM(I44:I45)</f>
        <v>131445</v>
      </c>
      <c r="J46" s="18" t="n">
        <f aca="false">SUM(J44:J45)</f>
        <v>131445</v>
      </c>
    </row>
    <row r="48" customFormat="false" ht="12.8" hidden="false" customHeight="false" outlineLevel="0" collapsed="false">
      <c r="A48" s="19" t="s">
        <v>35</v>
      </c>
      <c r="B48" s="19"/>
      <c r="C48" s="19"/>
      <c r="D48" s="19"/>
      <c r="E48" s="19"/>
      <c r="F48" s="19"/>
      <c r="G48" s="19"/>
      <c r="H48" s="19"/>
      <c r="I48" s="19"/>
      <c r="J48" s="19"/>
    </row>
    <row r="49" customFormat="false" ht="12.8" hidden="false" customHeight="false" outlineLevel="0" collapsed="false">
      <c r="A49" s="5" t="s">
        <v>20</v>
      </c>
      <c r="B49" s="5" t="s">
        <v>21</v>
      </c>
      <c r="C49" s="5" t="s">
        <v>22</v>
      </c>
      <c r="D49" s="5" t="s">
        <v>1</v>
      </c>
      <c r="E49" s="5" t="s">
        <v>2</v>
      </c>
      <c r="F49" s="5" t="s">
        <v>3</v>
      </c>
      <c r="G49" s="5" t="s">
        <v>4</v>
      </c>
      <c r="H49" s="5" t="s">
        <v>5</v>
      </c>
      <c r="I49" s="5" t="s">
        <v>6</v>
      </c>
      <c r="J49" s="5" t="s">
        <v>7</v>
      </c>
    </row>
    <row r="50" customFormat="false" ht="12.8" hidden="false" customHeight="false" outlineLevel="0" collapsed="false">
      <c r="A50" s="22" t="s">
        <v>36</v>
      </c>
      <c r="B50" s="7" t="n">
        <v>290</v>
      </c>
      <c r="C50" s="7" t="s">
        <v>37</v>
      </c>
      <c r="D50" s="23" t="n">
        <v>0</v>
      </c>
      <c r="E50" s="23" t="n">
        <v>574.64</v>
      </c>
      <c r="F50" s="23" t="n">
        <v>0</v>
      </c>
      <c r="G50" s="23" t="n">
        <v>0</v>
      </c>
      <c r="H50" s="23" t="n">
        <v>0</v>
      </c>
      <c r="I50" s="8" t="n">
        <f aca="false">H50</f>
        <v>0</v>
      </c>
      <c r="J50" s="8" t="n">
        <f aca="false">I50</f>
        <v>0</v>
      </c>
    </row>
    <row r="51" customFormat="false" ht="12.8" hidden="false" customHeight="false" outlineLevel="0" collapsed="false">
      <c r="A51" s="24" t="s">
        <v>8</v>
      </c>
      <c r="B51" s="24" t="n">
        <v>111</v>
      </c>
      <c r="C51" s="24" t="s">
        <v>34</v>
      </c>
      <c r="D51" s="25" t="n">
        <f aca="false">SUM(D50)</f>
        <v>0</v>
      </c>
      <c r="E51" s="25" t="n">
        <f aca="false">SUM(E50)</f>
        <v>574.64</v>
      </c>
      <c r="F51" s="25" t="n">
        <f aca="false">SUM(F50)</f>
        <v>0</v>
      </c>
      <c r="G51" s="25" t="n">
        <f aca="false">SUM(G50)</f>
        <v>0</v>
      </c>
      <c r="H51" s="25" t="n">
        <f aca="false">SUM(H50)</f>
        <v>0</v>
      </c>
      <c r="I51" s="25" t="n">
        <f aca="false">SUM(I50)</f>
        <v>0</v>
      </c>
      <c r="J51" s="25" t="n">
        <f aca="false">SUM(J50)</f>
        <v>0</v>
      </c>
    </row>
    <row r="52" customFormat="false" ht="12.8" hidden="false" customHeight="false" outlineLevel="0" collapsed="false">
      <c r="A52" s="26" t="s">
        <v>36</v>
      </c>
      <c r="B52" s="7" t="n">
        <v>210</v>
      </c>
      <c r="C52" s="7" t="s">
        <v>38</v>
      </c>
      <c r="D52" s="8" t="n">
        <v>6450.89</v>
      </c>
      <c r="E52" s="8" t="n">
        <v>4424.67</v>
      </c>
      <c r="F52" s="8" t="n">
        <v>4400</v>
      </c>
      <c r="G52" s="8" t="n">
        <v>4180</v>
      </c>
      <c r="H52" s="8" t="n">
        <v>4180</v>
      </c>
      <c r="I52" s="8" t="n">
        <f aca="false">H52</f>
        <v>4180</v>
      </c>
      <c r="J52" s="8" t="n">
        <f aca="false">I52</f>
        <v>4180</v>
      </c>
    </row>
    <row r="53" customFormat="false" ht="12.8" hidden="false" customHeight="false" outlineLevel="0" collapsed="false">
      <c r="A53" s="26"/>
      <c r="B53" s="7" t="n">
        <v>220</v>
      </c>
      <c r="C53" s="7" t="s">
        <v>39</v>
      </c>
      <c r="D53" s="8" t="n">
        <v>61587.09</v>
      </c>
      <c r="E53" s="8" t="n">
        <v>83794.12</v>
      </c>
      <c r="F53" s="8" t="n">
        <v>63555</v>
      </c>
      <c r="G53" s="8" t="n">
        <v>94561</v>
      </c>
      <c r="H53" s="8" t="n">
        <v>77110</v>
      </c>
      <c r="I53" s="8" t="n">
        <v>73110</v>
      </c>
      <c r="J53" s="8" t="n">
        <f aca="false">I53</f>
        <v>73110</v>
      </c>
    </row>
    <row r="54" customFormat="false" ht="12.8" hidden="false" customHeight="false" outlineLevel="0" collapsed="false">
      <c r="A54" s="26"/>
      <c r="B54" s="7" t="n">
        <v>230</v>
      </c>
      <c r="C54" s="7" t="s">
        <v>40</v>
      </c>
      <c r="D54" s="8" t="n">
        <v>0</v>
      </c>
      <c r="E54" s="8" t="n">
        <v>0</v>
      </c>
      <c r="F54" s="8" t="n">
        <v>0</v>
      </c>
      <c r="G54" s="8" t="n">
        <v>1</v>
      </c>
      <c r="H54" s="8" t="n">
        <v>0</v>
      </c>
      <c r="I54" s="8" t="n">
        <f aca="false">H54</f>
        <v>0</v>
      </c>
      <c r="J54" s="8" t="n">
        <f aca="false">I54</f>
        <v>0</v>
      </c>
    </row>
    <row r="55" customFormat="false" ht="12.8" hidden="false" customHeight="false" outlineLevel="0" collapsed="false">
      <c r="A55" s="26"/>
      <c r="B55" s="7" t="n">
        <v>240</v>
      </c>
      <c r="C55" s="7" t="s">
        <v>41</v>
      </c>
      <c r="D55" s="8" t="n">
        <v>1084.76</v>
      </c>
      <c r="E55" s="8" t="n">
        <v>1088.77</v>
      </c>
      <c r="F55" s="8" t="n">
        <v>1100</v>
      </c>
      <c r="G55" s="8" t="n">
        <v>706</v>
      </c>
      <c r="H55" s="8" t="n">
        <v>705</v>
      </c>
      <c r="I55" s="8" t="n">
        <f aca="false">H55</f>
        <v>705</v>
      </c>
      <c r="J55" s="8" t="n">
        <f aca="false">I55</f>
        <v>705</v>
      </c>
    </row>
    <row r="56" customFormat="false" ht="12.8" hidden="false" customHeight="false" outlineLevel="0" collapsed="false">
      <c r="A56" s="26"/>
      <c r="B56" s="7" t="n">
        <v>290</v>
      </c>
      <c r="C56" s="7" t="s">
        <v>37</v>
      </c>
      <c r="D56" s="8" t="n">
        <v>17507.57</v>
      </c>
      <c r="E56" s="8" t="n">
        <v>13774.56</v>
      </c>
      <c r="F56" s="8" t="n">
        <f aca="false">13800+3133</f>
        <v>16933</v>
      </c>
      <c r="G56" s="8" t="n">
        <v>15840</v>
      </c>
      <c r="H56" s="8" t="n">
        <v>10580</v>
      </c>
      <c r="I56" s="8" t="n">
        <f aca="false">H56</f>
        <v>10580</v>
      </c>
      <c r="J56" s="8" t="n">
        <f aca="false">I56</f>
        <v>10580</v>
      </c>
    </row>
    <row r="57" customFormat="false" ht="12.8" hidden="false" customHeight="false" outlineLevel="0" collapsed="false">
      <c r="A57" s="26"/>
      <c r="B57" s="7" t="s">
        <v>42</v>
      </c>
      <c r="C57" s="7" t="s">
        <v>43</v>
      </c>
      <c r="D57" s="23" t="n">
        <v>9587.64</v>
      </c>
      <c r="E57" s="23" t="n">
        <v>27.19</v>
      </c>
      <c r="F57" s="23" t="n">
        <v>0</v>
      </c>
      <c r="G57" s="23" t="n">
        <v>0</v>
      </c>
      <c r="H57" s="23" t="n">
        <v>0</v>
      </c>
      <c r="I57" s="8" t="n">
        <f aca="false">H57</f>
        <v>0</v>
      </c>
      <c r="J57" s="8" t="n">
        <f aca="false">I57</f>
        <v>0</v>
      </c>
    </row>
    <row r="58" customFormat="false" ht="12.8" hidden="false" customHeight="false" outlineLevel="0" collapsed="false">
      <c r="A58" s="24" t="s">
        <v>8</v>
      </c>
      <c r="B58" s="24" t="n">
        <v>41</v>
      </c>
      <c r="C58" s="24" t="s">
        <v>10</v>
      </c>
      <c r="D58" s="25" t="n">
        <f aca="false">SUM(D52:D57)</f>
        <v>96217.95</v>
      </c>
      <c r="E58" s="25" t="n">
        <f aca="false">SUM(E52:E57)</f>
        <v>103109.31</v>
      </c>
      <c r="F58" s="25" t="n">
        <f aca="false">SUM(F52:F57)</f>
        <v>85988</v>
      </c>
      <c r="G58" s="25" t="n">
        <f aca="false">SUM(G52:G57)</f>
        <v>115288</v>
      </c>
      <c r="H58" s="25" t="n">
        <f aca="false">SUM(H52:H57)</f>
        <v>92575</v>
      </c>
      <c r="I58" s="25" t="n">
        <f aca="false">SUM(I52:I57)</f>
        <v>88575</v>
      </c>
      <c r="J58" s="25" t="n">
        <f aca="false">SUM(J52:J57)</f>
        <v>88575</v>
      </c>
    </row>
    <row r="59" customFormat="false" ht="12.8" hidden="false" customHeight="false" outlineLevel="0" collapsed="false">
      <c r="A59" s="20" t="s">
        <v>36</v>
      </c>
      <c r="B59" s="7" t="n">
        <v>290</v>
      </c>
      <c r="C59" s="7" t="s">
        <v>37</v>
      </c>
      <c r="D59" s="8" t="n">
        <v>0</v>
      </c>
      <c r="E59" s="8" t="n">
        <v>3348.12</v>
      </c>
      <c r="F59" s="8" t="n">
        <v>3400</v>
      </c>
      <c r="G59" s="8" t="n">
        <v>3368</v>
      </c>
      <c r="H59" s="8" t="n">
        <v>3370</v>
      </c>
      <c r="I59" s="8" t="n">
        <f aca="false">H59</f>
        <v>3370</v>
      </c>
      <c r="J59" s="8" t="n">
        <f aca="false">I59</f>
        <v>3370</v>
      </c>
    </row>
    <row r="60" customFormat="false" ht="12.8" hidden="false" customHeight="false" outlineLevel="0" collapsed="false">
      <c r="A60" s="20"/>
      <c r="B60" s="7" t="s">
        <v>42</v>
      </c>
      <c r="C60" s="7" t="s">
        <v>43</v>
      </c>
      <c r="D60" s="8" t="n">
        <v>0</v>
      </c>
      <c r="E60" s="8" t="n">
        <v>47780.47</v>
      </c>
      <c r="F60" s="8" t="n">
        <v>45000</v>
      </c>
      <c r="G60" s="23" t="n">
        <v>52104</v>
      </c>
      <c r="H60" s="23" t="n">
        <v>39500</v>
      </c>
      <c r="I60" s="8" t="n">
        <f aca="false">H60</f>
        <v>39500</v>
      </c>
      <c r="J60" s="8" t="n">
        <f aca="false">I60</f>
        <v>39500</v>
      </c>
    </row>
    <row r="61" customFormat="false" ht="12.8" hidden="false" customHeight="false" outlineLevel="0" collapsed="false">
      <c r="A61" s="24" t="s">
        <v>8</v>
      </c>
      <c r="B61" s="24" t="n">
        <v>72</v>
      </c>
      <c r="C61" s="24" t="s">
        <v>12</v>
      </c>
      <c r="D61" s="25" t="n">
        <f aca="false">SUM(D59:D60)</f>
        <v>0</v>
      </c>
      <c r="E61" s="25" t="n">
        <f aca="false">SUM(E59:E60)</f>
        <v>51128.59</v>
      </c>
      <c r="F61" s="25" t="n">
        <f aca="false">SUM(F59:F60)</f>
        <v>48400</v>
      </c>
      <c r="G61" s="25" t="n">
        <f aca="false">SUM(G59:G60)</f>
        <v>55472</v>
      </c>
      <c r="H61" s="25" t="n">
        <f aca="false">SUM(H59:H60)</f>
        <v>42870</v>
      </c>
      <c r="I61" s="25" t="n">
        <f aca="false">SUM(I59:I60)</f>
        <v>42870</v>
      </c>
      <c r="J61" s="25" t="n">
        <f aca="false">SUM(J59:J60)</f>
        <v>42870</v>
      </c>
    </row>
    <row r="63" customFormat="false" ht="12.8" hidden="false" customHeight="false" outlineLevel="0" collapsed="false">
      <c r="B63" s="27" t="s">
        <v>44</v>
      </c>
      <c r="C63" s="11" t="s">
        <v>45</v>
      </c>
      <c r="D63" s="28" t="n">
        <v>5860.78</v>
      </c>
      <c r="E63" s="28" t="n">
        <v>4092.33</v>
      </c>
      <c r="F63" s="28" t="n">
        <v>4400</v>
      </c>
      <c r="G63" s="28" t="n">
        <v>4180</v>
      </c>
      <c r="H63" s="28" t="n">
        <v>4180</v>
      </c>
      <c r="I63" s="28" t="n">
        <f aca="false">H63</f>
        <v>4180</v>
      </c>
      <c r="J63" s="29" t="n">
        <f aca="false">I63</f>
        <v>4180</v>
      </c>
    </row>
    <row r="64" customFormat="false" ht="12.8" hidden="false" customHeight="false" outlineLevel="0" collapsed="false">
      <c r="B64" s="30"/>
      <c r="C64" s="31" t="s">
        <v>46</v>
      </c>
      <c r="D64" s="32" t="n">
        <v>7219.5</v>
      </c>
      <c r="E64" s="32" t="n">
        <v>7541</v>
      </c>
      <c r="F64" s="32" t="n">
        <v>7500</v>
      </c>
      <c r="G64" s="32" t="n">
        <v>8739</v>
      </c>
      <c r="H64" s="32" t="n">
        <v>8740</v>
      </c>
      <c r="I64" s="32" t="n">
        <f aca="false">H64</f>
        <v>8740</v>
      </c>
      <c r="J64" s="33" t="n">
        <f aca="false">I64</f>
        <v>8740</v>
      </c>
    </row>
    <row r="65" customFormat="false" ht="12.8" hidden="false" customHeight="false" outlineLevel="0" collapsed="false">
      <c r="B65" s="30"/>
      <c r="C65" s="31" t="s">
        <v>47</v>
      </c>
      <c r="D65" s="32" t="n">
        <v>3212</v>
      </c>
      <c r="E65" s="32" t="n">
        <v>0</v>
      </c>
      <c r="F65" s="32" t="n">
        <v>0</v>
      </c>
      <c r="G65" s="32" t="n">
        <v>0</v>
      </c>
      <c r="H65" s="32" t="n">
        <v>0</v>
      </c>
      <c r="I65" s="32" t="n">
        <f aca="false">H65</f>
        <v>0</v>
      </c>
      <c r="J65" s="33" t="n">
        <f aca="false">I65</f>
        <v>0</v>
      </c>
    </row>
    <row r="66" customFormat="false" ht="12.8" hidden="false" customHeight="false" outlineLevel="0" collapsed="false">
      <c r="B66" s="30"/>
      <c r="C66" s="31" t="s">
        <v>48</v>
      </c>
      <c r="D66" s="32" t="n">
        <v>0</v>
      </c>
      <c r="E66" s="32" t="n">
        <v>0</v>
      </c>
      <c r="F66" s="32" t="n">
        <v>0</v>
      </c>
      <c r="G66" s="32" t="n">
        <v>6665</v>
      </c>
      <c r="H66" s="32" t="n">
        <v>0</v>
      </c>
      <c r="I66" s="32" t="n">
        <f aca="false">H66</f>
        <v>0</v>
      </c>
      <c r="J66" s="33" t="n">
        <f aca="false">I66</f>
        <v>0</v>
      </c>
    </row>
    <row r="67" customFormat="false" ht="12.8" hidden="false" customHeight="false" outlineLevel="0" collapsed="false">
      <c r="B67" s="30"/>
      <c r="C67" s="31" t="s">
        <v>49</v>
      </c>
      <c r="D67" s="32" t="n">
        <v>21368.48</v>
      </c>
      <c r="E67" s="32" t="n">
        <v>27465.81</v>
      </c>
      <c r="F67" s="32" t="n">
        <v>27000</v>
      </c>
      <c r="G67" s="32" t="n">
        <v>16805</v>
      </c>
      <c r="H67" s="32" t="n">
        <v>16805</v>
      </c>
      <c r="I67" s="32" t="n">
        <f aca="false">H67</f>
        <v>16805</v>
      </c>
      <c r="J67" s="33" t="n">
        <f aca="false">I67</f>
        <v>16805</v>
      </c>
    </row>
    <row r="68" customFormat="false" ht="12.8" hidden="false" customHeight="false" outlineLevel="0" collapsed="false">
      <c r="B68" s="30"/>
      <c r="C68" s="31" t="s">
        <v>50</v>
      </c>
      <c r="D68" s="34" t="n">
        <v>20131.04</v>
      </c>
      <c r="E68" s="34" t="n">
        <v>18265.32</v>
      </c>
      <c r="F68" s="34" t="n">
        <v>18300</v>
      </c>
      <c r="G68" s="34" t="n">
        <v>31365</v>
      </c>
      <c r="H68" s="34" t="n">
        <v>31365</v>
      </c>
      <c r="I68" s="32" t="n">
        <f aca="false">H68</f>
        <v>31365</v>
      </c>
      <c r="J68" s="33" t="n">
        <f aca="false">I68</f>
        <v>31365</v>
      </c>
    </row>
    <row r="69" customFormat="false" ht="12.8" hidden="false" customHeight="false" outlineLevel="0" collapsed="false">
      <c r="B69" s="30"/>
      <c r="C69" s="31" t="s">
        <v>51</v>
      </c>
      <c r="D69" s="34" t="n">
        <v>0</v>
      </c>
      <c r="E69" s="34" t="n">
        <v>19051.03</v>
      </c>
      <c r="F69" s="34" t="n">
        <v>0</v>
      </c>
      <c r="G69" s="34" t="n">
        <v>0</v>
      </c>
      <c r="H69" s="34" t="n">
        <v>4000</v>
      </c>
      <c r="I69" s="32" t="n">
        <v>0</v>
      </c>
      <c r="J69" s="33" t="n">
        <f aca="false">I69</f>
        <v>0</v>
      </c>
    </row>
    <row r="70" customFormat="false" ht="12.8" hidden="false" customHeight="false" outlineLevel="0" collapsed="false">
      <c r="B70" s="30"/>
      <c r="C70" s="31" t="s">
        <v>52</v>
      </c>
      <c r="D70" s="34" t="n">
        <v>0</v>
      </c>
      <c r="E70" s="34" t="n">
        <v>0</v>
      </c>
      <c r="F70" s="34" t="n">
        <v>0</v>
      </c>
      <c r="G70" s="34" t="n">
        <v>15717</v>
      </c>
      <c r="H70" s="34" t="n">
        <v>500</v>
      </c>
      <c r="I70" s="32" t="n">
        <v>0</v>
      </c>
      <c r="J70" s="33" t="n">
        <f aca="false">I70</f>
        <v>0</v>
      </c>
    </row>
    <row r="71" customFormat="false" ht="12.8" hidden="false" customHeight="false" outlineLevel="0" collapsed="false">
      <c r="B71" s="30"/>
      <c r="C71" s="31" t="s">
        <v>53</v>
      </c>
      <c r="D71" s="34" t="n">
        <v>3424</v>
      </c>
      <c r="E71" s="34" t="n">
        <v>3249</v>
      </c>
      <c r="F71" s="34" t="n">
        <v>3900</v>
      </c>
      <c r="G71" s="34" t="n">
        <v>5745</v>
      </c>
      <c r="H71" s="34" t="n">
        <v>5745</v>
      </c>
      <c r="I71" s="32" t="n">
        <f aca="false">H71</f>
        <v>5745</v>
      </c>
      <c r="J71" s="33" t="n">
        <f aca="false">I71</f>
        <v>5745</v>
      </c>
    </row>
    <row r="72" customFormat="false" ht="12.8" hidden="false" customHeight="false" outlineLevel="0" collapsed="false">
      <c r="B72" s="30"/>
      <c r="C72" s="31" t="s">
        <v>54</v>
      </c>
      <c r="D72" s="34" t="n">
        <v>927</v>
      </c>
      <c r="E72" s="34" t="n">
        <v>536</v>
      </c>
      <c r="F72" s="34" t="n">
        <v>550</v>
      </c>
      <c r="G72" s="34" t="n">
        <v>656</v>
      </c>
      <c r="H72" s="34" t="n">
        <v>660</v>
      </c>
      <c r="I72" s="32" t="n">
        <f aca="false">H72</f>
        <v>660</v>
      </c>
      <c r="J72" s="33" t="n">
        <f aca="false">I72</f>
        <v>660</v>
      </c>
    </row>
    <row r="73" customFormat="false" ht="12.8" hidden="false" customHeight="false" outlineLevel="0" collapsed="false">
      <c r="B73" s="30"/>
      <c r="C73" s="31" t="s">
        <v>55</v>
      </c>
      <c r="D73" s="34" t="n">
        <v>480</v>
      </c>
      <c r="E73" s="34" t="n">
        <v>360</v>
      </c>
      <c r="F73" s="34" t="n">
        <v>500</v>
      </c>
      <c r="G73" s="34" t="n">
        <v>600</v>
      </c>
      <c r="H73" s="34" t="n">
        <v>600</v>
      </c>
      <c r="I73" s="32" t="n">
        <f aca="false">H73</f>
        <v>600</v>
      </c>
      <c r="J73" s="33" t="n">
        <f aca="false">I73</f>
        <v>600</v>
      </c>
    </row>
    <row r="74" customFormat="false" ht="12.8" hidden="false" customHeight="false" outlineLevel="0" collapsed="false">
      <c r="B74" s="30"/>
      <c r="C74" s="31" t="s">
        <v>56</v>
      </c>
      <c r="D74" s="32" t="n">
        <v>3518.98</v>
      </c>
      <c r="E74" s="32" t="n">
        <v>2110.32</v>
      </c>
      <c r="F74" s="32" t="n">
        <v>3133</v>
      </c>
      <c r="G74" s="32" t="n">
        <v>5364</v>
      </c>
      <c r="H74" s="32" t="n">
        <v>0</v>
      </c>
      <c r="I74" s="32" t="n">
        <v>0</v>
      </c>
      <c r="J74" s="33" t="n">
        <f aca="false">I74</f>
        <v>0</v>
      </c>
    </row>
    <row r="75" customFormat="false" ht="12.8" hidden="false" customHeight="false" outlineLevel="0" collapsed="false">
      <c r="B75" s="35"/>
      <c r="C75" s="36" t="s">
        <v>57</v>
      </c>
      <c r="D75" s="37" t="n">
        <v>8367.37</v>
      </c>
      <c r="E75" s="37" t="n">
        <v>9519.4</v>
      </c>
      <c r="F75" s="37" t="n">
        <v>9500</v>
      </c>
      <c r="G75" s="37" t="n">
        <v>9925</v>
      </c>
      <c r="H75" s="37" t="n">
        <v>10315</v>
      </c>
      <c r="I75" s="37" t="n">
        <f aca="false">H75</f>
        <v>10315</v>
      </c>
      <c r="J75" s="38" t="n">
        <f aca="false">I75</f>
        <v>10315</v>
      </c>
    </row>
    <row r="77" customFormat="false" ht="12.8" hidden="false" customHeight="false" outlineLevel="0" collapsed="false">
      <c r="A77" s="13" t="s">
        <v>58</v>
      </c>
      <c r="B77" s="13"/>
      <c r="C77" s="13"/>
      <c r="D77" s="13"/>
      <c r="E77" s="13"/>
      <c r="F77" s="13"/>
      <c r="G77" s="13"/>
      <c r="H77" s="13"/>
      <c r="I77" s="13"/>
      <c r="J77" s="13"/>
    </row>
    <row r="78" customFormat="false" ht="12.8" hidden="false" customHeight="false" outlineLevel="0" collapsed="false">
      <c r="A78" s="4"/>
      <c r="B78" s="4"/>
      <c r="C78" s="4"/>
      <c r="D78" s="5" t="s">
        <v>1</v>
      </c>
      <c r="E78" s="5" t="s">
        <v>2</v>
      </c>
      <c r="F78" s="5" t="s">
        <v>3</v>
      </c>
      <c r="G78" s="5" t="s">
        <v>4</v>
      </c>
      <c r="H78" s="5" t="s">
        <v>5</v>
      </c>
      <c r="I78" s="5" t="s">
        <v>6</v>
      </c>
      <c r="J78" s="5" t="s">
        <v>7</v>
      </c>
    </row>
    <row r="79" customFormat="false" ht="12.8" hidden="false" customHeight="false" outlineLevel="0" collapsed="false">
      <c r="A79" s="14" t="s">
        <v>8</v>
      </c>
      <c r="B79" s="15" t="n">
        <v>111</v>
      </c>
      <c r="C79" s="15" t="s">
        <v>9</v>
      </c>
      <c r="D79" s="16" t="n">
        <f aca="false">D117</f>
        <v>611082.49</v>
      </c>
      <c r="E79" s="39" t="n">
        <f aca="false">E117</f>
        <v>1081145.62</v>
      </c>
      <c r="F79" s="39" t="n">
        <f aca="false">F117</f>
        <v>1700576</v>
      </c>
      <c r="G79" s="39" t="n">
        <f aca="false">G117</f>
        <v>1594147</v>
      </c>
      <c r="H79" s="39" t="n">
        <f aca="false">H117</f>
        <v>980789</v>
      </c>
      <c r="I79" s="39" t="n">
        <f aca="false">I117</f>
        <v>646157</v>
      </c>
      <c r="J79" s="39" t="n">
        <f aca="false">J117</f>
        <v>651913</v>
      </c>
    </row>
    <row r="80" customFormat="false" ht="12.8" hidden="false" customHeight="false" outlineLevel="0" collapsed="false">
      <c r="A80" s="14" t="s">
        <v>8</v>
      </c>
      <c r="B80" s="15" t="n">
        <v>71</v>
      </c>
      <c r="C80" s="15" t="s">
        <v>11</v>
      </c>
      <c r="D80" s="16" t="n">
        <f aca="false">D119</f>
        <v>1400</v>
      </c>
      <c r="E80" s="16" t="n">
        <f aca="false">E119</f>
        <v>1400</v>
      </c>
      <c r="F80" s="16" t="n">
        <f aca="false">F119</f>
        <v>1400</v>
      </c>
      <c r="G80" s="16" t="n">
        <f aca="false">G119</f>
        <v>1400</v>
      </c>
      <c r="H80" s="16" t="n">
        <f aca="false">H119</f>
        <v>1400</v>
      </c>
      <c r="I80" s="16" t="n">
        <f aca="false">I119</f>
        <v>1400</v>
      </c>
      <c r="J80" s="16" t="n">
        <f aca="false">J119</f>
        <v>1400</v>
      </c>
    </row>
    <row r="81" customFormat="false" ht="12.8" hidden="false" customHeight="false" outlineLevel="0" collapsed="false">
      <c r="A81" s="14" t="s">
        <v>8</v>
      </c>
      <c r="B81" s="15" t="n">
        <v>72</v>
      </c>
      <c r="C81" s="15" t="s">
        <v>12</v>
      </c>
      <c r="D81" s="16" t="n">
        <f aca="false">D122</f>
        <v>0</v>
      </c>
      <c r="E81" s="16" t="n">
        <f aca="false">E122</f>
        <v>6535.22</v>
      </c>
      <c r="F81" s="16" t="n">
        <f aca="false">F122</f>
        <v>3150</v>
      </c>
      <c r="G81" s="16" t="n">
        <f aca="false">G122</f>
        <v>4298</v>
      </c>
      <c r="H81" s="16" t="n">
        <f aca="false">H122</f>
        <v>7395</v>
      </c>
      <c r="I81" s="16" t="n">
        <f aca="false">I122</f>
        <v>7395</v>
      </c>
      <c r="J81" s="16" t="n">
        <f aca="false">J122</f>
        <v>7395</v>
      </c>
    </row>
    <row r="82" customFormat="false" ht="12.8" hidden="false" customHeight="false" outlineLevel="0" collapsed="false">
      <c r="A82" s="11"/>
      <c r="B82" s="12"/>
      <c r="C82" s="17" t="s">
        <v>17</v>
      </c>
      <c r="D82" s="18" t="n">
        <f aca="false">SUM(D79:D81)</f>
        <v>612482.49</v>
      </c>
      <c r="E82" s="18" t="n">
        <f aca="false">SUM(E79:E81)</f>
        <v>1089080.84</v>
      </c>
      <c r="F82" s="18" t="n">
        <f aca="false">SUM(F79:F81)</f>
        <v>1705126</v>
      </c>
      <c r="G82" s="18" t="n">
        <f aca="false">SUM(G79:G81)</f>
        <v>1599845</v>
      </c>
      <c r="H82" s="18" t="n">
        <f aca="false">SUM(H79:H81)</f>
        <v>989584</v>
      </c>
      <c r="I82" s="18" t="n">
        <f aca="false">SUM(I79:I81)</f>
        <v>654952</v>
      </c>
      <c r="J82" s="18" t="n">
        <f aca="false">SUM(J79:J81)</f>
        <v>660708</v>
      </c>
    </row>
    <row r="84" customFormat="false" ht="12.8" hidden="false" customHeight="false" outlineLevel="0" collapsed="false">
      <c r="A84" s="40" t="s">
        <v>59</v>
      </c>
      <c r="B84" s="40"/>
      <c r="C84" s="40"/>
      <c r="D84" s="40"/>
      <c r="E84" s="40"/>
      <c r="F84" s="40"/>
      <c r="G84" s="40"/>
      <c r="H84" s="40"/>
      <c r="I84" s="40"/>
      <c r="J84" s="40"/>
    </row>
    <row r="85" customFormat="false" ht="12.8" hidden="false" customHeight="false" outlineLevel="0" collapsed="false">
      <c r="A85" s="5" t="s">
        <v>20</v>
      </c>
      <c r="B85" s="5" t="s">
        <v>21</v>
      </c>
      <c r="C85" s="5" t="s">
        <v>22</v>
      </c>
      <c r="D85" s="5" t="s">
        <v>1</v>
      </c>
      <c r="E85" s="5" t="s">
        <v>2</v>
      </c>
      <c r="F85" s="5" t="s">
        <v>3</v>
      </c>
      <c r="G85" s="5" t="s">
        <v>4</v>
      </c>
      <c r="H85" s="5" t="s">
        <v>5</v>
      </c>
      <c r="I85" s="5" t="s">
        <v>6</v>
      </c>
      <c r="J85" s="5" t="s">
        <v>7</v>
      </c>
    </row>
    <row r="86" customFormat="false" ht="12.8" hidden="false" customHeight="false" outlineLevel="0" collapsed="false">
      <c r="A86" s="41" t="s">
        <v>36</v>
      </c>
      <c r="B86" s="7" t="n">
        <v>312001</v>
      </c>
      <c r="C86" s="7" t="s">
        <v>60</v>
      </c>
      <c r="D86" s="42" t="n">
        <v>405813</v>
      </c>
      <c r="E86" s="42" t="n">
        <v>421262</v>
      </c>
      <c r="F86" s="43" t="n">
        <v>451919</v>
      </c>
      <c r="G86" s="42" t="n">
        <v>463138</v>
      </c>
      <c r="H86" s="43" t="n">
        <v>525190</v>
      </c>
      <c r="I86" s="42" t="n">
        <f aca="false">H86</f>
        <v>525190</v>
      </c>
      <c r="J86" s="42" t="n">
        <f aca="false">I86</f>
        <v>525190</v>
      </c>
    </row>
    <row r="87" customFormat="false" ht="12.8" hidden="false" customHeight="false" outlineLevel="0" collapsed="false">
      <c r="A87" s="41"/>
      <c r="B87" s="7" t="n">
        <v>312001</v>
      </c>
      <c r="C87" s="7" t="s">
        <v>61</v>
      </c>
      <c r="D87" s="42" t="n">
        <v>1127</v>
      </c>
      <c r="E87" s="42" t="n">
        <v>1900</v>
      </c>
      <c r="F87" s="43" t="n">
        <v>1800</v>
      </c>
      <c r="G87" s="42" t="n">
        <v>1800</v>
      </c>
      <c r="H87" s="43" t="n">
        <v>1800</v>
      </c>
      <c r="I87" s="42" t="n">
        <f aca="false">H87</f>
        <v>1800</v>
      </c>
      <c r="J87" s="42" t="n">
        <f aca="false">I87</f>
        <v>1800</v>
      </c>
    </row>
    <row r="88" customFormat="false" ht="12.8" hidden="false" customHeight="false" outlineLevel="0" collapsed="false">
      <c r="A88" s="41"/>
      <c r="B88" s="7" t="n">
        <v>312001</v>
      </c>
      <c r="C88" s="7" t="s">
        <v>62</v>
      </c>
      <c r="D88" s="42" t="n">
        <v>4612</v>
      </c>
      <c r="E88" s="42" t="n">
        <v>5040</v>
      </c>
      <c r="F88" s="43" t="n">
        <v>5544</v>
      </c>
      <c r="G88" s="42" t="n">
        <v>9610</v>
      </c>
      <c r="H88" s="43" t="n">
        <v>6098</v>
      </c>
      <c r="I88" s="42" t="n">
        <f aca="false">H88</f>
        <v>6098</v>
      </c>
      <c r="J88" s="42" t="n">
        <f aca="false">I88</f>
        <v>6098</v>
      </c>
    </row>
    <row r="89" customFormat="false" ht="12.8" hidden="false" customHeight="false" outlineLevel="0" collapsed="false">
      <c r="A89" s="41"/>
      <c r="B89" s="7" t="n">
        <v>312001</v>
      </c>
      <c r="C89" s="7" t="s">
        <v>63</v>
      </c>
      <c r="D89" s="42" t="n">
        <v>5913</v>
      </c>
      <c r="E89" s="42" t="n">
        <v>5818</v>
      </c>
      <c r="F89" s="43" t="n">
        <v>6482</v>
      </c>
      <c r="G89" s="42" t="n">
        <v>5875</v>
      </c>
      <c r="H89" s="43" t="n">
        <v>6615</v>
      </c>
      <c r="I89" s="42" t="n">
        <f aca="false">H89</f>
        <v>6615</v>
      </c>
      <c r="J89" s="42" t="n">
        <f aca="false">I89</f>
        <v>6615</v>
      </c>
    </row>
    <row r="90" customFormat="false" ht="12.8" hidden="false" customHeight="false" outlineLevel="0" collapsed="false">
      <c r="A90" s="41"/>
      <c r="B90" s="7" t="n">
        <v>312001</v>
      </c>
      <c r="C90" s="7" t="s">
        <v>64</v>
      </c>
      <c r="D90" s="42" t="n">
        <v>3115</v>
      </c>
      <c r="E90" s="42" t="n">
        <v>2372</v>
      </c>
      <c r="F90" s="43" t="n">
        <v>7786</v>
      </c>
      <c r="G90" s="42" t="n">
        <v>31550</v>
      </c>
      <c r="H90" s="43" t="n">
        <v>38050</v>
      </c>
      <c r="I90" s="42" t="n">
        <f aca="false">H90</f>
        <v>38050</v>
      </c>
      <c r="J90" s="42" t="n">
        <f aca="false">I90</f>
        <v>38050</v>
      </c>
    </row>
    <row r="91" customFormat="false" ht="12.8" hidden="false" customHeight="false" outlineLevel="0" collapsed="false">
      <c r="A91" s="41"/>
      <c r="B91" s="7" t="n">
        <v>312001</v>
      </c>
      <c r="C91" s="7" t="s">
        <v>65</v>
      </c>
      <c r="D91" s="42" t="n">
        <v>431.6</v>
      </c>
      <c r="E91" s="42" t="n">
        <v>398.4</v>
      </c>
      <c r="F91" s="43" t="n">
        <v>400</v>
      </c>
      <c r="G91" s="42" t="n">
        <v>465</v>
      </c>
      <c r="H91" s="43" t="n">
        <v>565</v>
      </c>
      <c r="I91" s="42" t="n">
        <f aca="false">H91</f>
        <v>565</v>
      </c>
      <c r="J91" s="42" t="n">
        <f aca="false">I91</f>
        <v>565</v>
      </c>
    </row>
    <row r="92" customFormat="false" ht="12.8" hidden="false" customHeight="false" outlineLevel="0" collapsed="false">
      <c r="A92" s="41"/>
      <c r="B92" s="7" t="n">
        <v>312001</v>
      </c>
      <c r="C92" s="7" t="s">
        <v>66</v>
      </c>
      <c r="D92" s="42" t="n">
        <v>9826</v>
      </c>
      <c r="E92" s="42" t="n">
        <v>7609</v>
      </c>
      <c r="F92" s="43" t="n">
        <f aca="false">12336-F91</f>
        <v>11936</v>
      </c>
      <c r="G92" s="42" t="n">
        <v>10838</v>
      </c>
      <c r="H92" s="43" t="n">
        <f aca="false">3000+4500+1000</f>
        <v>8500</v>
      </c>
      <c r="I92" s="42" t="n">
        <f aca="false">H92</f>
        <v>8500</v>
      </c>
      <c r="J92" s="42" t="n">
        <f aca="false">I92</f>
        <v>8500</v>
      </c>
    </row>
    <row r="93" customFormat="false" ht="12.8" hidden="false" customHeight="false" outlineLevel="0" collapsed="false">
      <c r="A93" s="41"/>
      <c r="B93" s="7" t="n">
        <v>312001</v>
      </c>
      <c r="C93" s="7" t="s">
        <v>67</v>
      </c>
      <c r="D93" s="42" t="n">
        <v>4296</v>
      </c>
      <c r="E93" s="42" t="n">
        <v>4798</v>
      </c>
      <c r="F93" s="43" t="n">
        <v>4300</v>
      </c>
      <c r="G93" s="42" t="n">
        <v>4524</v>
      </c>
      <c r="H93" s="43" t="n">
        <f aca="false">G93</f>
        <v>4524</v>
      </c>
      <c r="I93" s="42" t="n">
        <f aca="false">H93</f>
        <v>4524</v>
      </c>
      <c r="J93" s="42" t="n">
        <f aca="false">I93</f>
        <v>4524</v>
      </c>
    </row>
    <row r="94" customFormat="false" ht="12.8" hidden="false" customHeight="false" outlineLevel="0" collapsed="false">
      <c r="A94" s="41"/>
      <c r="B94" s="7" t="n">
        <v>312001</v>
      </c>
      <c r="C94" s="7" t="s">
        <v>68</v>
      </c>
      <c r="D94" s="42" t="n">
        <v>889</v>
      </c>
      <c r="E94" s="42" t="n">
        <v>966</v>
      </c>
      <c r="F94" s="43" t="n">
        <v>970</v>
      </c>
      <c r="G94" s="42" t="n">
        <v>973</v>
      </c>
      <c r="H94" s="43" t="n">
        <f aca="false">G94</f>
        <v>973</v>
      </c>
      <c r="I94" s="42" t="n">
        <f aca="false">H94</f>
        <v>973</v>
      </c>
      <c r="J94" s="42" t="n">
        <f aca="false">I94</f>
        <v>973</v>
      </c>
    </row>
    <row r="95" customFormat="false" ht="12.8" hidden="false" customHeight="false" outlineLevel="0" collapsed="false">
      <c r="A95" s="41"/>
      <c r="B95" s="7" t="n">
        <v>312001</v>
      </c>
      <c r="C95" s="7" t="s">
        <v>69</v>
      </c>
      <c r="D95" s="42" t="n">
        <v>1058.4</v>
      </c>
      <c r="E95" s="42" t="n">
        <v>1065.12</v>
      </c>
      <c r="F95" s="43" t="n">
        <v>1060</v>
      </c>
      <c r="G95" s="42" t="n">
        <v>1117</v>
      </c>
      <c r="H95" s="43" t="n">
        <v>900</v>
      </c>
      <c r="I95" s="42" t="n">
        <f aca="false">H95</f>
        <v>900</v>
      </c>
      <c r="J95" s="42" t="n">
        <f aca="false">I95</f>
        <v>900</v>
      </c>
    </row>
    <row r="96" customFormat="false" ht="12.8" hidden="false" customHeight="false" outlineLevel="0" collapsed="false">
      <c r="A96" s="41"/>
      <c r="B96" s="7" t="n">
        <v>312001</v>
      </c>
      <c r="C96" s="7" t="s">
        <v>70</v>
      </c>
      <c r="D96" s="42" t="n">
        <v>1328.8</v>
      </c>
      <c r="E96" s="42" t="n">
        <v>1545.58</v>
      </c>
      <c r="F96" s="43" t="n">
        <v>3000</v>
      </c>
      <c r="G96" s="42" t="n">
        <v>4446</v>
      </c>
      <c r="H96" s="43" t="n">
        <v>1500</v>
      </c>
      <c r="I96" s="42" t="n">
        <v>0</v>
      </c>
      <c r="J96" s="42" t="n">
        <v>1500</v>
      </c>
    </row>
    <row r="97" customFormat="false" ht="12.8" hidden="false" customHeight="false" outlineLevel="0" collapsed="false">
      <c r="A97" s="41"/>
      <c r="B97" s="7" t="n">
        <v>312001</v>
      </c>
      <c r="C97" s="7" t="s">
        <v>71</v>
      </c>
      <c r="D97" s="42" t="n">
        <v>38400</v>
      </c>
      <c r="E97" s="42" t="n">
        <v>32364</v>
      </c>
      <c r="F97" s="43" t="n">
        <v>35712</v>
      </c>
      <c r="G97" s="42" t="n">
        <v>35712</v>
      </c>
      <c r="H97" s="43" t="n">
        <v>38688</v>
      </c>
      <c r="I97" s="42" t="n">
        <v>42558</v>
      </c>
      <c r="J97" s="42" t="n">
        <v>46814</v>
      </c>
    </row>
    <row r="98" customFormat="false" ht="12.8" hidden="false" customHeight="false" outlineLevel="0" collapsed="false">
      <c r="A98" s="41"/>
      <c r="B98" s="7" t="n">
        <v>312001</v>
      </c>
      <c r="C98" s="7" t="s">
        <v>72</v>
      </c>
      <c r="D98" s="42" t="n">
        <v>0</v>
      </c>
      <c r="E98" s="42" t="n">
        <v>1625</v>
      </c>
      <c r="F98" s="43" t="n">
        <v>0</v>
      </c>
      <c r="G98" s="42" t="n">
        <v>0</v>
      </c>
      <c r="H98" s="43" t="n">
        <v>0</v>
      </c>
      <c r="I98" s="42" t="n">
        <f aca="false">H98</f>
        <v>0</v>
      </c>
      <c r="J98" s="42" t="n">
        <f aca="false">I98</f>
        <v>0</v>
      </c>
    </row>
    <row r="99" customFormat="false" ht="12.8" hidden="false" customHeight="false" outlineLevel="0" collapsed="false">
      <c r="A99" s="41"/>
      <c r="B99" s="7" t="n">
        <v>312001</v>
      </c>
      <c r="C99" s="7" t="s">
        <v>73</v>
      </c>
      <c r="D99" s="42" t="n">
        <v>12279.12</v>
      </c>
      <c r="E99" s="42" t="n">
        <v>17055.14</v>
      </c>
      <c r="F99" s="43" t="n">
        <v>25870</v>
      </c>
      <c r="G99" s="42" t="n">
        <v>22853</v>
      </c>
      <c r="H99" s="43" t="n">
        <v>7002</v>
      </c>
      <c r="I99" s="43" t="n">
        <f aca="false">výdaje!L360</f>
        <v>0</v>
      </c>
      <c r="J99" s="42" t="n">
        <f aca="false">I99</f>
        <v>0</v>
      </c>
    </row>
    <row r="100" customFormat="false" ht="12.8" hidden="false" customHeight="false" outlineLevel="0" collapsed="false">
      <c r="A100" s="41"/>
      <c r="B100" s="7" t="n">
        <v>312001</v>
      </c>
      <c r="C100" s="7" t="s">
        <v>74</v>
      </c>
      <c r="D100" s="42"/>
      <c r="E100" s="42"/>
      <c r="F100" s="43"/>
      <c r="G100" s="42" t="n">
        <v>3094</v>
      </c>
      <c r="H100" s="43" t="n">
        <v>0</v>
      </c>
      <c r="I100" s="43" t="n">
        <f aca="false">výdaje!L361</f>
        <v>0</v>
      </c>
      <c r="J100" s="42" t="n">
        <f aca="false">I100</f>
        <v>0</v>
      </c>
    </row>
    <row r="101" customFormat="false" ht="12.8" hidden="false" customHeight="false" outlineLevel="0" collapsed="false">
      <c r="A101" s="41"/>
      <c r="B101" s="7" t="n">
        <v>312001</v>
      </c>
      <c r="C101" s="7" t="s">
        <v>75</v>
      </c>
      <c r="D101" s="42"/>
      <c r="E101" s="42"/>
      <c r="F101" s="43"/>
      <c r="G101" s="42" t="n">
        <v>5445</v>
      </c>
      <c r="H101" s="43" t="n">
        <v>0</v>
      </c>
      <c r="I101" s="43" t="n">
        <f aca="false">výdaje!L362</f>
        <v>0</v>
      </c>
      <c r="J101" s="42" t="n">
        <f aca="false">I101</f>
        <v>0</v>
      </c>
    </row>
    <row r="102" customFormat="false" ht="12.8" hidden="false" customHeight="false" outlineLevel="0" collapsed="false">
      <c r="A102" s="41"/>
      <c r="B102" s="7" t="n">
        <v>312001</v>
      </c>
      <c r="C102" s="7" t="s">
        <v>76</v>
      </c>
      <c r="D102" s="42"/>
      <c r="E102" s="42"/>
      <c r="F102" s="43" t="n">
        <v>137658</v>
      </c>
      <c r="G102" s="42" t="n">
        <v>2478</v>
      </c>
      <c r="H102" s="43" t="n">
        <v>0</v>
      </c>
      <c r="I102" s="43" t="n">
        <f aca="false">výdaje!L363</f>
        <v>0</v>
      </c>
      <c r="J102" s="42" t="n">
        <f aca="false">I102</f>
        <v>0</v>
      </c>
    </row>
    <row r="103" customFormat="false" ht="12.8" hidden="false" customHeight="false" outlineLevel="0" collapsed="false">
      <c r="A103" s="41"/>
      <c r="B103" s="7" t="n">
        <v>312012</v>
      </c>
      <c r="C103" s="7" t="s">
        <v>77</v>
      </c>
      <c r="D103" s="42" t="n">
        <v>2935.08</v>
      </c>
      <c r="E103" s="42" t="n">
        <v>3477.63</v>
      </c>
      <c r="F103" s="43" t="n">
        <v>3500</v>
      </c>
      <c r="G103" s="42" t="n">
        <v>3500</v>
      </c>
      <c r="H103" s="43" t="n">
        <f aca="false">G103</f>
        <v>3500</v>
      </c>
      <c r="I103" s="42" t="n">
        <f aca="false">H103</f>
        <v>3500</v>
      </c>
      <c r="J103" s="42" t="n">
        <f aca="false">I103</f>
        <v>3500</v>
      </c>
    </row>
    <row r="104" customFormat="false" ht="12.8" hidden="false" customHeight="false" outlineLevel="0" collapsed="false">
      <c r="A104" s="41"/>
      <c r="B104" s="7" t="n">
        <v>312012</v>
      </c>
      <c r="C104" s="7" t="s">
        <v>78</v>
      </c>
      <c r="D104" s="42" t="n">
        <v>136.34</v>
      </c>
      <c r="E104" s="42" t="n">
        <v>135.35</v>
      </c>
      <c r="F104" s="43" t="n">
        <v>136</v>
      </c>
      <c r="G104" s="42" t="n">
        <v>136</v>
      </c>
      <c r="H104" s="43" t="n">
        <f aca="false">G104</f>
        <v>136</v>
      </c>
      <c r="I104" s="42" t="n">
        <f aca="false">H104</f>
        <v>136</v>
      </c>
      <c r="J104" s="42" t="n">
        <f aca="false">I104</f>
        <v>136</v>
      </c>
    </row>
    <row r="105" customFormat="false" ht="12.8" hidden="false" customHeight="false" outlineLevel="0" collapsed="false">
      <c r="A105" s="41"/>
      <c r="B105" s="7" t="n">
        <v>312012</v>
      </c>
      <c r="C105" s="7" t="s">
        <v>79</v>
      </c>
      <c r="D105" s="42" t="n">
        <v>294.93</v>
      </c>
      <c r="E105" s="42" t="n">
        <v>294.12</v>
      </c>
      <c r="F105" s="43" t="n">
        <v>295</v>
      </c>
      <c r="G105" s="42" t="n">
        <v>295</v>
      </c>
      <c r="H105" s="43" t="n">
        <f aca="false">G105</f>
        <v>295</v>
      </c>
      <c r="I105" s="42" t="n">
        <f aca="false">H105</f>
        <v>295</v>
      </c>
      <c r="J105" s="42" t="n">
        <f aca="false">I105</f>
        <v>295</v>
      </c>
    </row>
    <row r="106" customFormat="false" ht="12.8" hidden="false" customHeight="false" outlineLevel="0" collapsed="false">
      <c r="A106" s="41"/>
      <c r="B106" s="7" t="n">
        <v>312012</v>
      </c>
      <c r="C106" s="7" t="s">
        <v>80</v>
      </c>
      <c r="D106" s="42" t="n">
        <v>4204.14</v>
      </c>
      <c r="E106" s="42" t="n">
        <v>4466.45</v>
      </c>
      <c r="F106" s="43" t="n">
        <v>4465</v>
      </c>
      <c r="G106" s="42" t="n">
        <v>5120</v>
      </c>
      <c r="H106" s="43" t="n">
        <v>5120</v>
      </c>
      <c r="I106" s="42" t="n">
        <f aca="false">H106</f>
        <v>5120</v>
      </c>
      <c r="J106" s="42" t="n">
        <f aca="false">I106</f>
        <v>5120</v>
      </c>
    </row>
    <row r="107" customFormat="false" ht="12.8" hidden="false" customHeight="false" outlineLevel="0" collapsed="false">
      <c r="A107" s="41"/>
      <c r="B107" s="7" t="n">
        <v>312012</v>
      </c>
      <c r="C107" s="7" t="s">
        <v>81</v>
      </c>
      <c r="D107" s="42" t="n">
        <v>1213.08</v>
      </c>
      <c r="E107" s="42" t="n">
        <v>1074.29</v>
      </c>
      <c r="F107" s="43" t="n">
        <v>1081</v>
      </c>
      <c r="G107" s="42" t="n">
        <v>1081</v>
      </c>
      <c r="H107" s="43" t="n">
        <f aca="false">G107</f>
        <v>1081</v>
      </c>
      <c r="I107" s="42" t="n">
        <f aca="false">H107</f>
        <v>1081</v>
      </c>
      <c r="J107" s="42" t="n">
        <f aca="false">I107</f>
        <v>1081</v>
      </c>
    </row>
    <row r="108" customFormat="false" ht="12.8" hidden="false" customHeight="false" outlineLevel="0" collapsed="false">
      <c r="A108" s="41"/>
      <c r="B108" s="7" t="n">
        <v>312012</v>
      </c>
      <c r="C108" s="7" t="s">
        <v>82</v>
      </c>
      <c r="D108" s="42" t="n">
        <v>210</v>
      </c>
      <c r="E108" s="42" t="n">
        <v>231.76</v>
      </c>
      <c r="F108" s="43" t="n">
        <v>210</v>
      </c>
      <c r="G108" s="42" t="n">
        <v>3413</v>
      </c>
      <c r="H108" s="43" t="n">
        <v>252</v>
      </c>
      <c r="I108" s="42" t="n">
        <f aca="false">H108</f>
        <v>252</v>
      </c>
      <c r="J108" s="42" t="n">
        <f aca="false">I108</f>
        <v>252</v>
      </c>
    </row>
    <row r="109" customFormat="false" ht="12.8" hidden="false" customHeight="false" outlineLevel="0" collapsed="false">
      <c r="A109" s="41"/>
      <c r="B109" s="7" t="n">
        <v>322001</v>
      </c>
      <c r="C109" s="7" t="s">
        <v>83</v>
      </c>
      <c r="D109" s="42"/>
      <c r="E109" s="42" t="n">
        <v>282834</v>
      </c>
      <c r="F109" s="43" t="n">
        <v>605166</v>
      </c>
      <c r="G109" s="42" t="n">
        <v>498789</v>
      </c>
      <c r="H109" s="43" t="n">
        <v>0</v>
      </c>
      <c r="I109" s="42" t="n">
        <f aca="false">H109</f>
        <v>0</v>
      </c>
      <c r="J109" s="42" t="n">
        <f aca="false">I109</f>
        <v>0</v>
      </c>
    </row>
    <row r="110" customFormat="false" ht="12.8" hidden="false" customHeight="false" outlineLevel="0" collapsed="false">
      <c r="A110" s="41"/>
      <c r="B110" s="7" t="n">
        <v>322001</v>
      </c>
      <c r="C110" s="7" t="s">
        <v>84</v>
      </c>
      <c r="D110" s="42"/>
      <c r="E110" s="42"/>
      <c r="F110" s="43" t="n">
        <v>390000</v>
      </c>
      <c r="G110" s="42" t="n">
        <v>338952</v>
      </c>
      <c r="H110" s="43" t="n">
        <v>0</v>
      </c>
      <c r="I110" s="42" t="n">
        <f aca="false">H110</f>
        <v>0</v>
      </c>
      <c r="J110" s="42" t="n">
        <f aca="false">I110</f>
        <v>0</v>
      </c>
    </row>
    <row r="111" customFormat="false" ht="12.8" hidden="false" customHeight="false" outlineLevel="0" collapsed="false">
      <c r="A111" s="41"/>
      <c r="B111" s="7" t="n">
        <v>322001</v>
      </c>
      <c r="C111" s="7" t="s">
        <v>85</v>
      </c>
      <c r="D111" s="42"/>
      <c r="E111" s="42" t="n">
        <v>249669.78</v>
      </c>
      <c r="F111" s="43"/>
      <c r="G111" s="42"/>
      <c r="H111" s="43" t="n">
        <v>0</v>
      </c>
      <c r="I111" s="42" t="n">
        <f aca="false">H111</f>
        <v>0</v>
      </c>
      <c r="J111" s="42" t="n">
        <f aca="false">I111</f>
        <v>0</v>
      </c>
    </row>
    <row r="112" customFormat="false" ht="12.8" hidden="false" customHeight="false" outlineLevel="0" collapsed="false">
      <c r="A112" s="41"/>
      <c r="B112" s="7" t="n">
        <v>322001</v>
      </c>
      <c r="C112" s="7" t="s">
        <v>86</v>
      </c>
      <c r="D112" s="42"/>
      <c r="E112" s="42"/>
      <c r="F112" s="43"/>
      <c r="G112" s="42" t="n">
        <v>137657</v>
      </c>
      <c r="H112" s="43" t="n">
        <v>0</v>
      </c>
      <c r="I112" s="42" t="n">
        <f aca="false">H112</f>
        <v>0</v>
      </c>
      <c r="J112" s="42" t="n">
        <f aca="false">I112</f>
        <v>0</v>
      </c>
    </row>
    <row r="113" customFormat="false" ht="12.8" hidden="false" customHeight="false" outlineLevel="0" collapsed="false">
      <c r="A113" s="41"/>
      <c r="B113" s="7" t="n">
        <v>322001</v>
      </c>
      <c r="C113" s="7" t="s">
        <v>87</v>
      </c>
      <c r="D113" s="42"/>
      <c r="E113" s="42" t="n">
        <v>30000</v>
      </c>
      <c r="F113" s="43"/>
      <c r="G113" s="42"/>
      <c r="H113" s="43" t="n">
        <v>0</v>
      </c>
      <c r="I113" s="42" t="n">
        <f aca="false">H113</f>
        <v>0</v>
      </c>
      <c r="J113" s="42" t="n">
        <f aca="false">I113</f>
        <v>0</v>
      </c>
    </row>
    <row r="114" customFormat="false" ht="12.8" hidden="false" customHeight="false" outlineLevel="0" collapsed="false">
      <c r="A114" s="41"/>
      <c r="B114" s="7" t="n">
        <v>322001</v>
      </c>
      <c r="C114" s="7" t="s">
        <v>88</v>
      </c>
      <c r="D114" s="42"/>
      <c r="E114" s="42"/>
      <c r="F114" s="43"/>
      <c r="G114" s="42"/>
      <c r="H114" s="43" t="n">
        <v>200000</v>
      </c>
      <c r="I114" s="42" t="n">
        <v>0</v>
      </c>
      <c r="J114" s="42" t="n">
        <v>0</v>
      </c>
    </row>
    <row r="115" customFormat="false" ht="12.8" hidden="false" customHeight="false" outlineLevel="0" collapsed="false">
      <c r="A115" s="41"/>
      <c r="B115" s="7" t="n">
        <v>322001</v>
      </c>
      <c r="C115" s="7" t="s">
        <v>89</v>
      </c>
      <c r="D115" s="42" t="n">
        <v>113000</v>
      </c>
      <c r="E115" s="42"/>
      <c r="F115" s="42"/>
      <c r="G115" s="42"/>
      <c r="H115" s="42" t="n">
        <v>130000</v>
      </c>
      <c r="I115" s="42" t="n">
        <v>0</v>
      </c>
      <c r="J115" s="42" t="n">
        <v>0</v>
      </c>
    </row>
    <row r="116" customFormat="false" ht="12.8" hidden="false" customHeight="false" outlineLevel="0" collapsed="false">
      <c r="A116" s="41"/>
      <c r="B116" s="7" t="n">
        <v>331001</v>
      </c>
      <c r="C116" s="7" t="s">
        <v>90</v>
      </c>
      <c r="D116" s="42"/>
      <c r="E116" s="42" t="n">
        <v>5144</v>
      </c>
      <c r="F116" s="42" t="n">
        <v>1286</v>
      </c>
      <c r="G116" s="43" t="n">
        <v>1286</v>
      </c>
      <c r="H116" s="43" t="n">
        <v>0</v>
      </c>
      <c r="I116" s="42" t="n">
        <v>0</v>
      </c>
      <c r="J116" s="42" t="n">
        <f aca="false">I116</f>
        <v>0</v>
      </c>
    </row>
    <row r="117" customFormat="false" ht="12.8" hidden="false" customHeight="false" outlineLevel="0" collapsed="false">
      <c r="A117" s="44" t="s">
        <v>91</v>
      </c>
      <c r="B117" s="9" t="n">
        <v>111</v>
      </c>
      <c r="C117" s="9" t="s">
        <v>9</v>
      </c>
      <c r="D117" s="10" t="n">
        <f aca="false">SUM(D86:D116)</f>
        <v>611082.49</v>
      </c>
      <c r="E117" s="10" t="n">
        <f aca="false">SUM(E86:E116)</f>
        <v>1081145.62</v>
      </c>
      <c r="F117" s="10" t="n">
        <f aca="false">SUM(F86:F116)</f>
        <v>1700576</v>
      </c>
      <c r="G117" s="10" t="n">
        <f aca="false">SUM(G86:G116)</f>
        <v>1594147</v>
      </c>
      <c r="H117" s="10" t="n">
        <f aca="false">SUM(H86:H116)</f>
        <v>980789</v>
      </c>
      <c r="I117" s="10" t="n">
        <f aca="false">SUM(I86:I116)</f>
        <v>646157</v>
      </c>
      <c r="J117" s="10" t="n">
        <f aca="false">SUM(J86:J116)</f>
        <v>651913</v>
      </c>
    </row>
    <row r="118" customFormat="false" ht="12.8" hidden="false" customHeight="false" outlineLevel="0" collapsed="false">
      <c r="A118" s="45" t="s">
        <v>36</v>
      </c>
      <c r="B118" s="7" t="n">
        <v>311</v>
      </c>
      <c r="C118" s="7" t="s">
        <v>92</v>
      </c>
      <c r="D118" s="8" t="n">
        <v>1400</v>
      </c>
      <c r="E118" s="42" t="n">
        <v>1400</v>
      </c>
      <c r="F118" s="42" t="n">
        <v>1400</v>
      </c>
      <c r="G118" s="42" t="n">
        <v>1400</v>
      </c>
      <c r="H118" s="43" t="n">
        <v>1400</v>
      </c>
      <c r="I118" s="42" t="n">
        <f aca="false">H118</f>
        <v>1400</v>
      </c>
      <c r="J118" s="42" t="n">
        <f aca="false">I118</f>
        <v>1400</v>
      </c>
    </row>
    <row r="119" customFormat="false" ht="12.8" hidden="false" customHeight="false" outlineLevel="0" collapsed="false">
      <c r="A119" s="44" t="s">
        <v>91</v>
      </c>
      <c r="B119" s="9" t="n">
        <v>71</v>
      </c>
      <c r="C119" s="9" t="s">
        <v>11</v>
      </c>
      <c r="D119" s="10" t="n">
        <f aca="false">SUM(D118:D118)</f>
        <v>1400</v>
      </c>
      <c r="E119" s="10" t="n">
        <f aca="false">SUM(E118:E118)</f>
        <v>1400</v>
      </c>
      <c r="F119" s="10" t="n">
        <f aca="false">SUM(F118:F118)</f>
        <v>1400</v>
      </c>
      <c r="G119" s="10" t="n">
        <f aca="false">SUM(G118:G118)</f>
        <v>1400</v>
      </c>
      <c r="H119" s="10" t="n">
        <f aca="false">SUM(H118:H118)</f>
        <v>1400</v>
      </c>
      <c r="I119" s="10" t="n">
        <f aca="false">SUM(I118:I118)</f>
        <v>1400</v>
      </c>
      <c r="J119" s="10" t="n">
        <f aca="false">SUM(J118:J118)</f>
        <v>1400</v>
      </c>
    </row>
    <row r="120" customFormat="false" ht="12.8" hidden="false" customHeight="false" outlineLevel="0" collapsed="false">
      <c r="A120" s="26" t="s">
        <v>36</v>
      </c>
      <c r="B120" s="7" t="n">
        <v>311</v>
      </c>
      <c r="C120" s="7" t="s">
        <v>92</v>
      </c>
      <c r="D120" s="8"/>
      <c r="E120" s="42" t="n">
        <v>652.21</v>
      </c>
      <c r="F120" s="42" t="n">
        <v>650</v>
      </c>
      <c r="G120" s="42" t="n">
        <v>1798</v>
      </c>
      <c r="H120" s="43" t="n">
        <v>795</v>
      </c>
      <c r="I120" s="42" t="n">
        <f aca="false">H120</f>
        <v>795</v>
      </c>
      <c r="J120" s="42" t="n">
        <f aca="false">I120</f>
        <v>795</v>
      </c>
    </row>
    <row r="121" customFormat="false" ht="12.8" hidden="false" customHeight="false" outlineLevel="0" collapsed="false">
      <c r="A121" s="26"/>
      <c r="B121" s="7" t="n">
        <v>311</v>
      </c>
      <c r="C121" s="7" t="s">
        <v>93</v>
      </c>
      <c r="D121" s="8"/>
      <c r="E121" s="42" t="n">
        <v>5883.01</v>
      </c>
      <c r="F121" s="42" t="n">
        <v>2500</v>
      </c>
      <c r="G121" s="43" t="n">
        <v>2500</v>
      </c>
      <c r="H121" s="43" t="n">
        <f aca="false">760+5840</f>
        <v>6600</v>
      </c>
      <c r="I121" s="42" t="n">
        <f aca="false">H121</f>
        <v>6600</v>
      </c>
      <c r="J121" s="42" t="n">
        <f aca="false">I121</f>
        <v>6600</v>
      </c>
    </row>
    <row r="122" customFormat="false" ht="12.8" hidden="false" customHeight="false" outlineLevel="0" collapsed="false">
      <c r="A122" s="44" t="s">
        <v>91</v>
      </c>
      <c r="B122" s="9" t="n">
        <v>72</v>
      </c>
      <c r="C122" s="9" t="s">
        <v>12</v>
      </c>
      <c r="D122" s="10" t="n">
        <f aca="false">SUM(D120:D121)</f>
        <v>0</v>
      </c>
      <c r="E122" s="10" t="n">
        <f aca="false">SUM(E120:E121)</f>
        <v>6535.22</v>
      </c>
      <c r="F122" s="10" t="n">
        <f aca="false">SUM(F120:F121)</f>
        <v>3150</v>
      </c>
      <c r="G122" s="10" t="n">
        <f aca="false">SUM(G120:G121)</f>
        <v>4298</v>
      </c>
      <c r="H122" s="10" t="n">
        <f aca="false">SUM(H120:H121)</f>
        <v>7395</v>
      </c>
      <c r="I122" s="10" t="n">
        <f aca="false">SUM(I120:I121)</f>
        <v>7395</v>
      </c>
      <c r="J122" s="10" t="n">
        <f aca="false">SUM(J120:J121)</f>
        <v>7395</v>
      </c>
    </row>
    <row r="124" customFormat="false" ht="12.8" hidden="false" customHeight="false" outlineLevel="0" collapsed="false">
      <c r="A124" s="13" t="s">
        <v>94</v>
      </c>
      <c r="B124" s="13"/>
      <c r="C124" s="13"/>
      <c r="D124" s="13"/>
      <c r="E124" s="13"/>
      <c r="F124" s="13"/>
      <c r="G124" s="13"/>
      <c r="H124" s="13"/>
      <c r="I124" s="13"/>
      <c r="J124" s="13"/>
    </row>
    <row r="125" customFormat="false" ht="12.8" hidden="false" customHeight="false" outlineLevel="0" collapsed="false">
      <c r="A125" s="4"/>
      <c r="B125" s="4"/>
      <c r="C125" s="4"/>
      <c r="D125" s="5" t="s">
        <v>1</v>
      </c>
      <c r="E125" s="5" t="s">
        <v>2</v>
      </c>
      <c r="F125" s="5" t="s">
        <v>3</v>
      </c>
      <c r="G125" s="5" t="s">
        <v>4</v>
      </c>
      <c r="H125" s="5" t="s">
        <v>5</v>
      </c>
      <c r="I125" s="5" t="s">
        <v>6</v>
      </c>
      <c r="J125" s="5" t="s">
        <v>7</v>
      </c>
    </row>
    <row r="126" customFormat="false" ht="12.8" hidden="false" customHeight="false" outlineLevel="0" collapsed="false">
      <c r="A126" s="14" t="s">
        <v>8</v>
      </c>
      <c r="B126" s="15" t="n">
        <v>131</v>
      </c>
      <c r="C126" s="15" t="s">
        <v>34</v>
      </c>
      <c r="D126" s="16" t="n">
        <f aca="false">D132</f>
        <v>1030.96</v>
      </c>
      <c r="E126" s="16" t="n">
        <f aca="false">E132</f>
        <v>116750.27</v>
      </c>
      <c r="F126" s="16" t="n">
        <f aca="false">F132</f>
        <v>3111</v>
      </c>
      <c r="G126" s="16" t="n">
        <f aca="false">G132</f>
        <v>3138</v>
      </c>
      <c r="H126" s="16" t="n">
        <f aca="false">H132</f>
        <v>0</v>
      </c>
      <c r="I126" s="16" t="n">
        <f aca="false">I132</f>
        <v>0</v>
      </c>
      <c r="J126" s="16" t="n">
        <f aca="false">J132</f>
        <v>0</v>
      </c>
    </row>
    <row r="127" customFormat="false" ht="12.8" hidden="false" customHeight="false" outlineLevel="0" collapsed="false">
      <c r="A127" s="14"/>
      <c r="B127" s="15" t="n">
        <v>41</v>
      </c>
      <c r="C127" s="15" t="s">
        <v>10</v>
      </c>
      <c r="D127" s="16" t="n">
        <f aca="false">D133+D134</f>
        <v>191209</v>
      </c>
      <c r="E127" s="16" t="n">
        <f aca="false">E133+E134</f>
        <v>335003</v>
      </c>
      <c r="F127" s="16" t="n">
        <f aca="false">F133+F134</f>
        <v>166088</v>
      </c>
      <c r="G127" s="16" t="n">
        <f aca="false">G133+G134</f>
        <v>165361</v>
      </c>
      <c r="H127" s="16" t="n">
        <f aca="false">H133+H134</f>
        <v>410336</v>
      </c>
      <c r="I127" s="16" t="n">
        <f aca="false">I133+I134</f>
        <v>0</v>
      </c>
      <c r="J127" s="16" t="n">
        <f aca="false">J133+J134</f>
        <v>0</v>
      </c>
    </row>
    <row r="128" customFormat="false" ht="12.8" hidden="false" customHeight="false" outlineLevel="0" collapsed="false">
      <c r="A128" s="14"/>
      <c r="B128" s="15" t="n">
        <v>52</v>
      </c>
      <c r="C128" s="15" t="s">
        <v>15</v>
      </c>
      <c r="D128" s="16" t="n">
        <v>0</v>
      </c>
      <c r="E128" s="16" t="n">
        <v>0</v>
      </c>
      <c r="F128" s="16" t="n">
        <v>0</v>
      </c>
      <c r="G128" s="16" t="n">
        <v>0</v>
      </c>
      <c r="H128" s="16" t="n">
        <v>0</v>
      </c>
      <c r="I128" s="16" t="n">
        <v>0</v>
      </c>
      <c r="J128" s="16" t="n">
        <v>0</v>
      </c>
    </row>
    <row r="129" customFormat="false" ht="12.8" hidden="false" customHeight="false" outlineLevel="0" collapsed="false">
      <c r="A129" s="14"/>
      <c r="B129" s="15" t="n">
        <v>71</v>
      </c>
      <c r="C129" s="15" t="s">
        <v>11</v>
      </c>
      <c r="D129" s="16" t="n">
        <f aca="false">D135</f>
        <v>16000</v>
      </c>
      <c r="E129" s="16" t="n">
        <f aca="false">E135</f>
        <v>75210.5</v>
      </c>
      <c r="F129" s="16" t="n">
        <f aca="false">F135</f>
        <v>4500</v>
      </c>
      <c r="G129" s="16" t="n">
        <f aca="false">G135</f>
        <v>5318</v>
      </c>
      <c r="H129" s="16" t="n">
        <f aca="false">H135</f>
        <v>3000</v>
      </c>
      <c r="I129" s="16" t="n">
        <f aca="false">I135</f>
        <v>0</v>
      </c>
      <c r="J129" s="16" t="n">
        <f aca="false">J135</f>
        <v>0</v>
      </c>
    </row>
    <row r="130" customFormat="false" ht="12.8" hidden="false" customHeight="false" outlineLevel="0" collapsed="false">
      <c r="A130" s="11"/>
      <c r="B130" s="12"/>
      <c r="C130" s="17" t="s">
        <v>17</v>
      </c>
      <c r="D130" s="18" t="n">
        <f aca="false">SUM(D126:D129)</f>
        <v>208239.96</v>
      </c>
      <c r="E130" s="18" t="n">
        <f aca="false">SUM(E126:E129)</f>
        <v>526963.77</v>
      </c>
      <c r="F130" s="18" t="n">
        <f aca="false">SUM(F126:F129)</f>
        <v>173699</v>
      </c>
      <c r="G130" s="18" t="n">
        <f aca="false">SUM(G126:G129)</f>
        <v>173817</v>
      </c>
      <c r="H130" s="18" t="n">
        <f aca="false">SUM(H126:H129)</f>
        <v>413336</v>
      </c>
      <c r="I130" s="18" t="n">
        <f aca="false">SUM(I126:I129)</f>
        <v>0</v>
      </c>
      <c r="J130" s="18" t="n">
        <f aca="false">SUM(J126:J129)</f>
        <v>0</v>
      </c>
    </row>
    <row r="132" customFormat="false" ht="12.8" hidden="false" customHeight="false" outlineLevel="0" collapsed="false">
      <c r="B132" s="27" t="s">
        <v>44</v>
      </c>
      <c r="C132" s="11" t="s">
        <v>95</v>
      </c>
      <c r="D132" s="28" t="n">
        <v>1030.96</v>
      </c>
      <c r="E132" s="28" t="n">
        <v>116750.27</v>
      </c>
      <c r="F132" s="28" t="n">
        <f aca="false">ROUND(E98+16.61+1469.26,0)</f>
        <v>3111</v>
      </c>
      <c r="G132" s="28" t="n">
        <v>3138</v>
      </c>
      <c r="H132" s="28"/>
      <c r="I132" s="28"/>
      <c r="J132" s="29"/>
    </row>
    <row r="133" customFormat="false" ht="12.8" hidden="false" customHeight="false" outlineLevel="0" collapsed="false">
      <c r="B133" s="30"/>
      <c r="C133" s="1" t="s">
        <v>96</v>
      </c>
      <c r="D133" s="32" t="n">
        <v>58819</v>
      </c>
      <c r="E133" s="32" t="n">
        <v>148582.56</v>
      </c>
      <c r="F133" s="32" t="n">
        <f aca="false">ROUND(137682.92+495.91+1.5+31836+3682.9,0)-F132-F134-F135</f>
        <v>166088</v>
      </c>
      <c r="G133" s="32" t="n">
        <v>165361</v>
      </c>
      <c r="H133" s="32" t="n">
        <f aca="false">G139-H132-H134-H135</f>
        <v>410336</v>
      </c>
      <c r="I133" s="32"/>
      <c r="J133" s="33"/>
    </row>
    <row r="134" customFormat="false" ht="12.8" hidden="false" customHeight="false" outlineLevel="0" collapsed="false">
      <c r="B134" s="30"/>
      <c r="C134" s="31" t="s">
        <v>97</v>
      </c>
      <c r="D134" s="32" t="n">
        <v>132390</v>
      </c>
      <c r="E134" s="32" t="n">
        <v>186420.44</v>
      </c>
      <c r="F134" s="32"/>
      <c r="G134" s="34"/>
      <c r="H134" s="32"/>
      <c r="I134" s="32"/>
      <c r="J134" s="33"/>
    </row>
    <row r="135" customFormat="false" ht="12.8" hidden="false" customHeight="false" outlineLevel="0" collapsed="false">
      <c r="B135" s="35"/>
      <c r="C135" s="36" t="s">
        <v>98</v>
      </c>
      <c r="D135" s="37" t="n">
        <v>16000</v>
      </c>
      <c r="E135" s="37" t="n">
        <v>75210.5</v>
      </c>
      <c r="F135" s="37" t="n">
        <v>4500</v>
      </c>
      <c r="G135" s="46" t="n">
        <v>5318</v>
      </c>
      <c r="H135" s="37" t="n">
        <v>3000</v>
      </c>
      <c r="I135" s="37"/>
      <c r="J135" s="38"/>
    </row>
    <row r="137" customFormat="false" ht="12.8" hidden="false" customHeight="false" outlineLevel="0" collapsed="false">
      <c r="A137" s="13" t="s">
        <v>99</v>
      </c>
      <c r="B137" s="13"/>
      <c r="C137" s="13"/>
      <c r="D137" s="13"/>
      <c r="E137" s="13"/>
      <c r="F137" s="13"/>
      <c r="G137" s="13"/>
      <c r="H137" s="13"/>
      <c r="I137" s="13"/>
      <c r="J137" s="13"/>
    </row>
    <row r="138" customFormat="false" ht="12.8" hidden="false" customHeight="false" outlineLevel="0" collapsed="false">
      <c r="A138" s="4"/>
      <c r="B138" s="4"/>
      <c r="C138" s="4"/>
      <c r="D138" s="5" t="s">
        <v>1</v>
      </c>
      <c r="E138" s="5" t="s">
        <v>2</v>
      </c>
      <c r="F138" s="5" t="s">
        <v>3</v>
      </c>
      <c r="G138" s="5" t="s">
        <v>4</v>
      </c>
      <c r="H138" s="5" t="s">
        <v>5</v>
      </c>
      <c r="I138" s="5" t="s">
        <v>6</v>
      </c>
      <c r="J138" s="5" t="s">
        <v>7</v>
      </c>
    </row>
    <row r="139" customFormat="false" ht="12.8" hidden="false" customHeight="false" outlineLevel="0" collapsed="false">
      <c r="D139" s="16" t="n">
        <f aca="false">D21-výdaje!G20</f>
        <v>403186.8</v>
      </c>
      <c r="E139" s="16" t="n">
        <f aca="false">E21-výdaje!H20</f>
        <v>175691.970000001</v>
      </c>
      <c r="F139" s="16" t="n">
        <f aca="false">F21-výdaje!I20</f>
        <v>154729</v>
      </c>
      <c r="G139" s="16" t="n">
        <f aca="false">G21-výdaje!J20</f>
        <v>413336</v>
      </c>
      <c r="H139" s="16" t="n">
        <f aca="false">H21-výdaje!K20</f>
        <v>0</v>
      </c>
      <c r="I139" s="16" t="n">
        <f aca="false">I21-výdaje!L20</f>
        <v>0</v>
      </c>
      <c r="J139" s="16" t="n">
        <f aca="false">J21-výdaje!M20</f>
        <v>0</v>
      </c>
    </row>
  </sheetData>
  <mergeCells count="9">
    <mergeCell ref="A3:A20"/>
    <mergeCell ref="A30:A38"/>
    <mergeCell ref="A43:A45"/>
    <mergeCell ref="A52:A57"/>
    <mergeCell ref="A59:A60"/>
    <mergeCell ref="A79:A81"/>
    <mergeCell ref="A86:A116"/>
    <mergeCell ref="A120:A121"/>
    <mergeCell ref="A126:A129"/>
  </mergeCells>
  <printOptions headings="false" gridLines="false" gridLinesSet="true" horizontalCentered="true" verticalCentered="false"/>
  <pageMargins left="0.236111111111111" right="0.236111111111111" top="0.438888888888889" bottom="0.438888888888889" header="0.3" footer="0.3"/>
  <pageSetup paperSize="9" scale="8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&amp;L&amp;"Arial,Normálne"&amp;10Finančný rozpočet v členení podľa programov&amp;C&amp;"Arial,Normálne"&amp;10Obec Nesluša&amp;R&amp;"Arial,Normálne"&amp;10 2020 - 2021</oddHeader>
    <oddFooter>&amp;L&amp;"Arial,Normálne"&amp;10Príloha č. 1&amp;C&amp;"Arial,Normálne"&amp;10Schválený UOZ_V-24/2019&amp;R&amp;"Arial,Normálne"&amp;10 06. 12. 2019</oddFooter>
  </headerFooter>
  <rowBreaks count="4" manualBreakCount="4">
    <brk id="22" man="true" max="16383" min="0"/>
    <brk id="40" man="true" max="16383" min="0"/>
    <brk id="76" man="true" max="16383" min="0"/>
    <brk id="123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647"/>
  <sheetViews>
    <sheetView showFormulas="false" showGridLines="true" showRowColHeaders="true" showZeros="true" rightToLeft="false" tabSelected="true" showOutlineSymbols="true" defaultGridColor="false" view="normal" topLeftCell="D1" colorId="22" zoomScale="100" zoomScaleNormal="100" zoomScalePageLayoutView="100" workbookViewId="0">
      <selection pane="topLeft" activeCell="D1" activeCellId="0" sqref="D1"/>
    </sheetView>
  </sheetViews>
  <sheetFormatPr defaultColWidth="11.53515625" defaultRowHeight="12.8" zeroHeight="false" outlineLevelRow="0" outlineLevelCol="0"/>
  <cols>
    <col collapsed="false" customWidth="true" hidden="true" outlineLevel="0" max="1" min="1" style="1" width="2.7"/>
    <col collapsed="false" customWidth="true" hidden="true" outlineLevel="0" max="2" min="2" style="1" width="3.11"/>
    <col collapsed="false" customWidth="true" hidden="true" outlineLevel="0" max="3" min="3" style="1" width="2.97"/>
    <col collapsed="false" customWidth="true" hidden="false" outlineLevel="0" max="4" min="4" style="1" width="11.61"/>
    <col collapsed="false" customWidth="true" hidden="false" outlineLevel="0" max="5" min="5" style="1" width="8.64"/>
    <col collapsed="false" customWidth="true" hidden="false" outlineLevel="0" max="6" min="6" style="1" width="18.09"/>
    <col collapsed="false" customWidth="true" hidden="false" outlineLevel="0" max="13" min="7" style="1" width="11.22"/>
    <col collapsed="false" customWidth="true" hidden="false" outlineLevel="0" max="64" min="14" style="1" width="8.64"/>
  </cols>
  <sheetData>
    <row r="1" customFormat="false" ht="12.8" hidden="false" customHeight="false" outlineLevel="0" collapsed="false">
      <c r="A1" s="1" t="s">
        <v>100</v>
      </c>
      <c r="B1" s="1" t="s">
        <v>101</v>
      </c>
      <c r="C1" s="1" t="s">
        <v>102</v>
      </c>
      <c r="D1" s="2" t="s">
        <v>103</v>
      </c>
      <c r="E1" s="3"/>
      <c r="F1" s="3"/>
      <c r="G1" s="3"/>
      <c r="H1" s="3"/>
      <c r="I1" s="3"/>
      <c r="J1" s="3"/>
      <c r="K1" s="3"/>
      <c r="L1" s="3"/>
      <c r="M1" s="3"/>
    </row>
    <row r="2" customFormat="false" ht="12.8" hidden="false" customHeight="false" outlineLevel="0" collapsed="false">
      <c r="D2" s="4"/>
      <c r="E2" s="4"/>
      <c r="F2" s="4"/>
      <c r="G2" s="5" t="s">
        <v>1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</row>
    <row r="3" customFormat="false" ht="12.8" hidden="false" customHeight="true" outlineLevel="0" collapsed="false">
      <c r="D3" s="47" t="s">
        <v>8</v>
      </c>
      <c r="E3" s="7" t="n">
        <v>111</v>
      </c>
      <c r="F3" s="7" t="s">
        <v>9</v>
      </c>
      <c r="G3" s="8" t="n">
        <f aca="false">G24+G151+G241+G286+G372+G467</f>
        <v>487164.73</v>
      </c>
      <c r="H3" s="8" t="n">
        <f aca="false">H24+H151+H241+H286+H372+H467</f>
        <v>520218.89</v>
      </c>
      <c r="I3" s="8" t="n">
        <f aca="false">I24+I151+I241+I286+I372+I467</f>
        <v>701585</v>
      </c>
      <c r="J3" s="8" t="n">
        <f aca="false">J24+J151+J241+J286+J372+J467</f>
        <v>566596</v>
      </c>
      <c r="K3" s="8" t="n">
        <f aca="false">K24+K151+K241+K286+K372+K467</f>
        <v>650786</v>
      </c>
      <c r="L3" s="8" t="n">
        <f aca="false">L24+L151+L241+L286+L372+L467</f>
        <v>646154</v>
      </c>
      <c r="M3" s="8" t="n">
        <f aca="false">M24+M151+M241+M286+M372+M467</f>
        <v>651910</v>
      </c>
    </row>
    <row r="4" customFormat="false" ht="12.8" hidden="false" customHeight="false" outlineLevel="0" collapsed="false">
      <c r="D4" s="47"/>
      <c r="E4" s="7" t="n">
        <v>41</v>
      </c>
      <c r="F4" s="7" t="s">
        <v>10</v>
      </c>
      <c r="G4" s="8" t="n">
        <f aca="false">G25+G152+G212+G242+G287+G373+G468+G642</f>
        <v>734793.98</v>
      </c>
      <c r="H4" s="8" t="n">
        <f aca="false">H25+H152+H212+H242+H287+H373+H468+H642</f>
        <v>788649.82</v>
      </c>
      <c r="I4" s="8" t="n">
        <f aca="false">I25+I152+I212+I242+I287+I373+I468+I642</f>
        <v>912216</v>
      </c>
      <c r="J4" s="8" t="n">
        <f aca="false">J25+J152+J212+J242+J287+J373+J468+J642</f>
        <v>856222</v>
      </c>
      <c r="K4" s="8" t="n">
        <f aca="false">K25+K152+K212+K242+K287+K373+K468+K642</f>
        <v>974848</v>
      </c>
      <c r="L4" s="8" t="n">
        <f aca="false">L25+L152+L212+L242+L287+L373+L468+L642</f>
        <v>979841</v>
      </c>
      <c r="M4" s="8" t="n">
        <f aca="false">M25+M152+M212+M242+M287+M373+M468+M642</f>
        <v>1030711</v>
      </c>
    </row>
    <row r="5" customFormat="false" ht="12.8" hidden="false" customHeight="false" outlineLevel="0" collapsed="false">
      <c r="D5" s="47"/>
      <c r="E5" s="7" t="n">
        <v>71</v>
      </c>
      <c r="F5" s="7" t="s">
        <v>11</v>
      </c>
      <c r="G5" s="8" t="n">
        <f aca="false">G288</f>
        <v>1400</v>
      </c>
      <c r="H5" s="8" t="n">
        <f aca="false">H288</f>
        <v>1400</v>
      </c>
      <c r="I5" s="8" t="n">
        <f aca="false">I288</f>
        <v>1400</v>
      </c>
      <c r="J5" s="8" t="n">
        <f aca="false">J288</f>
        <v>1400</v>
      </c>
      <c r="K5" s="8" t="n">
        <f aca="false">K288</f>
        <v>1400</v>
      </c>
      <c r="L5" s="8" t="n">
        <f aca="false">L288</f>
        <v>1400</v>
      </c>
      <c r="M5" s="8" t="n">
        <f aca="false">M288</f>
        <v>1400</v>
      </c>
    </row>
    <row r="6" customFormat="false" ht="12.8" hidden="false" customHeight="false" outlineLevel="0" collapsed="false">
      <c r="D6" s="47"/>
      <c r="E6" s="7" t="n">
        <v>72</v>
      </c>
      <c r="F6" s="7" t="s">
        <v>12</v>
      </c>
      <c r="G6" s="8" t="n">
        <f aca="false">G26+G153+G213+G243+G289+G469</f>
        <v>0</v>
      </c>
      <c r="H6" s="8" t="n">
        <f aca="false">H26+H153+H213+H243+H289+H469</f>
        <v>57128.66</v>
      </c>
      <c r="I6" s="8" t="n">
        <f aca="false">I26+I153+I213+I243+I289+I469</f>
        <v>51390</v>
      </c>
      <c r="J6" s="8" t="n">
        <f aca="false">J26+J153+J213+J243+J289+J469</f>
        <v>60021</v>
      </c>
      <c r="K6" s="8" t="n">
        <f aca="false">K26+K153+K213+K243+K289+K469</f>
        <v>50455</v>
      </c>
      <c r="L6" s="8" t="n">
        <f aca="false">L26+L153+L213+L243+L289+L469</f>
        <v>50453</v>
      </c>
      <c r="M6" s="8" t="n">
        <f aca="false">M26+M153+M213+M243+M289+M469</f>
        <v>50453</v>
      </c>
    </row>
    <row r="7" customFormat="false" ht="12.8" hidden="false" customHeight="false" outlineLevel="0" collapsed="false">
      <c r="D7" s="47"/>
      <c r="E7" s="7"/>
      <c r="F7" s="9" t="s">
        <v>104</v>
      </c>
      <c r="G7" s="10" t="n">
        <f aca="false">SUM(G3:G6)</f>
        <v>1223358.71</v>
      </c>
      <c r="H7" s="10" t="n">
        <f aca="false">SUM(H3:H6)</f>
        <v>1367397.37</v>
      </c>
      <c r="I7" s="10" t="n">
        <f aca="false">SUM(I3:I6)</f>
        <v>1666591</v>
      </c>
      <c r="J7" s="10" t="n">
        <f aca="false">SUM(J3:J6)</f>
        <v>1484239</v>
      </c>
      <c r="K7" s="10" t="n">
        <f aca="false">SUM(K3:K6)</f>
        <v>1677489</v>
      </c>
      <c r="L7" s="10" t="n">
        <f aca="false">SUM(L3:L6)</f>
        <v>1677848</v>
      </c>
      <c r="M7" s="10" t="n">
        <f aca="false">SUM(M3:M6)</f>
        <v>1734474</v>
      </c>
    </row>
    <row r="8" customFormat="false" ht="12.8" hidden="false" customHeight="false" outlineLevel="0" collapsed="false">
      <c r="D8" s="47"/>
      <c r="E8" s="7" t="n">
        <v>111</v>
      </c>
      <c r="F8" s="7" t="s">
        <v>9</v>
      </c>
      <c r="G8" s="8" t="n">
        <f aca="false">G525</f>
        <v>0</v>
      </c>
      <c r="H8" s="8" t="n">
        <f aca="false">H525</f>
        <v>675504.98</v>
      </c>
      <c r="I8" s="8" t="n">
        <f aca="false">I525</f>
        <v>995166</v>
      </c>
      <c r="J8" s="8" t="n">
        <f aca="false">J525</f>
        <v>975398</v>
      </c>
      <c r="K8" s="8" t="n">
        <f aca="false">K525</f>
        <v>330000</v>
      </c>
      <c r="L8" s="8" t="n">
        <f aca="false">L525</f>
        <v>0</v>
      </c>
      <c r="M8" s="8" t="n">
        <f aca="false">M525</f>
        <v>0</v>
      </c>
    </row>
    <row r="9" customFormat="false" ht="12.8" hidden="false" customHeight="false" outlineLevel="0" collapsed="false">
      <c r="D9" s="47"/>
      <c r="E9" s="7" t="n">
        <v>41</v>
      </c>
      <c r="F9" s="7" t="s">
        <v>10</v>
      </c>
      <c r="G9" s="8" t="n">
        <f aca="false">G526</f>
        <v>275897.18</v>
      </c>
      <c r="H9" s="8" t="n">
        <f aca="false">H526</f>
        <v>541019.75</v>
      </c>
      <c r="I9" s="8" t="n">
        <f aca="false">I526</f>
        <v>362550</v>
      </c>
      <c r="J9" s="8" t="n">
        <f aca="false">J526</f>
        <v>261826</v>
      </c>
      <c r="K9" s="8" t="n">
        <f aca="false">K526</f>
        <v>742710</v>
      </c>
      <c r="L9" s="8" t="n">
        <f aca="false">L526</f>
        <v>372036</v>
      </c>
      <c r="M9" s="8" t="n">
        <f aca="false">M526</f>
        <v>393009</v>
      </c>
    </row>
    <row r="10" customFormat="false" ht="12.8" hidden="false" customHeight="false" outlineLevel="0" collapsed="false">
      <c r="D10" s="47"/>
      <c r="E10" s="7" t="n">
        <v>52</v>
      </c>
      <c r="F10" s="7" t="s">
        <v>15</v>
      </c>
      <c r="G10" s="8" t="n">
        <f aca="false">G527</f>
        <v>0</v>
      </c>
      <c r="H10" s="8" t="n">
        <f aca="false">H527</f>
        <v>0</v>
      </c>
      <c r="I10" s="8" t="n">
        <f aca="false">I527</f>
        <v>0</v>
      </c>
      <c r="J10" s="8" t="n">
        <f aca="false">J527</f>
        <v>0</v>
      </c>
      <c r="K10" s="8" t="n">
        <f aca="false">K527</f>
        <v>0</v>
      </c>
      <c r="L10" s="8" t="n">
        <f aca="false">L527</f>
        <v>0</v>
      </c>
      <c r="M10" s="8" t="n">
        <f aca="false">M527</f>
        <v>0</v>
      </c>
    </row>
    <row r="11" customFormat="false" ht="12.8" hidden="false" customHeight="false" outlineLevel="0" collapsed="false">
      <c r="D11" s="47"/>
      <c r="E11" s="7"/>
      <c r="F11" s="9" t="s">
        <v>105</v>
      </c>
      <c r="G11" s="10" t="n">
        <f aca="false">SUM(G8:G10)</f>
        <v>275897.18</v>
      </c>
      <c r="H11" s="10" t="n">
        <f aca="false">SUM(H8:H10)</f>
        <v>1216524.73</v>
      </c>
      <c r="I11" s="10" t="n">
        <f aca="false">SUM(I8:I10)</f>
        <v>1357716</v>
      </c>
      <c r="J11" s="10" t="n">
        <f aca="false">SUM(J8:J10)</f>
        <v>1237224</v>
      </c>
      <c r="K11" s="10" t="n">
        <f aca="false">SUM(K8:K10)</f>
        <v>1072710</v>
      </c>
      <c r="L11" s="10" t="n">
        <f aca="false">SUM(L8:L10)</f>
        <v>372036</v>
      </c>
      <c r="M11" s="10" t="n">
        <f aca="false">SUM(M8:M10)</f>
        <v>393009</v>
      </c>
    </row>
    <row r="12" customFormat="false" ht="12.8" hidden="false" customHeight="false" outlineLevel="0" collapsed="false">
      <c r="D12" s="47"/>
      <c r="E12" s="7" t="n">
        <v>41</v>
      </c>
      <c r="F12" s="7" t="s">
        <v>10</v>
      </c>
      <c r="G12" s="8" t="n">
        <f aca="false">G643</f>
        <v>0</v>
      </c>
      <c r="H12" s="8" t="n">
        <f aca="false">H643</f>
        <v>0</v>
      </c>
      <c r="I12" s="8" t="n">
        <f aca="false">I643</f>
        <v>0</v>
      </c>
      <c r="J12" s="8" t="n">
        <f aca="false">J643</f>
        <v>0</v>
      </c>
      <c r="K12" s="8" t="n">
        <f aca="false">K643</f>
        <v>0</v>
      </c>
      <c r="L12" s="8" t="n">
        <f aca="false">L643</f>
        <v>0</v>
      </c>
      <c r="M12" s="8" t="n">
        <f aca="false">M643</f>
        <v>0</v>
      </c>
    </row>
    <row r="13" customFormat="false" ht="12.8" hidden="false" customHeight="false" outlineLevel="0" collapsed="false">
      <c r="D13" s="47"/>
      <c r="E13" s="7" t="n">
        <v>71</v>
      </c>
      <c r="F13" s="7" t="s">
        <v>11</v>
      </c>
      <c r="G13" s="8" t="n">
        <f aca="false">G637</f>
        <v>0</v>
      </c>
      <c r="H13" s="8" t="n">
        <f aca="false">H637</f>
        <v>70010.5</v>
      </c>
      <c r="I13" s="8" t="n">
        <f aca="false">I637</f>
        <v>4500</v>
      </c>
      <c r="J13" s="8" t="n">
        <f aca="false">J637</f>
        <v>1500</v>
      </c>
      <c r="K13" s="8" t="n">
        <f aca="false">K637</f>
        <v>0</v>
      </c>
      <c r="L13" s="8" t="n">
        <f aca="false">L637</f>
        <v>0</v>
      </c>
      <c r="M13" s="8" t="n">
        <f aca="false">M637</f>
        <v>0</v>
      </c>
    </row>
    <row r="14" customFormat="false" ht="12.8" hidden="false" customHeight="false" outlineLevel="0" collapsed="false">
      <c r="D14" s="47"/>
      <c r="E14" s="7"/>
      <c r="F14" s="9" t="s">
        <v>16</v>
      </c>
      <c r="G14" s="10" t="n">
        <f aca="false">SUM(G12:G13)</f>
        <v>0</v>
      </c>
      <c r="H14" s="10" t="n">
        <f aca="false">SUM(H12:H13)</f>
        <v>70010.5</v>
      </c>
      <c r="I14" s="10" t="n">
        <f aca="false">SUM(I12:I13)</f>
        <v>4500</v>
      </c>
      <c r="J14" s="10" t="n">
        <f aca="false">SUM(J12:J13)</f>
        <v>1500</v>
      </c>
      <c r="K14" s="10" t="n">
        <f aca="false">SUM(K12:K13)</f>
        <v>0</v>
      </c>
      <c r="L14" s="10" t="n">
        <f aca="false">SUM(L12:L13)</f>
        <v>0</v>
      </c>
      <c r="M14" s="10" t="n">
        <f aca="false">SUM(M12:M13)</f>
        <v>0</v>
      </c>
    </row>
    <row r="15" customFormat="false" ht="12.8" hidden="false" customHeight="false" outlineLevel="0" collapsed="false">
      <c r="D15" s="47"/>
      <c r="E15" s="7" t="n">
        <v>111</v>
      </c>
      <c r="F15" s="7" t="s">
        <v>9</v>
      </c>
      <c r="G15" s="8" t="n">
        <f aca="false">G3+G8</f>
        <v>487164.73</v>
      </c>
      <c r="H15" s="8" t="n">
        <f aca="false">H3+H8</f>
        <v>1195723.87</v>
      </c>
      <c r="I15" s="8" t="n">
        <f aca="false">I3+I8</f>
        <v>1696751</v>
      </c>
      <c r="J15" s="8" t="n">
        <f aca="false">J3+J8</f>
        <v>1541994</v>
      </c>
      <c r="K15" s="8" t="n">
        <f aca="false">K3+K8</f>
        <v>980786</v>
      </c>
      <c r="L15" s="8" t="n">
        <f aca="false">L3+L8</f>
        <v>646154</v>
      </c>
      <c r="M15" s="8" t="n">
        <f aca="false">M3+M8</f>
        <v>651910</v>
      </c>
    </row>
    <row r="16" customFormat="false" ht="12.8" hidden="false" customHeight="false" outlineLevel="0" collapsed="false">
      <c r="D16" s="47"/>
      <c r="E16" s="7" t="n">
        <v>41</v>
      </c>
      <c r="F16" s="7" t="s">
        <v>10</v>
      </c>
      <c r="G16" s="8" t="n">
        <f aca="false">G4+G9+G12</f>
        <v>1010691.16</v>
      </c>
      <c r="H16" s="8" t="n">
        <f aca="false">H4+H9+H12</f>
        <v>1329669.57</v>
      </c>
      <c r="I16" s="8" t="n">
        <f aca="false">I4+I9+I12</f>
        <v>1274766</v>
      </c>
      <c r="J16" s="8" t="n">
        <f aca="false">J4+J9+J12</f>
        <v>1118048</v>
      </c>
      <c r="K16" s="8" t="n">
        <f aca="false">K4+K9+K12</f>
        <v>1717558</v>
      </c>
      <c r="L16" s="8" t="n">
        <f aca="false">L4+L9+L12</f>
        <v>1351877</v>
      </c>
      <c r="M16" s="8" t="n">
        <f aca="false">M4+M9+M12</f>
        <v>1423720</v>
      </c>
    </row>
    <row r="17" customFormat="false" ht="12.8" hidden="false" customHeight="false" outlineLevel="0" collapsed="false">
      <c r="D17" s="47"/>
      <c r="E17" s="7" t="n">
        <v>52</v>
      </c>
      <c r="F17" s="7" t="s">
        <v>15</v>
      </c>
      <c r="G17" s="8" t="n">
        <f aca="false">G10</f>
        <v>0</v>
      </c>
      <c r="H17" s="8" t="n">
        <f aca="false">H10</f>
        <v>0</v>
      </c>
      <c r="I17" s="8" t="n">
        <f aca="false">I10</f>
        <v>0</v>
      </c>
      <c r="J17" s="8" t="n">
        <f aca="false">J10</f>
        <v>0</v>
      </c>
      <c r="K17" s="8" t="n">
        <f aca="false">K10</f>
        <v>0</v>
      </c>
      <c r="L17" s="8" t="n">
        <f aca="false">L10</f>
        <v>0</v>
      </c>
      <c r="M17" s="8" t="n">
        <f aca="false">M10</f>
        <v>0</v>
      </c>
    </row>
    <row r="18" customFormat="false" ht="12.8" hidden="false" customHeight="false" outlineLevel="0" collapsed="false">
      <c r="D18" s="47"/>
      <c r="E18" s="7" t="n">
        <v>71</v>
      </c>
      <c r="F18" s="7" t="s">
        <v>11</v>
      </c>
      <c r="G18" s="8" t="n">
        <f aca="false">G5+G13</f>
        <v>1400</v>
      </c>
      <c r="H18" s="8" t="n">
        <f aca="false">H5+H13</f>
        <v>71410.5</v>
      </c>
      <c r="I18" s="8" t="n">
        <f aca="false">I5+I13</f>
        <v>5900</v>
      </c>
      <c r="J18" s="8" t="n">
        <f aca="false">J5+J13</f>
        <v>2900</v>
      </c>
      <c r="K18" s="8" t="n">
        <f aca="false">K5+K13</f>
        <v>1400</v>
      </c>
      <c r="L18" s="8" t="n">
        <f aca="false">L5+L13</f>
        <v>1400</v>
      </c>
      <c r="M18" s="8" t="n">
        <f aca="false">M5+M13</f>
        <v>1400</v>
      </c>
    </row>
    <row r="19" customFormat="false" ht="12.8" hidden="false" customHeight="false" outlineLevel="0" collapsed="false">
      <c r="D19" s="47"/>
      <c r="E19" s="7" t="n">
        <v>72</v>
      </c>
      <c r="F19" s="7" t="s">
        <v>12</v>
      </c>
      <c r="G19" s="8" t="n">
        <f aca="false">G6</f>
        <v>0</v>
      </c>
      <c r="H19" s="8" t="n">
        <f aca="false">H6</f>
        <v>57128.66</v>
      </c>
      <c r="I19" s="8" t="n">
        <f aca="false">I6</f>
        <v>51390</v>
      </c>
      <c r="J19" s="8" t="n">
        <f aca="false">J6</f>
        <v>60021</v>
      </c>
      <c r="K19" s="8" t="n">
        <f aca="false">K6</f>
        <v>50455</v>
      </c>
      <c r="L19" s="8" t="n">
        <f aca="false">L6</f>
        <v>50453</v>
      </c>
      <c r="M19" s="8" t="n">
        <f aca="false">M6</f>
        <v>50453</v>
      </c>
    </row>
    <row r="20" customFormat="false" ht="12.8" hidden="false" customHeight="false" outlineLevel="0" collapsed="false">
      <c r="D20" s="11"/>
      <c r="E20" s="12"/>
      <c r="F20" s="9" t="s">
        <v>106</v>
      </c>
      <c r="G20" s="10" t="n">
        <f aca="false">SUM(G15:G19)</f>
        <v>1499255.89</v>
      </c>
      <c r="H20" s="10" t="n">
        <f aca="false">SUM(H15:H19)</f>
        <v>2653932.6</v>
      </c>
      <c r="I20" s="10" t="n">
        <f aca="false">SUM(I15:I19)</f>
        <v>3028807</v>
      </c>
      <c r="J20" s="10" t="n">
        <f aca="false">SUM(J15:J19)</f>
        <v>2722963</v>
      </c>
      <c r="K20" s="10" t="n">
        <f aca="false">SUM(K15:K19)</f>
        <v>2750199</v>
      </c>
      <c r="L20" s="10" t="n">
        <f aca="false">SUM(L15:L19)</f>
        <v>2049884</v>
      </c>
      <c r="M20" s="10" t="n">
        <f aca="false">SUM(M15:M19)</f>
        <v>2127483</v>
      </c>
    </row>
    <row r="22" customFormat="false" ht="12.8" hidden="false" customHeight="false" outlineLevel="0" collapsed="false">
      <c r="D22" s="13" t="s">
        <v>107</v>
      </c>
      <c r="E22" s="13"/>
      <c r="F22" s="13"/>
      <c r="G22" s="13"/>
      <c r="H22" s="13"/>
      <c r="I22" s="13"/>
      <c r="J22" s="13"/>
      <c r="K22" s="13"/>
      <c r="L22" s="13"/>
      <c r="M22" s="13"/>
    </row>
    <row r="23" customFormat="false" ht="12.8" hidden="false" customHeight="false" outlineLevel="0" collapsed="false">
      <c r="D23" s="4"/>
      <c r="E23" s="4"/>
      <c r="F23" s="4"/>
      <c r="G23" s="5" t="s">
        <v>1</v>
      </c>
      <c r="H23" s="5" t="s">
        <v>2</v>
      </c>
      <c r="I23" s="5" t="s">
        <v>3</v>
      </c>
      <c r="J23" s="5" t="s">
        <v>4</v>
      </c>
      <c r="K23" s="5" t="s">
        <v>5</v>
      </c>
      <c r="L23" s="5" t="s">
        <v>6</v>
      </c>
      <c r="M23" s="5" t="s">
        <v>7</v>
      </c>
    </row>
    <row r="24" customFormat="false" ht="12.8" hidden="false" customHeight="false" outlineLevel="0" collapsed="false">
      <c r="A24" s="1" t="n">
        <v>1</v>
      </c>
      <c r="D24" s="48" t="s">
        <v>8</v>
      </c>
      <c r="E24" s="15" t="n">
        <v>111</v>
      </c>
      <c r="F24" s="15" t="s">
        <v>34</v>
      </c>
      <c r="G24" s="16" t="n">
        <f aca="false">G31+G123+G147</f>
        <v>10112.37</v>
      </c>
      <c r="H24" s="16" t="n">
        <f aca="false">H31+H123+H147</f>
        <v>11224.28</v>
      </c>
      <c r="I24" s="16" t="n">
        <f aca="false">I31+I123+I147</f>
        <v>12477</v>
      </c>
      <c r="J24" s="16" t="n">
        <f aca="false">J31+J123+J147</f>
        <v>14578</v>
      </c>
      <c r="K24" s="16" t="n">
        <f aca="false">K31+K123+K147</f>
        <v>11632</v>
      </c>
      <c r="L24" s="16" t="n">
        <f aca="false">L31+L123+L147</f>
        <v>10132</v>
      </c>
      <c r="M24" s="16" t="n">
        <f aca="false">M31+M123+M147</f>
        <v>11632</v>
      </c>
    </row>
    <row r="25" customFormat="false" ht="12.8" hidden="false" customHeight="false" outlineLevel="0" collapsed="false">
      <c r="A25" s="1" t="n">
        <v>1</v>
      </c>
      <c r="D25" s="48"/>
      <c r="E25" s="15" t="n">
        <v>41</v>
      </c>
      <c r="F25" s="15" t="s">
        <v>10</v>
      </c>
      <c r="G25" s="16" t="n">
        <f aca="false">G32+G126+G135</f>
        <v>223431.35</v>
      </c>
      <c r="H25" s="16" t="n">
        <f aca="false">H32+H126+H135</f>
        <v>259697.01</v>
      </c>
      <c r="I25" s="16" t="n">
        <f aca="false">I32+I126+I135</f>
        <v>247876</v>
      </c>
      <c r="J25" s="16" t="n">
        <f aca="false">J32+J126+J135</f>
        <v>256669</v>
      </c>
      <c r="K25" s="16" t="n">
        <f aca="false">K32+K126+K135</f>
        <v>277066</v>
      </c>
      <c r="L25" s="16" t="n">
        <f aca="false">L32+L126+L135</f>
        <v>269160</v>
      </c>
      <c r="M25" s="16" t="n">
        <f aca="false">M32+M126+M135</f>
        <v>286895</v>
      </c>
    </row>
    <row r="26" customFormat="false" ht="12.8" hidden="false" customHeight="false" outlineLevel="0" collapsed="false">
      <c r="D26" s="48"/>
      <c r="E26" s="15" t="n">
        <v>72</v>
      </c>
      <c r="F26" s="15" t="s">
        <v>12</v>
      </c>
      <c r="G26" s="16" t="n">
        <f aca="false">G33</f>
        <v>0</v>
      </c>
      <c r="H26" s="16" t="n">
        <f aca="false">H33</f>
        <v>893</v>
      </c>
      <c r="I26" s="16" t="n">
        <f aca="false">I33</f>
        <v>910</v>
      </c>
      <c r="J26" s="16" t="n">
        <f aca="false">J33</f>
        <v>953</v>
      </c>
      <c r="K26" s="16" t="n">
        <f aca="false">K33</f>
        <v>985</v>
      </c>
      <c r="L26" s="16" t="n">
        <f aca="false">L33</f>
        <v>985</v>
      </c>
      <c r="M26" s="16" t="n">
        <f aca="false">M33</f>
        <v>985</v>
      </c>
    </row>
    <row r="27" customFormat="false" ht="12.8" hidden="false" customHeight="false" outlineLevel="0" collapsed="false">
      <c r="A27" s="1" t="n">
        <v>1</v>
      </c>
      <c r="D27" s="11"/>
      <c r="E27" s="12"/>
      <c r="F27" s="17" t="s">
        <v>106</v>
      </c>
      <c r="G27" s="18" t="n">
        <f aca="false">SUM(G24:G26)</f>
        <v>233543.72</v>
      </c>
      <c r="H27" s="18" t="n">
        <f aca="false">SUM(H24:H26)</f>
        <v>271814.29</v>
      </c>
      <c r="I27" s="18" t="n">
        <f aca="false">SUM(I24:I26)</f>
        <v>261263</v>
      </c>
      <c r="J27" s="18" t="n">
        <f aca="false">SUM(J24:J26)</f>
        <v>272200</v>
      </c>
      <c r="K27" s="18" t="n">
        <f aca="false">SUM(K24:K26)</f>
        <v>289683</v>
      </c>
      <c r="L27" s="18" t="n">
        <f aca="false">SUM(L24:L26)</f>
        <v>280277</v>
      </c>
      <c r="M27" s="18" t="n">
        <f aca="false">SUM(M24:M26)</f>
        <v>299512</v>
      </c>
    </row>
    <row r="29" customFormat="false" ht="12.8" hidden="false" customHeight="false" outlineLevel="0" collapsed="false">
      <c r="D29" s="19" t="s">
        <v>108</v>
      </c>
      <c r="E29" s="19"/>
      <c r="F29" s="19"/>
      <c r="G29" s="19"/>
      <c r="H29" s="19"/>
      <c r="I29" s="19"/>
      <c r="J29" s="19"/>
      <c r="K29" s="19"/>
      <c r="L29" s="19"/>
      <c r="M29" s="19"/>
    </row>
    <row r="30" customFormat="false" ht="12.8" hidden="false" customHeight="false" outlineLevel="0" collapsed="false">
      <c r="D30" s="5"/>
      <c r="E30" s="5"/>
      <c r="F30" s="5"/>
      <c r="G30" s="5" t="s">
        <v>1</v>
      </c>
      <c r="H30" s="5" t="s">
        <v>2</v>
      </c>
      <c r="I30" s="5" t="s">
        <v>3</v>
      </c>
      <c r="J30" s="5" t="s">
        <v>4</v>
      </c>
      <c r="K30" s="5" t="s">
        <v>5</v>
      </c>
      <c r="L30" s="5" t="s">
        <v>6</v>
      </c>
      <c r="M30" s="5" t="s">
        <v>7</v>
      </c>
    </row>
    <row r="31" customFormat="false" ht="12.8" hidden="false" customHeight="false" outlineLevel="0" collapsed="false">
      <c r="A31" s="1" t="n">
        <v>1</v>
      </c>
      <c r="B31" s="1" t="n">
        <v>1</v>
      </c>
      <c r="D31" s="20" t="s">
        <v>8</v>
      </c>
      <c r="E31" s="7" t="n">
        <v>111</v>
      </c>
      <c r="F31" s="7" t="s">
        <v>34</v>
      </c>
      <c r="G31" s="8" t="n">
        <f aca="false">G50+G73+G110</f>
        <v>5848.49</v>
      </c>
      <c r="H31" s="8" t="n">
        <f aca="false">H50+H73+H110</f>
        <v>6065.72</v>
      </c>
      <c r="I31" s="8" t="n">
        <f aca="false">I50+I73+I110</f>
        <v>5841</v>
      </c>
      <c r="J31" s="8" t="n">
        <f aca="false">J50+J73+J110</f>
        <v>6496</v>
      </c>
      <c r="K31" s="8" t="n">
        <f aca="false">K50+K73+K110</f>
        <v>6496</v>
      </c>
      <c r="L31" s="8" t="n">
        <f aca="false">L50+L73+L110</f>
        <v>6496</v>
      </c>
      <c r="M31" s="8" t="n">
        <f aca="false">M50+M73+M110</f>
        <v>6496</v>
      </c>
    </row>
    <row r="32" customFormat="false" ht="12.8" hidden="false" customHeight="false" outlineLevel="0" collapsed="false">
      <c r="D32" s="20"/>
      <c r="E32" s="7" t="n">
        <v>41</v>
      </c>
      <c r="F32" s="7" t="s">
        <v>10</v>
      </c>
      <c r="G32" s="8" t="n">
        <f aca="false">G42+G55+G65+G76+G91+G103+G115</f>
        <v>208855.4</v>
      </c>
      <c r="H32" s="8" t="n">
        <f aca="false">H42+H55+H65+H76+H91+H103+H115</f>
        <v>237304.43</v>
      </c>
      <c r="I32" s="8" t="n">
        <f aca="false">I42+I55+I65+I76+I91+I103+I115</f>
        <v>235198</v>
      </c>
      <c r="J32" s="8" t="n">
        <f aca="false">J42+J55+J65+J76+J91+J103+J115</f>
        <v>246649</v>
      </c>
      <c r="K32" s="8" t="n">
        <f aca="false">K42+K55+K65+K76+K91+K103+K115</f>
        <v>248305</v>
      </c>
      <c r="L32" s="8" t="n">
        <f aca="false">L42+L55+L65+L76+L91+L103+L115</f>
        <v>255669</v>
      </c>
      <c r="M32" s="8" t="n">
        <f aca="false">M42+M55+M65+M76+M91+M103+M115</f>
        <v>273404</v>
      </c>
    </row>
    <row r="33" customFormat="false" ht="12.8" hidden="false" customHeight="false" outlineLevel="0" collapsed="false">
      <c r="A33" s="1" t="n">
        <v>1</v>
      </c>
      <c r="B33" s="1" t="n">
        <v>1</v>
      </c>
      <c r="D33" s="20"/>
      <c r="E33" s="7" t="n">
        <v>72</v>
      </c>
      <c r="F33" s="7" t="s">
        <v>12</v>
      </c>
      <c r="G33" s="8" t="n">
        <f aca="false">G44+G57+G67+G93+G117</f>
        <v>0</v>
      </c>
      <c r="H33" s="8" t="n">
        <f aca="false">H44+H57+H67+H93+H117</f>
        <v>893</v>
      </c>
      <c r="I33" s="8" t="n">
        <f aca="false">I44+I57+I67+I93+I117</f>
        <v>910</v>
      </c>
      <c r="J33" s="8" t="n">
        <f aca="false">J44+J57+J67+J93+J117</f>
        <v>953</v>
      </c>
      <c r="K33" s="8" t="n">
        <f aca="false">K44+K57+K67+K93+K117</f>
        <v>985</v>
      </c>
      <c r="L33" s="8" t="n">
        <f aca="false">L44+L57+L67+L93+L117</f>
        <v>985</v>
      </c>
      <c r="M33" s="8" t="n">
        <f aca="false">M44+M57+M67+M93+M117</f>
        <v>985</v>
      </c>
    </row>
    <row r="34" customFormat="false" ht="12.8" hidden="false" customHeight="false" outlineLevel="0" collapsed="false">
      <c r="A34" s="1" t="n">
        <v>1</v>
      </c>
      <c r="B34" s="1" t="n">
        <v>1</v>
      </c>
      <c r="D34" s="11"/>
      <c r="E34" s="12"/>
      <c r="F34" s="9" t="s">
        <v>106</v>
      </c>
      <c r="G34" s="10" t="n">
        <f aca="false">SUM(G31:G33)</f>
        <v>214703.89</v>
      </c>
      <c r="H34" s="10" t="n">
        <f aca="false">SUM(H31:H33)</f>
        <v>244263.15</v>
      </c>
      <c r="I34" s="10" t="n">
        <f aca="false">SUM(I31:I33)</f>
        <v>241949</v>
      </c>
      <c r="J34" s="10" t="n">
        <f aca="false">SUM(J31:J33)</f>
        <v>254098</v>
      </c>
      <c r="K34" s="10" t="n">
        <f aca="false">SUM(K31:K33)</f>
        <v>255786</v>
      </c>
      <c r="L34" s="10" t="n">
        <f aca="false">SUM(L31:L33)</f>
        <v>263150</v>
      </c>
      <c r="M34" s="10" t="n">
        <f aca="false">SUM(M31:M33)</f>
        <v>280885</v>
      </c>
    </row>
    <row r="36" customFormat="false" ht="12.8" hidden="false" customHeight="false" outlineLevel="0" collapsed="false">
      <c r="D36" s="40" t="s">
        <v>109</v>
      </c>
      <c r="E36" s="40"/>
      <c r="F36" s="40"/>
      <c r="G36" s="40"/>
      <c r="H36" s="40"/>
      <c r="I36" s="40"/>
      <c r="J36" s="40"/>
      <c r="K36" s="40"/>
      <c r="L36" s="40"/>
      <c r="M36" s="40"/>
    </row>
    <row r="37" customFormat="false" ht="12.8" hidden="false" customHeight="false" outlineLevel="0" collapsed="false">
      <c r="D37" s="5" t="s">
        <v>20</v>
      </c>
      <c r="E37" s="5" t="s">
        <v>21</v>
      </c>
      <c r="F37" s="5" t="s">
        <v>22</v>
      </c>
      <c r="G37" s="5" t="s">
        <v>1</v>
      </c>
      <c r="H37" s="5" t="s">
        <v>2</v>
      </c>
      <c r="I37" s="5" t="s">
        <v>3</v>
      </c>
      <c r="J37" s="5" t="s">
        <v>4</v>
      </c>
      <c r="K37" s="5" t="s">
        <v>5</v>
      </c>
      <c r="L37" s="5" t="s">
        <v>6</v>
      </c>
      <c r="M37" s="5" t="s">
        <v>7</v>
      </c>
    </row>
    <row r="38" customFormat="false" ht="12.8" hidden="false" customHeight="false" outlineLevel="0" collapsed="false">
      <c r="A38" s="1" t="n">
        <v>1</v>
      </c>
      <c r="B38" s="1" t="n">
        <v>1</v>
      </c>
      <c r="C38" s="1" t="n">
        <v>1</v>
      </c>
      <c r="D38" s="49" t="s">
        <v>110</v>
      </c>
      <c r="E38" s="7" t="n">
        <v>610</v>
      </c>
      <c r="F38" s="7" t="s">
        <v>111</v>
      </c>
      <c r="G38" s="8" t="n">
        <v>28450</v>
      </c>
      <c r="H38" s="8" t="n">
        <v>28230.47</v>
      </c>
      <c r="I38" s="8" t="n">
        <v>43149</v>
      </c>
      <c r="J38" s="8" t="n">
        <v>43673</v>
      </c>
      <c r="K38" s="23" t="n">
        <v>49269</v>
      </c>
      <c r="L38" s="8" t="n">
        <v>54196</v>
      </c>
      <c r="M38" s="8" t="n">
        <v>59616</v>
      </c>
    </row>
    <row r="39" customFormat="false" ht="12.8" hidden="false" customHeight="false" outlineLevel="0" collapsed="false">
      <c r="A39" s="1" t="n">
        <v>1</v>
      </c>
      <c r="B39" s="1" t="n">
        <v>1</v>
      </c>
      <c r="C39" s="1" t="n">
        <v>1</v>
      </c>
      <c r="D39" s="49"/>
      <c r="E39" s="7" t="n">
        <v>620</v>
      </c>
      <c r="F39" s="7" t="s">
        <v>112</v>
      </c>
      <c r="G39" s="8" t="n">
        <v>11988.79</v>
      </c>
      <c r="H39" s="8" t="n">
        <v>11924.68</v>
      </c>
      <c r="I39" s="8" t="n">
        <v>17515</v>
      </c>
      <c r="J39" s="8" t="n">
        <v>17396</v>
      </c>
      <c r="K39" s="8" t="n">
        <v>19843</v>
      </c>
      <c r="L39" s="8" t="n">
        <v>22374</v>
      </c>
      <c r="M39" s="8" t="n">
        <v>24377</v>
      </c>
    </row>
    <row r="40" customFormat="false" ht="12.8" hidden="false" customHeight="false" outlineLevel="0" collapsed="false">
      <c r="A40" s="1" t="n">
        <v>1</v>
      </c>
      <c r="B40" s="1" t="n">
        <v>1</v>
      </c>
      <c r="C40" s="1" t="n">
        <v>1</v>
      </c>
      <c r="D40" s="49"/>
      <c r="E40" s="7" t="n">
        <v>630</v>
      </c>
      <c r="F40" s="7" t="s">
        <v>113</v>
      </c>
      <c r="G40" s="8" t="n">
        <v>8555.7</v>
      </c>
      <c r="H40" s="8" t="n">
        <v>9167.96</v>
      </c>
      <c r="I40" s="23" t="n">
        <f aca="false">5785+3660</f>
        <v>9445</v>
      </c>
      <c r="J40" s="8" t="n">
        <v>8364</v>
      </c>
      <c r="K40" s="23" t="n">
        <f aca="false">6106+2830</f>
        <v>8936</v>
      </c>
      <c r="L40" s="8" t="n">
        <f aca="false">8197+2830</f>
        <v>11027</v>
      </c>
      <c r="M40" s="8" t="n">
        <f aca="false">8257+2830</f>
        <v>11087</v>
      </c>
    </row>
    <row r="41" customFormat="false" ht="12.8" hidden="false" customHeight="false" outlineLevel="0" collapsed="false">
      <c r="A41" s="1" t="n">
        <v>1</v>
      </c>
      <c r="B41" s="1" t="n">
        <v>1</v>
      </c>
      <c r="C41" s="1" t="n">
        <v>1</v>
      </c>
      <c r="D41" s="49"/>
      <c r="E41" s="7" t="n">
        <v>640</v>
      </c>
      <c r="F41" s="7" t="s">
        <v>114</v>
      </c>
      <c r="G41" s="8" t="n">
        <v>0</v>
      </c>
      <c r="H41" s="8" t="n">
        <v>19.26</v>
      </c>
      <c r="I41" s="8" t="n">
        <v>0</v>
      </c>
      <c r="J41" s="8" t="n">
        <v>0</v>
      </c>
      <c r="K41" s="8" t="n">
        <v>0</v>
      </c>
      <c r="L41" s="8" t="n">
        <f aca="false">K41</f>
        <v>0</v>
      </c>
      <c r="M41" s="8" t="n">
        <f aca="false">L41</f>
        <v>0</v>
      </c>
    </row>
    <row r="42" customFormat="false" ht="12.8" hidden="false" customHeight="false" outlineLevel="0" collapsed="false">
      <c r="D42" s="50" t="s">
        <v>8</v>
      </c>
      <c r="E42" s="24" t="n">
        <v>41</v>
      </c>
      <c r="F42" s="24" t="s">
        <v>10</v>
      </c>
      <c r="G42" s="25" t="n">
        <f aca="false">SUM(G38:G41)</f>
        <v>48994.49</v>
      </c>
      <c r="H42" s="25" t="n">
        <f aca="false">SUM(H38:H41)</f>
        <v>49342.37</v>
      </c>
      <c r="I42" s="25" t="n">
        <f aca="false">SUM(I38:I41)</f>
        <v>70109</v>
      </c>
      <c r="J42" s="25" t="n">
        <f aca="false">SUM(J38:J41)</f>
        <v>69433</v>
      </c>
      <c r="K42" s="25" t="n">
        <f aca="false">SUM(K38:K41)</f>
        <v>78048</v>
      </c>
      <c r="L42" s="25" t="n">
        <f aca="false">SUM(L38:L41)</f>
        <v>87597</v>
      </c>
      <c r="M42" s="25" t="n">
        <f aca="false">SUM(M38:M41)</f>
        <v>95080</v>
      </c>
    </row>
    <row r="43" customFormat="false" ht="12.8" hidden="false" customHeight="false" outlineLevel="0" collapsed="false">
      <c r="D43" s="7" t="s">
        <v>110</v>
      </c>
      <c r="E43" s="7" t="n">
        <v>640</v>
      </c>
      <c r="F43" s="7" t="s">
        <v>114</v>
      </c>
      <c r="G43" s="8" t="n">
        <v>0</v>
      </c>
      <c r="H43" s="8" t="n">
        <v>124.62</v>
      </c>
      <c r="I43" s="8" t="n">
        <v>125</v>
      </c>
      <c r="J43" s="8" t="n">
        <v>136</v>
      </c>
      <c r="K43" s="8" t="n">
        <v>140</v>
      </c>
      <c r="L43" s="8" t="n">
        <f aca="false">K43</f>
        <v>140</v>
      </c>
      <c r="M43" s="8" t="n">
        <f aca="false">L43</f>
        <v>140</v>
      </c>
    </row>
    <row r="44" customFormat="false" ht="12.8" hidden="false" customHeight="false" outlineLevel="0" collapsed="false">
      <c r="D44" s="50" t="s">
        <v>8</v>
      </c>
      <c r="E44" s="51" t="n">
        <v>72</v>
      </c>
      <c r="F44" s="24" t="s">
        <v>12</v>
      </c>
      <c r="G44" s="25" t="n">
        <f aca="false">SUM(G43)</f>
        <v>0</v>
      </c>
      <c r="H44" s="25" t="n">
        <f aca="false">SUM(H43)</f>
        <v>124.62</v>
      </c>
      <c r="I44" s="25" t="n">
        <f aca="false">SUM(I43)</f>
        <v>125</v>
      </c>
      <c r="J44" s="25" t="n">
        <f aca="false">SUM(J43)</f>
        <v>136</v>
      </c>
      <c r="K44" s="25" t="n">
        <f aca="false">SUM(K43)</f>
        <v>140</v>
      </c>
      <c r="L44" s="25" t="n">
        <f aca="false">SUM(L43)</f>
        <v>140</v>
      </c>
      <c r="M44" s="25" t="n">
        <f aca="false">SUM(M43)</f>
        <v>140</v>
      </c>
    </row>
    <row r="45" customFormat="false" ht="12.8" hidden="false" customHeight="false" outlineLevel="0" collapsed="false">
      <c r="A45" s="1" t="n">
        <v>1</v>
      </c>
      <c r="B45" s="1" t="n">
        <v>1</v>
      </c>
      <c r="C45" s="1" t="n">
        <v>1</v>
      </c>
      <c r="D45" s="52"/>
      <c r="E45" s="53"/>
      <c r="F45" s="9" t="s">
        <v>106</v>
      </c>
      <c r="G45" s="10" t="n">
        <f aca="false">G42+G44</f>
        <v>48994.49</v>
      </c>
      <c r="H45" s="10" t="n">
        <f aca="false">H42+H44</f>
        <v>49466.99</v>
      </c>
      <c r="I45" s="10" t="n">
        <f aca="false">I42+I44</f>
        <v>70234</v>
      </c>
      <c r="J45" s="10" t="n">
        <f aca="false">J42+J44</f>
        <v>69569</v>
      </c>
      <c r="K45" s="10" t="n">
        <f aca="false">K42+K44</f>
        <v>78188</v>
      </c>
      <c r="L45" s="10" t="n">
        <f aca="false">L42+L44</f>
        <v>87737</v>
      </c>
      <c r="M45" s="10" t="n">
        <f aca="false">M42+M44</f>
        <v>95220</v>
      </c>
    </row>
    <row r="46" customFormat="false" ht="12.8" hidden="false" customHeight="false" outlineLevel="0" collapsed="false">
      <c r="D46" s="54"/>
      <c r="E46" s="21"/>
      <c r="F46" s="21"/>
      <c r="G46" s="55"/>
      <c r="H46" s="55"/>
      <c r="I46" s="55"/>
      <c r="J46" s="55"/>
      <c r="K46" s="55"/>
      <c r="L46" s="55"/>
      <c r="M46" s="55"/>
    </row>
    <row r="47" customFormat="false" ht="12.8" hidden="false" customHeight="false" outlineLevel="0" collapsed="false">
      <c r="D47" s="40" t="s">
        <v>115</v>
      </c>
      <c r="E47" s="40"/>
      <c r="F47" s="40"/>
      <c r="G47" s="40"/>
      <c r="H47" s="40"/>
      <c r="I47" s="40"/>
      <c r="J47" s="40"/>
      <c r="K47" s="40"/>
      <c r="L47" s="40"/>
      <c r="M47" s="40"/>
    </row>
    <row r="48" customFormat="false" ht="12.8" hidden="false" customHeight="false" outlineLevel="0" collapsed="false">
      <c r="D48" s="5" t="s">
        <v>20</v>
      </c>
      <c r="E48" s="5" t="s">
        <v>21</v>
      </c>
      <c r="F48" s="5" t="s">
        <v>22</v>
      </c>
      <c r="G48" s="5" t="s">
        <v>1</v>
      </c>
      <c r="H48" s="5" t="s">
        <v>2</v>
      </c>
      <c r="I48" s="5" t="s">
        <v>3</v>
      </c>
      <c r="J48" s="5" t="s">
        <v>4</v>
      </c>
      <c r="K48" s="5" t="s">
        <v>5</v>
      </c>
      <c r="L48" s="5" t="s">
        <v>6</v>
      </c>
      <c r="M48" s="5" t="s">
        <v>7</v>
      </c>
    </row>
    <row r="49" customFormat="false" ht="12.8" hidden="false" customHeight="false" outlineLevel="0" collapsed="false">
      <c r="D49" s="7" t="s">
        <v>110</v>
      </c>
      <c r="E49" s="7" t="n">
        <v>610</v>
      </c>
      <c r="F49" s="7" t="s">
        <v>111</v>
      </c>
      <c r="G49" s="8" t="n">
        <v>431.27</v>
      </c>
      <c r="H49" s="8" t="n">
        <v>294.12</v>
      </c>
      <c r="I49" s="8" t="n">
        <f aca="false">príjmy!F105</f>
        <v>295</v>
      </c>
      <c r="J49" s="8" t="n">
        <v>295</v>
      </c>
      <c r="K49" s="8" t="n">
        <f aca="false">príjmy!H105</f>
        <v>295</v>
      </c>
      <c r="L49" s="8" t="n">
        <f aca="false">príjmy!I105</f>
        <v>295</v>
      </c>
      <c r="M49" s="8" t="n">
        <f aca="false">príjmy!J105</f>
        <v>295</v>
      </c>
    </row>
    <row r="50" customFormat="false" ht="12.8" hidden="false" customHeight="false" outlineLevel="0" collapsed="false">
      <c r="D50" s="50" t="s">
        <v>8</v>
      </c>
      <c r="E50" s="24" t="n">
        <v>111</v>
      </c>
      <c r="F50" s="24" t="s">
        <v>116</v>
      </c>
      <c r="G50" s="25" t="n">
        <f aca="false">SUM(G49)</f>
        <v>431.27</v>
      </c>
      <c r="H50" s="25" t="n">
        <f aca="false">SUM(H49)</f>
        <v>294.12</v>
      </c>
      <c r="I50" s="25" t="n">
        <f aca="false">SUM(I49)</f>
        <v>295</v>
      </c>
      <c r="J50" s="25" t="n">
        <f aca="false">SUM(J49)</f>
        <v>295</v>
      </c>
      <c r="K50" s="25" t="n">
        <f aca="false">SUM(K49)</f>
        <v>295</v>
      </c>
      <c r="L50" s="25" t="n">
        <f aca="false">SUM(L49)</f>
        <v>295</v>
      </c>
      <c r="M50" s="25" t="n">
        <f aca="false">SUM(M49)</f>
        <v>295</v>
      </c>
    </row>
    <row r="51" customFormat="false" ht="12.8" hidden="false" customHeight="false" outlineLevel="0" collapsed="false">
      <c r="A51" s="1" t="n">
        <v>1</v>
      </c>
      <c r="B51" s="1" t="n">
        <v>1</v>
      </c>
      <c r="C51" s="1" t="n">
        <v>2</v>
      </c>
      <c r="D51" s="49" t="s">
        <v>110</v>
      </c>
      <c r="E51" s="7" t="n">
        <v>610</v>
      </c>
      <c r="F51" s="7" t="s">
        <v>111</v>
      </c>
      <c r="G51" s="8" t="n">
        <v>46054.6</v>
      </c>
      <c r="H51" s="8" t="n">
        <v>52890.33</v>
      </c>
      <c r="I51" s="8" t="n">
        <v>60066</v>
      </c>
      <c r="J51" s="8" t="n">
        <v>59578</v>
      </c>
      <c r="K51" s="23" t="n">
        <v>58978</v>
      </c>
      <c r="L51" s="8" t="n">
        <v>64590</v>
      </c>
      <c r="M51" s="8" t="n">
        <v>70763</v>
      </c>
    </row>
    <row r="52" customFormat="false" ht="12.8" hidden="false" customHeight="false" outlineLevel="0" collapsed="false">
      <c r="A52" s="1" t="n">
        <v>1</v>
      </c>
      <c r="B52" s="1" t="n">
        <v>1</v>
      </c>
      <c r="C52" s="1" t="n">
        <v>2</v>
      </c>
      <c r="D52" s="49"/>
      <c r="E52" s="7" t="n">
        <v>620</v>
      </c>
      <c r="F52" s="7" t="s">
        <v>112</v>
      </c>
      <c r="G52" s="8" t="n">
        <v>17312.18</v>
      </c>
      <c r="H52" s="8" t="n">
        <v>19533.81</v>
      </c>
      <c r="I52" s="8" t="n">
        <v>23036</v>
      </c>
      <c r="J52" s="8" t="n">
        <v>22635</v>
      </c>
      <c r="K52" s="8" t="n">
        <v>22025</v>
      </c>
      <c r="L52" s="8" t="n">
        <v>24099</v>
      </c>
      <c r="M52" s="8" t="n">
        <v>26381</v>
      </c>
    </row>
    <row r="53" customFormat="false" ht="12.8" hidden="false" customHeight="false" outlineLevel="0" collapsed="false">
      <c r="A53" s="1" t="n">
        <v>1</v>
      </c>
      <c r="B53" s="1" t="n">
        <v>1</v>
      </c>
      <c r="C53" s="1" t="n">
        <v>2</v>
      </c>
      <c r="D53" s="49"/>
      <c r="E53" s="7" t="n">
        <v>630</v>
      </c>
      <c r="F53" s="7" t="s">
        <v>113</v>
      </c>
      <c r="G53" s="8" t="n">
        <v>4771.82</v>
      </c>
      <c r="H53" s="8" t="n">
        <v>4381.31</v>
      </c>
      <c r="I53" s="8" t="n">
        <v>4993</v>
      </c>
      <c r="J53" s="8" t="n">
        <v>5946</v>
      </c>
      <c r="K53" s="8" t="n">
        <f aca="false">4743+1770</f>
        <v>6513</v>
      </c>
      <c r="L53" s="8" t="n">
        <f aca="false">4808+1770</f>
        <v>6578</v>
      </c>
      <c r="M53" s="8" t="n">
        <f aca="false">4864+1770</f>
        <v>6634</v>
      </c>
    </row>
    <row r="54" customFormat="false" ht="12.8" hidden="false" customHeight="false" outlineLevel="0" collapsed="false">
      <c r="A54" s="1" t="n">
        <v>1</v>
      </c>
      <c r="B54" s="1" t="n">
        <v>1</v>
      </c>
      <c r="C54" s="1" t="n">
        <v>2</v>
      </c>
      <c r="D54" s="49"/>
      <c r="E54" s="7" t="n">
        <v>640</v>
      </c>
      <c r="F54" s="7" t="s">
        <v>114</v>
      </c>
      <c r="G54" s="8" t="n">
        <v>228.94</v>
      </c>
      <c r="H54" s="8" t="n">
        <v>0</v>
      </c>
      <c r="I54" s="8" t="n">
        <v>2086</v>
      </c>
      <c r="J54" s="8" t="n">
        <v>2214</v>
      </c>
      <c r="K54" s="8" t="n">
        <v>0</v>
      </c>
      <c r="L54" s="8" t="n">
        <f aca="false">K54</f>
        <v>0</v>
      </c>
      <c r="M54" s="8" t="n">
        <f aca="false">L54</f>
        <v>0</v>
      </c>
    </row>
    <row r="55" customFormat="false" ht="12.8" hidden="false" customHeight="false" outlineLevel="0" collapsed="false">
      <c r="D55" s="50" t="s">
        <v>8</v>
      </c>
      <c r="E55" s="24" t="n">
        <v>41</v>
      </c>
      <c r="F55" s="24" t="s">
        <v>10</v>
      </c>
      <c r="G55" s="25" t="n">
        <f aca="false">SUM(G51:G54)</f>
        <v>68367.54</v>
      </c>
      <c r="H55" s="25" t="n">
        <f aca="false">SUM(H51:H54)</f>
        <v>76805.45</v>
      </c>
      <c r="I55" s="25" t="n">
        <f aca="false">SUM(I51:I54)</f>
        <v>90181</v>
      </c>
      <c r="J55" s="25" t="n">
        <f aca="false">SUM(J51:J54)</f>
        <v>90373</v>
      </c>
      <c r="K55" s="25" t="n">
        <f aca="false">SUM(K51:K54)</f>
        <v>87516</v>
      </c>
      <c r="L55" s="25" t="n">
        <f aca="false">SUM(L51:L54)</f>
        <v>95267</v>
      </c>
      <c r="M55" s="25" t="n">
        <f aca="false">SUM(M51:M54)</f>
        <v>103778</v>
      </c>
    </row>
    <row r="56" customFormat="false" ht="12.8" hidden="false" customHeight="false" outlineLevel="0" collapsed="false">
      <c r="D56" s="7" t="s">
        <v>110</v>
      </c>
      <c r="E56" s="7" t="n">
        <v>640</v>
      </c>
      <c r="F56" s="7" t="s">
        <v>114</v>
      </c>
      <c r="G56" s="8" t="n">
        <v>0</v>
      </c>
      <c r="H56" s="8" t="n">
        <v>459.1</v>
      </c>
      <c r="I56" s="8" t="n">
        <v>460</v>
      </c>
      <c r="J56" s="8" t="n">
        <v>553</v>
      </c>
      <c r="K56" s="8" t="n">
        <v>575</v>
      </c>
      <c r="L56" s="8" t="n">
        <f aca="false">K56</f>
        <v>575</v>
      </c>
      <c r="M56" s="8" t="n">
        <f aca="false">L56</f>
        <v>575</v>
      </c>
    </row>
    <row r="57" customFormat="false" ht="12.8" hidden="false" customHeight="false" outlineLevel="0" collapsed="false">
      <c r="D57" s="50" t="s">
        <v>8</v>
      </c>
      <c r="E57" s="51" t="n">
        <v>72</v>
      </c>
      <c r="F57" s="24" t="s">
        <v>12</v>
      </c>
      <c r="G57" s="25" t="n">
        <f aca="false">SUM(G56)</f>
        <v>0</v>
      </c>
      <c r="H57" s="25" t="n">
        <f aca="false">SUM(H56)</f>
        <v>459.1</v>
      </c>
      <c r="I57" s="25" t="n">
        <f aca="false">SUM(I56)</f>
        <v>460</v>
      </c>
      <c r="J57" s="25" t="n">
        <f aca="false">SUM(J56)</f>
        <v>553</v>
      </c>
      <c r="K57" s="25" t="n">
        <f aca="false">SUM(K56)</f>
        <v>575</v>
      </c>
      <c r="L57" s="25" t="n">
        <f aca="false">SUM(L56)</f>
        <v>575</v>
      </c>
      <c r="M57" s="25" t="n">
        <f aca="false">SUM(M56)</f>
        <v>575</v>
      </c>
    </row>
    <row r="58" customFormat="false" ht="12.8" hidden="false" customHeight="false" outlineLevel="0" collapsed="false">
      <c r="A58" s="1" t="n">
        <v>1</v>
      </c>
      <c r="B58" s="1" t="n">
        <v>1</v>
      </c>
      <c r="C58" s="1" t="n">
        <v>2</v>
      </c>
      <c r="D58" s="52"/>
      <c r="E58" s="53"/>
      <c r="F58" s="9" t="s">
        <v>106</v>
      </c>
      <c r="G58" s="10" t="n">
        <f aca="false">G50+G55+G57</f>
        <v>68798.81</v>
      </c>
      <c r="H58" s="10" t="n">
        <f aca="false">H50+H55+H57</f>
        <v>77558.67</v>
      </c>
      <c r="I58" s="10" t="n">
        <f aca="false">I50+I55+I57</f>
        <v>90936</v>
      </c>
      <c r="J58" s="10" t="n">
        <f aca="false">J50+J55+J57</f>
        <v>91221</v>
      </c>
      <c r="K58" s="10" t="n">
        <f aca="false">K50+K55+K57</f>
        <v>88386</v>
      </c>
      <c r="L58" s="10" t="n">
        <f aca="false">L50+L55+L57</f>
        <v>96137</v>
      </c>
      <c r="M58" s="10" t="n">
        <f aca="false">M50+M55+M57</f>
        <v>104648</v>
      </c>
    </row>
    <row r="59" customFormat="false" ht="12.8" hidden="false" customHeight="false" outlineLevel="0" collapsed="false">
      <c r="D59" s="54"/>
      <c r="E59" s="21"/>
      <c r="F59" s="21"/>
      <c r="G59" s="55"/>
      <c r="H59" s="55"/>
      <c r="I59" s="55"/>
      <c r="J59" s="55"/>
      <c r="K59" s="55"/>
      <c r="L59" s="55"/>
      <c r="M59" s="55"/>
    </row>
    <row r="60" customFormat="false" ht="12.8" hidden="false" customHeight="false" outlineLevel="0" collapsed="false">
      <c r="D60" s="40" t="s">
        <v>117</v>
      </c>
      <c r="E60" s="40"/>
      <c r="F60" s="40"/>
      <c r="G60" s="40"/>
      <c r="H60" s="40"/>
      <c r="I60" s="40"/>
      <c r="J60" s="40"/>
      <c r="K60" s="40"/>
      <c r="L60" s="40"/>
      <c r="M60" s="40"/>
    </row>
    <row r="61" customFormat="false" ht="12.8" hidden="false" customHeight="false" outlineLevel="0" collapsed="false">
      <c r="D61" s="5" t="s">
        <v>20</v>
      </c>
      <c r="E61" s="5" t="s">
        <v>21</v>
      </c>
      <c r="F61" s="5" t="s">
        <v>22</v>
      </c>
      <c r="G61" s="5" t="s">
        <v>1</v>
      </c>
      <c r="H61" s="5" t="s">
        <v>2</v>
      </c>
      <c r="I61" s="5" t="s">
        <v>3</v>
      </c>
      <c r="J61" s="5" t="s">
        <v>4</v>
      </c>
      <c r="K61" s="5" t="s">
        <v>5</v>
      </c>
      <c r="L61" s="5" t="s">
        <v>6</v>
      </c>
      <c r="M61" s="5" t="s">
        <v>7</v>
      </c>
    </row>
    <row r="62" customFormat="false" ht="12.8" hidden="false" customHeight="false" outlineLevel="0" collapsed="false">
      <c r="A62" s="1" t="n">
        <v>1</v>
      </c>
      <c r="B62" s="1" t="n">
        <v>1</v>
      </c>
      <c r="C62" s="1" t="n">
        <v>3</v>
      </c>
      <c r="D62" s="49" t="s">
        <v>118</v>
      </c>
      <c r="E62" s="7" t="n">
        <v>610</v>
      </c>
      <c r="F62" s="7" t="s">
        <v>111</v>
      </c>
      <c r="G62" s="8" t="n">
        <v>3674</v>
      </c>
      <c r="H62" s="8" t="n">
        <v>3838</v>
      </c>
      <c r="I62" s="8" t="n">
        <v>4017</v>
      </c>
      <c r="J62" s="8" t="n">
        <v>4072</v>
      </c>
      <c r="K62" s="8" t="n">
        <v>4279</v>
      </c>
      <c r="L62" s="8" t="n">
        <v>4707</v>
      </c>
      <c r="M62" s="8" t="n">
        <v>5178</v>
      </c>
    </row>
    <row r="63" customFormat="false" ht="12.8" hidden="false" customHeight="false" outlineLevel="0" collapsed="false">
      <c r="A63" s="1" t="n">
        <v>1</v>
      </c>
      <c r="B63" s="1" t="n">
        <v>1</v>
      </c>
      <c r="C63" s="1" t="n">
        <v>3</v>
      </c>
      <c r="D63" s="49"/>
      <c r="E63" s="7" t="n">
        <v>620</v>
      </c>
      <c r="F63" s="7" t="s">
        <v>112</v>
      </c>
      <c r="G63" s="8" t="n">
        <v>1283.83</v>
      </c>
      <c r="H63" s="8" t="n">
        <v>1341.16</v>
      </c>
      <c r="I63" s="8" t="n">
        <v>1484</v>
      </c>
      <c r="J63" s="8" t="n">
        <v>1327</v>
      </c>
      <c r="K63" s="8" t="n">
        <v>1581</v>
      </c>
      <c r="L63" s="8" t="n">
        <v>1740</v>
      </c>
      <c r="M63" s="8" t="n">
        <v>1913</v>
      </c>
    </row>
    <row r="64" customFormat="false" ht="12.8" hidden="false" customHeight="false" outlineLevel="0" collapsed="false">
      <c r="A64" s="1" t="n">
        <v>1</v>
      </c>
      <c r="B64" s="1" t="n">
        <v>1</v>
      </c>
      <c r="C64" s="1" t="n">
        <v>3</v>
      </c>
      <c r="D64" s="49"/>
      <c r="E64" s="7" t="n">
        <v>630</v>
      </c>
      <c r="F64" s="7" t="s">
        <v>113</v>
      </c>
      <c r="G64" s="8" t="n">
        <v>1512.96</v>
      </c>
      <c r="H64" s="8" t="n">
        <v>1500.52</v>
      </c>
      <c r="I64" s="8" t="n">
        <v>1533</v>
      </c>
      <c r="J64" s="8" t="n">
        <v>1308</v>
      </c>
      <c r="K64" s="8" t="n">
        <f aca="false">230+1100</f>
        <v>1330</v>
      </c>
      <c r="L64" s="8" t="n">
        <f aca="false">235+1100</f>
        <v>1335</v>
      </c>
      <c r="M64" s="8" t="n">
        <f aca="false">240+1100</f>
        <v>1340</v>
      </c>
    </row>
    <row r="65" customFormat="false" ht="12.8" hidden="false" customHeight="false" outlineLevel="0" collapsed="false">
      <c r="A65" s="1" t="n">
        <v>1</v>
      </c>
      <c r="B65" s="1" t="n">
        <v>1</v>
      </c>
      <c r="C65" s="1" t="n">
        <v>3</v>
      </c>
      <c r="D65" s="50" t="s">
        <v>8</v>
      </c>
      <c r="E65" s="24" t="n">
        <v>41</v>
      </c>
      <c r="F65" s="24" t="s">
        <v>10</v>
      </c>
      <c r="G65" s="25" t="n">
        <f aca="false">SUM(G62:G64)</f>
        <v>6470.79</v>
      </c>
      <c r="H65" s="25" t="n">
        <f aca="false">SUM(H62:H64)</f>
        <v>6679.68</v>
      </c>
      <c r="I65" s="25" t="n">
        <f aca="false">SUM(I62:I64)</f>
        <v>7034</v>
      </c>
      <c r="J65" s="25" t="n">
        <f aca="false">SUM(J62:J64)</f>
        <v>6707</v>
      </c>
      <c r="K65" s="25" t="n">
        <f aca="false">SUM(K62:K64)</f>
        <v>7190</v>
      </c>
      <c r="L65" s="25" t="n">
        <f aca="false">SUM(L62:L64)</f>
        <v>7782</v>
      </c>
      <c r="M65" s="25" t="n">
        <f aca="false">SUM(M62:M64)</f>
        <v>8431</v>
      </c>
    </row>
    <row r="66" customFormat="false" ht="12.8" hidden="false" customHeight="false" outlineLevel="0" collapsed="false">
      <c r="D66" s="45" t="s">
        <v>118</v>
      </c>
      <c r="E66" s="7" t="n">
        <v>640</v>
      </c>
      <c r="F66" s="7" t="s">
        <v>114</v>
      </c>
      <c r="G66" s="8" t="n">
        <v>0</v>
      </c>
      <c r="H66" s="8" t="n">
        <v>21.25</v>
      </c>
      <c r="I66" s="8" t="n">
        <v>25</v>
      </c>
      <c r="J66" s="8" t="n">
        <v>25</v>
      </c>
      <c r="K66" s="8" t="n">
        <v>25</v>
      </c>
      <c r="L66" s="8" t="n">
        <f aca="false">K66</f>
        <v>25</v>
      </c>
      <c r="M66" s="8" t="n">
        <f aca="false">L66</f>
        <v>25</v>
      </c>
    </row>
    <row r="67" customFormat="false" ht="12.8" hidden="false" customHeight="false" outlineLevel="0" collapsed="false">
      <c r="D67" s="50" t="s">
        <v>8</v>
      </c>
      <c r="E67" s="24" t="n">
        <v>72</v>
      </c>
      <c r="F67" s="24" t="s">
        <v>12</v>
      </c>
      <c r="G67" s="25" t="n">
        <f aca="false">SUM(G66:G66)</f>
        <v>0</v>
      </c>
      <c r="H67" s="25" t="n">
        <f aca="false">SUM(H66:H66)</f>
        <v>21.25</v>
      </c>
      <c r="I67" s="25" t="n">
        <f aca="false">SUM(I66:I66)</f>
        <v>25</v>
      </c>
      <c r="J67" s="25" t="n">
        <f aca="false">SUM(J66:J66)</f>
        <v>25</v>
      </c>
      <c r="K67" s="25" t="n">
        <f aca="false">SUM(K66:K66)</f>
        <v>25</v>
      </c>
      <c r="L67" s="25" t="n">
        <f aca="false">SUM(L66:L66)</f>
        <v>25</v>
      </c>
      <c r="M67" s="25" t="n">
        <f aca="false">SUM(M66:M66)</f>
        <v>25</v>
      </c>
    </row>
    <row r="68" customFormat="false" ht="12.8" hidden="false" customHeight="false" outlineLevel="0" collapsed="false">
      <c r="D68" s="52"/>
      <c r="E68" s="53"/>
      <c r="F68" s="9" t="s">
        <v>106</v>
      </c>
      <c r="G68" s="10" t="n">
        <f aca="false">G65+G67</f>
        <v>6470.79</v>
      </c>
      <c r="H68" s="10" t="n">
        <f aca="false">H65+H67</f>
        <v>6700.93</v>
      </c>
      <c r="I68" s="10" t="n">
        <f aca="false">I65+I67</f>
        <v>7059</v>
      </c>
      <c r="J68" s="10" t="n">
        <f aca="false">J65+J67</f>
        <v>6732</v>
      </c>
      <c r="K68" s="10" t="n">
        <f aca="false">K65+K67</f>
        <v>7215</v>
      </c>
      <c r="L68" s="10" t="n">
        <f aca="false">L65+L67</f>
        <v>7807</v>
      </c>
      <c r="M68" s="10" t="n">
        <f aca="false">M65+M67</f>
        <v>8456</v>
      </c>
    </row>
    <row r="69" customFormat="false" ht="12.8" hidden="false" customHeight="false" outlineLevel="0" collapsed="false">
      <c r="D69" s="54"/>
      <c r="E69" s="21"/>
      <c r="F69" s="21"/>
      <c r="G69" s="55"/>
      <c r="H69" s="55"/>
      <c r="I69" s="55"/>
      <c r="J69" s="55"/>
      <c r="K69" s="55"/>
      <c r="L69" s="55"/>
      <c r="M69" s="55"/>
    </row>
    <row r="70" customFormat="false" ht="12.8" hidden="false" customHeight="false" outlineLevel="0" collapsed="false">
      <c r="D70" s="40" t="s">
        <v>119</v>
      </c>
      <c r="E70" s="40"/>
      <c r="F70" s="40"/>
      <c r="G70" s="40"/>
      <c r="H70" s="40"/>
      <c r="I70" s="40"/>
      <c r="J70" s="40"/>
      <c r="K70" s="40"/>
      <c r="L70" s="40"/>
      <c r="M70" s="40"/>
    </row>
    <row r="71" customFormat="false" ht="12.8" hidden="false" customHeight="false" outlineLevel="0" collapsed="false">
      <c r="D71" s="5" t="s">
        <v>20</v>
      </c>
      <c r="E71" s="5" t="s">
        <v>21</v>
      </c>
      <c r="F71" s="5" t="s">
        <v>22</v>
      </c>
      <c r="G71" s="5" t="s">
        <v>1</v>
      </c>
      <c r="H71" s="5" t="s">
        <v>2</v>
      </c>
      <c r="I71" s="5" t="s">
        <v>3</v>
      </c>
      <c r="J71" s="5" t="s">
        <v>4</v>
      </c>
      <c r="K71" s="5" t="s">
        <v>5</v>
      </c>
      <c r="L71" s="5" t="s">
        <v>6</v>
      </c>
      <c r="M71" s="5" t="s">
        <v>7</v>
      </c>
    </row>
    <row r="72" customFormat="false" ht="12.8" hidden="false" customHeight="false" outlineLevel="0" collapsed="false">
      <c r="D72" s="7" t="s">
        <v>110</v>
      </c>
      <c r="E72" s="7" t="n">
        <v>630</v>
      </c>
      <c r="F72" s="7" t="s">
        <v>113</v>
      </c>
      <c r="G72" s="8" t="n">
        <v>0</v>
      </c>
      <c r="H72" s="8" t="n">
        <v>230.86</v>
      </c>
      <c r="I72" s="8" t="n">
        <v>0</v>
      </c>
      <c r="J72" s="8" t="n">
        <v>0</v>
      </c>
      <c r="K72" s="8" t="n">
        <v>0</v>
      </c>
      <c r="L72" s="8" t="n">
        <f aca="false">K72</f>
        <v>0</v>
      </c>
      <c r="M72" s="8" t="n">
        <f aca="false">L72</f>
        <v>0</v>
      </c>
    </row>
    <row r="73" customFormat="false" ht="12.8" hidden="false" customHeight="false" outlineLevel="0" collapsed="false">
      <c r="D73" s="50" t="s">
        <v>8</v>
      </c>
      <c r="E73" s="51" t="s">
        <v>120</v>
      </c>
      <c r="F73" s="24" t="s">
        <v>116</v>
      </c>
      <c r="G73" s="25" t="n">
        <f aca="false">SUM(G72)</f>
        <v>0</v>
      </c>
      <c r="H73" s="25" t="n">
        <f aca="false">SUM(H72)</f>
        <v>230.86</v>
      </c>
      <c r="I73" s="25" t="n">
        <f aca="false">SUM(I72)</f>
        <v>0</v>
      </c>
      <c r="J73" s="25" t="n">
        <f aca="false">SUM(J72)</f>
        <v>0</v>
      </c>
      <c r="K73" s="25" t="n">
        <f aca="false">SUM(K72)</f>
        <v>0</v>
      </c>
      <c r="L73" s="25" t="n">
        <f aca="false">SUM(L72)</f>
        <v>0</v>
      </c>
      <c r="M73" s="25" t="n">
        <f aca="false">SUM(M72)</f>
        <v>0</v>
      </c>
    </row>
    <row r="74" customFormat="false" ht="12.8" hidden="false" customHeight="false" outlineLevel="0" collapsed="false">
      <c r="A74" s="1" t="n">
        <v>1</v>
      </c>
      <c r="B74" s="1" t="n">
        <v>1</v>
      </c>
      <c r="C74" s="1" t="n">
        <v>4</v>
      </c>
      <c r="D74" s="26" t="s">
        <v>110</v>
      </c>
      <c r="E74" s="7" t="n">
        <v>630</v>
      </c>
      <c r="F74" s="7" t="s">
        <v>113</v>
      </c>
      <c r="G74" s="8" t="n">
        <v>26035.41</v>
      </c>
      <c r="H74" s="8" t="n">
        <v>40547.19</v>
      </c>
      <c r="I74" s="8" t="n">
        <v>14185</v>
      </c>
      <c r="J74" s="8" t="n">
        <v>15687</v>
      </c>
      <c r="K74" s="8" t="n">
        <v>13080</v>
      </c>
      <c r="L74" s="8" t="n">
        <f aca="false">K74</f>
        <v>13080</v>
      </c>
      <c r="M74" s="8" t="n">
        <f aca="false">L74</f>
        <v>13080</v>
      </c>
    </row>
    <row r="75" customFormat="false" ht="12.8" hidden="false" customHeight="false" outlineLevel="0" collapsed="false">
      <c r="A75" s="1" t="n">
        <v>1</v>
      </c>
      <c r="B75" s="1" t="n">
        <v>1</v>
      </c>
      <c r="C75" s="1" t="n">
        <v>4</v>
      </c>
      <c r="D75" s="26" t="s">
        <v>118</v>
      </c>
      <c r="E75" s="7" t="n">
        <v>630</v>
      </c>
      <c r="F75" s="7" t="s">
        <v>121</v>
      </c>
      <c r="G75" s="8" t="n">
        <v>486.39</v>
      </c>
      <c r="H75" s="8" t="n">
        <v>500.17</v>
      </c>
      <c r="I75" s="8" t="n">
        <v>445</v>
      </c>
      <c r="J75" s="8" t="n">
        <v>332</v>
      </c>
      <c r="K75" s="8" t="n">
        <v>335</v>
      </c>
      <c r="L75" s="8" t="n">
        <f aca="false">K75</f>
        <v>335</v>
      </c>
      <c r="M75" s="8" t="n">
        <f aca="false">L75</f>
        <v>335</v>
      </c>
    </row>
    <row r="76" customFormat="false" ht="12.8" hidden="false" customHeight="false" outlineLevel="0" collapsed="false">
      <c r="D76" s="50" t="s">
        <v>8</v>
      </c>
      <c r="E76" s="24" t="n">
        <v>41</v>
      </c>
      <c r="F76" s="24" t="s">
        <v>10</v>
      </c>
      <c r="G76" s="25" t="n">
        <f aca="false">SUM(G74:G75)</f>
        <v>26521.8</v>
      </c>
      <c r="H76" s="25" t="n">
        <f aca="false">SUM(H74:H75)</f>
        <v>41047.36</v>
      </c>
      <c r="I76" s="25" t="n">
        <f aca="false">SUM(I74:I75)</f>
        <v>14630</v>
      </c>
      <c r="J76" s="25" t="n">
        <f aca="false">SUM(J74:J75)</f>
        <v>16019</v>
      </c>
      <c r="K76" s="25" t="n">
        <f aca="false">SUM(K74:K75)</f>
        <v>13415</v>
      </c>
      <c r="L76" s="25" t="n">
        <f aca="false">SUM(L74:L75)</f>
        <v>13415</v>
      </c>
      <c r="M76" s="25" t="n">
        <f aca="false">SUM(M74:M75)</f>
        <v>13415</v>
      </c>
    </row>
    <row r="77" customFormat="false" ht="12.8" hidden="false" customHeight="false" outlineLevel="0" collapsed="false">
      <c r="A77" s="1" t="n">
        <v>1</v>
      </c>
      <c r="B77" s="1" t="n">
        <v>1</v>
      </c>
      <c r="C77" s="1" t="n">
        <v>4</v>
      </c>
      <c r="D77" s="52"/>
      <c r="E77" s="53"/>
      <c r="F77" s="9" t="s">
        <v>106</v>
      </c>
      <c r="G77" s="10" t="n">
        <f aca="false">G73+G76</f>
        <v>26521.8</v>
      </c>
      <c r="H77" s="10" t="n">
        <f aca="false">H73+H76</f>
        <v>41278.22</v>
      </c>
      <c r="I77" s="10" t="n">
        <f aca="false">I73+I76</f>
        <v>14630</v>
      </c>
      <c r="J77" s="10" t="n">
        <f aca="false">J73+J76</f>
        <v>16019</v>
      </c>
      <c r="K77" s="10" t="n">
        <f aca="false">K73+K76</f>
        <v>13415</v>
      </c>
      <c r="L77" s="10" t="n">
        <f aca="false">L73+L76</f>
        <v>13415</v>
      </c>
      <c r="M77" s="10" t="n">
        <f aca="false">M73+M76</f>
        <v>13415</v>
      </c>
    </row>
    <row r="78" customFormat="false" ht="12.8" hidden="false" customHeight="false" outlineLevel="0" collapsed="false">
      <c r="D78" s="54"/>
      <c r="E78" s="21"/>
      <c r="F78" s="21"/>
      <c r="G78" s="55"/>
      <c r="H78" s="55"/>
      <c r="I78" s="55"/>
      <c r="J78" s="55"/>
      <c r="K78" s="55"/>
      <c r="L78" s="55"/>
      <c r="M78" s="55"/>
    </row>
    <row r="79" customFormat="false" ht="12.8" hidden="false" customHeight="false" outlineLevel="0" collapsed="false">
      <c r="D79" s="54"/>
      <c r="E79" s="27" t="s">
        <v>44</v>
      </c>
      <c r="F79" s="11" t="s">
        <v>122</v>
      </c>
      <c r="G79" s="28" t="n">
        <v>1994.3</v>
      </c>
      <c r="H79" s="28" t="n">
        <v>1980</v>
      </c>
      <c r="I79" s="28" t="n">
        <v>2000</v>
      </c>
      <c r="J79" s="28" t="n">
        <v>2575</v>
      </c>
      <c r="K79" s="28" t="n">
        <v>2575</v>
      </c>
      <c r="L79" s="28" t="n">
        <f aca="false">K79</f>
        <v>2575</v>
      </c>
      <c r="M79" s="29" t="n">
        <f aca="false">L79</f>
        <v>2575</v>
      </c>
    </row>
    <row r="80" customFormat="false" ht="12.8" hidden="false" customHeight="false" outlineLevel="0" collapsed="false">
      <c r="D80" s="54"/>
      <c r="E80" s="30"/>
      <c r="F80" s="56" t="s">
        <v>123</v>
      </c>
      <c r="G80" s="57" t="n">
        <v>2489.95</v>
      </c>
      <c r="H80" s="57" t="n">
        <v>27373.37</v>
      </c>
      <c r="I80" s="57" t="n">
        <v>2500</v>
      </c>
      <c r="J80" s="57" t="n">
        <v>1037</v>
      </c>
      <c r="K80" s="58" t="n">
        <v>1500</v>
      </c>
      <c r="L80" s="57" t="n">
        <f aca="false">K80</f>
        <v>1500</v>
      </c>
      <c r="M80" s="33" t="n">
        <f aca="false">L80</f>
        <v>1500</v>
      </c>
    </row>
    <row r="81" customFormat="false" ht="12.8" hidden="false" customHeight="false" outlineLevel="0" collapsed="false">
      <c r="D81" s="54"/>
      <c r="E81" s="30"/>
      <c r="F81" s="1" t="s">
        <v>124</v>
      </c>
      <c r="G81" s="32" t="n">
        <v>1630</v>
      </c>
      <c r="H81" s="32" t="n">
        <v>1400</v>
      </c>
      <c r="I81" s="32" t="n">
        <v>1400</v>
      </c>
      <c r="J81" s="32" t="n">
        <v>1450</v>
      </c>
      <c r="K81" s="32" t="n">
        <v>1440</v>
      </c>
      <c r="L81" s="32" t="n">
        <f aca="false">K81</f>
        <v>1440</v>
      </c>
      <c r="M81" s="33" t="n">
        <f aca="false">L81</f>
        <v>1440</v>
      </c>
    </row>
    <row r="82" customFormat="false" ht="12.8" hidden="false" customHeight="false" outlineLevel="0" collapsed="false">
      <c r="D82" s="54"/>
      <c r="E82" s="30"/>
      <c r="F82" s="56" t="s">
        <v>125</v>
      </c>
      <c r="G82" s="57" t="n">
        <v>2396.9</v>
      </c>
      <c r="H82" s="57" t="n">
        <v>1900.8</v>
      </c>
      <c r="I82" s="57" t="n">
        <v>1900</v>
      </c>
      <c r="J82" s="57" t="n">
        <v>1901</v>
      </c>
      <c r="K82" s="57" t="n">
        <v>1900</v>
      </c>
      <c r="L82" s="57" t="n">
        <f aca="false">K82</f>
        <v>1900</v>
      </c>
      <c r="M82" s="33" t="n">
        <f aca="false">L82</f>
        <v>1900</v>
      </c>
    </row>
    <row r="83" customFormat="false" ht="12.8" hidden="false" customHeight="false" outlineLevel="0" collapsed="false">
      <c r="D83" s="54"/>
      <c r="E83" s="35"/>
      <c r="F83" s="59" t="s">
        <v>126</v>
      </c>
      <c r="G83" s="37" t="n">
        <v>12281.22</v>
      </c>
      <c r="H83" s="37" t="n">
        <v>2604.53</v>
      </c>
      <c r="I83" s="37" t="n">
        <v>1002</v>
      </c>
      <c r="J83" s="37" t="n">
        <v>2746</v>
      </c>
      <c r="K83" s="46" t="n">
        <v>0</v>
      </c>
      <c r="L83" s="37" t="n">
        <f aca="false">K83</f>
        <v>0</v>
      </c>
      <c r="M83" s="38" t="n">
        <f aca="false">L83</f>
        <v>0</v>
      </c>
    </row>
    <row r="84" customFormat="false" ht="12.8" hidden="false" customHeight="false" outlineLevel="0" collapsed="false">
      <c r="D84" s="54"/>
      <c r="G84" s="32"/>
      <c r="H84" s="32"/>
      <c r="I84" s="32"/>
      <c r="J84" s="32"/>
      <c r="K84" s="32"/>
      <c r="L84" s="32"/>
      <c r="M84" s="32"/>
    </row>
    <row r="85" customFormat="false" ht="12.8" hidden="false" customHeight="false" outlineLevel="0" collapsed="false">
      <c r="D85" s="40" t="s">
        <v>127</v>
      </c>
      <c r="E85" s="40"/>
      <c r="F85" s="40"/>
      <c r="G85" s="40"/>
      <c r="H85" s="40"/>
      <c r="I85" s="40"/>
      <c r="J85" s="40"/>
      <c r="K85" s="40"/>
      <c r="L85" s="40"/>
      <c r="M85" s="40"/>
    </row>
    <row r="86" customFormat="false" ht="12.8" hidden="false" customHeight="false" outlineLevel="0" collapsed="false">
      <c r="D86" s="5" t="s">
        <v>20</v>
      </c>
      <c r="E86" s="5" t="s">
        <v>21</v>
      </c>
      <c r="F86" s="5" t="s">
        <v>22</v>
      </c>
      <c r="G86" s="5" t="s">
        <v>1</v>
      </c>
      <c r="H86" s="5" t="s">
        <v>2</v>
      </c>
      <c r="I86" s="5" t="s">
        <v>3</v>
      </c>
      <c r="J86" s="5" t="s">
        <v>4</v>
      </c>
      <c r="K86" s="5" t="s">
        <v>5</v>
      </c>
      <c r="L86" s="5" t="s">
        <v>6</v>
      </c>
      <c r="M86" s="5" t="s">
        <v>7</v>
      </c>
    </row>
    <row r="87" customFormat="false" ht="12.8" hidden="false" customHeight="false" outlineLevel="0" collapsed="false">
      <c r="A87" s="1" t="n">
        <v>1</v>
      </c>
      <c r="B87" s="1" t="n">
        <v>1</v>
      </c>
      <c r="C87" s="1" t="n">
        <v>5</v>
      </c>
      <c r="D87" s="26" t="s">
        <v>110</v>
      </c>
      <c r="E87" s="7" t="n">
        <v>610</v>
      </c>
      <c r="F87" s="7" t="s">
        <v>111</v>
      </c>
      <c r="G87" s="8" t="n">
        <v>11110.92</v>
      </c>
      <c r="H87" s="8" t="n">
        <v>16766.26</v>
      </c>
      <c r="I87" s="8" t="n">
        <v>7780</v>
      </c>
      <c r="J87" s="8" t="n">
        <v>10461</v>
      </c>
      <c r="K87" s="8" t="n">
        <v>7707</v>
      </c>
      <c r="L87" s="8" t="n">
        <v>0</v>
      </c>
      <c r="M87" s="8" t="n">
        <v>0</v>
      </c>
    </row>
    <row r="88" customFormat="false" ht="12.8" hidden="false" customHeight="false" outlineLevel="0" collapsed="false">
      <c r="A88" s="1" t="n">
        <v>1</v>
      </c>
      <c r="B88" s="1" t="n">
        <v>1</v>
      </c>
      <c r="C88" s="1" t="n">
        <v>5</v>
      </c>
      <c r="D88" s="26" t="s">
        <v>128</v>
      </c>
      <c r="E88" s="7" t="n">
        <v>620</v>
      </c>
      <c r="F88" s="7" t="s">
        <v>112</v>
      </c>
      <c r="G88" s="8" t="n">
        <v>4590.25</v>
      </c>
      <c r="H88" s="8" t="n">
        <v>6232.09</v>
      </c>
      <c r="I88" s="8" t="n">
        <v>3777</v>
      </c>
      <c r="J88" s="8" t="n">
        <v>4459</v>
      </c>
      <c r="K88" s="8" t="n">
        <v>4291</v>
      </c>
      <c r="L88" s="8" t="n">
        <v>1443</v>
      </c>
      <c r="M88" s="8" t="n">
        <v>1443</v>
      </c>
    </row>
    <row r="89" customFormat="false" ht="12.8" hidden="false" customHeight="false" outlineLevel="0" collapsed="false">
      <c r="A89" s="1" t="n">
        <v>1</v>
      </c>
      <c r="B89" s="1" t="n">
        <v>1</v>
      </c>
      <c r="C89" s="1" t="n">
        <v>5</v>
      </c>
      <c r="D89" s="26" t="s">
        <v>129</v>
      </c>
      <c r="E89" s="7" t="n">
        <v>630</v>
      </c>
      <c r="F89" s="7" t="s">
        <v>113</v>
      </c>
      <c r="G89" s="8" t="n">
        <v>28241.26</v>
      </c>
      <c r="H89" s="8" t="n">
        <v>30675.07</v>
      </c>
      <c r="I89" s="8" t="n">
        <v>29643</v>
      </c>
      <c r="J89" s="8" t="n">
        <v>35328</v>
      </c>
      <c r="K89" s="8" t="n">
        <f aca="false">7347+29250</f>
        <v>36597</v>
      </c>
      <c r="L89" s="8" t="n">
        <f aca="false">6400+29250</f>
        <v>35650</v>
      </c>
      <c r="M89" s="8" t="n">
        <f aca="false">6400+29250</f>
        <v>35650</v>
      </c>
    </row>
    <row r="90" customFormat="false" ht="12.8" hidden="false" customHeight="false" outlineLevel="0" collapsed="false">
      <c r="A90" s="1" t="n">
        <v>1</v>
      </c>
      <c r="B90" s="1" t="n">
        <v>1</v>
      </c>
      <c r="C90" s="1" t="n">
        <v>5</v>
      </c>
      <c r="D90" s="26" t="s">
        <v>130</v>
      </c>
      <c r="E90" s="7" t="n">
        <v>640</v>
      </c>
      <c r="F90" s="7" t="s">
        <v>114</v>
      </c>
      <c r="G90" s="8" t="n">
        <v>4426.68</v>
      </c>
      <c r="H90" s="8" t="n">
        <v>0</v>
      </c>
      <c r="I90" s="8" t="n">
        <v>0</v>
      </c>
      <c r="J90" s="8" t="n">
        <v>106</v>
      </c>
      <c r="K90" s="8" t="n">
        <v>0</v>
      </c>
      <c r="L90" s="8" t="n">
        <f aca="false">K90</f>
        <v>0</v>
      </c>
      <c r="M90" s="8" t="n">
        <f aca="false">L90</f>
        <v>0</v>
      </c>
    </row>
    <row r="91" customFormat="false" ht="12.8" hidden="false" customHeight="false" outlineLevel="0" collapsed="false">
      <c r="A91" s="1" t="n">
        <v>1</v>
      </c>
      <c r="B91" s="1" t="n">
        <v>1</v>
      </c>
      <c r="C91" s="1" t="n">
        <v>5</v>
      </c>
      <c r="D91" s="50" t="s">
        <v>8</v>
      </c>
      <c r="E91" s="24" t="n">
        <v>41</v>
      </c>
      <c r="F91" s="24" t="s">
        <v>10</v>
      </c>
      <c r="G91" s="25" t="n">
        <f aca="false">SUM(G87:G90)</f>
        <v>48369.11</v>
      </c>
      <c r="H91" s="25" t="n">
        <f aca="false">SUM(H87:H90)</f>
        <v>53673.42</v>
      </c>
      <c r="I91" s="25" t="n">
        <f aca="false">SUM(I87:I90)</f>
        <v>41200</v>
      </c>
      <c r="J91" s="25" t="n">
        <f aca="false">SUM(J87:J90)</f>
        <v>50354</v>
      </c>
      <c r="K91" s="25" t="n">
        <f aca="false">SUM(K87:K90)</f>
        <v>48595</v>
      </c>
      <c r="L91" s="25" t="n">
        <f aca="false">SUM(L87:L90)</f>
        <v>37093</v>
      </c>
      <c r="M91" s="25" t="n">
        <f aca="false">SUM(M87:M90)</f>
        <v>37093</v>
      </c>
    </row>
    <row r="92" customFormat="false" ht="12.8" hidden="false" customHeight="false" outlineLevel="0" collapsed="false">
      <c r="D92" s="45" t="s">
        <v>110</v>
      </c>
      <c r="E92" s="7" t="n">
        <v>640</v>
      </c>
      <c r="F92" s="7" t="s">
        <v>114</v>
      </c>
      <c r="G92" s="8" t="n">
        <v>0</v>
      </c>
      <c r="H92" s="8" t="n">
        <v>196.97</v>
      </c>
      <c r="I92" s="8" t="n">
        <v>200</v>
      </c>
      <c r="J92" s="8" t="n">
        <v>120</v>
      </c>
      <c r="K92" s="8" t="n">
        <v>125</v>
      </c>
      <c r="L92" s="8" t="n">
        <f aca="false">K92</f>
        <v>125</v>
      </c>
      <c r="M92" s="8" t="n">
        <f aca="false">L92</f>
        <v>125</v>
      </c>
    </row>
    <row r="93" customFormat="false" ht="12.8" hidden="false" customHeight="false" outlineLevel="0" collapsed="false">
      <c r="D93" s="50" t="s">
        <v>8</v>
      </c>
      <c r="E93" s="24" t="n">
        <v>72</v>
      </c>
      <c r="F93" s="24" t="s">
        <v>12</v>
      </c>
      <c r="G93" s="25" t="n">
        <f aca="false">SUM(G92:G92)</f>
        <v>0</v>
      </c>
      <c r="H93" s="25" t="n">
        <f aca="false">SUM(H92:H92)</f>
        <v>196.97</v>
      </c>
      <c r="I93" s="25" t="n">
        <f aca="false">SUM(I92:I92)</f>
        <v>200</v>
      </c>
      <c r="J93" s="25" t="n">
        <f aca="false">SUM(J92:J92)</f>
        <v>120</v>
      </c>
      <c r="K93" s="25" t="n">
        <f aca="false">SUM(K92:K92)</f>
        <v>125</v>
      </c>
      <c r="L93" s="25" t="n">
        <f aca="false">SUM(L92:L92)</f>
        <v>125</v>
      </c>
      <c r="M93" s="25" t="n">
        <f aca="false">SUM(M92:M92)</f>
        <v>125</v>
      </c>
    </row>
    <row r="94" customFormat="false" ht="12.8" hidden="false" customHeight="false" outlineLevel="0" collapsed="false">
      <c r="D94" s="52"/>
      <c r="E94" s="53"/>
      <c r="F94" s="9" t="s">
        <v>106</v>
      </c>
      <c r="G94" s="10" t="n">
        <f aca="false">G91+G93</f>
        <v>48369.11</v>
      </c>
      <c r="H94" s="10" t="n">
        <f aca="false">H91+H93</f>
        <v>53870.39</v>
      </c>
      <c r="I94" s="10" t="n">
        <f aca="false">I91+I93</f>
        <v>41400</v>
      </c>
      <c r="J94" s="10" t="n">
        <f aca="false">J91+J93</f>
        <v>50474</v>
      </c>
      <c r="K94" s="10" t="n">
        <f aca="false">K91+K93</f>
        <v>48720</v>
      </c>
      <c r="L94" s="10" t="n">
        <f aca="false">L91+L93</f>
        <v>37218</v>
      </c>
      <c r="M94" s="10" t="n">
        <f aca="false">M91+M93</f>
        <v>37218</v>
      </c>
    </row>
    <row r="95" customFormat="false" ht="12.8" hidden="false" customHeight="false" outlineLevel="0" collapsed="false">
      <c r="D95" s="54"/>
      <c r="E95" s="21"/>
      <c r="F95" s="21"/>
      <c r="G95" s="55"/>
      <c r="H95" s="55"/>
      <c r="I95" s="55"/>
      <c r="J95" s="55"/>
      <c r="K95" s="55"/>
      <c r="L95" s="55"/>
      <c r="M95" s="55"/>
    </row>
    <row r="96" customFormat="false" ht="12.8" hidden="false" customHeight="false" outlineLevel="0" collapsed="false">
      <c r="D96" s="54"/>
      <c r="E96" s="27" t="s">
        <v>44</v>
      </c>
      <c r="F96" s="11" t="s">
        <v>131</v>
      </c>
      <c r="G96" s="28" t="n">
        <v>1287</v>
      </c>
      <c r="H96" s="28" t="n">
        <v>1705</v>
      </c>
      <c r="I96" s="28" t="n">
        <v>1595</v>
      </c>
      <c r="J96" s="28" t="n">
        <v>1595</v>
      </c>
      <c r="K96" s="28" t="n">
        <v>1595</v>
      </c>
      <c r="L96" s="28" t="n">
        <f aca="false">K96</f>
        <v>1595</v>
      </c>
      <c r="M96" s="29" t="n">
        <f aca="false">L96</f>
        <v>1595</v>
      </c>
    </row>
    <row r="97" customFormat="false" ht="12.8" hidden="false" customHeight="false" outlineLevel="0" collapsed="false">
      <c r="D97" s="54"/>
      <c r="E97" s="30"/>
      <c r="F97" s="1" t="s">
        <v>132</v>
      </c>
      <c r="G97" s="32" t="n">
        <v>3132.35</v>
      </c>
      <c r="H97" s="32" t="n">
        <v>3576</v>
      </c>
      <c r="I97" s="32" t="n">
        <v>2592</v>
      </c>
      <c r="J97" s="32" t="n">
        <v>2592</v>
      </c>
      <c r="K97" s="32" t="n">
        <v>2590</v>
      </c>
      <c r="L97" s="32" t="n">
        <f aca="false">K97</f>
        <v>2590</v>
      </c>
      <c r="M97" s="33" t="n">
        <f aca="false">L97</f>
        <v>2590</v>
      </c>
    </row>
    <row r="98" customFormat="false" ht="12.8" hidden="false" customHeight="false" outlineLevel="0" collapsed="false">
      <c r="D98" s="54"/>
      <c r="E98" s="35"/>
      <c r="F98" s="59" t="s">
        <v>133</v>
      </c>
      <c r="G98" s="37" t="n">
        <v>5504.47</v>
      </c>
      <c r="H98" s="37" t="n">
        <v>8528.31</v>
      </c>
      <c r="I98" s="37" t="n">
        <v>9250</v>
      </c>
      <c r="J98" s="37" t="n">
        <v>8775</v>
      </c>
      <c r="K98" s="46" t="n">
        <v>10000</v>
      </c>
      <c r="L98" s="37" t="n">
        <f aca="false">K98</f>
        <v>10000</v>
      </c>
      <c r="M98" s="38" t="n">
        <f aca="false">L98</f>
        <v>10000</v>
      </c>
    </row>
    <row r="99" customFormat="false" ht="12.8" hidden="false" customHeight="false" outlineLevel="0" collapsed="false">
      <c r="D99" s="54"/>
      <c r="E99" s="21"/>
      <c r="F99" s="21"/>
      <c r="G99" s="55"/>
      <c r="H99" s="55"/>
      <c r="I99" s="55"/>
      <c r="J99" s="55"/>
      <c r="K99" s="55"/>
      <c r="L99" s="55"/>
      <c r="M99" s="55"/>
    </row>
    <row r="100" customFormat="false" ht="12.8" hidden="false" customHeight="false" outlineLevel="0" collapsed="false">
      <c r="D100" s="40" t="s">
        <v>134</v>
      </c>
      <c r="E100" s="40"/>
      <c r="F100" s="40"/>
      <c r="G100" s="40"/>
      <c r="H100" s="40"/>
      <c r="I100" s="40"/>
      <c r="J100" s="40"/>
      <c r="K100" s="40"/>
      <c r="L100" s="40"/>
      <c r="M100" s="40"/>
    </row>
    <row r="101" customFormat="false" ht="12.8" hidden="false" customHeight="false" outlineLevel="0" collapsed="false">
      <c r="D101" s="5" t="s">
        <v>20</v>
      </c>
      <c r="E101" s="5" t="s">
        <v>21</v>
      </c>
      <c r="F101" s="5" t="s">
        <v>22</v>
      </c>
      <c r="G101" s="5" t="s">
        <v>1</v>
      </c>
      <c r="H101" s="5" t="s">
        <v>2</v>
      </c>
      <c r="I101" s="5" t="s">
        <v>3</v>
      </c>
      <c r="J101" s="5" t="s">
        <v>4</v>
      </c>
      <c r="K101" s="5" t="s">
        <v>5</v>
      </c>
      <c r="L101" s="5" t="s">
        <v>6</v>
      </c>
      <c r="M101" s="5" t="s">
        <v>7</v>
      </c>
    </row>
    <row r="102" customFormat="false" ht="12.8" hidden="false" customHeight="false" outlineLevel="0" collapsed="false">
      <c r="A102" s="1" t="n">
        <v>1</v>
      </c>
      <c r="B102" s="1" t="n">
        <v>1</v>
      </c>
      <c r="C102" s="1" t="n">
        <v>6</v>
      </c>
      <c r="D102" s="49" t="s">
        <v>135</v>
      </c>
      <c r="E102" s="7" t="n">
        <v>630</v>
      </c>
      <c r="F102" s="7" t="s">
        <v>113</v>
      </c>
      <c r="G102" s="8" t="n">
        <v>1721.96</v>
      </c>
      <c r="H102" s="8" t="n">
        <v>1242.83</v>
      </c>
      <c r="I102" s="8" t="n">
        <v>1250</v>
      </c>
      <c r="J102" s="8" t="n">
        <v>1315</v>
      </c>
      <c r="K102" s="8" t="n">
        <v>1310</v>
      </c>
      <c r="L102" s="8" t="n">
        <f aca="false">K102</f>
        <v>1310</v>
      </c>
      <c r="M102" s="8" t="n">
        <f aca="false">L102</f>
        <v>1310</v>
      </c>
    </row>
    <row r="103" customFormat="false" ht="12.8" hidden="false" customHeight="false" outlineLevel="0" collapsed="false">
      <c r="A103" s="1" t="n">
        <v>1</v>
      </c>
      <c r="B103" s="1" t="n">
        <v>1</v>
      </c>
      <c r="C103" s="1" t="n">
        <v>6</v>
      </c>
      <c r="D103" s="44" t="s">
        <v>8</v>
      </c>
      <c r="E103" s="9" t="n">
        <v>41</v>
      </c>
      <c r="F103" s="9" t="s">
        <v>10</v>
      </c>
      <c r="G103" s="10" t="n">
        <f aca="false">SUM(G102:G102)</f>
        <v>1721.96</v>
      </c>
      <c r="H103" s="10" t="n">
        <f aca="false">SUM(H102:H102)</f>
        <v>1242.83</v>
      </c>
      <c r="I103" s="10" t="n">
        <f aca="false">SUM(I102:I102)</f>
        <v>1250</v>
      </c>
      <c r="J103" s="10" t="n">
        <f aca="false">SUM(J102:J102)</f>
        <v>1315</v>
      </c>
      <c r="K103" s="10" t="n">
        <f aca="false">SUM(K102:K102)</f>
        <v>1310</v>
      </c>
      <c r="L103" s="10" t="n">
        <f aca="false">SUM(L102:L102)</f>
        <v>1310</v>
      </c>
      <c r="M103" s="10" t="n">
        <f aca="false">SUM(M102:M102)</f>
        <v>1310</v>
      </c>
    </row>
    <row r="104" customFormat="false" ht="12.8" hidden="false" customHeight="false" outlineLevel="0" collapsed="false">
      <c r="D104" s="54"/>
      <c r="E104" s="21"/>
      <c r="F104" s="21"/>
      <c r="G104" s="55"/>
      <c r="H104" s="55"/>
      <c r="I104" s="55"/>
      <c r="J104" s="55"/>
      <c r="K104" s="55"/>
      <c r="L104" s="55"/>
      <c r="M104" s="55"/>
    </row>
    <row r="105" customFormat="false" ht="12.8" hidden="false" customHeight="false" outlineLevel="0" collapsed="false">
      <c r="D105" s="40" t="s">
        <v>136</v>
      </c>
      <c r="E105" s="40"/>
      <c r="F105" s="40"/>
      <c r="G105" s="40"/>
      <c r="H105" s="40"/>
      <c r="I105" s="40"/>
      <c r="J105" s="40"/>
      <c r="K105" s="40"/>
      <c r="L105" s="40"/>
      <c r="M105" s="40"/>
    </row>
    <row r="106" customFormat="false" ht="12.8" hidden="false" customHeight="false" outlineLevel="0" collapsed="false">
      <c r="D106" s="5" t="s">
        <v>20</v>
      </c>
      <c r="E106" s="5" t="s">
        <v>21</v>
      </c>
      <c r="F106" s="5" t="s">
        <v>22</v>
      </c>
      <c r="G106" s="5" t="s">
        <v>1</v>
      </c>
      <c r="H106" s="5" t="s">
        <v>2</v>
      </c>
      <c r="I106" s="5" t="s">
        <v>3</v>
      </c>
      <c r="J106" s="5" t="s">
        <v>4</v>
      </c>
      <c r="K106" s="5" t="s">
        <v>5</v>
      </c>
      <c r="L106" s="5" t="s">
        <v>6</v>
      </c>
      <c r="M106" s="5" t="s">
        <v>7</v>
      </c>
    </row>
    <row r="107" customFormat="false" ht="12.8" hidden="false" customHeight="false" outlineLevel="0" collapsed="false">
      <c r="A107" s="1" t="n">
        <v>1</v>
      </c>
      <c r="B107" s="1" t="n">
        <v>1</v>
      </c>
      <c r="C107" s="1" t="n">
        <v>7</v>
      </c>
      <c r="D107" s="49" t="s">
        <v>137</v>
      </c>
      <c r="E107" s="7" t="n">
        <v>610</v>
      </c>
      <c r="F107" s="7" t="s">
        <v>111</v>
      </c>
      <c r="G107" s="8" t="n">
        <v>3445.84</v>
      </c>
      <c r="H107" s="8" t="n">
        <v>3240.37</v>
      </c>
      <c r="I107" s="8" t="n">
        <v>3460</v>
      </c>
      <c r="J107" s="8" t="n">
        <v>4047</v>
      </c>
      <c r="K107" s="8" t="n">
        <v>3647</v>
      </c>
      <c r="L107" s="8" t="n">
        <v>3647</v>
      </c>
      <c r="M107" s="8" t="n">
        <v>3647</v>
      </c>
    </row>
    <row r="108" customFormat="false" ht="12.8" hidden="false" customHeight="false" outlineLevel="0" collapsed="false">
      <c r="A108" s="1" t="n">
        <v>1</v>
      </c>
      <c r="B108" s="1" t="n">
        <v>1</v>
      </c>
      <c r="C108" s="1" t="n">
        <v>7</v>
      </c>
      <c r="D108" s="49"/>
      <c r="E108" s="7" t="n">
        <v>620</v>
      </c>
      <c r="F108" s="7" t="s">
        <v>112</v>
      </c>
      <c r="G108" s="8" t="n">
        <v>1219.78</v>
      </c>
      <c r="H108" s="8" t="n">
        <v>1177.05</v>
      </c>
      <c r="I108" s="8" t="n">
        <v>1209</v>
      </c>
      <c r="J108" s="8" t="n">
        <v>1421</v>
      </c>
      <c r="K108" s="8" t="n">
        <v>1274</v>
      </c>
      <c r="L108" s="8" t="n">
        <v>1274</v>
      </c>
      <c r="M108" s="8" t="n">
        <v>1274</v>
      </c>
    </row>
    <row r="109" customFormat="false" ht="12.8" hidden="false" customHeight="false" outlineLevel="0" collapsed="false">
      <c r="A109" s="1" t="n">
        <v>1</v>
      </c>
      <c r="B109" s="1" t="n">
        <v>1</v>
      </c>
      <c r="C109" s="1" t="n">
        <v>7</v>
      </c>
      <c r="D109" s="49"/>
      <c r="E109" s="7" t="n">
        <v>630</v>
      </c>
      <c r="F109" s="7" t="s">
        <v>113</v>
      </c>
      <c r="G109" s="8" t="n">
        <v>751.6</v>
      </c>
      <c r="H109" s="8" t="n">
        <v>1123.32</v>
      </c>
      <c r="I109" s="8" t="n">
        <v>877</v>
      </c>
      <c r="J109" s="8" t="n">
        <v>733</v>
      </c>
      <c r="K109" s="23" t="n">
        <f aca="false">príjmy!H106+príjmy!H107-K107-K108</f>
        <v>1280</v>
      </c>
      <c r="L109" s="8" t="n">
        <f aca="false">K109</f>
        <v>1280</v>
      </c>
      <c r="M109" s="8" t="n">
        <f aca="false">L109</f>
        <v>1280</v>
      </c>
    </row>
    <row r="110" customFormat="false" ht="12.8" hidden="false" customHeight="false" outlineLevel="0" collapsed="false">
      <c r="A110" s="1" t="n">
        <v>1</v>
      </c>
      <c r="B110" s="1" t="n">
        <v>1</v>
      </c>
      <c r="C110" s="1" t="n">
        <v>7</v>
      </c>
      <c r="D110" s="50" t="s">
        <v>8</v>
      </c>
      <c r="E110" s="24" t="n">
        <v>111</v>
      </c>
      <c r="F110" s="24" t="s">
        <v>116</v>
      </c>
      <c r="G110" s="25" t="n">
        <f aca="false">SUM(G107:G109)</f>
        <v>5417.22</v>
      </c>
      <c r="H110" s="25" t="n">
        <f aca="false">SUM(H107:H109)</f>
        <v>5540.74</v>
      </c>
      <c r="I110" s="25" t="n">
        <f aca="false">SUM(I107:I109)</f>
        <v>5546</v>
      </c>
      <c r="J110" s="25" t="n">
        <f aca="false">SUM(J107:J109)</f>
        <v>6201</v>
      </c>
      <c r="K110" s="60" t="n">
        <f aca="false">SUM(K107:K109)</f>
        <v>6201</v>
      </c>
      <c r="L110" s="25" t="n">
        <f aca="false">SUM(L107:L109)</f>
        <v>6201</v>
      </c>
      <c r="M110" s="25" t="n">
        <f aca="false">SUM(M107:M109)</f>
        <v>6201</v>
      </c>
    </row>
    <row r="111" customFormat="false" ht="12.8" hidden="false" customHeight="false" outlineLevel="0" collapsed="false">
      <c r="A111" s="1" t="n">
        <v>1</v>
      </c>
      <c r="B111" s="1" t="n">
        <v>1</v>
      </c>
      <c r="C111" s="1" t="n">
        <v>7</v>
      </c>
      <c r="D111" s="49" t="s">
        <v>137</v>
      </c>
      <c r="E111" s="7" t="n">
        <v>610</v>
      </c>
      <c r="F111" s="7" t="s">
        <v>111</v>
      </c>
      <c r="G111" s="8" t="n">
        <v>5069.7</v>
      </c>
      <c r="H111" s="8" t="n">
        <v>5046.47</v>
      </c>
      <c r="I111" s="8" t="n">
        <v>6784</v>
      </c>
      <c r="J111" s="8" t="n">
        <v>8365</v>
      </c>
      <c r="K111" s="8" t="n">
        <v>7947</v>
      </c>
      <c r="L111" s="8" t="n">
        <v>8652</v>
      </c>
      <c r="M111" s="8" t="n">
        <v>9446</v>
      </c>
    </row>
    <row r="112" customFormat="false" ht="12.8" hidden="false" customHeight="false" outlineLevel="0" collapsed="false">
      <c r="A112" s="1" t="n">
        <v>1</v>
      </c>
      <c r="B112" s="1" t="n">
        <v>1</v>
      </c>
      <c r="C112" s="1" t="n">
        <v>7</v>
      </c>
      <c r="D112" s="49"/>
      <c r="E112" s="7" t="n">
        <v>620</v>
      </c>
      <c r="F112" s="7" t="s">
        <v>112</v>
      </c>
      <c r="G112" s="8" t="n">
        <v>1943.42</v>
      </c>
      <c r="H112" s="8" t="n">
        <v>2012.04</v>
      </c>
      <c r="I112" s="8" t="n">
        <v>2555</v>
      </c>
      <c r="J112" s="8" t="n">
        <v>2939</v>
      </c>
      <c r="K112" s="8" t="n">
        <v>2975</v>
      </c>
      <c r="L112" s="8" t="n">
        <v>3236</v>
      </c>
      <c r="M112" s="8" t="n">
        <v>3529</v>
      </c>
    </row>
    <row r="113" customFormat="false" ht="12.8" hidden="false" customHeight="false" outlineLevel="0" collapsed="false">
      <c r="A113" s="1" t="n">
        <v>1</v>
      </c>
      <c r="B113" s="1" t="n">
        <v>1</v>
      </c>
      <c r="C113" s="1" t="n">
        <v>7</v>
      </c>
      <c r="D113" s="49"/>
      <c r="E113" s="7" t="n">
        <v>630</v>
      </c>
      <c r="F113" s="7" t="s">
        <v>113</v>
      </c>
      <c r="G113" s="8" t="n">
        <v>1289.24</v>
      </c>
      <c r="H113" s="8" t="n">
        <v>1107.77</v>
      </c>
      <c r="I113" s="8" t="n">
        <v>1455</v>
      </c>
      <c r="J113" s="8" t="n">
        <v>1144</v>
      </c>
      <c r="K113" s="8" t="n">
        <f aca="false">1109+200</f>
        <v>1309</v>
      </c>
      <c r="L113" s="8" t="n">
        <f aca="false">1117+200</f>
        <v>1317</v>
      </c>
      <c r="M113" s="8" t="n">
        <f aca="false">1122+200</f>
        <v>1322</v>
      </c>
    </row>
    <row r="114" customFormat="false" ht="12.8" hidden="false" customHeight="false" outlineLevel="0" collapsed="false">
      <c r="A114" s="1" t="n">
        <v>1</v>
      </c>
      <c r="B114" s="1" t="n">
        <v>1</v>
      </c>
      <c r="C114" s="1" t="n">
        <v>7</v>
      </c>
      <c r="D114" s="49"/>
      <c r="E114" s="7" t="n">
        <v>640</v>
      </c>
      <c r="F114" s="7" t="s">
        <v>114</v>
      </c>
      <c r="G114" s="8" t="n">
        <v>107.35</v>
      </c>
      <c r="H114" s="8" t="n">
        <v>347.04</v>
      </c>
      <c r="I114" s="8" t="n">
        <v>0</v>
      </c>
      <c r="J114" s="8" t="n">
        <v>0</v>
      </c>
      <c r="K114" s="8" t="n">
        <v>0</v>
      </c>
      <c r="L114" s="8" t="n">
        <f aca="false">K114</f>
        <v>0</v>
      </c>
      <c r="M114" s="8" t="n">
        <f aca="false">L114</f>
        <v>0</v>
      </c>
    </row>
    <row r="115" customFormat="false" ht="12.8" hidden="false" customHeight="false" outlineLevel="0" collapsed="false">
      <c r="A115" s="1" t="n">
        <v>1</v>
      </c>
      <c r="B115" s="1" t="n">
        <v>1</v>
      </c>
      <c r="C115" s="1" t="n">
        <v>7</v>
      </c>
      <c r="D115" s="50" t="s">
        <v>8</v>
      </c>
      <c r="E115" s="24" t="n">
        <v>41</v>
      </c>
      <c r="F115" s="24" t="s">
        <v>10</v>
      </c>
      <c r="G115" s="25" t="n">
        <f aca="false">SUM(G111:G114)</f>
        <v>8409.71</v>
      </c>
      <c r="H115" s="25" t="n">
        <f aca="false">SUM(H111:H114)</f>
        <v>8513.32</v>
      </c>
      <c r="I115" s="25" t="n">
        <f aca="false">SUM(I111:I114)</f>
        <v>10794</v>
      </c>
      <c r="J115" s="25" t="n">
        <f aca="false">SUM(J111:J114)</f>
        <v>12448</v>
      </c>
      <c r="K115" s="25" t="n">
        <f aca="false">SUM(K111:K114)</f>
        <v>12231</v>
      </c>
      <c r="L115" s="25" t="n">
        <f aca="false">SUM(L111:L114)</f>
        <v>13205</v>
      </c>
      <c r="M115" s="25" t="n">
        <f aca="false">SUM(M111:M114)</f>
        <v>14297</v>
      </c>
    </row>
    <row r="116" customFormat="false" ht="12.8" hidden="false" customHeight="false" outlineLevel="0" collapsed="false">
      <c r="D116" s="45" t="s">
        <v>137</v>
      </c>
      <c r="E116" s="7" t="n">
        <v>640</v>
      </c>
      <c r="F116" s="7" t="s">
        <v>114</v>
      </c>
      <c r="G116" s="8" t="n">
        <v>0</v>
      </c>
      <c r="H116" s="8" t="n">
        <v>91.06</v>
      </c>
      <c r="I116" s="8" t="n">
        <v>100</v>
      </c>
      <c r="J116" s="8" t="n">
        <v>119</v>
      </c>
      <c r="K116" s="8" t="n">
        <v>120</v>
      </c>
      <c r="L116" s="8" t="n">
        <f aca="false">K116</f>
        <v>120</v>
      </c>
      <c r="M116" s="8" t="n">
        <f aca="false">L116</f>
        <v>120</v>
      </c>
    </row>
    <row r="117" customFormat="false" ht="12.8" hidden="false" customHeight="false" outlineLevel="0" collapsed="false">
      <c r="D117" s="50" t="s">
        <v>8</v>
      </c>
      <c r="E117" s="24" t="n">
        <v>72</v>
      </c>
      <c r="F117" s="24" t="s">
        <v>12</v>
      </c>
      <c r="G117" s="25" t="n">
        <f aca="false">SUM(G116:G116)</f>
        <v>0</v>
      </c>
      <c r="H117" s="25" t="n">
        <f aca="false">SUM(H116:H116)</f>
        <v>91.06</v>
      </c>
      <c r="I117" s="25" t="n">
        <f aca="false">SUM(I116:I116)</f>
        <v>100</v>
      </c>
      <c r="J117" s="25" t="n">
        <f aca="false">SUM(J116:J116)</f>
        <v>119</v>
      </c>
      <c r="K117" s="25" t="n">
        <f aca="false">SUM(K116:K116)</f>
        <v>120</v>
      </c>
      <c r="L117" s="25" t="n">
        <f aca="false">SUM(L116:L116)</f>
        <v>120</v>
      </c>
      <c r="M117" s="25" t="n">
        <f aca="false">SUM(M116:M116)</f>
        <v>120</v>
      </c>
    </row>
    <row r="118" customFormat="false" ht="12.8" hidden="false" customHeight="false" outlineLevel="0" collapsed="false">
      <c r="A118" s="1" t="n">
        <v>1</v>
      </c>
      <c r="B118" s="1" t="n">
        <v>1</v>
      </c>
      <c r="C118" s="1" t="n">
        <v>7</v>
      </c>
      <c r="D118" s="11"/>
      <c r="E118" s="12"/>
      <c r="F118" s="9" t="s">
        <v>106</v>
      </c>
      <c r="G118" s="10" t="n">
        <f aca="false">G110+G115+G117</f>
        <v>13826.93</v>
      </c>
      <c r="H118" s="10" t="n">
        <f aca="false">H110+H115+H117</f>
        <v>14145.12</v>
      </c>
      <c r="I118" s="10" t="n">
        <f aca="false">I110+I115+I117</f>
        <v>16440</v>
      </c>
      <c r="J118" s="10" t="n">
        <f aca="false">J110+J115+J117</f>
        <v>18768</v>
      </c>
      <c r="K118" s="10" t="n">
        <f aca="false">K110+K115+K117</f>
        <v>18552</v>
      </c>
      <c r="L118" s="10" t="n">
        <f aca="false">L110+L115+L117</f>
        <v>19526</v>
      </c>
      <c r="M118" s="10" t="n">
        <f aca="false">M110+M115+M117</f>
        <v>20618</v>
      </c>
    </row>
    <row r="120" customFormat="false" ht="12.8" hidden="false" customHeight="false" outlineLevel="0" collapsed="false">
      <c r="D120" s="19" t="s">
        <v>138</v>
      </c>
      <c r="E120" s="19"/>
      <c r="F120" s="19"/>
      <c r="G120" s="19"/>
      <c r="H120" s="19"/>
      <c r="I120" s="19"/>
      <c r="J120" s="19"/>
      <c r="K120" s="19"/>
      <c r="L120" s="19"/>
      <c r="M120" s="19"/>
    </row>
    <row r="121" customFormat="false" ht="12.8" hidden="false" customHeight="false" outlineLevel="0" collapsed="false">
      <c r="D121" s="5" t="s">
        <v>20</v>
      </c>
      <c r="E121" s="5" t="s">
        <v>21</v>
      </c>
      <c r="F121" s="5" t="s">
        <v>22</v>
      </c>
      <c r="G121" s="5" t="s">
        <v>1</v>
      </c>
      <c r="H121" s="5" t="s">
        <v>2</v>
      </c>
      <c r="I121" s="5" t="s">
        <v>3</v>
      </c>
      <c r="J121" s="5" t="s">
        <v>4</v>
      </c>
      <c r="K121" s="5" t="s">
        <v>5</v>
      </c>
      <c r="L121" s="5" t="s">
        <v>6</v>
      </c>
      <c r="M121" s="5" t="s">
        <v>7</v>
      </c>
    </row>
    <row r="122" customFormat="false" ht="12.8" hidden="false" customHeight="false" outlineLevel="0" collapsed="false">
      <c r="A122" s="1" t="n">
        <v>1</v>
      </c>
      <c r="B122" s="1" t="n">
        <v>2</v>
      </c>
      <c r="D122" s="7" t="s">
        <v>110</v>
      </c>
      <c r="E122" s="7" t="n">
        <v>640</v>
      </c>
      <c r="F122" s="7" t="s">
        <v>77</v>
      </c>
      <c r="G122" s="8" t="n">
        <v>2935.08</v>
      </c>
      <c r="H122" s="8" t="n">
        <v>3612.98</v>
      </c>
      <c r="I122" s="8" t="n">
        <v>3636</v>
      </c>
      <c r="J122" s="8" t="n">
        <v>3636</v>
      </c>
      <c r="K122" s="8" t="n">
        <f aca="false">príjmy!H103+príjmy!H104</f>
        <v>3636</v>
      </c>
      <c r="L122" s="8" t="n">
        <f aca="false">príjmy!I103+príjmy!I104</f>
        <v>3636</v>
      </c>
      <c r="M122" s="8" t="n">
        <f aca="false">príjmy!J103+príjmy!J104</f>
        <v>3636</v>
      </c>
    </row>
    <row r="123" customFormat="false" ht="12.8" hidden="false" customHeight="false" outlineLevel="0" collapsed="false">
      <c r="A123" s="1" t="n">
        <v>1</v>
      </c>
      <c r="B123" s="1" t="n">
        <v>2</v>
      </c>
      <c r="D123" s="50" t="s">
        <v>8</v>
      </c>
      <c r="E123" s="24" t="n">
        <v>111</v>
      </c>
      <c r="F123" s="24" t="s">
        <v>116</v>
      </c>
      <c r="G123" s="25" t="n">
        <f aca="false">SUM(G122)</f>
        <v>2935.08</v>
      </c>
      <c r="H123" s="25" t="n">
        <f aca="false">SUM(H122)</f>
        <v>3612.98</v>
      </c>
      <c r="I123" s="25" t="n">
        <f aca="false">SUM(I122)</f>
        <v>3636</v>
      </c>
      <c r="J123" s="25" t="n">
        <f aca="false">SUM(J122)</f>
        <v>3636</v>
      </c>
      <c r="K123" s="25" t="n">
        <f aca="false">SUM(K122)</f>
        <v>3636</v>
      </c>
      <c r="L123" s="25" t="n">
        <f aca="false">SUM(L122)</f>
        <v>3636</v>
      </c>
      <c r="M123" s="25" t="n">
        <f aca="false">SUM(M122)</f>
        <v>3636</v>
      </c>
    </row>
    <row r="124" customFormat="false" ht="12.8" hidden="false" customHeight="false" outlineLevel="0" collapsed="false">
      <c r="A124" s="1" t="n">
        <v>1</v>
      </c>
      <c r="B124" s="1" t="n">
        <v>2</v>
      </c>
      <c r="D124" s="20" t="s">
        <v>139</v>
      </c>
      <c r="E124" s="7" t="n">
        <v>640</v>
      </c>
      <c r="F124" s="7" t="s">
        <v>140</v>
      </c>
      <c r="G124" s="8" t="n">
        <v>367</v>
      </c>
      <c r="H124" s="8" t="n">
        <v>211.42</v>
      </c>
      <c r="I124" s="8" t="n">
        <v>322</v>
      </c>
      <c r="J124" s="8" t="n">
        <v>369</v>
      </c>
      <c r="K124" s="8" t="n">
        <v>216</v>
      </c>
      <c r="L124" s="8" t="n">
        <f aca="false">K124</f>
        <v>216</v>
      </c>
      <c r="M124" s="8" t="n">
        <f aca="false">L124</f>
        <v>216</v>
      </c>
    </row>
    <row r="125" customFormat="false" ht="12.8" hidden="false" customHeight="false" outlineLevel="0" collapsed="false">
      <c r="A125" s="1" t="n">
        <v>1</v>
      </c>
      <c r="B125" s="1" t="n">
        <v>2</v>
      </c>
      <c r="D125" s="7" t="s">
        <v>110</v>
      </c>
      <c r="E125" s="7" t="n">
        <v>640</v>
      </c>
      <c r="F125" s="7" t="s">
        <v>77</v>
      </c>
      <c r="G125" s="8" t="n">
        <v>5868.38</v>
      </c>
      <c r="H125" s="8" t="n">
        <v>6457.97</v>
      </c>
      <c r="I125" s="8" t="n">
        <v>7022</v>
      </c>
      <c r="J125" s="8" t="n">
        <v>7331</v>
      </c>
      <c r="K125" s="8" t="n">
        <f aca="false">14746-K122</f>
        <v>11110</v>
      </c>
      <c r="L125" s="8" t="n">
        <f aca="false">K125</f>
        <v>11110</v>
      </c>
      <c r="M125" s="8" t="n">
        <f aca="false">L125</f>
        <v>11110</v>
      </c>
    </row>
    <row r="126" customFormat="false" ht="12.8" hidden="false" customHeight="false" outlineLevel="0" collapsed="false">
      <c r="A126" s="1" t="n">
        <v>1</v>
      </c>
      <c r="B126" s="1" t="n">
        <v>2</v>
      </c>
      <c r="D126" s="50" t="s">
        <v>8</v>
      </c>
      <c r="E126" s="24" t="n">
        <v>41</v>
      </c>
      <c r="F126" s="24" t="s">
        <v>10</v>
      </c>
      <c r="G126" s="25" t="n">
        <f aca="false">SUM(G124:G125)</f>
        <v>6235.38</v>
      </c>
      <c r="H126" s="25" t="n">
        <f aca="false">SUM(H124:H125)</f>
        <v>6669.39</v>
      </c>
      <c r="I126" s="25" t="n">
        <f aca="false">SUM(I124:I125)</f>
        <v>7344</v>
      </c>
      <c r="J126" s="25" t="n">
        <f aca="false">SUM(J124:J125)</f>
        <v>7700</v>
      </c>
      <c r="K126" s="25" t="n">
        <f aca="false">SUM(K124:K125)</f>
        <v>11326</v>
      </c>
      <c r="L126" s="25" t="n">
        <f aca="false">SUM(L124:L125)</f>
        <v>11326</v>
      </c>
      <c r="M126" s="25" t="n">
        <f aca="false">SUM(M124:M125)</f>
        <v>11326</v>
      </c>
    </row>
    <row r="127" customFormat="false" ht="12.8" hidden="false" customHeight="false" outlineLevel="0" collapsed="false">
      <c r="A127" s="1" t="n">
        <v>1</v>
      </c>
      <c r="B127" s="1" t="n">
        <v>2</v>
      </c>
      <c r="D127" s="11"/>
      <c r="E127" s="12"/>
      <c r="F127" s="9" t="s">
        <v>106</v>
      </c>
      <c r="G127" s="10" t="n">
        <f aca="false">G123+G126</f>
        <v>9170.46</v>
      </c>
      <c r="H127" s="10" t="n">
        <f aca="false">H123+H126</f>
        <v>10282.37</v>
      </c>
      <c r="I127" s="10" t="n">
        <f aca="false">I123+I126</f>
        <v>10980</v>
      </c>
      <c r="J127" s="10" t="n">
        <f aca="false">J123+J126</f>
        <v>11336</v>
      </c>
      <c r="K127" s="10" t="n">
        <f aca="false">K123+K126</f>
        <v>14962</v>
      </c>
      <c r="L127" s="10" t="n">
        <f aca="false">L123+L126</f>
        <v>14962</v>
      </c>
      <c r="M127" s="10" t="n">
        <f aca="false">M123+M126</f>
        <v>14962</v>
      </c>
    </row>
    <row r="129" customFormat="false" ht="12.8" hidden="false" customHeight="false" outlineLevel="0" collapsed="false">
      <c r="D129" s="19" t="s">
        <v>141</v>
      </c>
      <c r="E129" s="19"/>
      <c r="F129" s="19"/>
      <c r="G129" s="19"/>
      <c r="H129" s="19"/>
      <c r="I129" s="19"/>
      <c r="J129" s="19"/>
      <c r="K129" s="19"/>
      <c r="L129" s="19"/>
      <c r="M129" s="19"/>
    </row>
    <row r="130" customFormat="false" ht="12.8" hidden="false" customHeight="false" outlineLevel="0" collapsed="false">
      <c r="D130" s="5" t="s">
        <v>20</v>
      </c>
      <c r="E130" s="5" t="s">
        <v>21</v>
      </c>
      <c r="F130" s="5" t="s">
        <v>22</v>
      </c>
      <c r="G130" s="5" t="s">
        <v>1</v>
      </c>
      <c r="H130" s="5" t="s">
        <v>2</v>
      </c>
      <c r="I130" s="5" t="s">
        <v>3</v>
      </c>
      <c r="J130" s="5" t="s">
        <v>4</v>
      </c>
      <c r="K130" s="5" t="s">
        <v>5</v>
      </c>
      <c r="L130" s="5" t="s">
        <v>6</v>
      </c>
      <c r="M130" s="5" t="s">
        <v>7</v>
      </c>
    </row>
    <row r="131" customFormat="false" ht="12.8" hidden="false" customHeight="false" outlineLevel="0" collapsed="false">
      <c r="A131" s="1" t="n">
        <v>1</v>
      </c>
      <c r="B131" s="1" t="n">
        <v>3</v>
      </c>
      <c r="D131" s="7" t="s">
        <v>142</v>
      </c>
      <c r="E131" s="7" t="n">
        <v>630</v>
      </c>
      <c r="F131" s="7" t="s">
        <v>143</v>
      </c>
      <c r="G131" s="8" t="n">
        <v>2441.6</v>
      </c>
      <c r="H131" s="8" t="n">
        <v>10535.39</v>
      </c>
      <c r="I131" s="8" t="n">
        <v>1800</v>
      </c>
      <c r="J131" s="8" t="n">
        <v>300</v>
      </c>
      <c r="K131" s="8" t="n">
        <v>10300</v>
      </c>
      <c r="L131" s="8" t="n">
        <v>300</v>
      </c>
      <c r="M131" s="8" t="n">
        <f aca="false">L131</f>
        <v>300</v>
      </c>
    </row>
    <row r="132" customFormat="false" ht="12.8" hidden="false" customHeight="false" outlineLevel="0" collapsed="false">
      <c r="A132" s="1" t="n">
        <v>1</v>
      </c>
      <c r="B132" s="1" t="n">
        <v>3</v>
      </c>
      <c r="D132" s="45" t="s">
        <v>144</v>
      </c>
      <c r="E132" s="7" t="n">
        <v>630</v>
      </c>
      <c r="F132" s="7" t="s">
        <v>145</v>
      </c>
      <c r="G132" s="8" t="n">
        <v>187</v>
      </c>
      <c r="H132" s="8" t="n">
        <v>462</v>
      </c>
      <c r="I132" s="8" t="n">
        <v>253</v>
      </c>
      <c r="J132" s="8" t="n">
        <v>161</v>
      </c>
      <c r="K132" s="8" t="n">
        <v>0</v>
      </c>
      <c r="L132" s="8" t="n">
        <f aca="false">K132</f>
        <v>0</v>
      </c>
      <c r="M132" s="8" t="n">
        <f aca="false">L132</f>
        <v>0</v>
      </c>
    </row>
    <row r="133" customFormat="false" ht="12.8" hidden="false" customHeight="false" outlineLevel="0" collapsed="false">
      <c r="A133" s="1" t="n">
        <v>1</v>
      </c>
      <c r="B133" s="1" t="n">
        <v>3</v>
      </c>
      <c r="D133" s="26" t="s">
        <v>110</v>
      </c>
      <c r="E133" s="7" t="n">
        <v>620</v>
      </c>
      <c r="F133" s="7" t="s">
        <v>112</v>
      </c>
      <c r="G133" s="8" t="n">
        <v>37.72</v>
      </c>
      <c r="H133" s="8" t="n">
        <v>40.65</v>
      </c>
      <c r="I133" s="8" t="n">
        <v>0</v>
      </c>
      <c r="J133" s="8" t="n">
        <v>0</v>
      </c>
      <c r="K133" s="8" t="n">
        <v>0</v>
      </c>
      <c r="L133" s="8" t="n">
        <v>0</v>
      </c>
      <c r="M133" s="8" t="n">
        <v>0</v>
      </c>
    </row>
    <row r="134" customFormat="false" ht="12.8" hidden="false" customHeight="false" outlineLevel="0" collapsed="false">
      <c r="A134" s="1" t="n">
        <v>1</v>
      </c>
      <c r="B134" s="1" t="n">
        <v>3</v>
      </c>
      <c r="D134" s="26" t="s">
        <v>110</v>
      </c>
      <c r="E134" s="7" t="n">
        <v>630</v>
      </c>
      <c r="F134" s="7" t="s">
        <v>113</v>
      </c>
      <c r="G134" s="8" t="n">
        <v>5674.25</v>
      </c>
      <c r="H134" s="8" t="n">
        <v>4685.15</v>
      </c>
      <c r="I134" s="8" t="n">
        <v>3281</v>
      </c>
      <c r="J134" s="8" t="n">
        <v>1859</v>
      </c>
      <c r="K134" s="8" t="n">
        <v>7135</v>
      </c>
      <c r="L134" s="8" t="n">
        <v>1865</v>
      </c>
      <c r="M134" s="8" t="n">
        <f aca="false">L134</f>
        <v>1865</v>
      </c>
    </row>
    <row r="135" customFormat="false" ht="12.8" hidden="false" customHeight="false" outlineLevel="0" collapsed="false">
      <c r="A135" s="1" t="n">
        <v>1</v>
      </c>
      <c r="B135" s="1" t="n">
        <v>3</v>
      </c>
      <c r="D135" s="44" t="s">
        <v>8</v>
      </c>
      <c r="E135" s="9" t="n">
        <v>41</v>
      </c>
      <c r="F135" s="9" t="s">
        <v>10</v>
      </c>
      <c r="G135" s="10" t="n">
        <f aca="false">SUM(G131:G134)</f>
        <v>8340.57</v>
      </c>
      <c r="H135" s="10" t="n">
        <f aca="false">SUM(H131:H134)</f>
        <v>15723.19</v>
      </c>
      <c r="I135" s="10" t="n">
        <f aca="false">SUM(I131:I134)</f>
        <v>5334</v>
      </c>
      <c r="J135" s="10" t="n">
        <f aca="false">SUM(J131:J134)</f>
        <v>2320</v>
      </c>
      <c r="K135" s="10" t="n">
        <f aca="false">SUM(K131:K134)</f>
        <v>17435</v>
      </c>
      <c r="L135" s="10" t="n">
        <f aca="false">SUM(L131:L134)</f>
        <v>2165</v>
      </c>
      <c r="M135" s="10" t="n">
        <f aca="false">SUM(M131:M134)</f>
        <v>2165</v>
      </c>
    </row>
    <row r="137" customFormat="false" ht="12.8" hidden="false" customHeight="false" outlineLevel="0" collapsed="false">
      <c r="E137" s="27" t="s">
        <v>44</v>
      </c>
      <c r="F137" s="11" t="s">
        <v>131</v>
      </c>
      <c r="G137" s="28" t="n">
        <v>583</v>
      </c>
      <c r="H137" s="28" t="n">
        <v>1122</v>
      </c>
      <c r="I137" s="28" t="n">
        <v>836</v>
      </c>
      <c r="J137" s="28" t="n">
        <v>744</v>
      </c>
      <c r="K137" s="28" t="n">
        <v>585</v>
      </c>
      <c r="L137" s="28" t="n">
        <f aca="false">K137</f>
        <v>585</v>
      </c>
      <c r="M137" s="29" t="n">
        <f aca="false">L137</f>
        <v>585</v>
      </c>
    </row>
    <row r="138" customFormat="false" ht="12.8" hidden="false" customHeight="false" outlineLevel="0" collapsed="false">
      <c r="E138" s="30"/>
      <c r="F138" s="1" t="s">
        <v>132</v>
      </c>
      <c r="G138" s="32" t="n">
        <v>1144</v>
      </c>
      <c r="H138" s="32" t="n">
        <v>1260</v>
      </c>
      <c r="I138" s="32" t="n">
        <v>216</v>
      </c>
      <c r="J138" s="32" t="n">
        <v>216</v>
      </c>
      <c r="K138" s="32" t="n">
        <v>220</v>
      </c>
      <c r="L138" s="32" t="n">
        <f aca="false">K138</f>
        <v>220</v>
      </c>
      <c r="M138" s="33" t="n">
        <f aca="false">L138</f>
        <v>220</v>
      </c>
    </row>
    <row r="139" customFormat="false" ht="12.8" hidden="false" customHeight="false" outlineLevel="0" collapsed="false">
      <c r="E139" s="30"/>
      <c r="F139" s="31" t="s">
        <v>146</v>
      </c>
      <c r="G139" s="32" t="n">
        <v>0</v>
      </c>
      <c r="H139" s="32" t="n">
        <v>9977.39</v>
      </c>
      <c r="I139" s="32" t="n">
        <v>1200</v>
      </c>
      <c r="J139" s="32" t="n">
        <v>0</v>
      </c>
      <c r="K139" s="34" t="n">
        <v>10000</v>
      </c>
      <c r="L139" s="32" t="n">
        <v>0</v>
      </c>
      <c r="M139" s="33" t="n">
        <f aca="false">L139</f>
        <v>0</v>
      </c>
    </row>
    <row r="140" customFormat="false" ht="12.8" hidden="false" customHeight="false" outlineLevel="0" collapsed="false">
      <c r="E140" s="30"/>
      <c r="F140" s="31" t="s">
        <v>147</v>
      </c>
      <c r="G140" s="34" t="n">
        <v>2959</v>
      </c>
      <c r="H140" s="34" t="n">
        <v>0</v>
      </c>
      <c r="I140" s="32" t="n">
        <v>1600</v>
      </c>
      <c r="J140" s="32" t="n">
        <v>0</v>
      </c>
      <c r="K140" s="34" t="n">
        <v>1000</v>
      </c>
      <c r="L140" s="32" t="n">
        <v>0</v>
      </c>
      <c r="M140" s="33" t="n">
        <f aca="false">L140</f>
        <v>0</v>
      </c>
    </row>
    <row r="141" customFormat="false" ht="12.8" hidden="false" customHeight="false" outlineLevel="0" collapsed="false">
      <c r="E141" s="35"/>
      <c r="F141" s="59" t="s">
        <v>148</v>
      </c>
      <c r="G141" s="37" t="n">
        <v>375.36</v>
      </c>
      <c r="H141" s="37" t="n">
        <v>596.76</v>
      </c>
      <c r="I141" s="37" t="n">
        <v>600</v>
      </c>
      <c r="J141" s="37" t="n">
        <v>733</v>
      </c>
      <c r="K141" s="46" t="n">
        <v>5000</v>
      </c>
      <c r="L141" s="37" t="n">
        <v>730</v>
      </c>
      <c r="M141" s="38" t="n">
        <f aca="false">L141</f>
        <v>730</v>
      </c>
    </row>
    <row r="142" customFormat="false" ht="12.8" hidden="false" customHeight="false" outlineLevel="0" collapsed="false">
      <c r="G142" s="32"/>
      <c r="H142" s="32"/>
      <c r="I142" s="32"/>
      <c r="J142" s="32"/>
      <c r="K142" s="32"/>
      <c r="L142" s="32"/>
      <c r="M142" s="32"/>
    </row>
    <row r="143" customFormat="false" ht="12.8" hidden="false" customHeight="false" outlineLevel="0" collapsed="false">
      <c r="D143" s="19" t="s">
        <v>149</v>
      </c>
      <c r="E143" s="19"/>
      <c r="F143" s="19"/>
      <c r="G143" s="19"/>
      <c r="H143" s="19"/>
      <c r="I143" s="19"/>
      <c r="J143" s="19"/>
      <c r="K143" s="19"/>
      <c r="L143" s="19"/>
      <c r="M143" s="19"/>
    </row>
    <row r="144" customFormat="false" ht="12.8" hidden="false" customHeight="false" outlineLevel="0" collapsed="false">
      <c r="D144" s="5" t="s">
        <v>20</v>
      </c>
      <c r="E144" s="5" t="s">
        <v>21</v>
      </c>
      <c r="F144" s="5" t="s">
        <v>22</v>
      </c>
      <c r="G144" s="5" t="s">
        <v>1</v>
      </c>
      <c r="H144" s="5" t="s">
        <v>2</v>
      </c>
      <c r="I144" s="5" t="s">
        <v>3</v>
      </c>
      <c r="J144" s="5" t="s">
        <v>4</v>
      </c>
      <c r="K144" s="5" t="s">
        <v>5</v>
      </c>
      <c r="L144" s="5" t="s">
        <v>6</v>
      </c>
      <c r="M144" s="5" t="s">
        <v>7</v>
      </c>
    </row>
    <row r="145" customFormat="false" ht="12.8" hidden="false" customHeight="false" outlineLevel="0" collapsed="false">
      <c r="A145" s="1" t="n">
        <v>1</v>
      </c>
      <c r="B145" s="1" t="n">
        <v>4</v>
      </c>
      <c r="D145" s="61" t="s">
        <v>150</v>
      </c>
      <c r="E145" s="62" t="n">
        <v>620</v>
      </c>
      <c r="F145" s="62" t="s">
        <v>112</v>
      </c>
      <c r="G145" s="23" t="n">
        <v>27.45</v>
      </c>
      <c r="H145" s="23" t="n">
        <v>50.81</v>
      </c>
      <c r="I145" s="23" t="n">
        <v>0</v>
      </c>
      <c r="J145" s="23" t="n">
        <v>110</v>
      </c>
      <c r="K145" s="23" t="n">
        <v>55</v>
      </c>
      <c r="L145" s="8" t="n">
        <v>0</v>
      </c>
      <c r="M145" s="8" t="n">
        <v>55</v>
      </c>
    </row>
    <row r="146" customFormat="false" ht="12.8" hidden="false" customHeight="false" outlineLevel="0" collapsed="false">
      <c r="A146" s="1" t="n">
        <v>1</v>
      </c>
      <c r="B146" s="1" t="n">
        <v>4</v>
      </c>
      <c r="D146" s="61"/>
      <c r="E146" s="62" t="n">
        <v>630</v>
      </c>
      <c r="F146" s="62" t="s">
        <v>113</v>
      </c>
      <c r="G146" s="23" t="n">
        <v>1301.35</v>
      </c>
      <c r="H146" s="23" t="n">
        <v>1494.77</v>
      </c>
      <c r="I146" s="23" t="n">
        <v>3000</v>
      </c>
      <c r="J146" s="23" t="n">
        <v>4336</v>
      </c>
      <c r="K146" s="23" t="n">
        <f aca="false">príjmy!H96-K145</f>
        <v>1445</v>
      </c>
      <c r="L146" s="23" t="n">
        <f aca="false">príjmy!I96-L145</f>
        <v>0</v>
      </c>
      <c r="M146" s="23" t="n">
        <f aca="false">príjmy!J96-M145</f>
        <v>1445</v>
      </c>
    </row>
    <row r="147" customFormat="false" ht="12.8" hidden="false" customHeight="false" outlineLevel="0" collapsed="false">
      <c r="A147" s="1" t="n">
        <v>1</v>
      </c>
      <c r="B147" s="1" t="n">
        <v>4</v>
      </c>
      <c r="D147" s="63" t="s">
        <v>8</v>
      </c>
      <c r="E147" s="64" t="n">
        <v>111</v>
      </c>
      <c r="F147" s="64" t="s">
        <v>116</v>
      </c>
      <c r="G147" s="65" t="n">
        <f aca="false">SUM(G145:G146)</f>
        <v>1328.8</v>
      </c>
      <c r="H147" s="65" t="n">
        <f aca="false">SUM(H145:H146)</f>
        <v>1545.58</v>
      </c>
      <c r="I147" s="65" t="n">
        <f aca="false">SUM(I145:I146)</f>
        <v>3000</v>
      </c>
      <c r="J147" s="65" t="n">
        <f aca="false">SUM(J145:J146)</f>
        <v>4446</v>
      </c>
      <c r="K147" s="65" t="n">
        <f aca="false">SUM(K145:K146)</f>
        <v>1500</v>
      </c>
      <c r="L147" s="65" t="n">
        <f aca="false">SUM(L145:L146)</f>
        <v>0</v>
      </c>
      <c r="M147" s="65" t="n">
        <f aca="false">SUM(M145:M146)</f>
        <v>1500</v>
      </c>
    </row>
    <row r="149" customFormat="false" ht="12.8" hidden="false" customHeight="false" outlineLevel="0" collapsed="false">
      <c r="D149" s="13" t="s">
        <v>151</v>
      </c>
      <c r="E149" s="13"/>
      <c r="F149" s="13"/>
      <c r="G149" s="13"/>
      <c r="H149" s="13"/>
      <c r="I149" s="13"/>
      <c r="J149" s="13"/>
      <c r="K149" s="13"/>
      <c r="L149" s="13"/>
      <c r="M149" s="13"/>
    </row>
    <row r="150" customFormat="false" ht="12.8" hidden="false" customHeight="false" outlineLevel="0" collapsed="false">
      <c r="D150" s="4"/>
      <c r="E150" s="4"/>
      <c r="F150" s="4"/>
      <c r="G150" s="5" t="s">
        <v>1</v>
      </c>
      <c r="H150" s="5" t="s">
        <v>2</v>
      </c>
      <c r="I150" s="5" t="s">
        <v>3</v>
      </c>
      <c r="J150" s="5" t="s">
        <v>4</v>
      </c>
      <c r="K150" s="5" t="s">
        <v>5</v>
      </c>
      <c r="L150" s="5" t="s">
        <v>6</v>
      </c>
      <c r="M150" s="5" t="s">
        <v>7</v>
      </c>
    </row>
    <row r="151" customFormat="false" ht="12.8" hidden="false" customHeight="false" outlineLevel="0" collapsed="false">
      <c r="A151" s="1" t="n">
        <v>2</v>
      </c>
      <c r="D151" s="14" t="s">
        <v>8</v>
      </c>
      <c r="E151" s="15" t="n">
        <v>111</v>
      </c>
      <c r="F151" s="15" t="s">
        <v>34</v>
      </c>
      <c r="G151" s="16" t="n">
        <f aca="false">G161+G181+G197</f>
        <v>433833.59</v>
      </c>
      <c r="H151" s="16" t="n">
        <f aca="false">H161+H181+H197</f>
        <v>456466.12</v>
      </c>
      <c r="I151" s="16" t="n">
        <f aca="false">I161+I181+I197</f>
        <v>483233</v>
      </c>
      <c r="J151" s="16" t="n">
        <f aca="false">J161+J181+J197</f>
        <v>482359</v>
      </c>
      <c r="K151" s="16" t="n">
        <f aca="false">K161+K181+K197</f>
        <v>592147</v>
      </c>
      <c r="L151" s="16" t="n">
        <f aca="false">L161+L181+L197</f>
        <v>592147</v>
      </c>
      <c r="M151" s="16" t="n">
        <f aca="false">M161+M181+M197</f>
        <v>592147</v>
      </c>
    </row>
    <row r="152" customFormat="false" ht="12.8" hidden="false" customHeight="false" outlineLevel="0" collapsed="false">
      <c r="A152" s="1" t="n">
        <v>2</v>
      </c>
      <c r="D152" s="14"/>
      <c r="E152" s="15" t="n">
        <v>41</v>
      </c>
      <c r="F152" s="15" t="s">
        <v>10</v>
      </c>
      <c r="G152" s="16" t="n">
        <f aca="false">G166+G186+G202</f>
        <v>264846.47</v>
      </c>
      <c r="H152" s="16" t="n">
        <f aca="false">H166+H186+H202</f>
        <v>273337.44</v>
      </c>
      <c r="I152" s="16" t="n">
        <f aca="false">I166+I186+I202</f>
        <v>318201</v>
      </c>
      <c r="J152" s="16" t="n">
        <f aca="false">J166+J186+J202</f>
        <v>305083</v>
      </c>
      <c r="K152" s="16" t="n">
        <f aca="false">K166+K186+K202</f>
        <v>370057</v>
      </c>
      <c r="L152" s="16" t="n">
        <f aca="false">L166+L186+L202</f>
        <v>382206</v>
      </c>
      <c r="M152" s="16" t="n">
        <f aca="false">M166+M186+M202</f>
        <v>404380</v>
      </c>
    </row>
    <row r="153" customFormat="false" ht="12.8" hidden="false" customHeight="false" outlineLevel="0" collapsed="false">
      <c r="D153" s="14"/>
      <c r="E153" s="15" t="n">
        <v>72</v>
      </c>
      <c r="F153" s="15" t="s">
        <v>12</v>
      </c>
      <c r="G153" s="16" t="n">
        <f aca="false">G169+G188+G204</f>
        <v>0</v>
      </c>
      <c r="H153" s="16" t="n">
        <f aca="false">H169+H188+H204</f>
        <v>55075.9</v>
      </c>
      <c r="I153" s="16" t="n">
        <f aca="false">I169+I188+I204</f>
        <v>49300</v>
      </c>
      <c r="J153" s="16" t="n">
        <f aca="false">J169+J188+J204</f>
        <v>56682</v>
      </c>
      <c r="K153" s="16" t="n">
        <f aca="false">K169+K188+K204</f>
        <v>48343</v>
      </c>
      <c r="L153" s="16" t="n">
        <f aca="false">L169+L188+L204</f>
        <v>48343</v>
      </c>
      <c r="M153" s="16" t="n">
        <f aca="false">M169+M188+M204</f>
        <v>48343</v>
      </c>
    </row>
    <row r="154" customFormat="false" ht="12.8" hidden="false" customHeight="false" outlineLevel="0" collapsed="false">
      <c r="A154" s="1" t="n">
        <v>2</v>
      </c>
      <c r="D154" s="11"/>
      <c r="E154" s="12"/>
      <c r="F154" s="17" t="s">
        <v>106</v>
      </c>
      <c r="G154" s="18" t="n">
        <f aca="false">SUM(G151:G153)</f>
        <v>698680.06</v>
      </c>
      <c r="H154" s="18" t="n">
        <f aca="false">SUM(H151:H153)</f>
        <v>784879.46</v>
      </c>
      <c r="I154" s="18" t="n">
        <f aca="false">SUM(I151:I153)</f>
        <v>850734</v>
      </c>
      <c r="J154" s="18" t="n">
        <f aca="false">SUM(J151:J153)</f>
        <v>844124</v>
      </c>
      <c r="K154" s="18" t="n">
        <f aca="false">SUM(K151:K153)</f>
        <v>1010547</v>
      </c>
      <c r="L154" s="18" t="n">
        <f aca="false">SUM(L151:L153)</f>
        <v>1022696</v>
      </c>
      <c r="M154" s="18" t="n">
        <f aca="false">SUM(M151:M153)</f>
        <v>1044870</v>
      </c>
    </row>
    <row r="156" customFormat="false" ht="12.8" hidden="false" customHeight="false" outlineLevel="0" collapsed="false">
      <c r="D156" s="19" t="s">
        <v>152</v>
      </c>
      <c r="E156" s="19"/>
      <c r="F156" s="19"/>
      <c r="G156" s="19"/>
      <c r="H156" s="19"/>
      <c r="I156" s="19"/>
      <c r="J156" s="19"/>
      <c r="K156" s="19"/>
      <c r="L156" s="19"/>
      <c r="M156" s="19"/>
    </row>
    <row r="157" customFormat="false" ht="12.8" hidden="false" customHeight="false" outlineLevel="0" collapsed="false">
      <c r="D157" s="5" t="s">
        <v>20</v>
      </c>
      <c r="E157" s="5" t="s">
        <v>21</v>
      </c>
      <c r="F157" s="5" t="s">
        <v>22</v>
      </c>
      <c r="G157" s="5" t="s">
        <v>1</v>
      </c>
      <c r="H157" s="5" t="s">
        <v>2</v>
      </c>
      <c r="I157" s="5" t="s">
        <v>3</v>
      </c>
      <c r="J157" s="5" t="s">
        <v>4</v>
      </c>
      <c r="K157" s="5" t="s">
        <v>5</v>
      </c>
      <c r="L157" s="5" t="s">
        <v>6</v>
      </c>
      <c r="M157" s="5" t="s">
        <v>7</v>
      </c>
    </row>
    <row r="158" customFormat="false" ht="12.8" hidden="false" customHeight="false" outlineLevel="0" collapsed="false">
      <c r="A158" s="1" t="n">
        <v>2</v>
      </c>
      <c r="B158" s="1" t="n">
        <v>1</v>
      </c>
      <c r="D158" s="49" t="s">
        <v>139</v>
      </c>
      <c r="E158" s="7" t="n">
        <v>610</v>
      </c>
      <c r="F158" s="7" t="s">
        <v>111</v>
      </c>
      <c r="G158" s="8" t="n">
        <v>1807</v>
      </c>
      <c r="H158" s="8" t="n">
        <v>2315</v>
      </c>
      <c r="I158" s="8" t="n">
        <v>0</v>
      </c>
      <c r="J158" s="8" t="n">
        <v>1401</v>
      </c>
      <c r="K158" s="8" t="n">
        <v>1400</v>
      </c>
      <c r="L158" s="8" t="n">
        <f aca="false">K158</f>
        <v>1400</v>
      </c>
      <c r="M158" s="8" t="n">
        <f aca="false">L158</f>
        <v>1400</v>
      </c>
    </row>
    <row r="159" customFormat="false" ht="12.8" hidden="false" customHeight="false" outlineLevel="0" collapsed="false">
      <c r="A159" s="1" t="n">
        <v>2</v>
      </c>
      <c r="B159" s="1" t="n">
        <v>1</v>
      </c>
      <c r="D159" s="49"/>
      <c r="E159" s="7" t="n">
        <v>620</v>
      </c>
      <c r="F159" s="7" t="s">
        <v>112</v>
      </c>
      <c r="G159" s="8" t="n">
        <v>659.52</v>
      </c>
      <c r="H159" s="8" t="n">
        <v>809.09</v>
      </c>
      <c r="I159" s="8" t="n">
        <v>0</v>
      </c>
      <c r="J159" s="8" t="n">
        <v>490</v>
      </c>
      <c r="K159" s="8" t="n">
        <v>490</v>
      </c>
      <c r="L159" s="8" t="n">
        <f aca="false">K159</f>
        <v>490</v>
      </c>
      <c r="M159" s="8" t="n">
        <f aca="false">L159</f>
        <v>490</v>
      </c>
    </row>
    <row r="160" customFormat="false" ht="12.8" hidden="false" customHeight="false" outlineLevel="0" collapsed="false">
      <c r="A160" s="1" t="n">
        <v>2</v>
      </c>
      <c r="B160" s="1" t="n">
        <v>1</v>
      </c>
      <c r="D160" s="49"/>
      <c r="E160" s="7" t="n">
        <v>630</v>
      </c>
      <c r="F160" s="7" t="s">
        <v>113</v>
      </c>
      <c r="G160" s="8" t="n">
        <v>2145.07</v>
      </c>
      <c r="H160" s="8" t="n">
        <v>1673.91</v>
      </c>
      <c r="I160" s="8" t="n">
        <v>4300</v>
      </c>
      <c r="J160" s="8" t="n">
        <v>8077</v>
      </c>
      <c r="K160" s="8" t="n">
        <f aca="false">príjmy!H93-K158-K159</f>
        <v>2634</v>
      </c>
      <c r="L160" s="8" t="n">
        <f aca="false">príjmy!I93-L158-L159</f>
        <v>2634</v>
      </c>
      <c r="M160" s="8" t="n">
        <f aca="false">príjmy!J93-M158-M159</f>
        <v>2634</v>
      </c>
    </row>
    <row r="161" customFormat="false" ht="12.8" hidden="false" customHeight="false" outlineLevel="0" collapsed="false">
      <c r="A161" s="1" t="n">
        <v>2</v>
      </c>
      <c r="B161" s="1" t="n">
        <v>1</v>
      </c>
      <c r="D161" s="50" t="s">
        <v>8</v>
      </c>
      <c r="E161" s="24" t="n">
        <v>111</v>
      </c>
      <c r="F161" s="24" t="s">
        <v>116</v>
      </c>
      <c r="G161" s="25" t="n">
        <f aca="false">SUM(G158:G160)</f>
        <v>4611.59</v>
      </c>
      <c r="H161" s="25" t="n">
        <f aca="false">SUM(H158:H160)</f>
        <v>4798</v>
      </c>
      <c r="I161" s="25" t="n">
        <f aca="false">SUM(I158:I160)</f>
        <v>4300</v>
      </c>
      <c r="J161" s="25" t="n">
        <f aca="false">SUM(J158:J160)</f>
        <v>9968</v>
      </c>
      <c r="K161" s="25" t="n">
        <f aca="false">SUM(K158:K160)</f>
        <v>4524</v>
      </c>
      <c r="L161" s="25" t="n">
        <f aca="false">SUM(L158:L160)</f>
        <v>4524</v>
      </c>
      <c r="M161" s="25" t="n">
        <f aca="false">SUM(M158:M160)</f>
        <v>4524</v>
      </c>
    </row>
    <row r="162" customFormat="false" ht="12.8" hidden="false" customHeight="false" outlineLevel="0" collapsed="false">
      <c r="A162" s="1" t="n">
        <v>2</v>
      </c>
      <c r="B162" s="1" t="n">
        <v>1</v>
      </c>
      <c r="D162" s="49" t="s">
        <v>139</v>
      </c>
      <c r="E162" s="7" t="n">
        <v>610</v>
      </c>
      <c r="F162" s="7" t="s">
        <v>111</v>
      </c>
      <c r="G162" s="8" t="n">
        <v>92839.99</v>
      </c>
      <c r="H162" s="8" t="n">
        <v>97764.72</v>
      </c>
      <c r="I162" s="8" t="n">
        <v>111970</v>
      </c>
      <c r="J162" s="8" t="n">
        <v>116754</v>
      </c>
      <c r="K162" s="23" t="n">
        <v>148548</v>
      </c>
      <c r="L162" s="8" t="n">
        <v>156497</v>
      </c>
      <c r="M162" s="8" t="n">
        <v>171652</v>
      </c>
    </row>
    <row r="163" customFormat="false" ht="12.8" hidden="false" customHeight="false" outlineLevel="0" collapsed="false">
      <c r="A163" s="1" t="n">
        <v>2</v>
      </c>
      <c r="B163" s="1" t="n">
        <v>1</v>
      </c>
      <c r="D163" s="49"/>
      <c r="E163" s="7" t="n">
        <v>620</v>
      </c>
      <c r="F163" s="7" t="s">
        <v>112</v>
      </c>
      <c r="G163" s="8" t="n">
        <v>34064.19</v>
      </c>
      <c r="H163" s="8" t="n">
        <v>35927.8</v>
      </c>
      <c r="I163" s="8" t="n">
        <v>42034</v>
      </c>
      <c r="J163" s="8" t="n">
        <v>41095</v>
      </c>
      <c r="K163" s="8" t="n">
        <v>54888</v>
      </c>
      <c r="L163" s="8" t="n">
        <v>57827</v>
      </c>
      <c r="M163" s="8" t="n">
        <v>63425</v>
      </c>
    </row>
    <row r="164" customFormat="false" ht="12.8" hidden="false" customHeight="false" outlineLevel="0" collapsed="false">
      <c r="A164" s="1" t="n">
        <v>2</v>
      </c>
      <c r="B164" s="1" t="n">
        <v>1</v>
      </c>
      <c r="D164" s="49"/>
      <c r="E164" s="7" t="n">
        <v>630</v>
      </c>
      <c r="F164" s="7" t="s">
        <v>113</v>
      </c>
      <c r="G164" s="8" t="n">
        <v>14865.71</v>
      </c>
      <c r="H164" s="8" t="n">
        <v>16547.16</v>
      </c>
      <c r="I164" s="8" t="n">
        <v>33694</v>
      </c>
      <c r="J164" s="8" t="n">
        <v>21932</v>
      </c>
      <c r="K164" s="8" t="n">
        <f aca="false">10542+11537+12068</f>
        <v>34147</v>
      </c>
      <c r="L164" s="8" t="n">
        <f aca="false">10627+11537+12068</f>
        <v>34232</v>
      </c>
      <c r="M164" s="8" t="n">
        <f aca="false">10761+11537+12068</f>
        <v>34366</v>
      </c>
    </row>
    <row r="165" customFormat="false" ht="12.8" hidden="false" customHeight="false" outlineLevel="0" collapsed="false">
      <c r="A165" s="1" t="n">
        <v>2</v>
      </c>
      <c r="B165" s="1" t="n">
        <v>1</v>
      </c>
      <c r="D165" s="49"/>
      <c r="E165" s="7" t="n">
        <v>640</v>
      </c>
      <c r="F165" s="7" t="s">
        <v>114</v>
      </c>
      <c r="G165" s="8" t="n">
        <v>629.14</v>
      </c>
      <c r="H165" s="8" t="n">
        <v>746.48</v>
      </c>
      <c r="I165" s="8" t="n">
        <v>1787</v>
      </c>
      <c r="J165" s="8" t="n">
        <v>2072</v>
      </c>
      <c r="K165" s="8" t="n">
        <v>0</v>
      </c>
      <c r="L165" s="8" t="n">
        <v>0</v>
      </c>
      <c r="M165" s="8" t="n">
        <v>0</v>
      </c>
    </row>
    <row r="166" customFormat="false" ht="12.8" hidden="false" customHeight="false" outlineLevel="0" collapsed="false">
      <c r="A166" s="1" t="n">
        <v>2</v>
      </c>
      <c r="B166" s="1" t="n">
        <v>1</v>
      </c>
      <c r="D166" s="50" t="s">
        <v>8</v>
      </c>
      <c r="E166" s="24" t="n">
        <v>41</v>
      </c>
      <c r="F166" s="24" t="s">
        <v>10</v>
      </c>
      <c r="G166" s="25" t="n">
        <f aca="false">SUM(G162:G165)</f>
        <v>142399.03</v>
      </c>
      <c r="H166" s="25" t="n">
        <f aca="false">SUM(H162:H165)</f>
        <v>150986.16</v>
      </c>
      <c r="I166" s="25" t="n">
        <f aca="false">SUM(I162:I165)</f>
        <v>189485</v>
      </c>
      <c r="J166" s="25" t="n">
        <f aca="false">SUM(J162:J165)</f>
        <v>181853</v>
      </c>
      <c r="K166" s="25" t="n">
        <f aca="false">SUM(K162:K165)</f>
        <v>237583</v>
      </c>
      <c r="L166" s="25" t="n">
        <f aca="false">SUM(L162:L165)</f>
        <v>248556</v>
      </c>
      <c r="M166" s="25" t="n">
        <f aca="false">SUM(M162:M165)</f>
        <v>269443</v>
      </c>
    </row>
    <row r="167" customFormat="false" ht="12.8" hidden="false" customHeight="false" outlineLevel="0" collapsed="false">
      <c r="D167" s="26" t="s">
        <v>139</v>
      </c>
      <c r="E167" s="7" t="n">
        <v>630</v>
      </c>
      <c r="F167" s="7" t="s">
        <v>113</v>
      </c>
      <c r="G167" s="8" t="n">
        <v>0</v>
      </c>
      <c r="H167" s="8" t="n">
        <v>472.46</v>
      </c>
      <c r="I167" s="8" t="n">
        <v>650</v>
      </c>
      <c r="J167" s="8" t="n">
        <v>685</v>
      </c>
      <c r="K167" s="8" t="n">
        <f aca="false">príjmy!H120</f>
        <v>795</v>
      </c>
      <c r="L167" s="8" t="n">
        <f aca="false">K167</f>
        <v>795</v>
      </c>
      <c r="M167" s="8" t="n">
        <f aca="false">L167</f>
        <v>795</v>
      </c>
    </row>
    <row r="168" customFormat="false" ht="12.8" hidden="false" customHeight="false" outlineLevel="0" collapsed="false">
      <c r="D168" s="26" t="s">
        <v>139</v>
      </c>
      <c r="E168" s="7" t="n">
        <v>640</v>
      </c>
      <c r="F168" s="7" t="s">
        <v>114</v>
      </c>
      <c r="G168" s="8" t="n">
        <v>0</v>
      </c>
      <c r="H168" s="8" t="n">
        <v>937.17</v>
      </c>
      <c r="I168" s="8" t="n">
        <v>940</v>
      </c>
      <c r="J168" s="8" t="n">
        <v>1157</v>
      </c>
      <c r="K168" s="8" t="n">
        <v>1203</v>
      </c>
      <c r="L168" s="8" t="n">
        <f aca="false">K168</f>
        <v>1203</v>
      </c>
      <c r="M168" s="8" t="n">
        <f aca="false">L168</f>
        <v>1203</v>
      </c>
    </row>
    <row r="169" customFormat="false" ht="12.8" hidden="false" customHeight="false" outlineLevel="0" collapsed="false">
      <c r="D169" s="50" t="s">
        <v>8</v>
      </c>
      <c r="E169" s="24" t="n">
        <v>72</v>
      </c>
      <c r="F169" s="24" t="s">
        <v>12</v>
      </c>
      <c r="G169" s="25" t="n">
        <f aca="false">SUM(G167:G168)</f>
        <v>0</v>
      </c>
      <c r="H169" s="25" t="n">
        <f aca="false">SUM(H167:H168)</f>
        <v>1409.63</v>
      </c>
      <c r="I169" s="25" t="n">
        <f aca="false">SUM(I167:I168)</f>
        <v>1590</v>
      </c>
      <c r="J169" s="25" t="n">
        <f aca="false">SUM(J167:J168)</f>
        <v>1842</v>
      </c>
      <c r="K169" s="25" t="n">
        <f aca="false">SUM(K167:K168)</f>
        <v>1998</v>
      </c>
      <c r="L169" s="25" t="n">
        <f aca="false">SUM(L167:L168)</f>
        <v>1998</v>
      </c>
      <c r="M169" s="25" t="n">
        <f aca="false">SUM(M167:M168)</f>
        <v>1998</v>
      </c>
    </row>
    <row r="170" customFormat="false" ht="12.8" hidden="false" customHeight="false" outlineLevel="0" collapsed="false">
      <c r="A170" s="1" t="n">
        <v>2</v>
      </c>
      <c r="B170" s="1" t="n">
        <v>1</v>
      </c>
      <c r="D170" s="11"/>
      <c r="E170" s="12"/>
      <c r="F170" s="9" t="s">
        <v>106</v>
      </c>
      <c r="G170" s="10" t="n">
        <f aca="false">G161+G166+G169</f>
        <v>147010.62</v>
      </c>
      <c r="H170" s="10" t="n">
        <f aca="false">H161+H166+H169</f>
        <v>157193.79</v>
      </c>
      <c r="I170" s="10" t="n">
        <f aca="false">I161+I166+I169</f>
        <v>195375</v>
      </c>
      <c r="J170" s="10" t="n">
        <f aca="false">J161+J166+J169</f>
        <v>193663</v>
      </c>
      <c r="K170" s="10" t="n">
        <f aca="false">K161+K166+K169</f>
        <v>244105</v>
      </c>
      <c r="L170" s="10" t="n">
        <f aca="false">L161+L166+L169</f>
        <v>255078</v>
      </c>
      <c r="M170" s="10" t="n">
        <f aca="false">M161+M166+M169</f>
        <v>275965</v>
      </c>
    </row>
    <row r="172" customFormat="false" ht="12.8" hidden="false" customHeight="false" outlineLevel="0" collapsed="false">
      <c r="E172" s="27" t="s">
        <v>44</v>
      </c>
      <c r="F172" s="11" t="s">
        <v>131</v>
      </c>
      <c r="G172" s="28"/>
      <c r="H172" s="28" t="n">
        <v>387.29</v>
      </c>
      <c r="I172" s="28" t="n">
        <v>1427</v>
      </c>
      <c r="J172" s="28" t="n">
        <v>1652</v>
      </c>
      <c r="K172" s="28" t="n">
        <v>1652</v>
      </c>
      <c r="L172" s="28" t="n">
        <f aca="false">K172</f>
        <v>1652</v>
      </c>
      <c r="M172" s="29" t="n">
        <f aca="false">L172</f>
        <v>1652</v>
      </c>
    </row>
    <row r="173" customFormat="false" ht="12.8" hidden="false" customHeight="false" outlineLevel="0" collapsed="false">
      <c r="E173" s="30"/>
      <c r="F173" s="56" t="s">
        <v>132</v>
      </c>
      <c r="G173" s="57"/>
      <c r="H173" s="57"/>
      <c r="I173" s="57" t="n">
        <v>4400</v>
      </c>
      <c r="J173" s="57" t="n">
        <v>0</v>
      </c>
      <c r="K173" s="58" t="n">
        <v>3400</v>
      </c>
      <c r="L173" s="57" t="n">
        <f aca="false">K173</f>
        <v>3400</v>
      </c>
      <c r="M173" s="33" t="n">
        <f aca="false">L173</f>
        <v>3400</v>
      </c>
    </row>
    <row r="174" customFormat="false" ht="12.8" hidden="false" customHeight="false" outlineLevel="0" collapsed="false">
      <c r="E174" s="35"/>
      <c r="F174" s="59" t="s">
        <v>153</v>
      </c>
      <c r="G174" s="37"/>
      <c r="H174" s="37"/>
      <c r="I174" s="37"/>
      <c r="J174" s="37" t="n">
        <v>5732</v>
      </c>
      <c r="K174" s="37" t="n">
        <v>0</v>
      </c>
      <c r="L174" s="37" t="n">
        <f aca="false">K174</f>
        <v>0</v>
      </c>
      <c r="M174" s="38" t="n">
        <f aca="false">L174</f>
        <v>0</v>
      </c>
    </row>
    <row r="176" customFormat="false" ht="12.8" hidden="false" customHeight="false" outlineLevel="0" collapsed="false">
      <c r="D176" s="19" t="s">
        <v>154</v>
      </c>
      <c r="E176" s="19"/>
      <c r="F176" s="19"/>
      <c r="G176" s="19"/>
      <c r="H176" s="19"/>
      <c r="I176" s="19"/>
      <c r="J176" s="19"/>
      <c r="K176" s="19"/>
      <c r="L176" s="19"/>
      <c r="M176" s="19"/>
    </row>
    <row r="177" customFormat="false" ht="12.8" hidden="false" customHeight="false" outlineLevel="0" collapsed="false">
      <c r="D177" s="5" t="s">
        <v>20</v>
      </c>
      <c r="E177" s="5" t="s">
        <v>21</v>
      </c>
      <c r="F177" s="5" t="s">
        <v>22</v>
      </c>
      <c r="G177" s="5" t="s">
        <v>1</v>
      </c>
      <c r="H177" s="5" t="s">
        <v>2</v>
      </c>
      <c r="I177" s="5" t="s">
        <v>3</v>
      </c>
      <c r="J177" s="5" t="s">
        <v>4</v>
      </c>
      <c r="K177" s="5" t="s">
        <v>5</v>
      </c>
      <c r="L177" s="5" t="s">
        <v>6</v>
      </c>
      <c r="M177" s="5" t="s">
        <v>7</v>
      </c>
    </row>
    <row r="178" customFormat="false" ht="12.8" hidden="false" customHeight="false" outlineLevel="0" collapsed="false">
      <c r="A178" s="1" t="n">
        <v>2</v>
      </c>
      <c r="B178" s="1" t="n">
        <v>2</v>
      </c>
      <c r="D178" s="26" t="s">
        <v>155</v>
      </c>
      <c r="E178" s="7" t="n">
        <v>630</v>
      </c>
      <c r="F178" s="7" t="s">
        <v>113</v>
      </c>
      <c r="G178" s="8" t="n">
        <v>883</v>
      </c>
      <c r="H178" s="8" t="n">
        <v>2006.7</v>
      </c>
      <c r="I178" s="8" t="n">
        <v>0</v>
      </c>
      <c r="J178" s="8" t="n">
        <v>3067</v>
      </c>
      <c r="K178" s="8" t="n">
        <v>0</v>
      </c>
      <c r="L178" s="8" t="n">
        <f aca="false">K178</f>
        <v>0</v>
      </c>
      <c r="M178" s="8" t="n">
        <f aca="false">L178</f>
        <v>0</v>
      </c>
    </row>
    <row r="179" customFormat="false" ht="12.8" hidden="false" customHeight="false" outlineLevel="0" collapsed="false">
      <c r="A179" s="1" t="n">
        <v>2</v>
      </c>
      <c r="B179" s="1" t="n">
        <v>2</v>
      </c>
      <c r="D179" s="26"/>
      <c r="E179" s="7" t="n">
        <v>640</v>
      </c>
      <c r="F179" s="7" t="s">
        <v>114</v>
      </c>
      <c r="G179" s="8" t="n">
        <v>431.6</v>
      </c>
      <c r="H179" s="8" t="n">
        <v>182.6</v>
      </c>
      <c r="I179" s="8" t="n">
        <v>185</v>
      </c>
      <c r="J179" s="8" t="n">
        <v>0</v>
      </c>
      <c r="K179" s="8" t="n">
        <v>0</v>
      </c>
      <c r="L179" s="8" t="n">
        <f aca="false">K179</f>
        <v>0</v>
      </c>
      <c r="M179" s="8" t="n">
        <f aca="false">L179</f>
        <v>0</v>
      </c>
    </row>
    <row r="180" customFormat="false" ht="12.8" hidden="false" customHeight="false" outlineLevel="0" collapsed="false">
      <c r="A180" s="1" t="n">
        <v>2</v>
      </c>
      <c r="B180" s="1" t="n">
        <v>2</v>
      </c>
      <c r="D180" s="26"/>
      <c r="E180" s="7" t="s">
        <v>42</v>
      </c>
      <c r="F180" s="7" t="s">
        <v>9</v>
      </c>
      <c r="G180" s="23" t="n">
        <v>427018.4</v>
      </c>
      <c r="H180" s="23" t="n">
        <v>448512.82</v>
      </c>
      <c r="I180" s="8" t="n">
        <v>477778</v>
      </c>
      <c r="J180" s="23" t="n">
        <v>468351</v>
      </c>
      <c r="K180" s="23" t="n">
        <v>586650</v>
      </c>
      <c r="L180" s="8" t="n">
        <f aca="false">K180</f>
        <v>586650</v>
      </c>
      <c r="M180" s="8" t="n">
        <f aca="false">L180</f>
        <v>586650</v>
      </c>
    </row>
    <row r="181" customFormat="false" ht="12.8" hidden="false" customHeight="false" outlineLevel="0" collapsed="false">
      <c r="A181" s="1" t="n">
        <v>2</v>
      </c>
      <c r="B181" s="1" t="n">
        <v>2</v>
      </c>
      <c r="D181" s="50" t="s">
        <v>8</v>
      </c>
      <c r="E181" s="24" t="n">
        <v>111</v>
      </c>
      <c r="F181" s="24" t="s">
        <v>116</v>
      </c>
      <c r="G181" s="25" t="n">
        <f aca="false">SUM(G178:G180)</f>
        <v>428333</v>
      </c>
      <c r="H181" s="25" t="n">
        <f aca="false">SUM(H178:H180)</f>
        <v>450702.12</v>
      </c>
      <c r="I181" s="25" t="n">
        <f aca="false">SUM(I178:I180)</f>
        <v>477963</v>
      </c>
      <c r="J181" s="25" t="n">
        <f aca="false">SUM(J178:J180)</f>
        <v>471418</v>
      </c>
      <c r="K181" s="25" t="n">
        <f aca="false">SUM(K178:K180)</f>
        <v>586650</v>
      </c>
      <c r="L181" s="25" t="n">
        <f aca="false">SUM(L178:L180)</f>
        <v>586650</v>
      </c>
      <c r="M181" s="25" t="n">
        <f aca="false">SUM(M178:M180)</f>
        <v>586650</v>
      </c>
    </row>
    <row r="182" customFormat="false" ht="12.8" hidden="false" customHeight="false" outlineLevel="0" collapsed="false">
      <c r="A182" s="1" t="n">
        <v>2</v>
      </c>
      <c r="B182" s="1" t="n">
        <v>2</v>
      </c>
      <c r="D182" s="26" t="s">
        <v>155</v>
      </c>
      <c r="E182" s="7" t="n">
        <v>630</v>
      </c>
      <c r="F182" s="7" t="s">
        <v>113</v>
      </c>
      <c r="G182" s="8" t="n">
        <v>748.81</v>
      </c>
      <c r="H182" s="8" t="n">
        <v>1965.17</v>
      </c>
      <c r="I182" s="8" t="n">
        <v>1592</v>
      </c>
      <c r="J182" s="8" t="n">
        <v>1439</v>
      </c>
      <c r="K182" s="8" t="n">
        <v>1440</v>
      </c>
      <c r="L182" s="8" t="n">
        <f aca="false">K182</f>
        <v>1440</v>
      </c>
      <c r="M182" s="8" t="n">
        <f aca="false">L182</f>
        <v>1440</v>
      </c>
    </row>
    <row r="183" customFormat="false" ht="12.8" hidden="false" customHeight="false" outlineLevel="0" collapsed="false">
      <c r="A183" s="1" t="n">
        <v>2</v>
      </c>
      <c r="B183" s="1" t="n">
        <v>2</v>
      </c>
      <c r="D183" s="26"/>
      <c r="E183" s="7" t="n">
        <v>640</v>
      </c>
      <c r="F183" s="7" t="s">
        <v>114</v>
      </c>
      <c r="G183" s="8" t="n">
        <v>228.89</v>
      </c>
      <c r="H183" s="8" t="n">
        <v>170.52</v>
      </c>
      <c r="I183" s="8" t="n">
        <v>680</v>
      </c>
      <c r="J183" s="8" t="n">
        <v>833</v>
      </c>
      <c r="K183" s="8" t="n">
        <v>835</v>
      </c>
      <c r="L183" s="8" t="n">
        <f aca="false">K183</f>
        <v>835</v>
      </c>
      <c r="M183" s="8" t="n">
        <f aca="false">L183</f>
        <v>835</v>
      </c>
    </row>
    <row r="184" customFormat="false" ht="12.8" hidden="false" customHeight="false" outlineLevel="0" collapsed="false">
      <c r="A184" s="1" t="n">
        <v>2</v>
      </c>
      <c r="B184" s="1" t="n">
        <v>2</v>
      </c>
      <c r="D184" s="26"/>
      <c r="E184" s="7" t="s">
        <v>42</v>
      </c>
      <c r="F184" s="7" t="s">
        <v>156</v>
      </c>
      <c r="G184" s="8" t="n">
        <v>88060.03</v>
      </c>
      <c r="H184" s="8" t="n">
        <v>87928.51</v>
      </c>
      <c r="I184" s="8" t="n">
        <v>79743</v>
      </c>
      <c r="J184" s="23" t="n">
        <v>85805</v>
      </c>
      <c r="K184" s="23" t="n">
        <f aca="false">600+33980+59110-11128</f>
        <v>82562</v>
      </c>
      <c r="L184" s="8" t="n">
        <f aca="false">K184</f>
        <v>82562</v>
      </c>
      <c r="M184" s="8" t="n">
        <f aca="false">L184</f>
        <v>82562</v>
      </c>
    </row>
    <row r="185" customFormat="false" ht="12.8" hidden="false" customHeight="false" outlineLevel="0" collapsed="false">
      <c r="D185" s="1" t="s">
        <v>157</v>
      </c>
      <c r="E185" s="7" t="n">
        <v>630</v>
      </c>
      <c r="F185" s="7" t="s">
        <v>113</v>
      </c>
      <c r="G185" s="8" t="n">
        <v>0</v>
      </c>
      <c r="H185" s="8" t="n">
        <v>859.78</v>
      </c>
      <c r="I185" s="8" t="n">
        <v>7373</v>
      </c>
      <c r="J185" s="23" t="n">
        <v>7075</v>
      </c>
      <c r="K185" s="8" t="n">
        <v>6975</v>
      </c>
      <c r="L185" s="8" t="n">
        <f aca="false">K185</f>
        <v>6975</v>
      </c>
      <c r="M185" s="8" t="n">
        <f aca="false">L185</f>
        <v>6975</v>
      </c>
    </row>
    <row r="186" customFormat="false" ht="12.8" hidden="false" customHeight="false" outlineLevel="0" collapsed="false">
      <c r="A186" s="1" t="n">
        <v>2</v>
      </c>
      <c r="B186" s="1" t="n">
        <v>2</v>
      </c>
      <c r="D186" s="50" t="s">
        <v>8</v>
      </c>
      <c r="E186" s="24" t="n">
        <v>41</v>
      </c>
      <c r="F186" s="24" t="s">
        <v>10</v>
      </c>
      <c r="G186" s="25" t="n">
        <f aca="false">SUM(G182:G185)</f>
        <v>89037.73</v>
      </c>
      <c r="H186" s="25" t="n">
        <f aca="false">SUM(H182:H185)</f>
        <v>90923.98</v>
      </c>
      <c r="I186" s="25" t="n">
        <f aca="false">SUM(I182:I185)</f>
        <v>89388</v>
      </c>
      <c r="J186" s="25" t="n">
        <f aca="false">SUM(J182:J185)</f>
        <v>95152</v>
      </c>
      <c r="K186" s="25" t="n">
        <f aca="false">SUM(K182:K185)</f>
        <v>91812</v>
      </c>
      <c r="L186" s="25" t="n">
        <f aca="false">K186</f>
        <v>91812</v>
      </c>
      <c r="M186" s="25" t="n">
        <f aca="false">SUM(M182:M185)</f>
        <v>91812</v>
      </c>
    </row>
    <row r="187" customFormat="false" ht="12.8" hidden="false" customHeight="false" outlineLevel="0" collapsed="false">
      <c r="D187" s="26" t="s">
        <v>155</v>
      </c>
      <c r="E187" s="7" t="s">
        <v>42</v>
      </c>
      <c r="F187" s="7" t="s">
        <v>12</v>
      </c>
      <c r="G187" s="8" t="n">
        <v>0</v>
      </c>
      <c r="H187" s="8" t="n">
        <v>53456.9</v>
      </c>
      <c r="I187" s="8" t="n">
        <v>47500</v>
      </c>
      <c r="J187" s="23" t="n">
        <v>54604</v>
      </c>
      <c r="K187" s="23" t="n">
        <v>46100</v>
      </c>
      <c r="L187" s="8" t="n">
        <f aca="false">K187</f>
        <v>46100</v>
      </c>
      <c r="M187" s="8" t="n">
        <f aca="false">L187</f>
        <v>46100</v>
      </c>
    </row>
    <row r="188" customFormat="false" ht="12.8" hidden="false" customHeight="false" outlineLevel="0" collapsed="false">
      <c r="D188" s="50" t="s">
        <v>8</v>
      </c>
      <c r="E188" s="24" t="n">
        <v>72</v>
      </c>
      <c r="F188" s="24" t="s">
        <v>12</v>
      </c>
      <c r="G188" s="25" t="n">
        <f aca="false">SUM(G187:G187)</f>
        <v>0</v>
      </c>
      <c r="H188" s="25" t="n">
        <f aca="false">SUM(H187:H187)</f>
        <v>53456.9</v>
      </c>
      <c r="I188" s="25" t="n">
        <f aca="false">SUM(I187:I187)</f>
        <v>47500</v>
      </c>
      <c r="J188" s="25" t="n">
        <f aca="false">SUM(J187:J187)</f>
        <v>54604</v>
      </c>
      <c r="K188" s="25" t="n">
        <f aca="false">SUM(K187:K187)</f>
        <v>46100</v>
      </c>
      <c r="L188" s="25" t="n">
        <f aca="false">SUM(L187:L187)</f>
        <v>46100</v>
      </c>
      <c r="M188" s="25" t="n">
        <f aca="false">SUM(M187:M187)</f>
        <v>46100</v>
      </c>
    </row>
    <row r="189" customFormat="false" ht="12.8" hidden="false" customHeight="false" outlineLevel="0" collapsed="false">
      <c r="A189" s="1" t="n">
        <v>2</v>
      </c>
      <c r="B189" s="1" t="n">
        <v>2</v>
      </c>
      <c r="D189" s="11"/>
      <c r="E189" s="12"/>
      <c r="F189" s="9" t="s">
        <v>106</v>
      </c>
      <c r="G189" s="10" t="n">
        <f aca="false">G181+G186+G188</f>
        <v>517370.73</v>
      </c>
      <c r="H189" s="10" t="n">
        <f aca="false">H181+H186+H188</f>
        <v>595083</v>
      </c>
      <c r="I189" s="10" t="n">
        <f aca="false">I181+I186+I188</f>
        <v>614851</v>
      </c>
      <c r="J189" s="10" t="n">
        <f aca="false">J181+J186+J188</f>
        <v>621174</v>
      </c>
      <c r="K189" s="10" t="n">
        <f aca="false">K181+K186+K188</f>
        <v>724562</v>
      </c>
      <c r="L189" s="10" t="n">
        <f aca="false">L181+L186+L188</f>
        <v>724562</v>
      </c>
      <c r="M189" s="10" t="n">
        <f aca="false">M181+M186+M188</f>
        <v>724562</v>
      </c>
    </row>
    <row r="191" customFormat="false" ht="12.8" hidden="false" customHeight="false" outlineLevel="0" collapsed="false">
      <c r="E191" s="27" t="s">
        <v>44</v>
      </c>
      <c r="F191" s="11" t="s">
        <v>158</v>
      </c>
      <c r="G191" s="28"/>
      <c r="H191" s="28" t="n">
        <v>1332.27</v>
      </c>
      <c r="I191" s="28" t="n">
        <v>5173</v>
      </c>
      <c r="J191" s="28" t="n">
        <v>5975</v>
      </c>
      <c r="K191" s="28" t="n">
        <v>5975</v>
      </c>
      <c r="L191" s="28" t="n">
        <f aca="false">K191</f>
        <v>5975</v>
      </c>
      <c r="M191" s="29" t="n">
        <f aca="false">L191</f>
        <v>5975</v>
      </c>
    </row>
    <row r="192" customFormat="false" ht="12.8" hidden="false" customHeight="false" outlineLevel="0" collapsed="false">
      <c r="E192" s="35"/>
      <c r="F192" s="59" t="s">
        <v>159</v>
      </c>
      <c r="G192" s="37"/>
      <c r="H192" s="37"/>
      <c r="I192" s="37" t="n">
        <v>2200</v>
      </c>
      <c r="J192" s="37" t="n">
        <v>0</v>
      </c>
      <c r="K192" s="46" t="n">
        <v>1000</v>
      </c>
      <c r="L192" s="37" t="n">
        <f aca="false">K192</f>
        <v>1000</v>
      </c>
      <c r="M192" s="38" t="n">
        <f aca="false">L192</f>
        <v>1000</v>
      </c>
    </row>
    <row r="194" customFormat="false" ht="12.8" hidden="false" customHeight="false" outlineLevel="0" collapsed="false">
      <c r="D194" s="19" t="s">
        <v>160</v>
      </c>
      <c r="E194" s="19"/>
      <c r="F194" s="19"/>
      <c r="G194" s="19"/>
      <c r="H194" s="19"/>
      <c r="I194" s="19"/>
      <c r="J194" s="19"/>
      <c r="K194" s="19"/>
      <c r="L194" s="19"/>
      <c r="M194" s="19"/>
    </row>
    <row r="195" customFormat="false" ht="12.8" hidden="false" customHeight="false" outlineLevel="0" collapsed="false">
      <c r="D195" s="5" t="s">
        <v>20</v>
      </c>
      <c r="E195" s="5" t="s">
        <v>21</v>
      </c>
      <c r="F195" s="5" t="s">
        <v>22</v>
      </c>
      <c r="G195" s="5" t="s">
        <v>1</v>
      </c>
      <c r="H195" s="5" t="s">
        <v>2</v>
      </c>
      <c r="I195" s="5" t="s">
        <v>3</v>
      </c>
      <c r="J195" s="5" t="s">
        <v>4</v>
      </c>
      <c r="K195" s="5" t="s">
        <v>5</v>
      </c>
      <c r="L195" s="5" t="s">
        <v>6</v>
      </c>
      <c r="M195" s="5" t="s">
        <v>7</v>
      </c>
    </row>
    <row r="196" customFormat="false" ht="12.8" hidden="false" customHeight="false" outlineLevel="0" collapsed="false">
      <c r="A196" s="1" t="n">
        <v>2</v>
      </c>
      <c r="B196" s="1" t="n">
        <v>3</v>
      </c>
      <c r="D196" s="45" t="s">
        <v>161</v>
      </c>
      <c r="E196" s="7" t="n">
        <v>630</v>
      </c>
      <c r="F196" s="7" t="s">
        <v>113</v>
      </c>
      <c r="G196" s="8" t="n">
        <v>889</v>
      </c>
      <c r="H196" s="8" t="n">
        <v>966</v>
      </c>
      <c r="I196" s="8" t="n">
        <v>970</v>
      </c>
      <c r="J196" s="8" t="n">
        <f aca="false">príjmy!G94</f>
        <v>973</v>
      </c>
      <c r="K196" s="8" t="n">
        <f aca="false">príjmy!H94</f>
        <v>973</v>
      </c>
      <c r="L196" s="8" t="n">
        <f aca="false">K196</f>
        <v>973</v>
      </c>
      <c r="M196" s="8" t="n">
        <f aca="false">L196</f>
        <v>973</v>
      </c>
    </row>
    <row r="197" customFormat="false" ht="12.8" hidden="false" customHeight="false" outlineLevel="0" collapsed="false">
      <c r="A197" s="1" t="n">
        <v>2</v>
      </c>
      <c r="B197" s="1" t="n">
        <v>3</v>
      </c>
      <c r="D197" s="50" t="s">
        <v>8</v>
      </c>
      <c r="E197" s="24" t="n">
        <v>111</v>
      </c>
      <c r="F197" s="24" t="s">
        <v>116</v>
      </c>
      <c r="G197" s="25" t="n">
        <f aca="false">SUM(G196:G196)</f>
        <v>889</v>
      </c>
      <c r="H197" s="25" t="n">
        <f aca="false">SUM(H196:H196)</f>
        <v>966</v>
      </c>
      <c r="I197" s="25" t="n">
        <f aca="false">SUM(I196:I196)</f>
        <v>970</v>
      </c>
      <c r="J197" s="25" t="n">
        <f aca="false">SUM(J196:J196)</f>
        <v>973</v>
      </c>
      <c r="K197" s="25" t="n">
        <f aca="false">SUM(K196:K196)</f>
        <v>973</v>
      </c>
      <c r="L197" s="25" t="n">
        <f aca="false">SUM(L196:L196)</f>
        <v>973</v>
      </c>
      <c r="M197" s="25" t="n">
        <f aca="false">SUM(M196:M196)</f>
        <v>973</v>
      </c>
    </row>
    <row r="198" customFormat="false" ht="12.8" hidden="false" customHeight="false" outlineLevel="0" collapsed="false">
      <c r="A198" s="1" t="n">
        <v>2</v>
      </c>
      <c r="B198" s="1" t="n">
        <v>3</v>
      </c>
      <c r="D198" s="49" t="s">
        <v>161</v>
      </c>
      <c r="E198" s="7" t="n">
        <v>610</v>
      </c>
      <c r="F198" s="7" t="s">
        <v>111</v>
      </c>
      <c r="G198" s="8" t="n">
        <v>9102.94</v>
      </c>
      <c r="H198" s="8" t="n">
        <v>13355.98</v>
      </c>
      <c r="I198" s="8" t="n">
        <v>18135</v>
      </c>
      <c r="J198" s="8" t="n">
        <v>15466</v>
      </c>
      <c r="K198" s="8" t="n">
        <v>9680</v>
      </c>
      <c r="L198" s="8" t="n">
        <v>10577</v>
      </c>
      <c r="M198" s="8" t="n">
        <v>11563</v>
      </c>
    </row>
    <row r="199" customFormat="false" ht="12.8" hidden="false" customHeight="false" outlineLevel="0" collapsed="false">
      <c r="A199" s="1" t="n">
        <v>2</v>
      </c>
      <c r="B199" s="1" t="n">
        <v>3</v>
      </c>
      <c r="D199" s="49"/>
      <c r="E199" s="7" t="n">
        <v>620</v>
      </c>
      <c r="F199" s="7" t="s">
        <v>112</v>
      </c>
      <c r="G199" s="8" t="n">
        <v>5685.2</v>
      </c>
      <c r="H199" s="8" t="n">
        <v>6279.96</v>
      </c>
      <c r="I199" s="8" t="n">
        <v>8766</v>
      </c>
      <c r="J199" s="8" t="n">
        <v>5686</v>
      </c>
      <c r="K199" s="8" t="n">
        <v>6234</v>
      </c>
      <c r="L199" s="8" t="n">
        <v>6503</v>
      </c>
      <c r="M199" s="8" t="n">
        <v>6796</v>
      </c>
    </row>
    <row r="200" customFormat="false" ht="12.8" hidden="false" customHeight="false" outlineLevel="0" collapsed="false">
      <c r="A200" s="1" t="n">
        <v>2</v>
      </c>
      <c r="B200" s="1" t="n">
        <v>3</v>
      </c>
      <c r="D200" s="49"/>
      <c r="E200" s="7" t="n">
        <v>630</v>
      </c>
      <c r="F200" s="7" t="s">
        <v>113</v>
      </c>
      <c r="G200" s="8" t="n">
        <v>17104.81</v>
      </c>
      <c r="H200" s="8" t="n">
        <v>9849.68</v>
      </c>
      <c r="I200" s="8" t="n">
        <v>12427</v>
      </c>
      <c r="J200" s="8" t="n">
        <v>6853</v>
      </c>
      <c r="K200" s="23" t="n">
        <f aca="false">10449+3280+11019</f>
        <v>24748</v>
      </c>
      <c r="L200" s="8" t="n">
        <f aca="false">10459+3280+11019</f>
        <v>24758</v>
      </c>
      <c r="M200" s="8" t="n">
        <f aca="false">10467+3280+11019</f>
        <v>24766</v>
      </c>
    </row>
    <row r="201" customFormat="false" ht="12.8" hidden="false" customHeight="false" outlineLevel="0" collapsed="false">
      <c r="A201" s="1" t="n">
        <v>2</v>
      </c>
      <c r="B201" s="1" t="n">
        <v>3</v>
      </c>
      <c r="D201" s="49"/>
      <c r="E201" s="7" t="n">
        <v>640</v>
      </c>
      <c r="F201" s="7" t="s">
        <v>114</v>
      </c>
      <c r="G201" s="8" t="n">
        <v>1516.76</v>
      </c>
      <c r="H201" s="8" t="n">
        <v>1941.68</v>
      </c>
      <c r="I201" s="8" t="n">
        <v>0</v>
      </c>
      <c r="J201" s="8" t="n">
        <v>73</v>
      </c>
      <c r="K201" s="8" t="n">
        <v>0</v>
      </c>
      <c r="L201" s="8" t="n">
        <f aca="false">K201</f>
        <v>0</v>
      </c>
      <c r="M201" s="8" t="n">
        <f aca="false">L201</f>
        <v>0</v>
      </c>
    </row>
    <row r="202" customFormat="false" ht="12.8" hidden="false" customHeight="false" outlineLevel="0" collapsed="false">
      <c r="A202" s="1" t="n">
        <v>2</v>
      </c>
      <c r="B202" s="1" t="n">
        <v>3</v>
      </c>
      <c r="D202" s="50" t="s">
        <v>8</v>
      </c>
      <c r="E202" s="24" t="n">
        <v>41</v>
      </c>
      <c r="F202" s="24" t="s">
        <v>10</v>
      </c>
      <c r="G202" s="25" t="n">
        <f aca="false">SUM(G198:G201)</f>
        <v>33409.71</v>
      </c>
      <c r="H202" s="25" t="n">
        <f aca="false">SUM(H198:H201)</f>
        <v>31427.3</v>
      </c>
      <c r="I202" s="25" t="n">
        <f aca="false">SUM(I198:I201)</f>
        <v>39328</v>
      </c>
      <c r="J202" s="25" t="n">
        <f aca="false">SUM(J198:J201)</f>
        <v>28078</v>
      </c>
      <c r="K202" s="25" t="n">
        <f aca="false">SUM(K198:K201)</f>
        <v>40662</v>
      </c>
      <c r="L202" s="25" t="n">
        <f aca="false">SUM(L198:L201)</f>
        <v>41838</v>
      </c>
      <c r="M202" s="25" t="n">
        <f aca="false">SUM(M198:M201)</f>
        <v>43125</v>
      </c>
    </row>
    <row r="203" customFormat="false" ht="12.8" hidden="false" customHeight="false" outlineLevel="0" collapsed="false">
      <c r="D203" s="45" t="s">
        <v>161</v>
      </c>
      <c r="E203" s="7" t="n">
        <v>640</v>
      </c>
      <c r="F203" s="7" t="s">
        <v>114</v>
      </c>
      <c r="G203" s="8" t="n">
        <v>0</v>
      </c>
      <c r="H203" s="8" t="n">
        <v>209.37</v>
      </c>
      <c r="I203" s="8" t="n">
        <v>210</v>
      </c>
      <c r="J203" s="8" t="n">
        <v>236</v>
      </c>
      <c r="K203" s="8" t="n">
        <v>245</v>
      </c>
      <c r="L203" s="8" t="n">
        <f aca="false">K203</f>
        <v>245</v>
      </c>
      <c r="M203" s="8" t="n">
        <f aca="false">L203</f>
        <v>245</v>
      </c>
    </row>
    <row r="204" customFormat="false" ht="12.8" hidden="false" customHeight="false" outlineLevel="0" collapsed="false">
      <c r="D204" s="50" t="s">
        <v>8</v>
      </c>
      <c r="E204" s="24" t="n">
        <v>72</v>
      </c>
      <c r="F204" s="24" t="s">
        <v>12</v>
      </c>
      <c r="G204" s="25" t="n">
        <f aca="false">SUM(G203:G203)</f>
        <v>0</v>
      </c>
      <c r="H204" s="25" t="n">
        <f aca="false">SUM(H203:H203)</f>
        <v>209.37</v>
      </c>
      <c r="I204" s="25" t="n">
        <f aca="false">SUM(I203:I203)</f>
        <v>210</v>
      </c>
      <c r="J204" s="25" t="n">
        <f aca="false">SUM(J203:J203)</f>
        <v>236</v>
      </c>
      <c r="K204" s="25" t="n">
        <f aca="false">SUM(K203:K203)</f>
        <v>245</v>
      </c>
      <c r="L204" s="25" t="n">
        <f aca="false">SUM(L203:L203)</f>
        <v>245</v>
      </c>
      <c r="M204" s="25" t="n">
        <f aca="false">SUM(M203:M203)</f>
        <v>245</v>
      </c>
    </row>
    <row r="205" customFormat="false" ht="12.8" hidden="false" customHeight="false" outlineLevel="0" collapsed="false">
      <c r="A205" s="1" t="n">
        <v>2</v>
      </c>
      <c r="B205" s="1" t="n">
        <v>3</v>
      </c>
      <c r="D205" s="11"/>
      <c r="E205" s="12"/>
      <c r="F205" s="9" t="s">
        <v>106</v>
      </c>
      <c r="G205" s="10" t="n">
        <f aca="false">G197+G202+G204</f>
        <v>34298.71</v>
      </c>
      <c r="H205" s="10" t="n">
        <f aca="false">H197+H202+H204</f>
        <v>32602.67</v>
      </c>
      <c r="I205" s="10" t="n">
        <f aca="false">I197+I202+I204</f>
        <v>40508</v>
      </c>
      <c r="J205" s="10" t="n">
        <f aca="false">J197+J202+J204</f>
        <v>29287</v>
      </c>
      <c r="K205" s="65" t="n">
        <f aca="false">K197+K202+K204</f>
        <v>41880</v>
      </c>
      <c r="L205" s="10" t="n">
        <f aca="false">L197+L202+L204</f>
        <v>43056</v>
      </c>
      <c r="M205" s="10" t="n">
        <f aca="false">M197+M202+M204</f>
        <v>44343</v>
      </c>
    </row>
    <row r="207" customFormat="false" ht="12.8" hidden="false" customHeight="false" outlineLevel="0" collapsed="false">
      <c r="E207" s="27" t="s">
        <v>44</v>
      </c>
      <c r="F207" s="11" t="s">
        <v>162</v>
      </c>
      <c r="G207" s="28" t="n">
        <f aca="false">10242.8+2810.92</f>
        <v>13053.72</v>
      </c>
      <c r="H207" s="28" t="n">
        <f aca="false">7073.03+1695.15</f>
        <v>8768.18</v>
      </c>
      <c r="I207" s="28" t="n">
        <f aca="false">ROUND(9660*1.3495,0)</f>
        <v>13036</v>
      </c>
      <c r="J207" s="28" t="n">
        <f aca="false">ROUND(3052*1.3495,0)</f>
        <v>4119</v>
      </c>
      <c r="K207" s="28" t="n">
        <v>12874</v>
      </c>
      <c r="L207" s="28" t="n">
        <f aca="false">K207</f>
        <v>12874</v>
      </c>
      <c r="M207" s="29" t="n">
        <f aca="false">L207</f>
        <v>12874</v>
      </c>
    </row>
    <row r="208" customFormat="false" ht="12.8" hidden="false" customHeight="false" outlineLevel="0" collapsed="false">
      <c r="E208" s="35"/>
      <c r="F208" s="59" t="s">
        <v>163</v>
      </c>
      <c r="G208" s="37" t="n">
        <v>1450.65</v>
      </c>
      <c r="H208" s="37" t="n">
        <v>1874.04</v>
      </c>
      <c r="I208" s="37" t="n">
        <v>1543</v>
      </c>
      <c r="J208" s="37" t="n">
        <v>1452</v>
      </c>
      <c r="K208" s="37" t="n">
        <v>1450</v>
      </c>
      <c r="L208" s="37" t="n">
        <f aca="false">K208</f>
        <v>1450</v>
      </c>
      <c r="M208" s="38" t="n">
        <f aca="false">L208</f>
        <v>1450</v>
      </c>
    </row>
    <row r="210" customFormat="false" ht="12.8" hidden="false" customHeight="false" outlineLevel="0" collapsed="false">
      <c r="D210" s="13" t="s">
        <v>164</v>
      </c>
      <c r="E210" s="13"/>
      <c r="F210" s="13"/>
      <c r="G210" s="13"/>
      <c r="H210" s="13"/>
      <c r="I210" s="13"/>
      <c r="J210" s="13"/>
      <c r="K210" s="13"/>
      <c r="L210" s="13"/>
      <c r="M210" s="13"/>
    </row>
    <row r="211" customFormat="false" ht="12.8" hidden="false" customHeight="false" outlineLevel="0" collapsed="false">
      <c r="D211" s="4"/>
      <c r="E211" s="4"/>
      <c r="F211" s="4"/>
      <c r="G211" s="5" t="s">
        <v>1</v>
      </c>
      <c r="H211" s="5" t="s">
        <v>2</v>
      </c>
      <c r="I211" s="5" t="s">
        <v>3</v>
      </c>
      <c r="J211" s="5" t="s">
        <v>4</v>
      </c>
      <c r="K211" s="5" t="s">
        <v>5</v>
      </c>
      <c r="L211" s="5" t="s">
        <v>6</v>
      </c>
      <c r="M211" s="5" t="s">
        <v>7</v>
      </c>
    </row>
    <row r="212" customFormat="false" ht="12.8" hidden="false" customHeight="false" outlineLevel="0" collapsed="false">
      <c r="A212" s="1" t="n">
        <v>3</v>
      </c>
      <c r="D212" s="14" t="s">
        <v>8</v>
      </c>
      <c r="E212" s="15" t="n">
        <v>41</v>
      </c>
      <c r="F212" s="15" t="s">
        <v>10</v>
      </c>
      <c r="G212" s="16" t="n">
        <f aca="false">G221+G237</f>
        <v>41136.58</v>
      </c>
      <c r="H212" s="16" t="n">
        <f aca="false">H221+H237</f>
        <v>51970.42</v>
      </c>
      <c r="I212" s="16" t="n">
        <f aca="false">I221+I237</f>
        <v>74606</v>
      </c>
      <c r="J212" s="16" t="n">
        <f aca="false">J221+J237</f>
        <v>52860</v>
      </c>
      <c r="K212" s="16" t="n">
        <f aca="false">K221+K237</f>
        <v>63812</v>
      </c>
      <c r="L212" s="16" t="n">
        <f aca="false">L221+L237</f>
        <v>65282</v>
      </c>
      <c r="M212" s="16" t="n">
        <f aca="false">M221+M237</f>
        <v>66895</v>
      </c>
    </row>
    <row r="213" customFormat="false" ht="12.8" hidden="false" customHeight="false" outlineLevel="0" collapsed="false">
      <c r="D213" s="14" t="s">
        <v>8</v>
      </c>
      <c r="E213" s="15" t="n">
        <v>72</v>
      </c>
      <c r="F213" s="15" t="s">
        <v>12</v>
      </c>
      <c r="G213" s="16" t="n">
        <f aca="false">G223</f>
        <v>0</v>
      </c>
      <c r="H213" s="16" t="n">
        <f aca="false">H223</f>
        <v>116.87</v>
      </c>
      <c r="I213" s="16" t="n">
        <f aca="false">I223</f>
        <v>120</v>
      </c>
      <c r="J213" s="16" t="n">
        <f aca="false">J223</f>
        <v>122</v>
      </c>
      <c r="K213" s="16" t="n">
        <f aca="false">K223</f>
        <v>127</v>
      </c>
      <c r="L213" s="16" t="n">
        <f aca="false">L223</f>
        <v>127</v>
      </c>
      <c r="M213" s="16" t="n">
        <f aca="false">M223</f>
        <v>127</v>
      </c>
    </row>
    <row r="214" customFormat="false" ht="12.8" hidden="false" customHeight="false" outlineLevel="0" collapsed="false">
      <c r="A214" s="1" t="n">
        <v>3</v>
      </c>
      <c r="D214" s="11"/>
      <c r="E214" s="12"/>
      <c r="F214" s="17" t="s">
        <v>106</v>
      </c>
      <c r="G214" s="18" t="n">
        <f aca="false">SUM(G212:G213)</f>
        <v>41136.58</v>
      </c>
      <c r="H214" s="18" t="n">
        <f aca="false">SUM(H212:H213)</f>
        <v>52087.29</v>
      </c>
      <c r="I214" s="18" t="n">
        <f aca="false">SUM(I212:I213)</f>
        <v>74726</v>
      </c>
      <c r="J214" s="18" t="n">
        <f aca="false">SUM(J212:J213)</f>
        <v>52982</v>
      </c>
      <c r="K214" s="18" t="n">
        <f aca="false">SUM(K212:K213)</f>
        <v>63939</v>
      </c>
      <c r="L214" s="18" t="n">
        <f aca="false">SUM(L212:L213)</f>
        <v>65409</v>
      </c>
      <c r="M214" s="18" t="n">
        <f aca="false">SUM(M212:M213)</f>
        <v>67022</v>
      </c>
    </row>
    <row r="216" customFormat="false" ht="12.8" hidden="false" customHeight="false" outlineLevel="0" collapsed="false">
      <c r="D216" s="40" t="s">
        <v>165</v>
      </c>
      <c r="E216" s="40"/>
      <c r="F216" s="40"/>
      <c r="G216" s="40"/>
      <c r="H216" s="40"/>
      <c r="I216" s="40"/>
      <c r="J216" s="40"/>
      <c r="K216" s="40"/>
      <c r="L216" s="40"/>
      <c r="M216" s="40"/>
    </row>
    <row r="217" customFormat="false" ht="12.8" hidden="false" customHeight="false" outlineLevel="0" collapsed="false">
      <c r="D217" s="5" t="s">
        <v>20</v>
      </c>
      <c r="E217" s="5" t="s">
        <v>21</v>
      </c>
      <c r="F217" s="5" t="s">
        <v>22</v>
      </c>
      <c r="G217" s="5" t="s">
        <v>1</v>
      </c>
      <c r="H217" s="5" t="s">
        <v>2</v>
      </c>
      <c r="I217" s="5" t="s">
        <v>3</v>
      </c>
      <c r="J217" s="5" t="s">
        <v>4</v>
      </c>
      <c r="K217" s="5" t="s">
        <v>5</v>
      </c>
      <c r="L217" s="5" t="s">
        <v>6</v>
      </c>
      <c r="M217" s="5" t="s">
        <v>7</v>
      </c>
    </row>
    <row r="218" customFormat="false" ht="12.8" hidden="false" customHeight="false" outlineLevel="0" collapsed="false">
      <c r="A218" s="1" t="n">
        <v>3</v>
      </c>
      <c r="B218" s="1" t="n">
        <v>1</v>
      </c>
      <c r="D218" s="49" t="s">
        <v>166</v>
      </c>
      <c r="E218" s="7" t="n">
        <v>610</v>
      </c>
      <c r="F218" s="7" t="s">
        <v>111</v>
      </c>
      <c r="G218" s="8" t="n">
        <v>11847.89</v>
      </c>
      <c r="H218" s="8" t="n">
        <v>11455.43</v>
      </c>
      <c r="I218" s="8" t="n">
        <v>11915</v>
      </c>
      <c r="J218" s="8" t="n">
        <v>12165</v>
      </c>
      <c r="K218" s="8" t="n">
        <v>11514</v>
      </c>
      <c r="L218" s="8" t="n">
        <v>12594</v>
      </c>
      <c r="M218" s="8" t="n">
        <v>13782</v>
      </c>
    </row>
    <row r="219" customFormat="false" ht="12.8" hidden="false" customHeight="false" outlineLevel="0" collapsed="false">
      <c r="A219" s="1" t="n">
        <v>3</v>
      </c>
      <c r="B219" s="1" t="n">
        <v>1</v>
      </c>
      <c r="D219" s="49"/>
      <c r="E219" s="7" t="n">
        <v>620</v>
      </c>
      <c r="F219" s="7" t="s">
        <v>112</v>
      </c>
      <c r="G219" s="8" t="n">
        <v>4140.53</v>
      </c>
      <c r="H219" s="8" t="n">
        <v>4003.56</v>
      </c>
      <c r="I219" s="8" t="n">
        <v>4163</v>
      </c>
      <c r="J219" s="8" t="n">
        <v>4251</v>
      </c>
      <c r="K219" s="8" t="n">
        <v>4023</v>
      </c>
      <c r="L219" s="8" t="n">
        <v>4401</v>
      </c>
      <c r="M219" s="8" t="n">
        <v>4816</v>
      </c>
    </row>
    <row r="220" customFormat="false" ht="12.8" hidden="false" customHeight="false" outlineLevel="0" collapsed="false">
      <c r="A220" s="1" t="n">
        <v>3</v>
      </c>
      <c r="B220" s="1" t="n">
        <v>1</v>
      </c>
      <c r="D220" s="49"/>
      <c r="E220" s="7" t="n">
        <v>630</v>
      </c>
      <c r="F220" s="7" t="s">
        <v>113</v>
      </c>
      <c r="G220" s="8" t="n">
        <v>24996.5</v>
      </c>
      <c r="H220" s="8" t="n">
        <v>36511.43</v>
      </c>
      <c r="I220" s="8" t="n">
        <v>58328</v>
      </c>
      <c r="J220" s="8" t="n">
        <v>36444</v>
      </c>
      <c r="K220" s="8" t="n">
        <f aca="false">988+47087</f>
        <v>48075</v>
      </c>
      <c r="L220" s="8" t="n">
        <f aca="false">1000+47087</f>
        <v>48087</v>
      </c>
      <c r="M220" s="8" t="n">
        <f aca="false">1010+47087</f>
        <v>48097</v>
      </c>
    </row>
    <row r="221" customFormat="false" ht="12.8" hidden="false" customHeight="false" outlineLevel="0" collapsed="false">
      <c r="A221" s="1" t="n">
        <v>3</v>
      </c>
      <c r="B221" s="1" t="n">
        <v>1</v>
      </c>
      <c r="D221" s="50" t="s">
        <v>8</v>
      </c>
      <c r="E221" s="24" t="n">
        <v>41</v>
      </c>
      <c r="F221" s="24" t="s">
        <v>10</v>
      </c>
      <c r="G221" s="25" t="n">
        <f aca="false">SUM(G218:G220)</f>
        <v>40984.92</v>
      </c>
      <c r="H221" s="25" t="n">
        <f aca="false">SUM(H218:H220)</f>
        <v>51970.42</v>
      </c>
      <c r="I221" s="25" t="n">
        <f aca="false">SUM(I218:I220)</f>
        <v>74406</v>
      </c>
      <c r="J221" s="25" t="n">
        <f aca="false">SUM(J218:J220)</f>
        <v>52860</v>
      </c>
      <c r="K221" s="25" t="n">
        <f aca="false">SUM(K218:K220)</f>
        <v>63612</v>
      </c>
      <c r="L221" s="25" t="n">
        <f aca="false">SUM(L218:L220)</f>
        <v>65082</v>
      </c>
      <c r="M221" s="25" t="n">
        <f aca="false">SUM(M218:M220)</f>
        <v>66695</v>
      </c>
    </row>
    <row r="222" customFormat="false" ht="12.8" hidden="false" customHeight="false" outlineLevel="0" collapsed="false">
      <c r="D222" s="45" t="s">
        <v>166</v>
      </c>
      <c r="E222" s="7" t="n">
        <v>640</v>
      </c>
      <c r="F222" s="7" t="s">
        <v>114</v>
      </c>
      <c r="G222" s="8" t="n">
        <v>0</v>
      </c>
      <c r="H222" s="8" t="n">
        <v>116.87</v>
      </c>
      <c r="I222" s="8" t="n">
        <v>120</v>
      </c>
      <c r="J222" s="8" t="n">
        <v>122</v>
      </c>
      <c r="K222" s="8" t="n">
        <v>127</v>
      </c>
      <c r="L222" s="8" t="n">
        <f aca="false">K222</f>
        <v>127</v>
      </c>
      <c r="M222" s="8" t="n">
        <f aca="false">L222</f>
        <v>127</v>
      </c>
    </row>
    <row r="223" customFormat="false" ht="12.8" hidden="false" customHeight="false" outlineLevel="0" collapsed="false">
      <c r="D223" s="50" t="s">
        <v>8</v>
      </c>
      <c r="E223" s="24" t="n">
        <v>72</v>
      </c>
      <c r="F223" s="24" t="s">
        <v>12</v>
      </c>
      <c r="G223" s="25" t="n">
        <f aca="false">SUM(G222:G222)</f>
        <v>0</v>
      </c>
      <c r="H223" s="25" t="n">
        <f aca="false">SUM(H222:H222)</f>
        <v>116.87</v>
      </c>
      <c r="I223" s="25" t="n">
        <f aca="false">SUM(I222:I222)</f>
        <v>120</v>
      </c>
      <c r="J223" s="25" t="n">
        <f aca="false">SUM(J222:J222)</f>
        <v>122</v>
      </c>
      <c r="K223" s="25" t="n">
        <f aca="false">SUM(K222:K222)</f>
        <v>127</v>
      </c>
      <c r="L223" s="25" t="n">
        <f aca="false">SUM(L222:L222)</f>
        <v>127</v>
      </c>
      <c r="M223" s="25" t="n">
        <f aca="false">SUM(M222:M222)</f>
        <v>127</v>
      </c>
    </row>
    <row r="224" customFormat="false" ht="12.8" hidden="false" customHeight="false" outlineLevel="0" collapsed="false">
      <c r="D224" s="66"/>
      <c r="E224" s="12"/>
      <c r="F224" s="9" t="s">
        <v>106</v>
      </c>
      <c r="G224" s="10" t="n">
        <f aca="false">G221+G223</f>
        <v>40984.92</v>
      </c>
      <c r="H224" s="10" t="n">
        <f aca="false">H221+H223</f>
        <v>52087.29</v>
      </c>
      <c r="I224" s="10" t="n">
        <f aca="false">I221+I223</f>
        <v>74526</v>
      </c>
      <c r="J224" s="10" t="n">
        <f aca="false">J221+J223</f>
        <v>52982</v>
      </c>
      <c r="K224" s="10" t="n">
        <f aca="false">K221+K223</f>
        <v>63739</v>
      </c>
      <c r="L224" s="10" t="n">
        <f aca="false">L221+L223</f>
        <v>65209</v>
      </c>
      <c r="M224" s="10" t="n">
        <f aca="false">M221+M223</f>
        <v>66822</v>
      </c>
    </row>
    <row r="226" customFormat="false" ht="12.8" hidden="false" customHeight="false" outlineLevel="0" collapsed="false">
      <c r="E226" s="27" t="s">
        <v>44</v>
      </c>
      <c r="F226" s="11" t="s">
        <v>49</v>
      </c>
      <c r="G226" s="28" t="n">
        <v>774.83</v>
      </c>
      <c r="H226" s="28" t="n">
        <v>11004.29</v>
      </c>
      <c r="I226" s="28" t="n">
        <v>20000</v>
      </c>
      <c r="J226" s="28" t="n">
        <v>13733</v>
      </c>
      <c r="K226" s="67" t="n">
        <v>15000</v>
      </c>
      <c r="L226" s="28" t="n">
        <f aca="false">K226</f>
        <v>15000</v>
      </c>
      <c r="M226" s="29" t="n">
        <f aca="false">L226</f>
        <v>15000</v>
      </c>
    </row>
    <row r="227" customFormat="false" ht="12.8" hidden="false" customHeight="false" outlineLevel="0" collapsed="false">
      <c r="E227" s="30"/>
      <c r="F227" s="56" t="s">
        <v>131</v>
      </c>
      <c r="G227" s="57" t="n">
        <v>1212.31</v>
      </c>
      <c r="H227" s="57" t="n">
        <v>1834.54</v>
      </c>
      <c r="I227" s="57" t="n">
        <v>5757</v>
      </c>
      <c r="J227" s="57" t="n">
        <v>5757</v>
      </c>
      <c r="K227" s="58" t="n">
        <v>5757</v>
      </c>
      <c r="L227" s="32" t="n">
        <f aca="false">K227</f>
        <v>5757</v>
      </c>
      <c r="M227" s="33" t="n">
        <f aca="false">L227</f>
        <v>5757</v>
      </c>
    </row>
    <row r="228" customFormat="false" ht="12.8" hidden="false" customHeight="false" outlineLevel="0" collapsed="false">
      <c r="E228" s="30"/>
      <c r="F228" s="31" t="s">
        <v>167</v>
      </c>
      <c r="G228" s="32" t="n">
        <v>11236.2</v>
      </c>
      <c r="H228" s="32" t="n">
        <v>12597.73</v>
      </c>
      <c r="I228" s="32" t="n">
        <v>15000</v>
      </c>
      <c r="J228" s="32" t="n">
        <v>7159</v>
      </c>
      <c r="K228" s="34" t="n">
        <v>17000</v>
      </c>
      <c r="L228" s="32" t="n">
        <f aca="false">K228</f>
        <v>17000</v>
      </c>
      <c r="M228" s="33" t="n">
        <f aca="false">L228</f>
        <v>17000</v>
      </c>
    </row>
    <row r="229" customFormat="false" ht="12.8" hidden="false" customHeight="false" outlineLevel="0" collapsed="false">
      <c r="E229" s="30"/>
      <c r="F229" s="1" t="s">
        <v>168</v>
      </c>
      <c r="G229" s="32" t="n">
        <v>672.28</v>
      </c>
      <c r="H229" s="32" t="n">
        <v>499.8</v>
      </c>
      <c r="I229" s="32" t="n">
        <v>2500</v>
      </c>
      <c r="J229" s="32" t="n">
        <v>649</v>
      </c>
      <c r="K229" s="32" t="n">
        <v>650</v>
      </c>
      <c r="L229" s="32" t="n">
        <f aca="false">K229</f>
        <v>650</v>
      </c>
      <c r="M229" s="33" t="n">
        <f aca="false">L229</f>
        <v>650</v>
      </c>
    </row>
    <row r="230" customFormat="false" ht="12.8" hidden="false" customHeight="false" outlineLevel="0" collapsed="false">
      <c r="E230" s="30"/>
      <c r="F230" s="1" t="s">
        <v>169</v>
      </c>
      <c r="G230" s="32" t="n">
        <v>2160</v>
      </c>
      <c r="H230" s="32" t="n">
        <v>3120</v>
      </c>
      <c r="I230" s="32" t="n">
        <v>3120</v>
      </c>
      <c r="J230" s="32" t="n">
        <v>2520</v>
      </c>
      <c r="K230" s="32" t="n">
        <v>2520</v>
      </c>
      <c r="L230" s="32" t="n">
        <f aca="false">K230</f>
        <v>2520</v>
      </c>
      <c r="M230" s="33" t="n">
        <f aca="false">L230</f>
        <v>2520</v>
      </c>
    </row>
    <row r="231" customFormat="false" ht="12.8" hidden="false" customHeight="false" outlineLevel="0" collapsed="false">
      <c r="E231" s="30"/>
      <c r="F231" s="1" t="s">
        <v>170</v>
      </c>
      <c r="G231" s="32" t="n">
        <v>4683.78</v>
      </c>
      <c r="H231" s="32" t="n">
        <v>4312.08</v>
      </c>
      <c r="I231" s="32" t="n">
        <v>4300</v>
      </c>
      <c r="J231" s="32" t="n">
        <v>3781</v>
      </c>
      <c r="K231" s="32" t="n">
        <v>3800</v>
      </c>
      <c r="L231" s="32" t="n">
        <f aca="false">K231</f>
        <v>3800</v>
      </c>
      <c r="M231" s="33" t="n">
        <f aca="false">L231</f>
        <v>3800</v>
      </c>
    </row>
    <row r="232" customFormat="false" ht="12.8" hidden="false" customHeight="false" outlineLevel="0" collapsed="false">
      <c r="E232" s="35"/>
      <c r="F232" s="59" t="s">
        <v>171</v>
      </c>
      <c r="G232" s="37"/>
      <c r="H232" s="37"/>
      <c r="I232" s="37" t="n">
        <v>5000</v>
      </c>
      <c r="J232" s="37" t="n">
        <v>0</v>
      </c>
      <c r="K232" s="37" t="n">
        <v>1000</v>
      </c>
      <c r="L232" s="37" t="n">
        <v>0</v>
      </c>
      <c r="M232" s="38" t="n">
        <f aca="false">L232</f>
        <v>0</v>
      </c>
    </row>
    <row r="234" customFormat="false" ht="12.8" hidden="false" customHeight="false" outlineLevel="0" collapsed="false">
      <c r="D234" s="40" t="s">
        <v>172</v>
      </c>
      <c r="E234" s="40"/>
      <c r="F234" s="40"/>
      <c r="G234" s="40"/>
      <c r="H234" s="40"/>
      <c r="I234" s="40"/>
      <c r="J234" s="40"/>
      <c r="K234" s="40"/>
      <c r="L234" s="40"/>
      <c r="M234" s="40"/>
    </row>
    <row r="235" customFormat="false" ht="12.8" hidden="false" customHeight="false" outlineLevel="0" collapsed="false">
      <c r="D235" s="5" t="s">
        <v>20</v>
      </c>
      <c r="E235" s="5" t="s">
        <v>21</v>
      </c>
      <c r="F235" s="5" t="s">
        <v>22</v>
      </c>
      <c r="G235" s="5" t="s">
        <v>1</v>
      </c>
      <c r="H235" s="5" t="s">
        <v>2</v>
      </c>
      <c r="I235" s="5" t="s">
        <v>3</v>
      </c>
      <c r="J235" s="5" t="s">
        <v>4</v>
      </c>
      <c r="K235" s="5" t="s">
        <v>5</v>
      </c>
      <c r="L235" s="5" t="s">
        <v>6</v>
      </c>
      <c r="M235" s="5" t="s">
        <v>7</v>
      </c>
    </row>
    <row r="236" customFormat="false" ht="12.8" hidden="false" customHeight="false" outlineLevel="0" collapsed="false">
      <c r="A236" s="1" t="n">
        <v>3</v>
      </c>
      <c r="B236" s="1" t="n">
        <v>2</v>
      </c>
      <c r="D236" s="49" t="s">
        <v>166</v>
      </c>
      <c r="E236" s="7" t="n">
        <v>640</v>
      </c>
      <c r="F236" s="7" t="s">
        <v>114</v>
      </c>
      <c r="G236" s="8" t="n">
        <v>151.66</v>
      </c>
      <c r="H236" s="8" t="n">
        <v>0</v>
      </c>
      <c r="I236" s="8" t="n">
        <v>200</v>
      </c>
      <c r="J236" s="8" t="n">
        <v>0</v>
      </c>
      <c r="K236" s="8" t="n">
        <v>200</v>
      </c>
      <c r="L236" s="8" t="n">
        <f aca="false">K236</f>
        <v>200</v>
      </c>
      <c r="M236" s="8" t="n">
        <f aca="false">L236</f>
        <v>200</v>
      </c>
    </row>
    <row r="237" customFormat="false" ht="12.8" hidden="false" customHeight="false" outlineLevel="0" collapsed="false">
      <c r="A237" s="1" t="n">
        <v>3</v>
      </c>
      <c r="B237" s="1" t="n">
        <v>2</v>
      </c>
      <c r="D237" s="44" t="s">
        <v>8</v>
      </c>
      <c r="E237" s="9" t="n">
        <v>41</v>
      </c>
      <c r="F237" s="9" t="s">
        <v>10</v>
      </c>
      <c r="G237" s="10" t="n">
        <f aca="false">SUM(G236:G236)</f>
        <v>151.66</v>
      </c>
      <c r="H237" s="10" t="n">
        <f aca="false">SUM(H236:H236)</f>
        <v>0</v>
      </c>
      <c r="I237" s="10" t="n">
        <f aca="false">SUM(I236:I236)</f>
        <v>200</v>
      </c>
      <c r="J237" s="10" t="n">
        <f aca="false">SUM(J236:J236)</f>
        <v>0</v>
      </c>
      <c r="K237" s="10" t="n">
        <f aca="false">SUM(K236:K236)</f>
        <v>200</v>
      </c>
      <c r="L237" s="10" t="n">
        <f aca="false">SUM(L236:L236)</f>
        <v>200</v>
      </c>
      <c r="M237" s="10" t="n">
        <f aca="false">SUM(M236:M236)</f>
        <v>200</v>
      </c>
    </row>
    <row r="239" customFormat="false" ht="12.8" hidden="false" customHeight="false" outlineLevel="0" collapsed="false">
      <c r="D239" s="13" t="s">
        <v>173</v>
      </c>
      <c r="E239" s="13"/>
      <c r="F239" s="13"/>
      <c r="G239" s="13"/>
      <c r="H239" s="13"/>
      <c r="I239" s="13"/>
      <c r="J239" s="13"/>
      <c r="K239" s="13"/>
      <c r="L239" s="13"/>
      <c r="M239" s="13"/>
    </row>
    <row r="240" customFormat="false" ht="12.8" hidden="false" customHeight="false" outlineLevel="0" collapsed="false">
      <c r="D240" s="4"/>
      <c r="E240" s="4"/>
      <c r="F240" s="4"/>
      <c r="G240" s="5" t="s">
        <v>1</v>
      </c>
      <c r="H240" s="5" t="s">
        <v>2</v>
      </c>
      <c r="I240" s="5" t="s">
        <v>3</v>
      </c>
      <c r="J240" s="5" t="s">
        <v>4</v>
      </c>
      <c r="K240" s="5" t="s">
        <v>5</v>
      </c>
      <c r="L240" s="5" t="s">
        <v>6</v>
      </c>
      <c r="M240" s="5" t="s">
        <v>7</v>
      </c>
    </row>
    <row r="241" customFormat="false" ht="12.8" hidden="false" customHeight="false" outlineLevel="0" collapsed="false">
      <c r="D241" s="14" t="s">
        <v>8</v>
      </c>
      <c r="E241" s="15" t="n">
        <v>111</v>
      </c>
      <c r="F241" s="15" t="s">
        <v>34</v>
      </c>
      <c r="G241" s="16" t="n">
        <f aca="false">G254+G264</f>
        <v>0</v>
      </c>
      <c r="H241" s="16" t="n">
        <f aca="false">H254+H264</f>
        <v>0</v>
      </c>
      <c r="I241" s="16" t="n">
        <f aca="false">I254+I264</f>
        <v>137658</v>
      </c>
      <c r="J241" s="16" t="n">
        <f aca="false">J254+J264</f>
        <v>5572</v>
      </c>
      <c r="K241" s="16" t="n">
        <f aca="false">K254+K264</f>
        <v>0</v>
      </c>
      <c r="L241" s="16" t="n">
        <f aca="false">L254+L264</f>
        <v>0</v>
      </c>
      <c r="M241" s="16" t="n">
        <f aca="false">M254+M264</f>
        <v>0</v>
      </c>
    </row>
    <row r="242" customFormat="false" ht="12.8" hidden="false" customHeight="false" outlineLevel="0" collapsed="false">
      <c r="A242" s="1" t="n">
        <v>4</v>
      </c>
      <c r="D242" s="14"/>
      <c r="E242" s="15" t="n">
        <v>41</v>
      </c>
      <c r="F242" s="15" t="s">
        <v>10</v>
      </c>
      <c r="G242" s="16" t="n">
        <f aca="false">G249+G256+G269+G282</f>
        <v>56222.96</v>
      </c>
      <c r="H242" s="16" t="n">
        <f aca="false">H249+H256+H269+H282</f>
        <v>61589.59</v>
      </c>
      <c r="I242" s="16" t="n">
        <f aca="false">I249+I256+I269+I282</f>
        <v>106279</v>
      </c>
      <c r="J242" s="16" t="n">
        <f aca="false">J249+J256+J269+J282</f>
        <v>82921</v>
      </c>
      <c r="K242" s="16" t="n">
        <f aca="false">K249+K256+K269+K282</f>
        <v>92975</v>
      </c>
      <c r="L242" s="16" t="n">
        <f aca="false">L249+L256+L269+L282</f>
        <v>95672</v>
      </c>
      <c r="M242" s="16" t="n">
        <f aca="false">M249+M256+M269+M282</f>
        <v>98631</v>
      </c>
    </row>
    <row r="243" customFormat="false" ht="12.8" hidden="false" customHeight="false" outlineLevel="0" collapsed="false">
      <c r="D243" s="14"/>
      <c r="E243" s="15" t="n">
        <v>72</v>
      </c>
      <c r="F243" s="15" t="s">
        <v>12</v>
      </c>
      <c r="G243" s="16" t="n">
        <f aca="false">G271</f>
        <v>0</v>
      </c>
      <c r="H243" s="16" t="n">
        <f aca="false">H271</f>
        <v>0</v>
      </c>
      <c r="I243" s="16" t="n">
        <f aca="false">I271</f>
        <v>0</v>
      </c>
      <c r="J243" s="16" t="n">
        <f aca="false">J271</f>
        <v>161</v>
      </c>
      <c r="K243" s="16" t="n">
        <f aca="false">K271</f>
        <v>167</v>
      </c>
      <c r="L243" s="16" t="n">
        <f aca="false">L271</f>
        <v>167</v>
      </c>
      <c r="M243" s="16" t="n">
        <f aca="false">M271</f>
        <v>167</v>
      </c>
    </row>
    <row r="244" customFormat="false" ht="12.8" hidden="false" customHeight="false" outlineLevel="0" collapsed="false">
      <c r="A244" s="1" t="n">
        <v>4</v>
      </c>
      <c r="D244" s="11"/>
      <c r="E244" s="12"/>
      <c r="F244" s="17" t="s">
        <v>106</v>
      </c>
      <c r="G244" s="18" t="n">
        <f aca="false">SUM(G241:G243)</f>
        <v>56222.96</v>
      </c>
      <c r="H244" s="18" t="n">
        <f aca="false">SUM(H241:H243)</f>
        <v>61589.59</v>
      </c>
      <c r="I244" s="18" t="n">
        <f aca="false">SUM(I241:I243)</f>
        <v>243937</v>
      </c>
      <c r="J244" s="18" t="n">
        <f aca="false">SUM(J241:J243)</f>
        <v>88654</v>
      </c>
      <c r="K244" s="18" t="n">
        <f aca="false">SUM(K241:K243)</f>
        <v>93142</v>
      </c>
      <c r="L244" s="18" t="n">
        <f aca="false">SUM(L241:L243)</f>
        <v>95839</v>
      </c>
      <c r="M244" s="18" t="n">
        <f aca="false">SUM(M241:M243)</f>
        <v>98798</v>
      </c>
    </row>
    <row r="246" customFormat="false" ht="12.8" hidden="false" customHeight="false" outlineLevel="0" collapsed="false">
      <c r="D246" s="40" t="s">
        <v>174</v>
      </c>
      <c r="E246" s="40"/>
      <c r="F246" s="40"/>
      <c r="G246" s="40"/>
      <c r="H246" s="40"/>
      <c r="I246" s="40"/>
      <c r="J246" s="40"/>
      <c r="K246" s="40"/>
      <c r="L246" s="40"/>
      <c r="M246" s="40"/>
    </row>
    <row r="247" customFormat="false" ht="12.8" hidden="false" customHeight="false" outlineLevel="0" collapsed="false">
      <c r="D247" s="5" t="s">
        <v>20</v>
      </c>
      <c r="E247" s="5" t="s">
        <v>21</v>
      </c>
      <c r="F247" s="5" t="s">
        <v>22</v>
      </c>
      <c r="G247" s="5" t="s">
        <v>1</v>
      </c>
      <c r="H247" s="5" t="s">
        <v>2</v>
      </c>
      <c r="I247" s="5" t="s">
        <v>3</v>
      </c>
      <c r="J247" s="5" t="s">
        <v>4</v>
      </c>
      <c r="K247" s="5" t="s">
        <v>5</v>
      </c>
      <c r="L247" s="5" t="s">
        <v>6</v>
      </c>
      <c r="M247" s="5" t="s">
        <v>7</v>
      </c>
    </row>
    <row r="248" customFormat="false" ht="12.8" hidden="false" customHeight="false" outlineLevel="0" collapsed="false">
      <c r="A248" s="1" t="n">
        <v>4</v>
      </c>
      <c r="B248" s="1" t="n">
        <v>1</v>
      </c>
      <c r="D248" s="49" t="s">
        <v>175</v>
      </c>
      <c r="E248" s="7" t="n">
        <v>630</v>
      </c>
      <c r="F248" s="7" t="s">
        <v>113</v>
      </c>
      <c r="G248" s="8" t="n">
        <v>55222.96</v>
      </c>
      <c r="H248" s="8" t="n">
        <v>58343.26</v>
      </c>
      <c r="I248" s="8" t="n">
        <v>58340</v>
      </c>
      <c r="J248" s="8" t="n">
        <v>49831</v>
      </c>
      <c r="K248" s="23" t="n">
        <v>54425</v>
      </c>
      <c r="L248" s="8" t="n">
        <f aca="false">K248</f>
        <v>54425</v>
      </c>
      <c r="M248" s="8" t="n">
        <f aca="false">L248</f>
        <v>54425</v>
      </c>
    </row>
    <row r="249" customFormat="false" ht="12.8" hidden="false" customHeight="false" outlineLevel="0" collapsed="false">
      <c r="A249" s="1" t="n">
        <v>4</v>
      </c>
      <c r="B249" s="1" t="n">
        <v>1</v>
      </c>
      <c r="D249" s="44" t="s">
        <v>8</v>
      </c>
      <c r="E249" s="9" t="n">
        <v>41</v>
      </c>
      <c r="F249" s="9" t="s">
        <v>10</v>
      </c>
      <c r="G249" s="10" t="n">
        <f aca="false">SUM(G248:G248)</f>
        <v>55222.96</v>
      </c>
      <c r="H249" s="10" t="n">
        <f aca="false">SUM(H248:H248)</f>
        <v>58343.26</v>
      </c>
      <c r="I249" s="10" t="n">
        <f aca="false">SUM(I248:I248)</f>
        <v>58340</v>
      </c>
      <c r="J249" s="10" t="n">
        <f aca="false">SUM(J248:J248)</f>
        <v>49831</v>
      </c>
      <c r="K249" s="10" t="n">
        <f aca="false">SUM(K248:K248)</f>
        <v>54425</v>
      </c>
      <c r="L249" s="10" t="n">
        <f aca="false">SUM(L248:L248)</f>
        <v>54425</v>
      </c>
      <c r="M249" s="10" t="n">
        <f aca="false">SUM(M248:M248)</f>
        <v>54425</v>
      </c>
    </row>
    <row r="251" customFormat="false" ht="12.8" hidden="false" customHeight="false" outlineLevel="0" collapsed="false">
      <c r="D251" s="40" t="s">
        <v>176</v>
      </c>
      <c r="E251" s="40"/>
      <c r="F251" s="40"/>
      <c r="G251" s="40"/>
      <c r="H251" s="40"/>
      <c r="I251" s="40"/>
      <c r="J251" s="40"/>
      <c r="K251" s="40"/>
      <c r="L251" s="40"/>
      <c r="M251" s="40"/>
    </row>
    <row r="252" customFormat="false" ht="12.8" hidden="false" customHeight="false" outlineLevel="0" collapsed="false">
      <c r="D252" s="5" t="s">
        <v>20</v>
      </c>
      <c r="E252" s="5" t="s">
        <v>21</v>
      </c>
      <c r="F252" s="5" t="s">
        <v>22</v>
      </c>
      <c r="G252" s="5" t="s">
        <v>1</v>
      </c>
      <c r="H252" s="5" t="s">
        <v>2</v>
      </c>
      <c r="I252" s="5" t="s">
        <v>3</v>
      </c>
      <c r="J252" s="5" t="s">
        <v>4</v>
      </c>
      <c r="K252" s="5" t="s">
        <v>5</v>
      </c>
      <c r="L252" s="5" t="s">
        <v>6</v>
      </c>
      <c r="M252" s="5" t="s">
        <v>7</v>
      </c>
    </row>
    <row r="253" customFormat="false" ht="12.8" hidden="false" customHeight="false" outlineLevel="0" collapsed="false">
      <c r="D253" s="49" t="s">
        <v>175</v>
      </c>
      <c r="E253" s="7" t="n">
        <v>630</v>
      </c>
      <c r="F253" s="7" t="s">
        <v>113</v>
      </c>
      <c r="G253" s="8" t="n">
        <v>0</v>
      </c>
      <c r="H253" s="8" t="n">
        <v>0</v>
      </c>
      <c r="I253" s="8" t="n">
        <v>137658</v>
      </c>
      <c r="J253" s="8" t="n">
        <f aca="false">príjmy!G102</f>
        <v>2478</v>
      </c>
      <c r="K253" s="8" t="n">
        <v>0</v>
      </c>
      <c r="L253" s="8" t="n">
        <v>0</v>
      </c>
      <c r="M253" s="8" t="n">
        <f aca="false">L253</f>
        <v>0</v>
      </c>
    </row>
    <row r="254" customFormat="false" ht="12.8" hidden="false" customHeight="false" outlineLevel="0" collapsed="false">
      <c r="D254" s="50" t="s">
        <v>8</v>
      </c>
      <c r="E254" s="24" t="n">
        <v>111</v>
      </c>
      <c r="F254" s="24" t="s">
        <v>116</v>
      </c>
      <c r="G254" s="25" t="n">
        <f aca="false">SUM(G253:G253)</f>
        <v>0</v>
      </c>
      <c r="H254" s="25" t="n">
        <f aca="false">SUM(H253:H253)</f>
        <v>0</v>
      </c>
      <c r="I254" s="25" t="n">
        <f aca="false">SUM(I253:I253)</f>
        <v>137658</v>
      </c>
      <c r="J254" s="25" t="n">
        <f aca="false">SUM(J253:J253)</f>
        <v>2478</v>
      </c>
      <c r="K254" s="25" t="n">
        <f aca="false">SUM(K253:K253)</f>
        <v>0</v>
      </c>
      <c r="L254" s="25" t="n">
        <f aca="false">SUM(L253:L253)</f>
        <v>0</v>
      </c>
      <c r="M254" s="25" t="n">
        <f aca="false">SUM(M253:M253)</f>
        <v>0</v>
      </c>
    </row>
    <row r="255" customFormat="false" ht="12.8" hidden="false" customHeight="false" outlineLevel="0" collapsed="false">
      <c r="A255" s="1" t="n">
        <v>4</v>
      </c>
      <c r="B255" s="1" t="n">
        <v>2</v>
      </c>
      <c r="D255" s="49" t="s">
        <v>175</v>
      </c>
      <c r="E255" s="7" t="n">
        <v>630</v>
      </c>
      <c r="F255" s="7" t="s">
        <v>113</v>
      </c>
      <c r="G255" s="8" t="n">
        <v>1000</v>
      </c>
      <c r="H255" s="8" t="n">
        <v>0</v>
      </c>
      <c r="I255" s="8" t="n">
        <v>7245</v>
      </c>
      <c r="J255" s="8" t="n">
        <f aca="false">5445-J253</f>
        <v>2967</v>
      </c>
      <c r="K255" s="8" t="n">
        <v>545</v>
      </c>
      <c r="L255" s="8" t="n">
        <f aca="false">K255</f>
        <v>545</v>
      </c>
      <c r="M255" s="8" t="n">
        <f aca="false">L255</f>
        <v>545</v>
      </c>
    </row>
    <row r="256" customFormat="false" ht="12.8" hidden="false" customHeight="false" outlineLevel="0" collapsed="false">
      <c r="A256" s="1" t="n">
        <v>4</v>
      </c>
      <c r="B256" s="1" t="n">
        <v>2</v>
      </c>
      <c r="D256" s="50" t="s">
        <v>8</v>
      </c>
      <c r="E256" s="24" t="n">
        <v>41</v>
      </c>
      <c r="F256" s="24" t="s">
        <v>10</v>
      </c>
      <c r="G256" s="25" t="n">
        <f aca="false">SUM(G255:G255)</f>
        <v>1000</v>
      </c>
      <c r="H256" s="25" t="n">
        <f aca="false">SUM(H255:H255)</f>
        <v>0</v>
      </c>
      <c r="I256" s="25" t="n">
        <f aca="false">SUM(I255:I255)</f>
        <v>7245</v>
      </c>
      <c r="J256" s="25" t="n">
        <f aca="false">SUM(J255:J255)</f>
        <v>2967</v>
      </c>
      <c r="K256" s="25" t="n">
        <f aca="false">SUM(K255:K255)</f>
        <v>545</v>
      </c>
      <c r="L256" s="25" t="n">
        <f aca="false">SUM(L255:L255)</f>
        <v>545</v>
      </c>
      <c r="M256" s="25" t="n">
        <f aca="false">SUM(M255:M255)</f>
        <v>545</v>
      </c>
    </row>
    <row r="257" customFormat="false" ht="12.8" hidden="false" customHeight="false" outlineLevel="0" collapsed="false">
      <c r="D257" s="52"/>
      <c r="E257" s="53"/>
      <c r="F257" s="9" t="s">
        <v>106</v>
      </c>
      <c r="G257" s="10" t="n">
        <f aca="false">G254+G256</f>
        <v>1000</v>
      </c>
      <c r="H257" s="10" t="n">
        <f aca="false">H254+H256</f>
        <v>0</v>
      </c>
      <c r="I257" s="10" t="n">
        <f aca="false">I254+I256</f>
        <v>144903</v>
      </c>
      <c r="J257" s="10" t="n">
        <f aca="false">J254+J256</f>
        <v>5445</v>
      </c>
      <c r="K257" s="10" t="n">
        <f aca="false">K254+K256</f>
        <v>545</v>
      </c>
      <c r="L257" s="10" t="n">
        <f aca="false">L254+L256</f>
        <v>545</v>
      </c>
      <c r="M257" s="10" t="n">
        <f aca="false">M254+M256</f>
        <v>545</v>
      </c>
    </row>
    <row r="259" customFormat="false" ht="12.8" hidden="false" customHeight="false" outlineLevel="0" collapsed="false">
      <c r="E259" s="68" t="s">
        <v>44</v>
      </c>
      <c r="F259" s="69" t="s">
        <v>177</v>
      </c>
      <c r="G259" s="70"/>
      <c r="H259" s="70"/>
      <c r="I259" s="70" t="n">
        <v>144903</v>
      </c>
      <c r="J259" s="70" t="n">
        <v>2478</v>
      </c>
      <c r="K259" s="71"/>
      <c r="L259" s="70"/>
      <c r="M259" s="72"/>
    </row>
    <row r="261" customFormat="false" ht="12.8" hidden="false" customHeight="false" outlineLevel="0" collapsed="false">
      <c r="D261" s="40" t="s">
        <v>178</v>
      </c>
      <c r="E261" s="40"/>
      <c r="F261" s="40"/>
      <c r="G261" s="40"/>
      <c r="H261" s="40"/>
      <c r="I261" s="40"/>
      <c r="J261" s="40"/>
      <c r="K261" s="40"/>
      <c r="L261" s="40"/>
      <c r="M261" s="40"/>
    </row>
    <row r="262" customFormat="false" ht="12.8" hidden="false" customHeight="false" outlineLevel="0" collapsed="false">
      <c r="D262" s="5" t="s">
        <v>20</v>
      </c>
      <c r="E262" s="5" t="s">
        <v>21</v>
      </c>
      <c r="F262" s="5" t="s">
        <v>22</v>
      </c>
      <c r="G262" s="5" t="s">
        <v>1</v>
      </c>
      <c r="H262" s="5" t="s">
        <v>2</v>
      </c>
      <c r="I262" s="5" t="s">
        <v>3</v>
      </c>
      <c r="J262" s="5" t="s">
        <v>4</v>
      </c>
      <c r="K262" s="5" t="s">
        <v>5</v>
      </c>
      <c r="L262" s="5" t="s">
        <v>6</v>
      </c>
      <c r="M262" s="5" t="s">
        <v>7</v>
      </c>
    </row>
    <row r="263" customFormat="false" ht="12.8" hidden="false" customHeight="false" outlineLevel="0" collapsed="false">
      <c r="D263" s="49" t="s">
        <v>175</v>
      </c>
      <c r="E263" s="7" t="n">
        <v>630</v>
      </c>
      <c r="F263" s="7" t="s">
        <v>113</v>
      </c>
      <c r="G263" s="8" t="n">
        <v>0</v>
      </c>
      <c r="H263" s="8" t="n">
        <v>0</v>
      </c>
      <c r="I263" s="8" t="n">
        <v>0</v>
      </c>
      <c r="J263" s="8" t="n">
        <v>3094</v>
      </c>
      <c r="K263" s="8" t="n">
        <v>0</v>
      </c>
      <c r="L263" s="8" t="n">
        <v>0</v>
      </c>
      <c r="M263" s="8" t="n">
        <f aca="false">L263</f>
        <v>0</v>
      </c>
    </row>
    <row r="264" customFormat="false" ht="12.8" hidden="false" customHeight="false" outlineLevel="0" collapsed="false">
      <c r="D264" s="50" t="s">
        <v>8</v>
      </c>
      <c r="E264" s="24" t="n">
        <v>111</v>
      </c>
      <c r="F264" s="24" t="s">
        <v>116</v>
      </c>
      <c r="G264" s="25" t="n">
        <f aca="false">SUM(G263:G263)</f>
        <v>0</v>
      </c>
      <c r="H264" s="25" t="n">
        <f aca="false">SUM(H263:H263)</f>
        <v>0</v>
      </c>
      <c r="I264" s="25" t="n">
        <f aca="false">SUM(I263:I263)</f>
        <v>0</v>
      </c>
      <c r="J264" s="25" t="n">
        <f aca="false">SUM(J263:J263)</f>
        <v>3094</v>
      </c>
      <c r="K264" s="25" t="n">
        <f aca="false">SUM(K263:K263)</f>
        <v>0</v>
      </c>
      <c r="L264" s="25" t="n">
        <f aca="false">SUM(L263:L263)</f>
        <v>0</v>
      </c>
      <c r="M264" s="25" t="n">
        <f aca="false">SUM(M263:M263)</f>
        <v>0</v>
      </c>
    </row>
    <row r="265" customFormat="false" ht="12.8" hidden="false" customHeight="false" outlineLevel="0" collapsed="false">
      <c r="D265" s="26" t="s">
        <v>175</v>
      </c>
      <c r="E265" s="7" t="n">
        <v>610</v>
      </c>
      <c r="F265" s="7" t="s">
        <v>111</v>
      </c>
      <c r="G265" s="8" t="n">
        <v>0</v>
      </c>
      <c r="H265" s="8" t="n">
        <v>0</v>
      </c>
      <c r="I265" s="8" t="n">
        <v>17031</v>
      </c>
      <c r="J265" s="8" t="n">
        <v>11928</v>
      </c>
      <c r="K265" s="8" t="n">
        <v>20236</v>
      </c>
      <c r="L265" s="8" t="n">
        <v>22189</v>
      </c>
      <c r="M265" s="8" t="n">
        <v>24338</v>
      </c>
    </row>
    <row r="266" customFormat="false" ht="12.8" hidden="false" customHeight="false" outlineLevel="0" collapsed="false">
      <c r="D266" s="26"/>
      <c r="E266" s="7" t="n">
        <v>620</v>
      </c>
      <c r="F266" s="7" t="s">
        <v>112</v>
      </c>
      <c r="G266" s="8" t="n">
        <v>0</v>
      </c>
      <c r="H266" s="8" t="n">
        <v>0</v>
      </c>
      <c r="I266" s="8" t="n">
        <v>6292</v>
      </c>
      <c r="J266" s="8" t="n">
        <v>4169</v>
      </c>
      <c r="K266" s="8" t="n">
        <v>7477</v>
      </c>
      <c r="L266" s="8" t="n">
        <v>8200</v>
      </c>
      <c r="M266" s="8" t="n">
        <v>8993</v>
      </c>
    </row>
    <row r="267" customFormat="false" ht="12.8" hidden="false" customHeight="false" outlineLevel="0" collapsed="false">
      <c r="A267" s="1" t="n">
        <v>4</v>
      </c>
      <c r="B267" s="1" t="n">
        <v>3</v>
      </c>
      <c r="D267" s="26"/>
      <c r="E267" s="7" t="n">
        <v>630</v>
      </c>
      <c r="F267" s="7" t="s">
        <v>113</v>
      </c>
      <c r="G267" s="8" t="n">
        <v>0</v>
      </c>
      <c r="H267" s="8" t="n">
        <v>3225.65</v>
      </c>
      <c r="I267" s="8" t="n">
        <v>16371</v>
      </c>
      <c r="J267" s="8" t="n">
        <v>13941</v>
      </c>
      <c r="K267" s="8" t="n">
        <f aca="false">1947+8295</f>
        <v>10242</v>
      </c>
      <c r="L267" s="8" t="n">
        <f aca="false">1968+8295</f>
        <v>10263</v>
      </c>
      <c r="M267" s="8" t="n">
        <f aca="false">1985+8295</f>
        <v>10280</v>
      </c>
    </row>
    <row r="268" customFormat="false" ht="12.8" hidden="false" customHeight="false" outlineLevel="0" collapsed="false">
      <c r="D268" s="26"/>
      <c r="E268" s="7" t="n">
        <v>640</v>
      </c>
      <c r="F268" s="7" t="s">
        <v>114</v>
      </c>
      <c r="G268" s="8" t="n">
        <v>0</v>
      </c>
      <c r="H268" s="8" t="n">
        <v>0</v>
      </c>
      <c r="I268" s="8" t="n">
        <v>0</v>
      </c>
      <c r="J268" s="8" t="n">
        <v>85</v>
      </c>
      <c r="K268" s="8" t="n">
        <v>0</v>
      </c>
      <c r="L268" s="8" t="n">
        <f aca="false">K268</f>
        <v>0</v>
      </c>
      <c r="M268" s="8" t="n">
        <f aca="false">L268</f>
        <v>0</v>
      </c>
    </row>
    <row r="269" customFormat="false" ht="12.8" hidden="false" customHeight="false" outlineLevel="0" collapsed="false">
      <c r="A269" s="1" t="n">
        <v>4</v>
      </c>
      <c r="B269" s="1" t="n">
        <v>3</v>
      </c>
      <c r="D269" s="50" t="s">
        <v>8</v>
      </c>
      <c r="E269" s="24" t="n">
        <v>41</v>
      </c>
      <c r="F269" s="24" t="s">
        <v>10</v>
      </c>
      <c r="G269" s="25" t="n">
        <f aca="false">SUM(G265:G268)</f>
        <v>0</v>
      </c>
      <c r="H269" s="25" t="n">
        <f aca="false">SUM(H265:H268)</f>
        <v>3225.65</v>
      </c>
      <c r="I269" s="25" t="n">
        <f aca="false">SUM(I265:I268)</f>
        <v>39694</v>
      </c>
      <c r="J269" s="25" t="n">
        <f aca="false">SUM(J265:J268)</f>
        <v>30123</v>
      </c>
      <c r="K269" s="25" t="n">
        <f aca="false">SUM(K265:K268)</f>
        <v>37955</v>
      </c>
      <c r="L269" s="25" t="n">
        <f aca="false">SUM(L265:L268)</f>
        <v>40652</v>
      </c>
      <c r="M269" s="25" t="n">
        <f aca="false">SUM(M265:M268)</f>
        <v>43611</v>
      </c>
    </row>
    <row r="270" customFormat="false" ht="12.8" hidden="false" customHeight="false" outlineLevel="0" collapsed="false">
      <c r="D270" s="49" t="s">
        <v>175</v>
      </c>
      <c r="E270" s="7" t="n">
        <v>640</v>
      </c>
      <c r="F270" s="7" t="s">
        <v>114</v>
      </c>
      <c r="G270" s="8" t="n">
        <v>0</v>
      </c>
      <c r="H270" s="8" t="n">
        <v>0</v>
      </c>
      <c r="I270" s="8" t="n">
        <v>0</v>
      </c>
      <c r="J270" s="8" t="n">
        <v>161</v>
      </c>
      <c r="K270" s="8" t="n">
        <v>167</v>
      </c>
      <c r="L270" s="8" t="n">
        <f aca="false">K270</f>
        <v>167</v>
      </c>
      <c r="M270" s="8" t="n">
        <f aca="false">L270</f>
        <v>167</v>
      </c>
    </row>
    <row r="271" customFormat="false" ht="12.8" hidden="false" customHeight="false" outlineLevel="0" collapsed="false">
      <c r="D271" s="50" t="s">
        <v>8</v>
      </c>
      <c r="E271" s="24" t="n">
        <v>72</v>
      </c>
      <c r="F271" s="24" t="s">
        <v>12</v>
      </c>
      <c r="G271" s="25" t="n">
        <f aca="false">SUM(G270:G270)</f>
        <v>0</v>
      </c>
      <c r="H271" s="25" t="n">
        <f aca="false">SUM(H270:H270)</f>
        <v>0</v>
      </c>
      <c r="I271" s="25" t="n">
        <f aca="false">SUM(I270:I270)</f>
        <v>0</v>
      </c>
      <c r="J271" s="25" t="n">
        <f aca="false">SUM(J270:J270)</f>
        <v>161</v>
      </c>
      <c r="K271" s="25" t="n">
        <f aca="false">SUM(K270:K270)</f>
        <v>167</v>
      </c>
      <c r="L271" s="25" t="n">
        <f aca="false">SUM(L270:L270)</f>
        <v>167</v>
      </c>
      <c r="M271" s="25" t="n">
        <f aca="false">SUM(M270:M270)</f>
        <v>167</v>
      </c>
    </row>
    <row r="272" customFormat="false" ht="12.8" hidden="false" customHeight="false" outlineLevel="0" collapsed="false">
      <c r="D272" s="52"/>
      <c r="E272" s="53"/>
      <c r="F272" s="9" t="s">
        <v>106</v>
      </c>
      <c r="G272" s="10" t="n">
        <f aca="false">G264+G269+G271</f>
        <v>0</v>
      </c>
      <c r="H272" s="10" t="n">
        <f aca="false">H264+H269+H271</f>
        <v>3225.65</v>
      </c>
      <c r="I272" s="10" t="n">
        <f aca="false">I264+I269+I271</f>
        <v>39694</v>
      </c>
      <c r="J272" s="10" t="n">
        <f aca="false">J264+J269+J271</f>
        <v>33378</v>
      </c>
      <c r="K272" s="10" t="n">
        <f aca="false">K264+K269+K271</f>
        <v>38122</v>
      </c>
      <c r="L272" s="10" t="n">
        <f aca="false">L264+L269+L271</f>
        <v>40819</v>
      </c>
      <c r="M272" s="10" t="n">
        <f aca="false">M264+M269+M271</f>
        <v>43778</v>
      </c>
    </row>
    <row r="274" customFormat="false" ht="12.8" hidden="false" customHeight="false" outlineLevel="0" collapsed="false">
      <c r="E274" s="27" t="s">
        <v>44</v>
      </c>
      <c r="F274" s="11" t="s">
        <v>131</v>
      </c>
      <c r="G274" s="28"/>
      <c r="H274" s="28" t="n">
        <v>20</v>
      </c>
      <c r="I274" s="28" t="n">
        <v>357</v>
      </c>
      <c r="J274" s="28" t="n">
        <v>357</v>
      </c>
      <c r="K274" s="67" t="n">
        <v>1000</v>
      </c>
      <c r="L274" s="28" t="n">
        <f aca="false">K274</f>
        <v>1000</v>
      </c>
      <c r="M274" s="29" t="n">
        <f aca="false">L274</f>
        <v>1000</v>
      </c>
    </row>
    <row r="275" customFormat="false" ht="12.8" hidden="false" customHeight="false" outlineLevel="0" collapsed="false">
      <c r="E275" s="30"/>
      <c r="F275" s="56" t="s">
        <v>179</v>
      </c>
      <c r="G275" s="57"/>
      <c r="H275" s="57"/>
      <c r="I275" s="57" t="n">
        <v>3700</v>
      </c>
      <c r="J275" s="57" t="n">
        <v>3756</v>
      </c>
      <c r="K275" s="57" t="n">
        <v>3755</v>
      </c>
      <c r="L275" s="57" t="n">
        <f aca="false">K275</f>
        <v>3755</v>
      </c>
      <c r="M275" s="33" t="n">
        <f aca="false">L275</f>
        <v>3755</v>
      </c>
    </row>
    <row r="276" customFormat="false" ht="12.8" hidden="false" customHeight="false" outlineLevel="0" collapsed="false">
      <c r="E276" s="30"/>
      <c r="F276" s="56" t="s">
        <v>180</v>
      </c>
      <c r="G276" s="57"/>
      <c r="H276" s="57"/>
      <c r="I276" s="57"/>
      <c r="J276" s="57" t="n">
        <v>3213</v>
      </c>
      <c r="K276" s="58" t="n">
        <v>1000</v>
      </c>
      <c r="L276" s="57" t="n">
        <f aca="false">K276</f>
        <v>1000</v>
      </c>
      <c r="M276" s="33" t="n">
        <f aca="false">L276</f>
        <v>1000</v>
      </c>
    </row>
    <row r="277" customFormat="false" ht="12.8" hidden="false" customHeight="false" outlineLevel="0" collapsed="false">
      <c r="E277" s="35"/>
      <c r="F277" s="59" t="s">
        <v>181</v>
      </c>
      <c r="G277" s="37"/>
      <c r="H277" s="37"/>
      <c r="I277" s="37"/>
      <c r="J277" s="37" t="n">
        <v>3257</v>
      </c>
      <c r="K277" s="37"/>
      <c r="L277" s="37"/>
      <c r="M277" s="38"/>
    </row>
    <row r="279" customFormat="false" ht="12.8" hidden="false" customHeight="false" outlineLevel="0" collapsed="false">
      <c r="D279" s="40" t="s">
        <v>182</v>
      </c>
      <c r="E279" s="40"/>
      <c r="F279" s="40"/>
      <c r="G279" s="40"/>
      <c r="H279" s="40"/>
      <c r="I279" s="40"/>
      <c r="J279" s="40"/>
      <c r="K279" s="40"/>
      <c r="L279" s="40"/>
      <c r="M279" s="40"/>
    </row>
    <row r="280" customFormat="false" ht="12.8" hidden="false" customHeight="false" outlineLevel="0" collapsed="false">
      <c r="D280" s="5" t="s">
        <v>20</v>
      </c>
      <c r="E280" s="5" t="s">
        <v>21</v>
      </c>
      <c r="F280" s="5" t="s">
        <v>22</v>
      </c>
      <c r="G280" s="5" t="s">
        <v>1</v>
      </c>
      <c r="H280" s="5" t="s">
        <v>2</v>
      </c>
      <c r="I280" s="5" t="s">
        <v>3</v>
      </c>
      <c r="J280" s="5" t="s">
        <v>4</v>
      </c>
      <c r="K280" s="5" t="s">
        <v>5</v>
      </c>
      <c r="L280" s="5" t="s">
        <v>6</v>
      </c>
      <c r="M280" s="5" t="s">
        <v>7</v>
      </c>
    </row>
    <row r="281" customFormat="false" ht="12.8" hidden="false" customHeight="false" outlineLevel="0" collapsed="false">
      <c r="A281" s="1" t="n">
        <v>4</v>
      </c>
      <c r="B281" s="1" t="n">
        <v>4</v>
      </c>
      <c r="D281" s="49" t="s">
        <v>175</v>
      </c>
      <c r="E281" s="7" t="n">
        <v>630</v>
      </c>
      <c r="F281" s="7" t="s">
        <v>113</v>
      </c>
      <c r="G281" s="8" t="n">
        <v>0</v>
      </c>
      <c r="H281" s="8" t="n">
        <v>20.68</v>
      </c>
      <c r="I281" s="8" t="n">
        <v>1000</v>
      </c>
      <c r="J281" s="8" t="n">
        <v>0</v>
      </c>
      <c r="K281" s="8" t="n">
        <v>50</v>
      </c>
      <c r="L281" s="8" t="n">
        <f aca="false">K281</f>
        <v>50</v>
      </c>
      <c r="M281" s="8" t="n">
        <f aca="false">L281</f>
        <v>50</v>
      </c>
    </row>
    <row r="282" customFormat="false" ht="12.8" hidden="false" customHeight="false" outlineLevel="0" collapsed="false">
      <c r="A282" s="1" t="n">
        <v>4</v>
      </c>
      <c r="B282" s="1" t="n">
        <v>4</v>
      </c>
      <c r="D282" s="44" t="s">
        <v>8</v>
      </c>
      <c r="E282" s="9" t="n">
        <v>41</v>
      </c>
      <c r="F282" s="9" t="s">
        <v>10</v>
      </c>
      <c r="G282" s="10" t="n">
        <f aca="false">SUM(G281:G281)</f>
        <v>0</v>
      </c>
      <c r="H282" s="10" t="n">
        <f aca="false">SUM(H281:H281)</f>
        <v>20.68</v>
      </c>
      <c r="I282" s="10" t="n">
        <f aca="false">SUM(I281:I281)</f>
        <v>1000</v>
      </c>
      <c r="J282" s="10" t="n">
        <f aca="false">SUM(J281:J281)</f>
        <v>0</v>
      </c>
      <c r="K282" s="10" t="n">
        <f aca="false">SUM(K281:K281)</f>
        <v>50</v>
      </c>
      <c r="L282" s="10" t="n">
        <f aca="false">SUM(L281:L281)</f>
        <v>50</v>
      </c>
      <c r="M282" s="10" t="n">
        <f aca="false">SUM(M281:M281)</f>
        <v>50</v>
      </c>
    </row>
    <row r="284" customFormat="false" ht="12.8" hidden="false" customHeight="false" outlineLevel="0" collapsed="false">
      <c r="D284" s="13" t="s">
        <v>183</v>
      </c>
      <c r="E284" s="13"/>
      <c r="F284" s="13"/>
      <c r="G284" s="13"/>
      <c r="H284" s="13"/>
      <c r="I284" s="13"/>
      <c r="J284" s="13"/>
      <c r="K284" s="13"/>
      <c r="L284" s="13"/>
      <c r="M284" s="13"/>
    </row>
    <row r="285" customFormat="false" ht="12.8" hidden="false" customHeight="false" outlineLevel="0" collapsed="false">
      <c r="D285" s="4"/>
      <c r="E285" s="4"/>
      <c r="F285" s="4"/>
      <c r="G285" s="5" t="s">
        <v>1</v>
      </c>
      <c r="H285" s="5" t="s">
        <v>2</v>
      </c>
      <c r="I285" s="5" t="s">
        <v>3</v>
      </c>
      <c r="J285" s="5" t="s">
        <v>4</v>
      </c>
      <c r="K285" s="5" t="s">
        <v>5</v>
      </c>
      <c r="L285" s="5" t="s">
        <v>6</v>
      </c>
      <c r="M285" s="5" t="s">
        <v>7</v>
      </c>
    </row>
    <row r="286" customFormat="false" ht="12.8" hidden="false" customHeight="false" outlineLevel="0" collapsed="false">
      <c r="A286" s="1" t="n">
        <v>5</v>
      </c>
      <c r="D286" s="14" t="s">
        <v>8</v>
      </c>
      <c r="E286" s="15" t="n">
        <v>111</v>
      </c>
      <c r="F286" s="15" t="s">
        <v>34</v>
      </c>
      <c r="G286" s="16" t="n">
        <f aca="false">G294+G337</f>
        <v>2893.7</v>
      </c>
      <c r="H286" s="16" t="n">
        <f aca="false">H294+H337</f>
        <v>15776.08</v>
      </c>
      <c r="I286" s="16" t="n">
        <f aca="false">I294+I337</f>
        <v>29080</v>
      </c>
      <c r="J286" s="16" t="n">
        <f aca="false">J294+J337</f>
        <v>25551</v>
      </c>
      <c r="K286" s="16" t="n">
        <f aca="false">K294+K337</f>
        <v>7254</v>
      </c>
      <c r="L286" s="16" t="n">
        <f aca="false">L294+L337</f>
        <v>252</v>
      </c>
      <c r="M286" s="16" t="n">
        <f aca="false">M294+M337</f>
        <v>252</v>
      </c>
    </row>
    <row r="287" customFormat="false" ht="12.8" hidden="false" customHeight="false" outlineLevel="0" collapsed="false">
      <c r="A287" s="1" t="n">
        <v>5</v>
      </c>
      <c r="D287" s="14"/>
      <c r="E287" s="15" t="n">
        <v>41</v>
      </c>
      <c r="F287" s="15" t="s">
        <v>10</v>
      </c>
      <c r="G287" s="16" t="n">
        <f aca="false">G295+G338</f>
        <v>51437.72</v>
      </c>
      <c r="H287" s="16" t="n">
        <f aca="false">H295+H338</f>
        <v>40057.09</v>
      </c>
      <c r="I287" s="16" t="n">
        <f aca="false">I295+I338</f>
        <v>34206</v>
      </c>
      <c r="J287" s="16" t="n">
        <f aca="false">J295+J338</f>
        <v>30146</v>
      </c>
      <c r="K287" s="16" t="n">
        <f aca="false">K295+K338</f>
        <v>29471</v>
      </c>
      <c r="L287" s="16" t="n">
        <f aca="false">L295+L338</f>
        <v>26923</v>
      </c>
      <c r="M287" s="16" t="n">
        <f aca="false">M295+M338</f>
        <v>26923</v>
      </c>
    </row>
    <row r="288" customFormat="false" ht="12.8" hidden="false" customHeight="false" outlineLevel="0" collapsed="false">
      <c r="D288" s="14"/>
      <c r="E288" s="15" t="n">
        <v>71</v>
      </c>
      <c r="F288" s="15" t="s">
        <v>11</v>
      </c>
      <c r="G288" s="16" t="n">
        <f aca="false">G296</f>
        <v>1400</v>
      </c>
      <c r="H288" s="16" t="n">
        <f aca="false">H296</f>
        <v>1400</v>
      </c>
      <c r="I288" s="16" t="n">
        <f aca="false">I296</f>
        <v>1400</v>
      </c>
      <c r="J288" s="16" t="n">
        <f aca="false">J296</f>
        <v>1400</v>
      </c>
      <c r="K288" s="16" t="n">
        <f aca="false">K296</f>
        <v>1400</v>
      </c>
      <c r="L288" s="16" t="n">
        <f aca="false">L296</f>
        <v>1400</v>
      </c>
      <c r="M288" s="16" t="n">
        <f aca="false">M296</f>
        <v>1400</v>
      </c>
    </row>
    <row r="289" customFormat="false" ht="12.8" hidden="false" customHeight="false" outlineLevel="0" collapsed="false">
      <c r="D289" s="14"/>
      <c r="E289" s="15" t="n">
        <v>72</v>
      </c>
      <c r="F289" s="15" t="s">
        <v>12</v>
      </c>
      <c r="G289" s="16" t="n">
        <f aca="false">G339</f>
        <v>0</v>
      </c>
      <c r="H289" s="16" t="n">
        <f aca="false">H339</f>
        <v>358.78</v>
      </c>
      <c r="I289" s="16" t="n">
        <f aca="false">I339</f>
        <v>360</v>
      </c>
      <c r="J289" s="16" t="n">
        <f aca="false">J339</f>
        <v>304</v>
      </c>
      <c r="K289" s="16" t="n">
        <f aca="false">K339</f>
        <v>2</v>
      </c>
      <c r="L289" s="16" t="n">
        <f aca="false">L339</f>
        <v>0</v>
      </c>
      <c r="M289" s="16" t="n">
        <f aca="false">M339</f>
        <v>0</v>
      </c>
    </row>
    <row r="290" customFormat="false" ht="12.8" hidden="false" customHeight="false" outlineLevel="0" collapsed="false">
      <c r="A290" s="1" t="n">
        <v>5</v>
      </c>
      <c r="D290" s="11"/>
      <c r="E290" s="12"/>
      <c r="F290" s="17" t="s">
        <v>106</v>
      </c>
      <c r="G290" s="18" t="n">
        <f aca="false">SUM(G286:G289)</f>
        <v>55731.42</v>
      </c>
      <c r="H290" s="18" t="n">
        <f aca="false">SUM(H286:H289)</f>
        <v>57591.95</v>
      </c>
      <c r="I290" s="18" t="n">
        <f aca="false">SUM(I286:I289)</f>
        <v>65046</v>
      </c>
      <c r="J290" s="18" t="n">
        <f aca="false">SUM(J286:J289)</f>
        <v>57401</v>
      </c>
      <c r="K290" s="18" t="n">
        <f aca="false">SUM(K286:K289)</f>
        <v>38127</v>
      </c>
      <c r="L290" s="18" t="n">
        <f aca="false">SUM(L286:L289)</f>
        <v>28575</v>
      </c>
      <c r="M290" s="18" t="n">
        <f aca="false">SUM(M286:M289)</f>
        <v>28575</v>
      </c>
    </row>
    <row r="292" customFormat="false" ht="12.8" hidden="false" customHeight="false" outlineLevel="0" collapsed="false">
      <c r="D292" s="19" t="s">
        <v>184</v>
      </c>
      <c r="E292" s="19"/>
      <c r="F292" s="19"/>
      <c r="G292" s="19"/>
      <c r="H292" s="19"/>
      <c r="I292" s="19"/>
      <c r="J292" s="19"/>
      <c r="K292" s="19"/>
      <c r="L292" s="19"/>
      <c r="M292" s="19"/>
    </row>
    <row r="293" customFormat="false" ht="12.8" hidden="false" customHeight="false" outlineLevel="0" collapsed="false">
      <c r="D293" s="73"/>
      <c r="E293" s="73"/>
      <c r="F293" s="73"/>
      <c r="G293" s="5" t="s">
        <v>1</v>
      </c>
      <c r="H293" s="5" t="s">
        <v>2</v>
      </c>
      <c r="I293" s="5" t="s">
        <v>3</v>
      </c>
      <c r="J293" s="5" t="s">
        <v>4</v>
      </c>
      <c r="K293" s="5" t="s">
        <v>5</v>
      </c>
      <c r="L293" s="5" t="s">
        <v>6</v>
      </c>
      <c r="M293" s="5" t="s">
        <v>7</v>
      </c>
    </row>
    <row r="294" customFormat="false" ht="12.8" hidden="false" customHeight="false" outlineLevel="0" collapsed="false">
      <c r="A294" s="1" t="n">
        <v>5</v>
      </c>
      <c r="B294" s="1" t="n">
        <v>1</v>
      </c>
      <c r="D294" s="20" t="s">
        <v>8</v>
      </c>
      <c r="E294" s="7" t="n">
        <v>111</v>
      </c>
      <c r="F294" s="7" t="s">
        <v>34</v>
      </c>
      <c r="G294" s="8" t="n">
        <f aca="false">G314</f>
        <v>210.77</v>
      </c>
      <c r="H294" s="8" t="n">
        <f aca="false">H314</f>
        <v>210</v>
      </c>
      <c r="I294" s="8" t="n">
        <f aca="false">I314</f>
        <v>3210</v>
      </c>
      <c r="J294" s="8" t="n">
        <f aca="false">J314</f>
        <v>2696</v>
      </c>
      <c r="K294" s="8" t="n">
        <f aca="false">K314</f>
        <v>252</v>
      </c>
      <c r="L294" s="8" t="n">
        <f aca="false">L314</f>
        <v>252</v>
      </c>
      <c r="M294" s="8" t="n">
        <f aca="false">L294</f>
        <v>252</v>
      </c>
    </row>
    <row r="295" customFormat="false" ht="12.8" hidden="false" customHeight="false" outlineLevel="0" collapsed="false">
      <c r="A295" s="1" t="n">
        <v>5</v>
      </c>
      <c r="B295" s="1" t="n">
        <v>1</v>
      </c>
      <c r="D295" s="20"/>
      <c r="E295" s="7" t="n">
        <v>41</v>
      </c>
      <c r="F295" s="7" t="s">
        <v>10</v>
      </c>
      <c r="G295" s="8" t="n">
        <f aca="false">G303+G316+G325+G333</f>
        <v>19252.2</v>
      </c>
      <c r="H295" s="8" t="n">
        <f aca="false">H303+H316+H325+H333</f>
        <v>18580.23</v>
      </c>
      <c r="I295" s="8" t="n">
        <f aca="false">I303+I316+I325+I333</f>
        <v>21340</v>
      </c>
      <c r="J295" s="8" t="n">
        <f aca="false">J303+J316+J325+J333</f>
        <v>21341</v>
      </c>
      <c r="K295" s="8" t="n">
        <f aca="false">K303+K316+K325+K333</f>
        <v>21998</v>
      </c>
      <c r="L295" s="8" t="n">
        <f aca="false">L303+L316+L325+L333</f>
        <v>21998</v>
      </c>
      <c r="M295" s="8" t="n">
        <f aca="false">M303+M316+M325+M333</f>
        <v>21998</v>
      </c>
    </row>
    <row r="296" customFormat="false" ht="12.8" hidden="false" customHeight="false" outlineLevel="0" collapsed="false">
      <c r="D296" s="20"/>
      <c r="E296" s="7" t="n">
        <v>71</v>
      </c>
      <c r="F296" s="7" t="s">
        <v>11</v>
      </c>
      <c r="G296" s="8" t="n">
        <f aca="false">G305</f>
        <v>1400</v>
      </c>
      <c r="H296" s="8" t="n">
        <f aca="false">H305</f>
        <v>1400</v>
      </c>
      <c r="I296" s="8" t="n">
        <f aca="false">I305</f>
        <v>1400</v>
      </c>
      <c r="J296" s="8" t="n">
        <f aca="false">J305</f>
        <v>1400</v>
      </c>
      <c r="K296" s="8" t="n">
        <f aca="false">K305</f>
        <v>1400</v>
      </c>
      <c r="L296" s="8" t="n">
        <f aca="false">L305</f>
        <v>1400</v>
      </c>
      <c r="M296" s="8" t="n">
        <f aca="false">M305</f>
        <v>1400</v>
      </c>
    </row>
    <row r="297" customFormat="false" ht="12.8" hidden="false" customHeight="false" outlineLevel="0" collapsed="false">
      <c r="A297" s="1" t="n">
        <v>5</v>
      </c>
      <c r="B297" s="1" t="n">
        <v>1</v>
      </c>
      <c r="D297" s="11"/>
      <c r="E297" s="12"/>
      <c r="F297" s="9" t="s">
        <v>106</v>
      </c>
      <c r="G297" s="10" t="n">
        <f aca="false">SUM(G294:G296)</f>
        <v>20862.97</v>
      </c>
      <c r="H297" s="10" t="n">
        <f aca="false">SUM(H294:H296)</f>
        <v>20190.23</v>
      </c>
      <c r="I297" s="10" t="n">
        <f aca="false">SUM(I294:I296)</f>
        <v>25950</v>
      </c>
      <c r="J297" s="10" t="n">
        <f aca="false">SUM(J294:J296)</f>
        <v>25437</v>
      </c>
      <c r="K297" s="10" t="n">
        <f aca="false">SUM(K294:K296)</f>
        <v>23650</v>
      </c>
      <c r="L297" s="10" t="n">
        <f aca="false">SUM(L294:L296)</f>
        <v>23650</v>
      </c>
      <c r="M297" s="10" t="n">
        <f aca="false">SUM(M294:M296)</f>
        <v>23650</v>
      </c>
    </row>
    <row r="299" customFormat="false" ht="12.8" hidden="false" customHeight="false" outlineLevel="0" collapsed="false">
      <c r="D299" s="40" t="s">
        <v>185</v>
      </c>
      <c r="E299" s="40"/>
      <c r="F299" s="40"/>
      <c r="G299" s="40"/>
      <c r="H299" s="40"/>
      <c r="I299" s="40"/>
      <c r="J299" s="40"/>
      <c r="K299" s="40"/>
      <c r="L299" s="40"/>
      <c r="M299" s="40"/>
    </row>
    <row r="300" customFormat="false" ht="12.8" hidden="false" customHeight="false" outlineLevel="0" collapsed="false">
      <c r="D300" s="5" t="s">
        <v>20</v>
      </c>
      <c r="E300" s="5" t="s">
        <v>21</v>
      </c>
      <c r="F300" s="5" t="s">
        <v>22</v>
      </c>
      <c r="G300" s="5" t="s">
        <v>1</v>
      </c>
      <c r="H300" s="5" t="s">
        <v>2</v>
      </c>
      <c r="I300" s="5" t="s">
        <v>3</v>
      </c>
      <c r="J300" s="5" t="s">
        <v>4</v>
      </c>
      <c r="K300" s="5" t="s">
        <v>5</v>
      </c>
      <c r="L300" s="5" t="s">
        <v>6</v>
      </c>
      <c r="M300" s="5" t="s">
        <v>7</v>
      </c>
    </row>
    <row r="301" customFormat="false" ht="12.8" hidden="false" customHeight="false" outlineLevel="0" collapsed="false">
      <c r="A301" s="1" t="n">
        <v>5</v>
      </c>
      <c r="B301" s="1" t="n">
        <v>1</v>
      </c>
      <c r="C301" s="1" t="n">
        <v>1</v>
      </c>
      <c r="D301" s="49" t="s">
        <v>186</v>
      </c>
      <c r="E301" s="7" t="n">
        <v>630</v>
      </c>
      <c r="F301" s="7" t="s">
        <v>113</v>
      </c>
      <c r="G301" s="8" t="n">
        <v>1676</v>
      </c>
      <c r="H301" s="8" t="n">
        <v>1645.54</v>
      </c>
      <c r="I301" s="8" t="n">
        <v>1200</v>
      </c>
      <c r="J301" s="8" t="n">
        <v>1140</v>
      </c>
      <c r="K301" s="8" t="n">
        <v>2293</v>
      </c>
      <c r="L301" s="8" t="n">
        <f aca="false">K301</f>
        <v>2293</v>
      </c>
      <c r="M301" s="8" t="n">
        <f aca="false">L301</f>
        <v>2293</v>
      </c>
    </row>
    <row r="302" customFormat="false" ht="12.8" hidden="false" customHeight="false" outlineLevel="0" collapsed="false">
      <c r="A302" s="1" t="n">
        <v>5</v>
      </c>
      <c r="B302" s="1" t="n">
        <v>1</v>
      </c>
      <c r="C302" s="1" t="n">
        <v>1</v>
      </c>
      <c r="D302" s="49"/>
      <c r="E302" s="7" t="n">
        <v>640</v>
      </c>
      <c r="F302" s="7" t="s">
        <v>114</v>
      </c>
      <c r="G302" s="8" t="n">
        <v>2915</v>
      </c>
      <c r="H302" s="8" t="n">
        <v>2000</v>
      </c>
      <c r="I302" s="8" t="n">
        <v>1920</v>
      </c>
      <c r="J302" s="8" t="n">
        <v>1920</v>
      </c>
      <c r="K302" s="23" t="n">
        <v>1420</v>
      </c>
      <c r="L302" s="8" t="n">
        <f aca="false">K302</f>
        <v>1420</v>
      </c>
      <c r="M302" s="8" t="n">
        <f aca="false">L302</f>
        <v>1420</v>
      </c>
    </row>
    <row r="303" customFormat="false" ht="12.8" hidden="false" customHeight="false" outlineLevel="0" collapsed="false">
      <c r="A303" s="1" t="n">
        <v>5</v>
      </c>
      <c r="B303" s="1" t="n">
        <v>1</v>
      </c>
      <c r="C303" s="1" t="n">
        <v>1</v>
      </c>
      <c r="D303" s="50" t="s">
        <v>8</v>
      </c>
      <c r="E303" s="24" t="n">
        <v>41</v>
      </c>
      <c r="F303" s="24" t="s">
        <v>10</v>
      </c>
      <c r="G303" s="25" t="n">
        <f aca="false">SUM(G301:G302)</f>
        <v>4591</v>
      </c>
      <c r="H303" s="25" t="n">
        <f aca="false">SUM(H301:H302)</f>
        <v>3645.54</v>
      </c>
      <c r="I303" s="25" t="n">
        <f aca="false">SUM(I301:I302)</f>
        <v>3120</v>
      </c>
      <c r="J303" s="25" t="n">
        <f aca="false">SUM(J301:J302)</f>
        <v>3060</v>
      </c>
      <c r="K303" s="25" t="n">
        <f aca="false">SUM(K301:K302)</f>
        <v>3713</v>
      </c>
      <c r="L303" s="25" t="n">
        <f aca="false">SUM(L301:L302)</f>
        <v>3713</v>
      </c>
      <c r="M303" s="25" t="n">
        <f aca="false">SUM(M301:M302)</f>
        <v>3713</v>
      </c>
    </row>
    <row r="304" customFormat="false" ht="12.8" hidden="false" customHeight="false" outlineLevel="0" collapsed="false">
      <c r="D304" s="45" t="s">
        <v>186</v>
      </c>
      <c r="E304" s="7" t="n">
        <v>630</v>
      </c>
      <c r="F304" s="7" t="s">
        <v>113</v>
      </c>
      <c r="G304" s="8" t="n">
        <v>1400</v>
      </c>
      <c r="H304" s="8" t="n">
        <v>1400</v>
      </c>
      <c r="I304" s="8" t="n">
        <v>1400</v>
      </c>
      <c r="J304" s="8" t="n">
        <v>1400</v>
      </c>
      <c r="K304" s="8" t="n">
        <f aca="false">príjmy!H118</f>
        <v>1400</v>
      </c>
      <c r="L304" s="8" t="n">
        <f aca="false">príjmy!I118</f>
        <v>1400</v>
      </c>
      <c r="M304" s="8" t="n">
        <f aca="false">príjmy!J118</f>
        <v>1400</v>
      </c>
    </row>
    <row r="305" customFormat="false" ht="12.8" hidden="false" customHeight="false" outlineLevel="0" collapsed="false">
      <c r="D305" s="50" t="s">
        <v>8</v>
      </c>
      <c r="E305" s="24" t="n">
        <v>71</v>
      </c>
      <c r="F305" s="24" t="s">
        <v>11</v>
      </c>
      <c r="G305" s="25" t="n">
        <f aca="false">SUM(G304:G304)</f>
        <v>1400</v>
      </c>
      <c r="H305" s="25" t="n">
        <f aca="false">SUM(H304:H304)</f>
        <v>1400</v>
      </c>
      <c r="I305" s="25" t="n">
        <f aca="false">SUM(I304:I304)</f>
        <v>1400</v>
      </c>
      <c r="J305" s="25" t="n">
        <f aca="false">SUM(J304:J304)</f>
        <v>1400</v>
      </c>
      <c r="K305" s="25" t="n">
        <f aca="false">SUM(K304:K304)</f>
        <v>1400</v>
      </c>
      <c r="L305" s="25" t="n">
        <f aca="false">SUM(L304:L304)</f>
        <v>1400</v>
      </c>
      <c r="M305" s="25" t="n">
        <f aca="false">SUM(M304:M304)</f>
        <v>1400</v>
      </c>
    </row>
    <row r="306" customFormat="false" ht="12.8" hidden="false" customHeight="false" outlineLevel="0" collapsed="false">
      <c r="D306" s="66"/>
      <c r="E306" s="12"/>
      <c r="F306" s="9" t="s">
        <v>106</v>
      </c>
      <c r="G306" s="10" t="n">
        <f aca="false">G303+G305</f>
        <v>5991</v>
      </c>
      <c r="H306" s="10" t="n">
        <f aca="false">H303+H305</f>
        <v>5045.54</v>
      </c>
      <c r="I306" s="10" t="n">
        <f aca="false">I303+I305</f>
        <v>4520</v>
      </c>
      <c r="J306" s="10" t="n">
        <f aca="false">J303+J305</f>
        <v>4460</v>
      </c>
      <c r="K306" s="10" t="n">
        <f aca="false">K303+K305</f>
        <v>5113</v>
      </c>
      <c r="L306" s="10" t="n">
        <f aca="false">L303+L305</f>
        <v>5113</v>
      </c>
      <c r="M306" s="10" t="n">
        <f aca="false">M303+M305</f>
        <v>5113</v>
      </c>
    </row>
    <row r="308" customFormat="false" ht="12.8" hidden="false" customHeight="false" outlineLevel="0" collapsed="false">
      <c r="E308" s="68" t="s">
        <v>44</v>
      </c>
      <c r="F308" s="69" t="s">
        <v>131</v>
      </c>
      <c r="G308" s="71" t="n">
        <v>209</v>
      </c>
      <c r="H308" s="71" t="n">
        <v>979</v>
      </c>
      <c r="I308" s="70" t="n">
        <v>803</v>
      </c>
      <c r="J308" s="70" t="n">
        <v>803</v>
      </c>
      <c r="K308" s="70" t="n">
        <v>803</v>
      </c>
      <c r="L308" s="70" t="n">
        <f aca="false">K308</f>
        <v>803</v>
      </c>
      <c r="M308" s="72" t="n">
        <f aca="false">L308</f>
        <v>803</v>
      </c>
    </row>
    <row r="310" customFormat="false" ht="12.8" hidden="false" customHeight="false" outlineLevel="0" collapsed="false">
      <c r="D310" s="40" t="s">
        <v>187</v>
      </c>
      <c r="E310" s="40"/>
      <c r="F310" s="40"/>
      <c r="G310" s="40"/>
      <c r="H310" s="40"/>
      <c r="I310" s="40"/>
      <c r="J310" s="40"/>
      <c r="K310" s="40"/>
      <c r="L310" s="40"/>
      <c r="M310" s="40"/>
    </row>
    <row r="311" customFormat="false" ht="12.8" hidden="false" customHeight="false" outlineLevel="0" collapsed="false">
      <c r="D311" s="5" t="s">
        <v>20</v>
      </c>
      <c r="E311" s="5" t="s">
        <v>21</v>
      </c>
      <c r="F311" s="5" t="s">
        <v>22</v>
      </c>
      <c r="G311" s="5" t="s">
        <v>1</v>
      </c>
      <c r="H311" s="5" t="s">
        <v>2</v>
      </c>
      <c r="I311" s="5" t="s">
        <v>3</v>
      </c>
      <c r="J311" s="5" t="s">
        <v>4</v>
      </c>
      <c r="K311" s="5" t="s">
        <v>5</v>
      </c>
      <c r="L311" s="5" t="s">
        <v>6</v>
      </c>
      <c r="M311" s="5" t="s">
        <v>7</v>
      </c>
    </row>
    <row r="312" customFormat="false" ht="12.8" hidden="false" customHeight="false" outlineLevel="0" collapsed="false">
      <c r="A312" s="1" t="n">
        <v>5</v>
      </c>
      <c r="B312" s="1" t="n">
        <v>1</v>
      </c>
      <c r="C312" s="1" t="n">
        <v>2</v>
      </c>
      <c r="D312" s="49" t="s">
        <v>188</v>
      </c>
      <c r="E312" s="7" t="n">
        <v>620</v>
      </c>
      <c r="F312" s="7" t="s">
        <v>112</v>
      </c>
      <c r="G312" s="8" t="n">
        <v>51.75</v>
      </c>
      <c r="H312" s="8" t="n">
        <v>51.55</v>
      </c>
      <c r="I312" s="8" t="n">
        <v>35</v>
      </c>
      <c r="J312" s="8" t="n">
        <v>63</v>
      </c>
      <c r="K312" s="8" t="n">
        <v>63</v>
      </c>
      <c r="L312" s="8" t="n">
        <f aca="false">K312</f>
        <v>63</v>
      </c>
      <c r="M312" s="8" t="n">
        <f aca="false">L312</f>
        <v>63</v>
      </c>
    </row>
    <row r="313" customFormat="false" ht="12.8" hidden="false" customHeight="false" outlineLevel="0" collapsed="false">
      <c r="A313" s="1" t="n">
        <v>5</v>
      </c>
      <c r="B313" s="1" t="n">
        <v>1</v>
      </c>
      <c r="C313" s="1" t="n">
        <v>2</v>
      </c>
      <c r="D313" s="49"/>
      <c r="E313" s="7" t="n">
        <v>630</v>
      </c>
      <c r="F313" s="7" t="s">
        <v>113</v>
      </c>
      <c r="G313" s="8" t="n">
        <v>159.02</v>
      </c>
      <c r="H313" s="8" t="n">
        <v>158.45</v>
      </c>
      <c r="I313" s="8" t="n">
        <v>3175</v>
      </c>
      <c r="J313" s="8" t="n">
        <v>2633</v>
      </c>
      <c r="K313" s="8" t="n">
        <v>189</v>
      </c>
      <c r="L313" s="8" t="n">
        <f aca="false">K313</f>
        <v>189</v>
      </c>
      <c r="M313" s="8" t="n">
        <f aca="false">L313</f>
        <v>189</v>
      </c>
    </row>
    <row r="314" customFormat="false" ht="12.8" hidden="false" customHeight="false" outlineLevel="0" collapsed="false">
      <c r="A314" s="1" t="n">
        <v>5</v>
      </c>
      <c r="B314" s="1" t="n">
        <v>1</v>
      </c>
      <c r="C314" s="1" t="n">
        <v>2</v>
      </c>
      <c r="D314" s="50" t="s">
        <v>8</v>
      </c>
      <c r="E314" s="24" t="n">
        <v>111</v>
      </c>
      <c r="F314" s="24" t="s">
        <v>116</v>
      </c>
      <c r="G314" s="25" t="n">
        <f aca="false">SUM(G312:G313)</f>
        <v>210.77</v>
      </c>
      <c r="H314" s="25" t="n">
        <f aca="false">SUM(H312:H313)</f>
        <v>210</v>
      </c>
      <c r="I314" s="25" t="n">
        <f aca="false">SUM(I312:I313)</f>
        <v>3210</v>
      </c>
      <c r="J314" s="25" t="n">
        <f aca="false">SUM(J312:J313)</f>
        <v>2696</v>
      </c>
      <c r="K314" s="25" t="n">
        <f aca="false">SUM(K312:K313)</f>
        <v>252</v>
      </c>
      <c r="L314" s="25" t="n">
        <f aca="false">SUM(L312:L313)</f>
        <v>252</v>
      </c>
      <c r="M314" s="25" t="n">
        <f aca="false">SUM(M312:M313)</f>
        <v>252</v>
      </c>
    </row>
    <row r="315" customFormat="false" ht="12.8" hidden="false" customHeight="false" outlineLevel="0" collapsed="false">
      <c r="A315" s="1" t="n">
        <v>5</v>
      </c>
      <c r="B315" s="1" t="n">
        <v>1</v>
      </c>
      <c r="C315" s="1" t="n">
        <v>2</v>
      </c>
      <c r="D315" s="49" t="s">
        <v>188</v>
      </c>
      <c r="E315" s="7" t="n">
        <v>630</v>
      </c>
      <c r="F315" s="7" t="s">
        <v>113</v>
      </c>
      <c r="G315" s="8" t="n">
        <v>144.73</v>
      </c>
      <c r="H315" s="8" t="n">
        <v>0</v>
      </c>
      <c r="I315" s="8" t="n">
        <v>0</v>
      </c>
      <c r="J315" s="8" t="n">
        <v>0</v>
      </c>
      <c r="K315" s="8" t="n">
        <v>0</v>
      </c>
      <c r="L315" s="8" t="n">
        <f aca="false">K315</f>
        <v>0</v>
      </c>
      <c r="M315" s="8" t="n">
        <f aca="false">L315</f>
        <v>0</v>
      </c>
    </row>
    <row r="316" customFormat="false" ht="12.8" hidden="false" customHeight="false" outlineLevel="0" collapsed="false">
      <c r="A316" s="1" t="n">
        <v>5</v>
      </c>
      <c r="B316" s="1" t="n">
        <v>1</v>
      </c>
      <c r="C316" s="1" t="n">
        <v>2</v>
      </c>
      <c r="D316" s="50" t="s">
        <v>8</v>
      </c>
      <c r="E316" s="24" t="n">
        <v>41</v>
      </c>
      <c r="F316" s="24" t="s">
        <v>10</v>
      </c>
      <c r="G316" s="25" t="n">
        <f aca="false">SUM(G315:G315)</f>
        <v>144.73</v>
      </c>
      <c r="H316" s="25" t="n">
        <f aca="false">SUM(H315:H315)</f>
        <v>0</v>
      </c>
      <c r="I316" s="25" t="n">
        <f aca="false">SUM(I315)</f>
        <v>0</v>
      </c>
      <c r="J316" s="25" t="n">
        <f aca="false">SUM(J315)</f>
        <v>0</v>
      </c>
      <c r="K316" s="25" t="n">
        <f aca="false">SUM(K315)</f>
        <v>0</v>
      </c>
      <c r="L316" s="25" t="n">
        <f aca="false">SUM(L315:L315)</f>
        <v>0</v>
      </c>
      <c r="M316" s="25" t="n">
        <f aca="false">SUM(M315:M315)</f>
        <v>0</v>
      </c>
    </row>
    <row r="317" customFormat="false" ht="12.8" hidden="false" customHeight="false" outlineLevel="0" collapsed="false">
      <c r="D317" s="11"/>
      <c r="E317" s="12"/>
      <c r="F317" s="9" t="s">
        <v>106</v>
      </c>
      <c r="G317" s="10" t="n">
        <f aca="false">G314+G316</f>
        <v>355.5</v>
      </c>
      <c r="H317" s="10" t="n">
        <f aca="false">H314+H316</f>
        <v>210</v>
      </c>
      <c r="I317" s="10" t="n">
        <f aca="false">I314+I316</f>
        <v>3210</v>
      </c>
      <c r="J317" s="10" t="n">
        <f aca="false">J314+J316</f>
        <v>2696</v>
      </c>
      <c r="K317" s="10" t="n">
        <f aca="false">K314+K316</f>
        <v>252</v>
      </c>
      <c r="L317" s="10" t="n">
        <f aca="false">L314+L316</f>
        <v>252</v>
      </c>
      <c r="M317" s="10" t="n">
        <f aca="false">M314+M316</f>
        <v>252</v>
      </c>
    </row>
    <row r="319" customFormat="false" ht="12.8" hidden="false" customHeight="false" outlineLevel="0" collapsed="false">
      <c r="E319" s="68" t="s">
        <v>44</v>
      </c>
      <c r="F319" s="69" t="s">
        <v>189</v>
      </c>
      <c r="G319" s="71"/>
      <c r="H319" s="71"/>
      <c r="I319" s="70" t="n">
        <v>3000</v>
      </c>
      <c r="J319" s="70" t="n">
        <v>2444</v>
      </c>
      <c r="K319" s="70"/>
      <c r="L319" s="70"/>
      <c r="M319" s="72"/>
    </row>
    <row r="321" customFormat="false" ht="12.8" hidden="false" customHeight="false" outlineLevel="0" collapsed="false">
      <c r="D321" s="40" t="s">
        <v>190</v>
      </c>
      <c r="E321" s="40"/>
      <c r="F321" s="40"/>
      <c r="G321" s="40"/>
      <c r="H321" s="40"/>
      <c r="I321" s="40"/>
      <c r="J321" s="40"/>
      <c r="K321" s="40"/>
      <c r="L321" s="40"/>
      <c r="M321" s="40"/>
    </row>
    <row r="322" customFormat="false" ht="12.8" hidden="false" customHeight="false" outlineLevel="0" collapsed="false">
      <c r="D322" s="5" t="s">
        <v>20</v>
      </c>
      <c r="E322" s="5" t="s">
        <v>21</v>
      </c>
      <c r="F322" s="5" t="s">
        <v>22</v>
      </c>
      <c r="G322" s="5" t="s">
        <v>1</v>
      </c>
      <c r="H322" s="5" t="s">
        <v>2</v>
      </c>
      <c r="I322" s="5" t="s">
        <v>3</v>
      </c>
      <c r="J322" s="5" t="s">
        <v>4</v>
      </c>
      <c r="K322" s="5" t="s">
        <v>5</v>
      </c>
      <c r="L322" s="5" t="s">
        <v>6</v>
      </c>
      <c r="M322" s="5" t="s">
        <v>7</v>
      </c>
    </row>
    <row r="323" customFormat="false" ht="12.8" hidden="false" customHeight="false" outlineLevel="0" collapsed="false">
      <c r="A323" s="1" t="n">
        <v>5</v>
      </c>
      <c r="B323" s="1" t="n">
        <v>1</v>
      </c>
      <c r="C323" s="1" t="n">
        <v>3</v>
      </c>
      <c r="D323" s="49" t="s">
        <v>191</v>
      </c>
      <c r="E323" s="7" t="n">
        <v>620</v>
      </c>
      <c r="F323" s="7" t="s">
        <v>112</v>
      </c>
      <c r="G323" s="8" t="n">
        <v>892.48</v>
      </c>
      <c r="H323" s="8" t="n">
        <v>1170.71</v>
      </c>
      <c r="I323" s="8" t="n">
        <v>1470</v>
      </c>
      <c r="J323" s="8" t="n">
        <v>1470</v>
      </c>
      <c r="K323" s="8" t="n">
        <v>1470</v>
      </c>
      <c r="L323" s="8" t="n">
        <f aca="false">K323</f>
        <v>1470</v>
      </c>
      <c r="M323" s="8" t="n">
        <f aca="false">L323</f>
        <v>1470</v>
      </c>
    </row>
    <row r="324" customFormat="false" ht="12.8" hidden="false" customHeight="false" outlineLevel="0" collapsed="false">
      <c r="A324" s="1" t="n">
        <v>5</v>
      </c>
      <c r="B324" s="1" t="n">
        <v>1</v>
      </c>
      <c r="C324" s="1" t="n">
        <v>3</v>
      </c>
      <c r="D324" s="49"/>
      <c r="E324" s="7" t="n">
        <v>630</v>
      </c>
      <c r="F324" s="7" t="s">
        <v>113</v>
      </c>
      <c r="G324" s="8" t="n">
        <v>12346.19</v>
      </c>
      <c r="H324" s="8" t="n">
        <v>13708.98</v>
      </c>
      <c r="I324" s="8" t="n">
        <v>15750</v>
      </c>
      <c r="J324" s="8" t="n">
        <v>16674</v>
      </c>
      <c r="K324" s="8" t="n">
        <v>16675</v>
      </c>
      <c r="L324" s="8" t="n">
        <f aca="false">K324</f>
        <v>16675</v>
      </c>
      <c r="M324" s="8" t="n">
        <f aca="false">L324</f>
        <v>16675</v>
      </c>
    </row>
    <row r="325" customFormat="false" ht="12.8" hidden="false" customHeight="false" outlineLevel="0" collapsed="false">
      <c r="A325" s="1" t="n">
        <v>5</v>
      </c>
      <c r="B325" s="1" t="n">
        <v>1</v>
      </c>
      <c r="C325" s="1" t="n">
        <v>3</v>
      </c>
      <c r="D325" s="44" t="s">
        <v>8</v>
      </c>
      <c r="E325" s="9" t="n">
        <v>41</v>
      </c>
      <c r="F325" s="9" t="s">
        <v>10</v>
      </c>
      <c r="G325" s="10" t="n">
        <f aca="false">SUM(G323:G324)</f>
        <v>13238.67</v>
      </c>
      <c r="H325" s="10" t="n">
        <f aca="false">SUM(H323:H324)</f>
        <v>14879.69</v>
      </c>
      <c r="I325" s="10" t="n">
        <f aca="false">SUM(I323:I324)</f>
        <v>17220</v>
      </c>
      <c r="J325" s="10" t="n">
        <f aca="false">SUM(J323:J324)</f>
        <v>18144</v>
      </c>
      <c r="K325" s="10" t="n">
        <f aca="false">SUM(K323:K324)</f>
        <v>18145</v>
      </c>
      <c r="L325" s="10" t="n">
        <f aca="false">SUM(L323:L324)</f>
        <v>18145</v>
      </c>
      <c r="M325" s="10" t="n">
        <f aca="false">SUM(M323:M324)</f>
        <v>18145</v>
      </c>
    </row>
    <row r="327" customFormat="false" ht="12.8" hidden="false" customHeight="false" outlineLevel="0" collapsed="false">
      <c r="E327" s="27" t="s">
        <v>44</v>
      </c>
      <c r="F327" s="11" t="s">
        <v>131</v>
      </c>
      <c r="G327" s="28" t="n">
        <v>9251</v>
      </c>
      <c r="H327" s="28" t="n">
        <v>9713</v>
      </c>
      <c r="I327" s="28" t="n">
        <v>10895</v>
      </c>
      <c r="J327" s="28" t="n">
        <v>10895</v>
      </c>
      <c r="K327" s="28" t="n">
        <v>10895</v>
      </c>
      <c r="L327" s="28" t="n">
        <f aca="false">K327</f>
        <v>10895</v>
      </c>
      <c r="M327" s="29" t="n">
        <f aca="false">L327</f>
        <v>10895</v>
      </c>
    </row>
    <row r="328" customFormat="false" ht="12.8" hidden="false" customHeight="false" outlineLevel="0" collapsed="false">
      <c r="E328" s="35"/>
      <c r="F328" s="59" t="s">
        <v>192</v>
      </c>
      <c r="G328" s="37" t="n">
        <v>2554</v>
      </c>
      <c r="H328" s="37" t="n">
        <v>4520.81</v>
      </c>
      <c r="I328" s="37" t="n">
        <v>5675</v>
      </c>
      <c r="J328" s="37" t="n">
        <v>5675</v>
      </c>
      <c r="K328" s="37" t="n">
        <v>5675</v>
      </c>
      <c r="L328" s="37" t="n">
        <f aca="false">K328</f>
        <v>5675</v>
      </c>
      <c r="M328" s="38" t="n">
        <f aca="false">L328</f>
        <v>5675</v>
      </c>
    </row>
    <row r="330" customFormat="false" ht="12.8" hidden="false" customHeight="false" outlineLevel="0" collapsed="false">
      <c r="D330" s="40" t="s">
        <v>193</v>
      </c>
      <c r="E330" s="40"/>
      <c r="F330" s="40"/>
      <c r="G330" s="40"/>
      <c r="H330" s="40"/>
      <c r="I330" s="40"/>
      <c r="J330" s="40"/>
      <c r="K330" s="40"/>
      <c r="L330" s="40"/>
      <c r="M330" s="40"/>
    </row>
    <row r="331" customFormat="false" ht="12.8" hidden="false" customHeight="false" outlineLevel="0" collapsed="false">
      <c r="D331" s="5" t="s">
        <v>20</v>
      </c>
      <c r="E331" s="5" t="s">
        <v>21</v>
      </c>
      <c r="F331" s="5" t="s">
        <v>22</v>
      </c>
      <c r="G331" s="5" t="s">
        <v>1</v>
      </c>
      <c r="H331" s="5" t="s">
        <v>2</v>
      </c>
      <c r="I331" s="5" t="s">
        <v>3</v>
      </c>
      <c r="J331" s="5" t="s">
        <v>4</v>
      </c>
      <c r="K331" s="5" t="s">
        <v>5</v>
      </c>
      <c r="L331" s="5" t="s">
        <v>6</v>
      </c>
      <c r="M331" s="5" t="s">
        <v>7</v>
      </c>
    </row>
    <row r="332" customFormat="false" ht="12.8" hidden="false" customHeight="false" outlineLevel="0" collapsed="false">
      <c r="A332" s="1" t="n">
        <v>5</v>
      </c>
      <c r="B332" s="1" t="n">
        <v>1</v>
      </c>
      <c r="C332" s="1" t="n">
        <v>4</v>
      </c>
      <c r="D332" s="49" t="s">
        <v>194</v>
      </c>
      <c r="E332" s="7" t="n">
        <v>630</v>
      </c>
      <c r="F332" s="7" t="s">
        <v>113</v>
      </c>
      <c r="G332" s="8" t="n">
        <v>1277.8</v>
      </c>
      <c r="H332" s="8" t="n">
        <v>55</v>
      </c>
      <c r="I332" s="8" t="n">
        <v>1000</v>
      </c>
      <c r="J332" s="8" t="n">
        <v>137</v>
      </c>
      <c r="K332" s="8" t="n">
        <v>140</v>
      </c>
      <c r="L332" s="8" t="n">
        <f aca="false">K332</f>
        <v>140</v>
      </c>
      <c r="M332" s="8" t="n">
        <f aca="false">L332</f>
        <v>140</v>
      </c>
    </row>
    <row r="333" customFormat="false" ht="12.8" hidden="false" customHeight="false" outlineLevel="0" collapsed="false">
      <c r="A333" s="1" t="n">
        <v>5</v>
      </c>
      <c r="B333" s="1" t="n">
        <v>1</v>
      </c>
      <c r="C333" s="1" t="n">
        <v>4</v>
      </c>
      <c r="D333" s="44" t="s">
        <v>8</v>
      </c>
      <c r="E333" s="9" t="n">
        <v>41</v>
      </c>
      <c r="F333" s="9" t="s">
        <v>10</v>
      </c>
      <c r="G333" s="10" t="n">
        <f aca="false">SUM(G332:G332)</f>
        <v>1277.8</v>
      </c>
      <c r="H333" s="10" t="n">
        <f aca="false">SUM(H332:H332)</f>
        <v>55</v>
      </c>
      <c r="I333" s="10" t="n">
        <f aca="false">SUM(I332:I332)</f>
        <v>1000</v>
      </c>
      <c r="J333" s="10" t="n">
        <f aca="false">SUM(J332:J332)</f>
        <v>137</v>
      </c>
      <c r="K333" s="10" t="n">
        <f aca="false">SUM(K332:K332)</f>
        <v>140</v>
      </c>
      <c r="L333" s="10" t="n">
        <f aca="false">SUM(L332:L332)</f>
        <v>140</v>
      </c>
      <c r="M333" s="10" t="n">
        <f aca="false">SUM(M332:M332)</f>
        <v>140</v>
      </c>
    </row>
    <row r="335" customFormat="false" ht="12.8" hidden="false" customHeight="false" outlineLevel="0" collapsed="false">
      <c r="D335" s="19" t="s">
        <v>195</v>
      </c>
      <c r="E335" s="19"/>
      <c r="F335" s="19"/>
      <c r="G335" s="19"/>
      <c r="H335" s="19"/>
      <c r="I335" s="19"/>
      <c r="J335" s="19"/>
      <c r="K335" s="19"/>
      <c r="L335" s="19"/>
      <c r="M335" s="19"/>
    </row>
    <row r="336" customFormat="false" ht="12.8" hidden="false" customHeight="false" outlineLevel="0" collapsed="false">
      <c r="D336" s="73"/>
      <c r="E336" s="73"/>
      <c r="F336" s="73"/>
      <c r="G336" s="5" t="s">
        <v>1</v>
      </c>
      <c r="H336" s="5" t="s">
        <v>2</v>
      </c>
      <c r="I336" s="5" t="s">
        <v>3</v>
      </c>
      <c r="J336" s="5" t="s">
        <v>4</v>
      </c>
      <c r="K336" s="5" t="s">
        <v>5</v>
      </c>
      <c r="L336" s="5" t="s">
        <v>6</v>
      </c>
      <c r="M336" s="5" t="s">
        <v>7</v>
      </c>
    </row>
    <row r="337" customFormat="false" ht="12.8" hidden="false" customHeight="true" outlineLevel="0" collapsed="false">
      <c r="A337" s="1" t="n">
        <v>5</v>
      </c>
      <c r="B337" s="1" t="n">
        <v>2</v>
      </c>
      <c r="D337" s="6" t="s">
        <v>8</v>
      </c>
      <c r="E337" s="74" t="s">
        <v>120</v>
      </c>
      <c r="F337" s="7" t="s">
        <v>34</v>
      </c>
      <c r="G337" s="8" t="n">
        <f aca="false">G360</f>
        <v>2682.93</v>
      </c>
      <c r="H337" s="8" t="n">
        <f aca="false">H360</f>
        <v>15566.08</v>
      </c>
      <c r="I337" s="8" t="n">
        <f aca="false">I360</f>
        <v>25870</v>
      </c>
      <c r="J337" s="8" t="n">
        <f aca="false">J360</f>
        <v>22855</v>
      </c>
      <c r="K337" s="8" t="n">
        <f aca="false">K360</f>
        <v>7002</v>
      </c>
      <c r="L337" s="8" t="n">
        <f aca="false">L360</f>
        <v>0</v>
      </c>
      <c r="M337" s="8" t="n">
        <f aca="false">M360</f>
        <v>0</v>
      </c>
    </row>
    <row r="338" customFormat="false" ht="12.8" hidden="false" customHeight="false" outlineLevel="0" collapsed="false">
      <c r="A338" s="1" t="n">
        <v>5</v>
      </c>
      <c r="B338" s="1" t="n">
        <v>2</v>
      </c>
      <c r="D338" s="6" t="s">
        <v>8</v>
      </c>
      <c r="E338" s="7" t="n">
        <v>41</v>
      </c>
      <c r="F338" s="7" t="s">
        <v>10</v>
      </c>
      <c r="G338" s="8" t="n">
        <f aca="false">G345+G354+G365</f>
        <v>32185.52</v>
      </c>
      <c r="H338" s="8" t="n">
        <f aca="false">H345+H354+H365</f>
        <v>21476.86</v>
      </c>
      <c r="I338" s="8" t="n">
        <f aca="false">I345+I354+I365</f>
        <v>12866</v>
      </c>
      <c r="J338" s="8" t="n">
        <f aca="false">J345+J354+J365</f>
        <v>8805</v>
      </c>
      <c r="K338" s="8" t="n">
        <f aca="false">K345+K354+K365</f>
        <v>7473</v>
      </c>
      <c r="L338" s="8" t="n">
        <f aca="false">L345+L354+L365</f>
        <v>4925</v>
      </c>
      <c r="M338" s="8" t="n">
        <f aca="false">M345+M354+M365</f>
        <v>4925</v>
      </c>
    </row>
    <row r="339" customFormat="false" ht="12.8" hidden="false" customHeight="false" outlineLevel="0" collapsed="false">
      <c r="D339" s="6" t="s">
        <v>8</v>
      </c>
      <c r="E339" s="7" t="n">
        <v>72</v>
      </c>
      <c r="F339" s="7" t="s">
        <v>12</v>
      </c>
      <c r="G339" s="8" t="n">
        <f aca="false">G367</f>
        <v>0</v>
      </c>
      <c r="H339" s="8" t="n">
        <f aca="false">H367</f>
        <v>358.78</v>
      </c>
      <c r="I339" s="8" t="n">
        <f aca="false">I367</f>
        <v>360</v>
      </c>
      <c r="J339" s="8" t="n">
        <f aca="false">J367</f>
        <v>304</v>
      </c>
      <c r="K339" s="8" t="n">
        <f aca="false">K367</f>
        <v>2</v>
      </c>
      <c r="L339" s="8" t="n">
        <f aca="false">L367</f>
        <v>0</v>
      </c>
      <c r="M339" s="8" t="n">
        <f aca="false">M367</f>
        <v>0</v>
      </c>
    </row>
    <row r="340" customFormat="false" ht="12.8" hidden="false" customHeight="false" outlineLevel="0" collapsed="false">
      <c r="D340" s="11"/>
      <c r="E340" s="12"/>
      <c r="F340" s="9" t="s">
        <v>106</v>
      </c>
      <c r="G340" s="10" t="n">
        <f aca="false">SUM(G337:G339)</f>
        <v>34868.45</v>
      </c>
      <c r="H340" s="10" t="n">
        <f aca="false">SUM(H337:H339)</f>
        <v>37401.72</v>
      </c>
      <c r="I340" s="10" t="n">
        <f aca="false">SUM(I337:I339)</f>
        <v>39096</v>
      </c>
      <c r="J340" s="10" t="n">
        <f aca="false">SUM(J337:J339)</f>
        <v>31964</v>
      </c>
      <c r="K340" s="10" t="n">
        <f aca="false">SUM(K337:K339)</f>
        <v>14477</v>
      </c>
      <c r="L340" s="10" t="n">
        <f aca="false">SUM(L337:L339)</f>
        <v>4925</v>
      </c>
      <c r="M340" s="10" t="n">
        <f aca="false">SUM(M337:M339)</f>
        <v>4925</v>
      </c>
    </row>
    <row r="342" customFormat="false" ht="12.8" hidden="false" customHeight="false" outlineLevel="0" collapsed="false">
      <c r="D342" s="40" t="s">
        <v>196</v>
      </c>
      <c r="E342" s="40"/>
      <c r="F342" s="40"/>
      <c r="G342" s="40"/>
      <c r="H342" s="40"/>
      <c r="I342" s="40"/>
      <c r="J342" s="40"/>
      <c r="K342" s="40"/>
      <c r="L342" s="40"/>
      <c r="M342" s="40"/>
    </row>
    <row r="343" customFormat="false" ht="12.8" hidden="false" customHeight="false" outlineLevel="0" collapsed="false">
      <c r="D343" s="5" t="s">
        <v>20</v>
      </c>
      <c r="E343" s="5" t="s">
        <v>21</v>
      </c>
      <c r="F343" s="5" t="s">
        <v>22</v>
      </c>
      <c r="G343" s="5" t="s">
        <v>1</v>
      </c>
      <c r="H343" s="5" t="s">
        <v>2</v>
      </c>
      <c r="I343" s="5" t="s">
        <v>3</v>
      </c>
      <c r="J343" s="5" t="s">
        <v>4</v>
      </c>
      <c r="K343" s="5" t="s">
        <v>5</v>
      </c>
      <c r="L343" s="5" t="s">
        <v>6</v>
      </c>
      <c r="M343" s="5" t="s">
        <v>7</v>
      </c>
    </row>
    <row r="344" customFormat="false" ht="12.8" hidden="false" customHeight="false" outlineLevel="0" collapsed="false">
      <c r="A344" s="1" t="n">
        <v>5</v>
      </c>
      <c r="B344" s="1" t="n">
        <v>2</v>
      </c>
      <c r="C344" s="1" t="n">
        <v>1</v>
      </c>
      <c r="D344" s="26" t="s">
        <v>197</v>
      </c>
      <c r="E344" s="7" t="n">
        <v>630</v>
      </c>
      <c r="F344" s="7" t="s">
        <v>113</v>
      </c>
      <c r="G344" s="8" t="n">
        <v>7936.38</v>
      </c>
      <c r="H344" s="8" t="n">
        <v>4368.31</v>
      </c>
      <c r="I344" s="8" t="n">
        <v>4270</v>
      </c>
      <c r="J344" s="8" t="n">
        <v>3227</v>
      </c>
      <c r="K344" s="8" t="n">
        <v>3730</v>
      </c>
      <c r="L344" s="8" t="n">
        <f aca="false">K344</f>
        <v>3730</v>
      </c>
      <c r="M344" s="8" t="n">
        <f aca="false">L344</f>
        <v>3730</v>
      </c>
    </row>
    <row r="345" customFormat="false" ht="12.8" hidden="false" customHeight="false" outlineLevel="0" collapsed="false">
      <c r="A345" s="1" t="n">
        <v>5</v>
      </c>
      <c r="B345" s="1" t="n">
        <v>2</v>
      </c>
      <c r="C345" s="1" t="n">
        <v>1</v>
      </c>
      <c r="D345" s="44" t="s">
        <v>8</v>
      </c>
      <c r="E345" s="9" t="n">
        <v>41</v>
      </c>
      <c r="F345" s="9" t="s">
        <v>10</v>
      </c>
      <c r="G345" s="10" t="n">
        <f aca="false">SUM(G344:G344)</f>
        <v>7936.38</v>
      </c>
      <c r="H345" s="10" t="n">
        <f aca="false">SUM(H344:H344)</f>
        <v>4368.31</v>
      </c>
      <c r="I345" s="10" t="n">
        <f aca="false">SUM(I344:I344)</f>
        <v>4270</v>
      </c>
      <c r="J345" s="10" t="n">
        <f aca="false">SUM(J344:J344)</f>
        <v>3227</v>
      </c>
      <c r="K345" s="10" t="n">
        <f aca="false">SUM(K344:K344)</f>
        <v>3730</v>
      </c>
      <c r="L345" s="10" t="n">
        <f aca="false">SUM(L344:L344)</f>
        <v>3730</v>
      </c>
      <c r="M345" s="10" t="n">
        <f aca="false">SUM(M344:M344)</f>
        <v>3730</v>
      </c>
    </row>
    <row r="347" customFormat="false" ht="12.8" hidden="false" customHeight="false" outlineLevel="0" collapsed="false">
      <c r="E347" s="27" t="s">
        <v>44</v>
      </c>
      <c r="F347" s="11" t="s">
        <v>198</v>
      </c>
      <c r="G347" s="28" t="n">
        <v>2148.73</v>
      </c>
      <c r="H347" s="28" t="n">
        <v>1219.15</v>
      </c>
      <c r="I347" s="28" t="n">
        <v>1220</v>
      </c>
      <c r="J347" s="28" t="n">
        <v>1708</v>
      </c>
      <c r="K347" s="28" t="n">
        <v>1710</v>
      </c>
      <c r="L347" s="28" t="n">
        <f aca="false">K347</f>
        <v>1710</v>
      </c>
      <c r="M347" s="29" t="n">
        <f aca="false">L347</f>
        <v>1710</v>
      </c>
    </row>
    <row r="348" customFormat="false" ht="12.8" hidden="false" customHeight="false" outlineLevel="0" collapsed="false">
      <c r="E348" s="30"/>
      <c r="F348" s="31" t="s">
        <v>199</v>
      </c>
      <c r="G348" s="32" t="n">
        <v>1014.35</v>
      </c>
      <c r="H348" s="32" t="n">
        <v>53.53</v>
      </c>
      <c r="I348" s="32" t="n">
        <v>50</v>
      </c>
      <c r="J348" s="32" t="n">
        <v>715</v>
      </c>
      <c r="K348" s="32" t="n">
        <v>715</v>
      </c>
      <c r="L348" s="32" t="n">
        <f aca="false">K348</f>
        <v>715</v>
      </c>
      <c r="M348" s="33" t="n">
        <f aca="false">L348</f>
        <v>715</v>
      </c>
    </row>
    <row r="349" customFormat="false" ht="12.8" hidden="false" customHeight="false" outlineLevel="0" collapsed="false">
      <c r="E349" s="35"/>
      <c r="F349" s="59" t="s">
        <v>200</v>
      </c>
      <c r="G349" s="37" t="n">
        <v>4083.58</v>
      </c>
      <c r="H349" s="37" t="n">
        <v>1999.68</v>
      </c>
      <c r="I349" s="37" t="n">
        <v>2000</v>
      </c>
      <c r="J349" s="37" t="n">
        <v>510</v>
      </c>
      <c r="K349" s="37" t="n">
        <v>510</v>
      </c>
      <c r="L349" s="37" t="n">
        <f aca="false">K349</f>
        <v>510</v>
      </c>
      <c r="M349" s="38" t="n">
        <f aca="false">L349</f>
        <v>510</v>
      </c>
    </row>
    <row r="350" customFormat="false" ht="12.8" hidden="false" customHeight="false" outlineLevel="0" collapsed="false">
      <c r="G350" s="32"/>
      <c r="H350" s="32"/>
      <c r="I350" s="32"/>
      <c r="J350" s="32"/>
      <c r="K350" s="32"/>
      <c r="L350" s="32"/>
      <c r="M350" s="32"/>
    </row>
    <row r="351" customFormat="false" ht="12.8" hidden="false" customHeight="false" outlineLevel="0" collapsed="false">
      <c r="D351" s="40" t="s">
        <v>201</v>
      </c>
      <c r="E351" s="40"/>
      <c r="F351" s="40"/>
      <c r="G351" s="40"/>
      <c r="H351" s="40"/>
      <c r="I351" s="40"/>
      <c r="J351" s="40"/>
      <c r="K351" s="40"/>
      <c r="L351" s="40"/>
      <c r="M351" s="40"/>
    </row>
    <row r="352" customFormat="false" ht="12.8" hidden="false" customHeight="false" outlineLevel="0" collapsed="false">
      <c r="D352" s="5" t="s">
        <v>20</v>
      </c>
      <c r="E352" s="5" t="s">
        <v>21</v>
      </c>
      <c r="F352" s="5" t="s">
        <v>22</v>
      </c>
      <c r="G352" s="5" t="s">
        <v>1</v>
      </c>
      <c r="H352" s="5" t="s">
        <v>2</v>
      </c>
      <c r="I352" s="5" t="s">
        <v>3</v>
      </c>
      <c r="J352" s="5" t="s">
        <v>4</v>
      </c>
      <c r="K352" s="5" t="s">
        <v>5</v>
      </c>
      <c r="L352" s="5" t="s">
        <v>6</v>
      </c>
      <c r="M352" s="5" t="s">
        <v>7</v>
      </c>
    </row>
    <row r="353" customFormat="false" ht="12.8" hidden="false" customHeight="false" outlineLevel="0" collapsed="false">
      <c r="A353" s="1" t="n">
        <v>5</v>
      </c>
      <c r="B353" s="1" t="n">
        <v>2</v>
      </c>
      <c r="C353" s="1" t="n">
        <v>2</v>
      </c>
      <c r="D353" s="49" t="s">
        <v>202</v>
      </c>
      <c r="E353" s="7" t="n">
        <v>630</v>
      </c>
      <c r="F353" s="7" t="s">
        <v>113</v>
      </c>
      <c r="G353" s="8" t="n">
        <v>3231.61</v>
      </c>
      <c r="H353" s="8" t="n">
        <v>467.84</v>
      </c>
      <c r="I353" s="8" t="n">
        <v>500</v>
      </c>
      <c r="J353" s="8" t="n">
        <v>1614</v>
      </c>
      <c r="K353" s="8" t="n">
        <v>1195</v>
      </c>
      <c r="L353" s="8" t="n">
        <f aca="false">K353</f>
        <v>1195</v>
      </c>
      <c r="M353" s="8" t="n">
        <f aca="false">L353</f>
        <v>1195</v>
      </c>
    </row>
    <row r="354" customFormat="false" ht="12.8" hidden="false" customHeight="false" outlineLevel="0" collapsed="false">
      <c r="A354" s="1" t="n">
        <v>5</v>
      </c>
      <c r="B354" s="1" t="n">
        <v>2</v>
      </c>
      <c r="C354" s="1" t="n">
        <v>2</v>
      </c>
      <c r="D354" s="44" t="s">
        <v>8</v>
      </c>
      <c r="E354" s="9" t="n">
        <v>41</v>
      </c>
      <c r="F354" s="9" t="s">
        <v>10</v>
      </c>
      <c r="G354" s="10" t="n">
        <f aca="false">SUM(G353:G353)</f>
        <v>3231.61</v>
      </c>
      <c r="H354" s="10" t="n">
        <f aca="false">SUM(H353:H353)</f>
        <v>467.84</v>
      </c>
      <c r="I354" s="10" t="n">
        <f aca="false">SUM(I353:I353)</f>
        <v>500</v>
      </c>
      <c r="J354" s="10" t="n">
        <f aca="false">SUM(J353:J353)</f>
        <v>1614</v>
      </c>
      <c r="K354" s="10" t="n">
        <f aca="false">SUM(K353:K353)</f>
        <v>1195</v>
      </c>
      <c r="L354" s="10" t="n">
        <f aca="false">SUM(L353:L353)</f>
        <v>1195</v>
      </c>
      <c r="M354" s="10" t="n">
        <f aca="false">SUM(M353:M353)</f>
        <v>1195</v>
      </c>
    </row>
    <row r="356" customFormat="false" ht="12.8" hidden="false" customHeight="false" outlineLevel="0" collapsed="false">
      <c r="D356" s="40" t="s">
        <v>203</v>
      </c>
      <c r="E356" s="40"/>
      <c r="F356" s="40"/>
      <c r="G356" s="40"/>
      <c r="H356" s="40"/>
      <c r="I356" s="40"/>
      <c r="J356" s="40"/>
      <c r="K356" s="40"/>
      <c r="L356" s="40"/>
      <c r="M356" s="40"/>
    </row>
    <row r="357" customFormat="false" ht="12.8" hidden="false" customHeight="false" outlineLevel="0" collapsed="false">
      <c r="D357" s="5" t="s">
        <v>20</v>
      </c>
      <c r="E357" s="5" t="s">
        <v>21</v>
      </c>
      <c r="F357" s="5" t="s">
        <v>22</v>
      </c>
      <c r="G357" s="5" t="s">
        <v>1</v>
      </c>
      <c r="H357" s="5" t="s">
        <v>2</v>
      </c>
      <c r="I357" s="5" t="s">
        <v>3</v>
      </c>
      <c r="J357" s="5" t="s">
        <v>4</v>
      </c>
      <c r="K357" s="5" t="s">
        <v>5</v>
      </c>
      <c r="L357" s="5" t="s">
        <v>6</v>
      </c>
      <c r="M357" s="5" t="s">
        <v>7</v>
      </c>
    </row>
    <row r="358" customFormat="false" ht="12.8" hidden="false" customHeight="false" outlineLevel="0" collapsed="false">
      <c r="A358" s="1" t="n">
        <v>5</v>
      </c>
      <c r="B358" s="1" t="n">
        <v>2</v>
      </c>
      <c r="C358" s="1" t="n">
        <v>3</v>
      </c>
      <c r="D358" s="75" t="s">
        <v>202</v>
      </c>
      <c r="E358" s="7" t="n">
        <v>610</v>
      </c>
      <c r="F358" s="7" t="s">
        <v>111</v>
      </c>
      <c r="G358" s="8" t="n">
        <v>0</v>
      </c>
      <c r="H358" s="8" t="n">
        <v>10268.1</v>
      </c>
      <c r="I358" s="8" t="n">
        <v>14720</v>
      </c>
      <c r="J358" s="8" t="n">
        <v>16876</v>
      </c>
      <c r="K358" s="8" t="n">
        <v>5189</v>
      </c>
      <c r="L358" s="8" t="n">
        <v>0</v>
      </c>
      <c r="M358" s="8" t="n">
        <f aca="false">L358</f>
        <v>0</v>
      </c>
    </row>
    <row r="359" customFormat="false" ht="12.8" hidden="false" customHeight="false" outlineLevel="0" collapsed="false">
      <c r="A359" s="1" t="n">
        <v>5</v>
      </c>
      <c r="B359" s="1" t="n">
        <v>2</v>
      </c>
      <c r="C359" s="1" t="n">
        <v>3</v>
      </c>
      <c r="D359" s="75"/>
      <c r="E359" s="7" t="n">
        <v>620</v>
      </c>
      <c r="F359" s="7" t="s">
        <v>112</v>
      </c>
      <c r="G359" s="8" t="n">
        <v>2682.93</v>
      </c>
      <c r="H359" s="8" t="n">
        <v>5297.98</v>
      </c>
      <c r="I359" s="8" t="n">
        <v>11150</v>
      </c>
      <c r="J359" s="8" t="n">
        <v>5979</v>
      </c>
      <c r="K359" s="8" t="n">
        <v>1813</v>
      </c>
      <c r="L359" s="8" t="n">
        <v>0</v>
      </c>
      <c r="M359" s="8" t="n">
        <f aca="false">L359</f>
        <v>0</v>
      </c>
    </row>
    <row r="360" customFormat="false" ht="12.8" hidden="false" customHeight="false" outlineLevel="0" collapsed="false">
      <c r="A360" s="1" t="n">
        <v>5</v>
      </c>
      <c r="B360" s="1" t="n">
        <v>2</v>
      </c>
      <c r="C360" s="1" t="n">
        <v>3</v>
      </c>
      <c r="D360" s="76" t="s">
        <v>8</v>
      </c>
      <c r="E360" s="51" t="s">
        <v>120</v>
      </c>
      <c r="F360" s="24" t="s">
        <v>204</v>
      </c>
      <c r="G360" s="25" t="n">
        <f aca="false">SUM(G358:G359)</f>
        <v>2682.93</v>
      </c>
      <c r="H360" s="25" t="n">
        <f aca="false">SUM(H358:H359)</f>
        <v>15566.08</v>
      </c>
      <c r="I360" s="25" t="n">
        <f aca="false">SUM(I358:I359)</f>
        <v>25870</v>
      </c>
      <c r="J360" s="25" t="n">
        <f aca="false">SUM(J358:J359)</f>
        <v>22855</v>
      </c>
      <c r="K360" s="25" t="n">
        <f aca="false">SUM(K358:K359)</f>
        <v>7002</v>
      </c>
      <c r="L360" s="25" t="n">
        <f aca="false">SUM(L358:L359)</f>
        <v>0</v>
      </c>
      <c r="M360" s="25" t="n">
        <f aca="false">SUM(M358:M359)</f>
        <v>0</v>
      </c>
    </row>
    <row r="361" customFormat="false" ht="12.8" hidden="false" customHeight="false" outlineLevel="0" collapsed="false">
      <c r="A361" s="1" t="n">
        <v>5</v>
      </c>
      <c r="B361" s="1" t="n">
        <v>2</v>
      </c>
      <c r="C361" s="1" t="n">
        <v>3</v>
      </c>
      <c r="D361" s="75" t="s">
        <v>202</v>
      </c>
      <c r="E361" s="7" t="n">
        <v>610</v>
      </c>
      <c r="F361" s="7" t="s">
        <v>111</v>
      </c>
      <c r="G361" s="8" t="n">
        <v>16310.54</v>
      </c>
      <c r="H361" s="8" t="n">
        <v>11699.58</v>
      </c>
      <c r="I361" s="8" t="n">
        <v>4080</v>
      </c>
      <c r="J361" s="8" t="n">
        <v>1202</v>
      </c>
      <c r="K361" s="8" t="n">
        <v>1382</v>
      </c>
      <c r="L361" s="8" t="n">
        <v>0</v>
      </c>
      <c r="M361" s="8" t="n">
        <f aca="false">L361</f>
        <v>0</v>
      </c>
    </row>
    <row r="362" customFormat="false" ht="12.8" hidden="false" customHeight="false" outlineLevel="0" collapsed="false">
      <c r="A362" s="1" t="n">
        <v>5</v>
      </c>
      <c r="B362" s="1" t="n">
        <v>2</v>
      </c>
      <c r="C362" s="1" t="n">
        <v>3</v>
      </c>
      <c r="D362" s="75"/>
      <c r="E362" s="7" t="n">
        <v>620</v>
      </c>
      <c r="F362" s="7" t="s">
        <v>112</v>
      </c>
      <c r="G362" s="8" t="n">
        <v>3083.15</v>
      </c>
      <c r="H362" s="8" t="n">
        <v>2326.95</v>
      </c>
      <c r="I362" s="8" t="n">
        <v>1426</v>
      </c>
      <c r="J362" s="8" t="n">
        <v>352</v>
      </c>
      <c r="K362" s="8" t="n">
        <v>482</v>
      </c>
      <c r="L362" s="8" t="n">
        <v>0</v>
      </c>
      <c r="M362" s="8" t="n">
        <f aca="false">L362</f>
        <v>0</v>
      </c>
    </row>
    <row r="363" customFormat="false" ht="12.8" hidden="false" customHeight="false" outlineLevel="0" collapsed="false">
      <c r="A363" s="1" t="n">
        <v>5</v>
      </c>
      <c r="B363" s="1" t="n">
        <v>2</v>
      </c>
      <c r="C363" s="1" t="n">
        <v>3</v>
      </c>
      <c r="D363" s="75"/>
      <c r="E363" s="7" t="n">
        <v>630</v>
      </c>
      <c r="F363" s="7" t="s">
        <v>113</v>
      </c>
      <c r="G363" s="8" t="n">
        <v>1437.46</v>
      </c>
      <c r="H363" s="8" t="n">
        <v>2614.18</v>
      </c>
      <c r="I363" s="8" t="n">
        <v>2590</v>
      </c>
      <c r="J363" s="8" t="n">
        <v>2212</v>
      </c>
      <c r="K363" s="8" t="n">
        <v>684</v>
      </c>
      <c r="L363" s="8" t="n">
        <v>0</v>
      </c>
      <c r="M363" s="8" t="n">
        <f aca="false">L363</f>
        <v>0</v>
      </c>
    </row>
    <row r="364" customFormat="false" ht="12.8" hidden="false" customHeight="false" outlineLevel="0" collapsed="false">
      <c r="A364" s="1" t="n">
        <v>5</v>
      </c>
      <c r="B364" s="1" t="n">
        <v>2</v>
      </c>
      <c r="C364" s="1" t="n">
        <v>3</v>
      </c>
      <c r="D364" s="75"/>
      <c r="E364" s="7" t="n">
        <v>640</v>
      </c>
      <c r="F364" s="7" t="s">
        <v>114</v>
      </c>
      <c r="G364" s="8" t="n">
        <v>186.38</v>
      </c>
      <c r="H364" s="8" t="n">
        <v>0</v>
      </c>
      <c r="I364" s="8" t="n">
        <v>0</v>
      </c>
      <c r="J364" s="8" t="n">
        <v>198</v>
      </c>
      <c r="K364" s="8" t="n">
        <v>0</v>
      </c>
      <c r="L364" s="8" t="n">
        <v>0</v>
      </c>
      <c r="M364" s="8" t="n">
        <f aca="false">L364</f>
        <v>0</v>
      </c>
    </row>
    <row r="365" customFormat="false" ht="12.8" hidden="false" customHeight="false" outlineLevel="0" collapsed="false">
      <c r="A365" s="1" t="n">
        <v>5</v>
      </c>
      <c r="B365" s="1" t="n">
        <v>2</v>
      </c>
      <c r="C365" s="1" t="n">
        <v>3</v>
      </c>
      <c r="D365" s="76" t="s">
        <v>8</v>
      </c>
      <c r="E365" s="24" t="n">
        <v>41</v>
      </c>
      <c r="F365" s="24" t="s">
        <v>10</v>
      </c>
      <c r="G365" s="25" t="n">
        <f aca="false">SUM(G361:G364)</f>
        <v>21017.53</v>
      </c>
      <c r="H365" s="25" t="n">
        <f aca="false">SUM(H361:H364)</f>
        <v>16640.71</v>
      </c>
      <c r="I365" s="25" t="n">
        <f aca="false">SUM(I361:I364)</f>
        <v>8096</v>
      </c>
      <c r="J365" s="25" t="n">
        <f aca="false">SUM(J361:J364)</f>
        <v>3964</v>
      </c>
      <c r="K365" s="25" t="n">
        <f aca="false">SUM(K361:K364)</f>
        <v>2548</v>
      </c>
      <c r="L365" s="25" t="n">
        <f aca="false">SUM(L361:L364)</f>
        <v>0</v>
      </c>
      <c r="M365" s="25" t="n">
        <f aca="false">SUM(M361:M364)</f>
        <v>0</v>
      </c>
    </row>
    <row r="366" customFormat="false" ht="12.8" hidden="false" customHeight="false" outlineLevel="0" collapsed="false">
      <c r="D366" s="77" t="s">
        <v>202</v>
      </c>
      <c r="E366" s="7" t="n">
        <v>640</v>
      </c>
      <c r="F366" s="7" t="s">
        <v>114</v>
      </c>
      <c r="G366" s="8" t="n">
        <v>0</v>
      </c>
      <c r="H366" s="8" t="n">
        <v>358.78</v>
      </c>
      <c r="I366" s="8" t="n">
        <v>360</v>
      </c>
      <c r="J366" s="8" t="n">
        <v>304</v>
      </c>
      <c r="K366" s="8" t="n">
        <v>2</v>
      </c>
      <c r="L366" s="8" t="n">
        <v>0</v>
      </c>
      <c r="M366" s="8" t="n">
        <v>0</v>
      </c>
    </row>
    <row r="367" customFormat="false" ht="12.8" hidden="false" customHeight="false" outlineLevel="0" collapsed="false">
      <c r="D367" s="76" t="s">
        <v>8</v>
      </c>
      <c r="E367" s="24" t="n">
        <v>72</v>
      </c>
      <c r="F367" s="24" t="s">
        <v>12</v>
      </c>
      <c r="G367" s="25" t="n">
        <f aca="false">SUM(G366:G366)</f>
        <v>0</v>
      </c>
      <c r="H367" s="25" t="n">
        <f aca="false">SUM(H366:H366)</f>
        <v>358.78</v>
      </c>
      <c r="I367" s="25" t="n">
        <f aca="false">SUM(I366:I366)</f>
        <v>360</v>
      </c>
      <c r="J367" s="25" t="n">
        <f aca="false">SUM(J366:J366)</f>
        <v>304</v>
      </c>
      <c r="K367" s="25" t="n">
        <f aca="false">SUM(K366:K366)</f>
        <v>2</v>
      </c>
      <c r="L367" s="25" t="n">
        <f aca="false">SUM(L366:L366)</f>
        <v>0</v>
      </c>
      <c r="M367" s="25" t="n">
        <f aca="false">SUM(M366:M366)</f>
        <v>0</v>
      </c>
    </row>
    <row r="368" customFormat="false" ht="12.8" hidden="false" customHeight="false" outlineLevel="0" collapsed="false">
      <c r="D368" s="11"/>
      <c r="E368" s="12"/>
      <c r="F368" s="9" t="s">
        <v>106</v>
      </c>
      <c r="G368" s="10" t="n">
        <f aca="false">G360+G365+G367</f>
        <v>23700.46</v>
      </c>
      <c r="H368" s="10" t="n">
        <f aca="false">H360+H365+H367</f>
        <v>32565.57</v>
      </c>
      <c r="I368" s="10" t="n">
        <f aca="false">I360+I365+I367</f>
        <v>34326</v>
      </c>
      <c r="J368" s="10" t="n">
        <f aca="false">J360+J365+J367</f>
        <v>27123</v>
      </c>
      <c r="K368" s="10" t="n">
        <f aca="false">K360+K365+K367</f>
        <v>9552</v>
      </c>
      <c r="L368" s="10" t="n">
        <f aca="false">L360+L365+L367</f>
        <v>0</v>
      </c>
      <c r="M368" s="10" t="n">
        <f aca="false">M360+M365+M367</f>
        <v>0</v>
      </c>
    </row>
    <row r="370" customFormat="false" ht="12.8" hidden="false" customHeight="false" outlineLevel="0" collapsed="false">
      <c r="D370" s="13" t="s">
        <v>205</v>
      </c>
      <c r="E370" s="13"/>
      <c r="F370" s="13"/>
      <c r="G370" s="13"/>
      <c r="H370" s="13"/>
      <c r="I370" s="13"/>
      <c r="J370" s="13"/>
      <c r="K370" s="13"/>
      <c r="L370" s="13"/>
      <c r="M370" s="13"/>
    </row>
    <row r="371" customFormat="false" ht="12.8" hidden="false" customHeight="false" outlineLevel="0" collapsed="false">
      <c r="D371" s="4"/>
      <c r="E371" s="4"/>
      <c r="F371" s="4"/>
      <c r="G371" s="5" t="s">
        <v>1</v>
      </c>
      <c r="H371" s="5" t="s">
        <v>2</v>
      </c>
      <c r="I371" s="5" t="s">
        <v>3</v>
      </c>
      <c r="J371" s="5" t="s">
        <v>4</v>
      </c>
      <c r="K371" s="5" t="s">
        <v>5</v>
      </c>
      <c r="L371" s="5" t="s">
        <v>6</v>
      </c>
      <c r="M371" s="5" t="s">
        <v>7</v>
      </c>
    </row>
    <row r="372" customFormat="false" ht="12.8" hidden="false" customHeight="false" outlineLevel="0" collapsed="false">
      <c r="D372" s="14" t="s">
        <v>8</v>
      </c>
      <c r="E372" s="15" t="n">
        <v>111</v>
      </c>
      <c r="F372" s="15" t="s">
        <v>116</v>
      </c>
      <c r="G372" s="16" t="n">
        <f aca="false">G378</f>
        <v>0</v>
      </c>
      <c r="H372" s="16" t="n">
        <f aca="false">H378</f>
        <v>0</v>
      </c>
      <c r="I372" s="16" t="n">
        <f aca="false">I378</f>
        <v>1625</v>
      </c>
      <c r="J372" s="16" t="n">
        <f aca="false">J378</f>
        <v>1625</v>
      </c>
      <c r="K372" s="16" t="n">
        <f aca="false">K378</f>
        <v>0</v>
      </c>
      <c r="L372" s="16" t="n">
        <f aca="false">L378</f>
        <v>0</v>
      </c>
      <c r="M372" s="16" t="n">
        <f aca="false">M378</f>
        <v>0</v>
      </c>
    </row>
    <row r="373" customFormat="false" ht="12.8" hidden="false" customHeight="false" outlineLevel="0" collapsed="false">
      <c r="A373" s="1" t="n">
        <v>6</v>
      </c>
      <c r="D373" s="14" t="s">
        <v>8</v>
      </c>
      <c r="E373" s="15" t="n">
        <v>41</v>
      </c>
      <c r="F373" s="15" t="s">
        <v>10</v>
      </c>
      <c r="G373" s="16" t="n">
        <f aca="false">G379+G406+G442</f>
        <v>45905.89</v>
      </c>
      <c r="H373" s="16" t="n">
        <f aca="false">H379+H406+H442</f>
        <v>42079.43</v>
      </c>
      <c r="I373" s="16" t="n">
        <f aca="false">I379+I406+I442</f>
        <v>48604</v>
      </c>
      <c r="J373" s="16" t="n">
        <f aca="false">J379+J406+J442</f>
        <v>45432</v>
      </c>
      <c r="K373" s="16" t="n">
        <f aca="false">K379+K406+K442</f>
        <v>40225</v>
      </c>
      <c r="L373" s="16" t="n">
        <f aca="false">L379+L406+L442</f>
        <v>38117</v>
      </c>
      <c r="M373" s="16" t="n">
        <f aca="false">M379+M406+M442</f>
        <v>38118</v>
      </c>
    </row>
    <row r="374" customFormat="false" ht="12.8" hidden="false" customHeight="false" outlineLevel="0" collapsed="false">
      <c r="D374" s="11"/>
      <c r="E374" s="12"/>
      <c r="F374" s="17" t="s">
        <v>106</v>
      </c>
      <c r="G374" s="18" t="n">
        <f aca="false">SUM(G372:G373)</f>
        <v>45905.89</v>
      </c>
      <c r="H374" s="18" t="n">
        <f aca="false">SUM(H372:H373)</f>
        <v>42079.43</v>
      </c>
      <c r="I374" s="18" t="n">
        <f aca="false">SUM(I372:I373)</f>
        <v>50229</v>
      </c>
      <c r="J374" s="18" t="n">
        <f aca="false">SUM(J372:J373)</f>
        <v>47057</v>
      </c>
      <c r="K374" s="18" t="n">
        <f aca="false">SUM(K372:K373)</f>
        <v>40225</v>
      </c>
      <c r="L374" s="18" t="n">
        <f aca="false">SUM(L372:L373)</f>
        <v>38117</v>
      </c>
      <c r="M374" s="18" t="n">
        <f aca="false">SUM(M372:M373)</f>
        <v>38118</v>
      </c>
    </row>
    <row r="376" customFormat="false" ht="12.8" hidden="false" customHeight="false" outlineLevel="0" collapsed="false">
      <c r="D376" s="19" t="s">
        <v>206</v>
      </c>
      <c r="E376" s="19"/>
      <c r="F376" s="19"/>
      <c r="G376" s="19"/>
      <c r="H376" s="19"/>
      <c r="I376" s="19"/>
      <c r="J376" s="19"/>
      <c r="K376" s="19"/>
      <c r="L376" s="19"/>
      <c r="M376" s="19"/>
    </row>
    <row r="377" customFormat="false" ht="12.8" hidden="false" customHeight="false" outlineLevel="0" collapsed="false">
      <c r="D377" s="73"/>
      <c r="E377" s="73"/>
      <c r="F377" s="73"/>
      <c r="G377" s="5" t="s">
        <v>1</v>
      </c>
      <c r="H377" s="5" t="s">
        <v>2</v>
      </c>
      <c r="I377" s="5" t="s">
        <v>3</v>
      </c>
      <c r="J377" s="5" t="s">
        <v>4</v>
      </c>
      <c r="K377" s="5" t="s">
        <v>5</v>
      </c>
      <c r="L377" s="5" t="s">
        <v>6</v>
      </c>
      <c r="M377" s="5" t="s">
        <v>7</v>
      </c>
    </row>
    <row r="378" customFormat="false" ht="12.8" hidden="false" customHeight="false" outlineLevel="0" collapsed="false">
      <c r="D378" s="20" t="s">
        <v>8</v>
      </c>
      <c r="E378" s="7" t="n">
        <v>111</v>
      </c>
      <c r="F378" s="7" t="s">
        <v>116</v>
      </c>
      <c r="G378" s="8" t="n">
        <f aca="false">G385</f>
        <v>0</v>
      </c>
      <c r="H378" s="8" t="n">
        <f aca="false">H385</f>
        <v>0</v>
      </c>
      <c r="I378" s="8" t="n">
        <f aca="false">I385</f>
        <v>1625</v>
      </c>
      <c r="J378" s="8" t="n">
        <f aca="false">J385</f>
        <v>1625</v>
      </c>
      <c r="K378" s="8" t="n">
        <f aca="false">K385</f>
        <v>0</v>
      </c>
      <c r="L378" s="8" t="n">
        <f aca="false">L385</f>
        <v>0</v>
      </c>
      <c r="M378" s="8" t="n">
        <f aca="false">M385</f>
        <v>0</v>
      </c>
    </row>
    <row r="379" customFormat="false" ht="12.8" hidden="false" customHeight="false" outlineLevel="0" collapsed="false">
      <c r="A379" s="1" t="n">
        <v>6</v>
      </c>
      <c r="B379" s="1" t="n">
        <v>1</v>
      </c>
      <c r="D379" s="20" t="s">
        <v>8</v>
      </c>
      <c r="E379" s="7" t="n">
        <v>41</v>
      </c>
      <c r="F379" s="7" t="s">
        <v>10</v>
      </c>
      <c r="G379" s="8" t="n">
        <f aca="false">G389+G397</f>
        <v>8284.26</v>
      </c>
      <c r="H379" s="8" t="n">
        <f aca="false">H389+H397</f>
        <v>9275.47</v>
      </c>
      <c r="I379" s="8" t="n">
        <f aca="false">I389+I397</f>
        <v>10040</v>
      </c>
      <c r="J379" s="8" t="n">
        <f aca="false">J389+J397</f>
        <v>10041</v>
      </c>
      <c r="K379" s="8" t="n">
        <f aca="false">K389+K397</f>
        <v>9214</v>
      </c>
      <c r="L379" s="8" t="n">
        <f aca="false">L389+L397</f>
        <v>9105</v>
      </c>
      <c r="M379" s="8" t="n">
        <f aca="false">M389+M397</f>
        <v>9105</v>
      </c>
    </row>
    <row r="380" customFormat="false" ht="12.8" hidden="false" customHeight="false" outlineLevel="0" collapsed="false">
      <c r="A380" s="1" t="n">
        <v>6</v>
      </c>
      <c r="B380" s="1" t="n">
        <v>1</v>
      </c>
      <c r="D380" s="11"/>
      <c r="E380" s="12"/>
      <c r="F380" s="9" t="s">
        <v>106</v>
      </c>
      <c r="G380" s="10" t="n">
        <f aca="false">SUM(G378:G379)</f>
        <v>8284.26</v>
      </c>
      <c r="H380" s="10" t="n">
        <f aca="false">SUM(H378:H379)</f>
        <v>9275.47</v>
      </c>
      <c r="I380" s="10" t="n">
        <f aca="false">SUM(I378:I379)</f>
        <v>11665</v>
      </c>
      <c r="J380" s="10" t="n">
        <f aca="false">SUM(J378:J379)</f>
        <v>11666</v>
      </c>
      <c r="K380" s="10" t="n">
        <f aca="false">SUM(K378:K379)</f>
        <v>9214</v>
      </c>
      <c r="L380" s="10" t="n">
        <f aca="false">SUM(L378:L379)</f>
        <v>9105</v>
      </c>
      <c r="M380" s="10" t="n">
        <f aca="false">SUM(M378:M379)</f>
        <v>9105</v>
      </c>
    </row>
    <row r="382" customFormat="false" ht="12.8" hidden="false" customHeight="false" outlineLevel="0" collapsed="false">
      <c r="D382" s="40" t="s">
        <v>207</v>
      </c>
      <c r="E382" s="40"/>
      <c r="F382" s="40"/>
      <c r="G382" s="40"/>
      <c r="H382" s="40"/>
      <c r="I382" s="40"/>
      <c r="J382" s="40"/>
      <c r="K382" s="40"/>
      <c r="L382" s="40"/>
      <c r="M382" s="40"/>
    </row>
    <row r="383" customFormat="false" ht="12.8" hidden="false" customHeight="false" outlineLevel="0" collapsed="false">
      <c r="D383" s="5" t="s">
        <v>20</v>
      </c>
      <c r="E383" s="5" t="s">
        <v>21</v>
      </c>
      <c r="F383" s="5" t="s">
        <v>22</v>
      </c>
      <c r="G383" s="5" t="s">
        <v>1</v>
      </c>
      <c r="H383" s="5" t="s">
        <v>2</v>
      </c>
      <c r="I383" s="5" t="s">
        <v>3</v>
      </c>
      <c r="J383" s="5" t="s">
        <v>4</v>
      </c>
      <c r="K383" s="5" t="s">
        <v>5</v>
      </c>
      <c r="L383" s="5" t="s">
        <v>6</v>
      </c>
      <c r="M383" s="5" t="s">
        <v>7</v>
      </c>
    </row>
    <row r="384" customFormat="false" ht="12.8" hidden="false" customHeight="false" outlineLevel="0" collapsed="false">
      <c r="D384" s="49" t="s">
        <v>208</v>
      </c>
      <c r="E384" s="7" t="n">
        <v>630</v>
      </c>
      <c r="F384" s="7" t="s">
        <v>113</v>
      </c>
      <c r="G384" s="8" t="n">
        <v>0</v>
      </c>
      <c r="H384" s="8" t="n">
        <v>0</v>
      </c>
      <c r="I384" s="8" t="n">
        <v>1625</v>
      </c>
      <c r="J384" s="8" t="n">
        <v>1625</v>
      </c>
      <c r="K384" s="8" t="n">
        <f aca="false">príjmy!G98</f>
        <v>0</v>
      </c>
      <c r="L384" s="8" t="n">
        <v>0</v>
      </c>
      <c r="M384" s="8" t="n">
        <f aca="false">L384</f>
        <v>0</v>
      </c>
    </row>
    <row r="385" customFormat="false" ht="12.8" hidden="false" customHeight="false" outlineLevel="0" collapsed="false">
      <c r="D385" s="50" t="s">
        <v>8</v>
      </c>
      <c r="E385" s="51" t="s">
        <v>209</v>
      </c>
      <c r="F385" s="24" t="s">
        <v>116</v>
      </c>
      <c r="G385" s="25" t="n">
        <f aca="false">SUM(G384:G384)</f>
        <v>0</v>
      </c>
      <c r="H385" s="25" t="n">
        <f aca="false">SUM(H384:H384)</f>
        <v>0</v>
      </c>
      <c r="I385" s="25" t="n">
        <f aca="false">SUM(I384:I384)</f>
        <v>1625</v>
      </c>
      <c r="J385" s="25" t="n">
        <f aca="false">SUM(J384:J384)</f>
        <v>1625</v>
      </c>
      <c r="K385" s="25" t="n">
        <f aca="false">SUM(K384:K384)</f>
        <v>0</v>
      </c>
      <c r="L385" s="25" t="n">
        <f aca="false">SUM(L384:L384)</f>
        <v>0</v>
      </c>
      <c r="M385" s="25" t="n">
        <f aca="false">SUM(M384:M384)</f>
        <v>0</v>
      </c>
    </row>
    <row r="386" customFormat="false" ht="12.8" hidden="false" customHeight="false" outlineLevel="0" collapsed="false">
      <c r="A386" s="1" t="n">
        <v>6</v>
      </c>
      <c r="B386" s="1" t="n">
        <v>1</v>
      </c>
      <c r="C386" s="1" t="n">
        <v>1</v>
      </c>
      <c r="D386" s="26" t="s">
        <v>208</v>
      </c>
      <c r="E386" s="7" t="n">
        <v>620</v>
      </c>
      <c r="F386" s="7" t="s">
        <v>112</v>
      </c>
      <c r="G386" s="8" t="n">
        <v>0</v>
      </c>
      <c r="H386" s="8" t="n">
        <v>0</v>
      </c>
      <c r="I386" s="8" t="n">
        <v>0</v>
      </c>
      <c r="J386" s="8" t="n">
        <v>109</v>
      </c>
      <c r="K386" s="8" t="n">
        <v>109</v>
      </c>
      <c r="L386" s="8" t="n">
        <f aca="false">I386</f>
        <v>0</v>
      </c>
      <c r="M386" s="8" t="n">
        <f aca="false">L386</f>
        <v>0</v>
      </c>
    </row>
    <row r="387" customFormat="false" ht="12.8" hidden="false" customHeight="false" outlineLevel="0" collapsed="false">
      <c r="A387" s="1" t="n">
        <v>6</v>
      </c>
      <c r="B387" s="1" t="n">
        <v>1</v>
      </c>
      <c r="C387" s="1" t="n">
        <v>1</v>
      </c>
      <c r="D387" s="26" t="s">
        <v>208</v>
      </c>
      <c r="E387" s="7" t="n">
        <v>630</v>
      </c>
      <c r="F387" s="7" t="s">
        <v>113</v>
      </c>
      <c r="G387" s="8" t="n">
        <v>2234.26</v>
      </c>
      <c r="H387" s="8" t="n">
        <v>2275.47</v>
      </c>
      <c r="I387" s="8" t="n">
        <v>3240</v>
      </c>
      <c r="J387" s="8" t="n">
        <v>2782</v>
      </c>
      <c r="K387" s="8" t="n">
        <v>2805</v>
      </c>
      <c r="L387" s="8" t="n">
        <f aca="false">K387</f>
        <v>2805</v>
      </c>
      <c r="M387" s="8" t="n">
        <f aca="false">L387</f>
        <v>2805</v>
      </c>
    </row>
    <row r="388" customFormat="false" ht="12.8" hidden="false" customHeight="false" outlineLevel="0" collapsed="false">
      <c r="A388" s="1" t="n">
        <v>6</v>
      </c>
      <c r="B388" s="1" t="n">
        <v>1</v>
      </c>
      <c r="C388" s="1" t="n">
        <v>1</v>
      </c>
      <c r="D388" s="26" t="s">
        <v>208</v>
      </c>
      <c r="E388" s="7" t="n">
        <v>640</v>
      </c>
      <c r="F388" s="7" t="s">
        <v>114</v>
      </c>
      <c r="G388" s="8" t="n">
        <v>4200</v>
      </c>
      <c r="H388" s="8" t="n">
        <v>5800</v>
      </c>
      <c r="I388" s="8" t="n">
        <v>5500</v>
      </c>
      <c r="J388" s="8" t="n">
        <v>5450</v>
      </c>
      <c r="K388" s="8" t="n">
        <v>4800</v>
      </c>
      <c r="L388" s="8" t="n">
        <f aca="false">K388</f>
        <v>4800</v>
      </c>
      <c r="M388" s="8" t="n">
        <f aca="false">L388</f>
        <v>4800</v>
      </c>
    </row>
    <row r="389" customFormat="false" ht="12.8" hidden="false" customHeight="false" outlineLevel="0" collapsed="false">
      <c r="A389" s="1" t="n">
        <v>6</v>
      </c>
      <c r="B389" s="1" t="n">
        <v>1</v>
      </c>
      <c r="C389" s="1" t="n">
        <v>1</v>
      </c>
      <c r="D389" s="50" t="s">
        <v>8</v>
      </c>
      <c r="E389" s="24" t="n">
        <v>41</v>
      </c>
      <c r="F389" s="24" t="s">
        <v>10</v>
      </c>
      <c r="G389" s="25" t="n">
        <f aca="false">SUM(G386:G388)</f>
        <v>6434.26</v>
      </c>
      <c r="H389" s="25" t="n">
        <f aca="false">SUM(H386:H388)</f>
        <v>8075.47</v>
      </c>
      <c r="I389" s="25" t="n">
        <f aca="false">SUM(I386:I388)</f>
        <v>8740</v>
      </c>
      <c r="J389" s="25" t="n">
        <f aca="false">SUM(J386:J388)</f>
        <v>8341</v>
      </c>
      <c r="K389" s="25" t="n">
        <f aca="false">SUM(K386:K388)</f>
        <v>7714</v>
      </c>
      <c r="L389" s="25" t="n">
        <f aca="false">SUM(L386:L388)</f>
        <v>7605</v>
      </c>
      <c r="M389" s="25" t="n">
        <f aca="false">SUM(M386:M388)</f>
        <v>7605</v>
      </c>
    </row>
    <row r="390" customFormat="false" ht="12.8" hidden="false" customHeight="false" outlineLevel="0" collapsed="false">
      <c r="D390" s="52"/>
      <c r="E390" s="53"/>
      <c r="F390" s="9" t="s">
        <v>106</v>
      </c>
      <c r="G390" s="10" t="n">
        <f aca="false">G385+G389</f>
        <v>6434.26</v>
      </c>
      <c r="H390" s="10" t="n">
        <f aca="false">H385+H389</f>
        <v>8075.47</v>
      </c>
      <c r="I390" s="10" t="n">
        <f aca="false">I385+I389</f>
        <v>10365</v>
      </c>
      <c r="J390" s="10" t="n">
        <f aca="false">J385+J389</f>
        <v>9966</v>
      </c>
      <c r="K390" s="10" t="n">
        <f aca="false">K385+K389</f>
        <v>7714</v>
      </c>
      <c r="L390" s="10" t="n">
        <f aca="false">L385+L389</f>
        <v>7605</v>
      </c>
      <c r="M390" s="10" t="n">
        <f aca="false">M385+M389</f>
        <v>7605</v>
      </c>
    </row>
    <row r="392" customFormat="false" ht="12.8" hidden="false" customHeight="false" outlineLevel="0" collapsed="false">
      <c r="E392" s="68" t="s">
        <v>44</v>
      </c>
      <c r="F392" s="69" t="s">
        <v>131</v>
      </c>
      <c r="G392" s="71" t="n">
        <v>814</v>
      </c>
      <c r="H392" s="71" t="n">
        <v>308</v>
      </c>
      <c r="I392" s="70" t="n">
        <v>381</v>
      </c>
      <c r="J392" s="70" t="n">
        <v>381</v>
      </c>
      <c r="K392" s="71" t="n">
        <v>700</v>
      </c>
      <c r="L392" s="70" t="n">
        <f aca="false">K392</f>
        <v>700</v>
      </c>
      <c r="M392" s="72" t="n">
        <f aca="false">L392</f>
        <v>700</v>
      </c>
    </row>
    <row r="394" customFormat="false" ht="12.8" hidden="false" customHeight="false" outlineLevel="0" collapsed="false">
      <c r="D394" s="40" t="s">
        <v>210</v>
      </c>
      <c r="E394" s="40"/>
      <c r="F394" s="40"/>
      <c r="G394" s="40"/>
      <c r="H394" s="40"/>
      <c r="I394" s="40"/>
      <c r="J394" s="40"/>
      <c r="K394" s="40"/>
      <c r="L394" s="40"/>
      <c r="M394" s="40"/>
    </row>
    <row r="395" customFormat="false" ht="12.8" hidden="false" customHeight="false" outlineLevel="0" collapsed="false">
      <c r="D395" s="5" t="s">
        <v>20</v>
      </c>
      <c r="E395" s="5" t="s">
        <v>21</v>
      </c>
      <c r="F395" s="5" t="s">
        <v>22</v>
      </c>
      <c r="G395" s="5" t="s">
        <v>1</v>
      </c>
      <c r="H395" s="5" t="s">
        <v>2</v>
      </c>
      <c r="I395" s="5" t="s">
        <v>3</v>
      </c>
      <c r="J395" s="5" t="s">
        <v>4</v>
      </c>
      <c r="K395" s="5" t="s">
        <v>5</v>
      </c>
      <c r="L395" s="5" t="s">
        <v>6</v>
      </c>
      <c r="M395" s="5" t="s">
        <v>7</v>
      </c>
    </row>
    <row r="396" customFormat="false" ht="12.8" hidden="false" customHeight="false" outlineLevel="0" collapsed="false">
      <c r="A396" s="1" t="n">
        <v>6</v>
      </c>
      <c r="B396" s="1" t="n">
        <v>1</v>
      </c>
      <c r="C396" s="1" t="n">
        <v>2</v>
      </c>
      <c r="D396" s="49" t="s">
        <v>208</v>
      </c>
      <c r="E396" s="7" t="n">
        <v>640</v>
      </c>
      <c r="F396" s="7" t="s">
        <v>114</v>
      </c>
      <c r="G396" s="8" t="n">
        <v>1850</v>
      </c>
      <c r="H396" s="8" t="n">
        <v>1200</v>
      </c>
      <c r="I396" s="8" t="n">
        <v>1300</v>
      </c>
      <c r="J396" s="8" t="n">
        <v>1700</v>
      </c>
      <c r="K396" s="8" t="n">
        <f aca="false">SUM(K399:K401)</f>
        <v>1500</v>
      </c>
      <c r="L396" s="8" t="n">
        <f aca="false">SUM(L399:L401)</f>
        <v>1500</v>
      </c>
      <c r="M396" s="8" t="n">
        <f aca="false">SUM(M399:M401)</f>
        <v>1500</v>
      </c>
    </row>
    <row r="397" customFormat="false" ht="12.8" hidden="false" customHeight="false" outlineLevel="0" collapsed="false">
      <c r="A397" s="1" t="n">
        <v>6</v>
      </c>
      <c r="B397" s="1" t="n">
        <v>1</v>
      </c>
      <c r="C397" s="1" t="n">
        <v>2</v>
      </c>
      <c r="D397" s="44" t="s">
        <v>8</v>
      </c>
      <c r="E397" s="9" t="n">
        <v>41</v>
      </c>
      <c r="F397" s="9" t="s">
        <v>10</v>
      </c>
      <c r="G397" s="10" t="n">
        <f aca="false">SUM(G396:G396)</f>
        <v>1850</v>
      </c>
      <c r="H397" s="10" t="n">
        <f aca="false">SUM(H396:H396)</f>
        <v>1200</v>
      </c>
      <c r="I397" s="10" t="n">
        <f aca="false">SUM(I396:I396)</f>
        <v>1300</v>
      </c>
      <c r="J397" s="10" t="n">
        <f aca="false">SUM(J396:J396)</f>
        <v>1700</v>
      </c>
      <c r="K397" s="10" t="n">
        <f aca="false">SUM(K396:K396)</f>
        <v>1500</v>
      </c>
      <c r="L397" s="10" t="n">
        <f aca="false">SUM(L396:L396)</f>
        <v>1500</v>
      </c>
      <c r="M397" s="10" t="n">
        <f aca="false">SUM(M396:M396)</f>
        <v>1500</v>
      </c>
    </row>
    <row r="399" customFormat="false" ht="12.8" hidden="false" customHeight="false" outlineLevel="0" collapsed="false">
      <c r="E399" s="27" t="s">
        <v>44</v>
      </c>
      <c r="F399" s="11" t="s">
        <v>211</v>
      </c>
      <c r="G399" s="28" t="n">
        <v>1000</v>
      </c>
      <c r="H399" s="28" t="n">
        <v>1200</v>
      </c>
      <c r="I399" s="28" t="n">
        <v>600</v>
      </c>
      <c r="J399" s="28" t="n">
        <v>1000</v>
      </c>
      <c r="K399" s="28" t="n">
        <v>500</v>
      </c>
      <c r="L399" s="28" t="n">
        <f aca="false">K399</f>
        <v>500</v>
      </c>
      <c r="M399" s="29" t="n">
        <f aca="false">L399</f>
        <v>500</v>
      </c>
    </row>
    <row r="400" customFormat="false" ht="12.8" hidden="false" customHeight="false" outlineLevel="0" collapsed="false">
      <c r="E400" s="30"/>
      <c r="F400" s="78" t="s">
        <v>212</v>
      </c>
      <c r="G400" s="57" t="n">
        <v>850</v>
      </c>
      <c r="H400" s="57" t="n">
        <v>0</v>
      </c>
      <c r="I400" s="57" t="n">
        <v>700</v>
      </c>
      <c r="J400" s="57" t="n">
        <v>700</v>
      </c>
      <c r="K400" s="57" t="n">
        <v>0</v>
      </c>
      <c r="L400" s="57" t="n">
        <f aca="false">K400</f>
        <v>0</v>
      </c>
      <c r="M400" s="33" t="n">
        <f aca="false">L400</f>
        <v>0</v>
      </c>
    </row>
    <row r="401" customFormat="false" ht="12.8" hidden="false" customHeight="false" outlineLevel="0" collapsed="false">
      <c r="E401" s="35"/>
      <c r="F401" s="36" t="s">
        <v>213</v>
      </c>
      <c r="G401" s="37"/>
      <c r="H401" s="37"/>
      <c r="I401" s="37"/>
      <c r="J401" s="37"/>
      <c r="K401" s="37" t="n">
        <v>1000</v>
      </c>
      <c r="L401" s="37" t="n">
        <f aca="false">K401</f>
        <v>1000</v>
      </c>
      <c r="M401" s="38" t="n">
        <f aca="false">L401</f>
        <v>1000</v>
      </c>
    </row>
    <row r="403" customFormat="false" ht="12.8" hidden="false" customHeight="false" outlineLevel="0" collapsed="false">
      <c r="D403" s="19" t="s">
        <v>214</v>
      </c>
      <c r="E403" s="19"/>
      <c r="F403" s="19"/>
      <c r="G403" s="19"/>
      <c r="H403" s="19"/>
      <c r="I403" s="19"/>
      <c r="J403" s="19"/>
      <c r="K403" s="19"/>
      <c r="L403" s="19"/>
      <c r="M403" s="19"/>
    </row>
    <row r="404" customFormat="false" ht="12.8" hidden="false" customHeight="false" outlineLevel="0" collapsed="false">
      <c r="D404" s="73"/>
      <c r="E404" s="73"/>
      <c r="F404" s="73"/>
      <c r="G404" s="5" t="s">
        <v>1</v>
      </c>
      <c r="H404" s="5" t="s">
        <v>2</v>
      </c>
      <c r="I404" s="5" t="s">
        <v>3</v>
      </c>
      <c r="J404" s="5" t="s">
        <v>4</v>
      </c>
      <c r="K404" s="5" t="s">
        <v>5</v>
      </c>
      <c r="L404" s="5" t="s">
        <v>6</v>
      </c>
      <c r="M404" s="5" t="s">
        <v>7</v>
      </c>
    </row>
    <row r="405" customFormat="false" ht="12.8" hidden="false" customHeight="false" outlineLevel="0" collapsed="false">
      <c r="A405" s="1" t="n">
        <v>6</v>
      </c>
      <c r="B405" s="1" t="n">
        <v>2</v>
      </c>
      <c r="D405" s="79" t="s">
        <v>8</v>
      </c>
      <c r="E405" s="80" t="n">
        <v>41</v>
      </c>
      <c r="F405" s="80" t="s">
        <v>10</v>
      </c>
      <c r="G405" s="8" t="n">
        <f aca="false">G412+G425+G437</f>
        <v>27176.07</v>
      </c>
      <c r="H405" s="8" t="n">
        <f aca="false">H412+H425+H437</f>
        <v>22839.24</v>
      </c>
      <c r="I405" s="8" t="n">
        <f aca="false">I412+I425+I437</f>
        <v>28425</v>
      </c>
      <c r="J405" s="8" t="n">
        <f aca="false">J412+J425+J437</f>
        <v>24300</v>
      </c>
      <c r="K405" s="8" t="n">
        <f aca="false">K412+K425+K437</f>
        <v>19436</v>
      </c>
      <c r="L405" s="8" t="n">
        <f aca="false">L412+L425+L437</f>
        <v>19437</v>
      </c>
      <c r="M405" s="8" t="n">
        <f aca="false">M412+M425+M437</f>
        <v>19438</v>
      </c>
    </row>
    <row r="406" customFormat="false" ht="12.8" hidden="false" customHeight="false" outlineLevel="0" collapsed="false">
      <c r="A406" s="1" t="n">
        <v>6</v>
      </c>
      <c r="B406" s="1" t="n">
        <v>2</v>
      </c>
      <c r="D406" s="11"/>
      <c r="E406" s="12"/>
      <c r="F406" s="9" t="s">
        <v>106</v>
      </c>
      <c r="G406" s="10" t="n">
        <f aca="false">SUM(G405:G405)</f>
        <v>27176.07</v>
      </c>
      <c r="H406" s="10" t="n">
        <f aca="false">SUM(H405:H405)</f>
        <v>22839.24</v>
      </c>
      <c r="I406" s="10" t="n">
        <f aca="false">SUM(I405:I405)</f>
        <v>28425</v>
      </c>
      <c r="J406" s="10" t="n">
        <f aca="false">SUM(J405:J405)</f>
        <v>24300</v>
      </c>
      <c r="K406" s="10" t="n">
        <f aca="false">SUM(K405:K405)</f>
        <v>19436</v>
      </c>
      <c r="L406" s="10" t="n">
        <f aca="false">SUM(L405:L405)</f>
        <v>19437</v>
      </c>
      <c r="M406" s="10" t="n">
        <f aca="false">SUM(M405:M405)</f>
        <v>19438</v>
      </c>
    </row>
    <row r="408" customFormat="false" ht="12.8" hidden="false" customHeight="false" outlineLevel="0" collapsed="false">
      <c r="D408" s="40" t="s">
        <v>215</v>
      </c>
      <c r="E408" s="40"/>
      <c r="F408" s="40"/>
      <c r="G408" s="40"/>
      <c r="H408" s="40"/>
      <c r="I408" s="40"/>
      <c r="J408" s="40"/>
      <c r="K408" s="40"/>
      <c r="L408" s="40"/>
      <c r="M408" s="40"/>
    </row>
    <row r="409" customFormat="false" ht="12.8" hidden="false" customHeight="false" outlineLevel="0" collapsed="false">
      <c r="D409" s="5" t="s">
        <v>20</v>
      </c>
      <c r="E409" s="5" t="s">
        <v>21</v>
      </c>
      <c r="F409" s="5" t="s">
        <v>22</v>
      </c>
      <c r="G409" s="5" t="s">
        <v>1</v>
      </c>
      <c r="H409" s="5" t="s">
        <v>2</v>
      </c>
      <c r="I409" s="5" t="s">
        <v>3</v>
      </c>
      <c r="J409" s="5" t="s">
        <v>4</v>
      </c>
      <c r="K409" s="5" t="s">
        <v>5</v>
      </c>
      <c r="L409" s="5" t="s">
        <v>6</v>
      </c>
      <c r="M409" s="5" t="s">
        <v>7</v>
      </c>
    </row>
    <row r="410" customFormat="false" ht="12.8" hidden="false" customHeight="false" outlineLevel="0" collapsed="false">
      <c r="A410" s="1" t="n">
        <v>6</v>
      </c>
      <c r="B410" s="1" t="n">
        <v>2</v>
      </c>
      <c r="C410" s="1" t="n">
        <v>1</v>
      </c>
      <c r="D410" s="49" t="s">
        <v>216</v>
      </c>
      <c r="E410" s="7" t="n">
        <v>620</v>
      </c>
      <c r="F410" s="7" t="s">
        <v>112</v>
      </c>
      <c r="G410" s="8" t="n">
        <v>315.03</v>
      </c>
      <c r="H410" s="8" t="n">
        <v>302.52</v>
      </c>
      <c r="I410" s="8" t="n">
        <v>49</v>
      </c>
      <c r="J410" s="8" t="n">
        <v>26</v>
      </c>
      <c r="K410" s="8" t="n">
        <v>0</v>
      </c>
      <c r="L410" s="8" t="n">
        <v>0</v>
      </c>
      <c r="M410" s="8" t="n">
        <f aca="false">L410</f>
        <v>0</v>
      </c>
    </row>
    <row r="411" customFormat="false" ht="12.8" hidden="false" customHeight="false" outlineLevel="0" collapsed="false">
      <c r="A411" s="1" t="n">
        <v>6</v>
      </c>
      <c r="B411" s="1" t="n">
        <v>2</v>
      </c>
      <c r="C411" s="1" t="n">
        <v>1</v>
      </c>
      <c r="D411" s="49"/>
      <c r="E411" s="7" t="n">
        <v>630</v>
      </c>
      <c r="F411" s="7" t="s">
        <v>113</v>
      </c>
      <c r="G411" s="8" t="n">
        <v>4562.12</v>
      </c>
      <c r="H411" s="8" t="n">
        <v>4632.76</v>
      </c>
      <c r="I411" s="8" t="n">
        <v>11191</v>
      </c>
      <c r="J411" s="8" t="n">
        <v>6837</v>
      </c>
      <c r="K411" s="23" t="n">
        <v>3128</v>
      </c>
      <c r="L411" s="23" t="n">
        <v>3129</v>
      </c>
      <c r="M411" s="23" t="n">
        <v>3130</v>
      </c>
    </row>
    <row r="412" customFormat="false" ht="12.8" hidden="false" customHeight="false" outlineLevel="0" collapsed="false">
      <c r="A412" s="1" t="n">
        <v>6</v>
      </c>
      <c r="B412" s="1" t="n">
        <v>2</v>
      </c>
      <c r="C412" s="1" t="n">
        <v>1</v>
      </c>
      <c r="D412" s="44" t="s">
        <v>8</v>
      </c>
      <c r="E412" s="9" t="n">
        <v>41</v>
      </c>
      <c r="F412" s="9" t="s">
        <v>10</v>
      </c>
      <c r="G412" s="10" t="n">
        <f aca="false">SUM(G410:G411)</f>
        <v>4877.15</v>
      </c>
      <c r="H412" s="10" t="n">
        <f aca="false">SUM(H410:H411)</f>
        <v>4935.28</v>
      </c>
      <c r="I412" s="10" t="n">
        <f aca="false">SUM(I410:I411)</f>
        <v>11240</v>
      </c>
      <c r="J412" s="10" t="n">
        <f aca="false">SUM(J410:J411)</f>
        <v>6863</v>
      </c>
      <c r="K412" s="10" t="n">
        <f aca="false">SUM(K410:K411)</f>
        <v>3128</v>
      </c>
      <c r="L412" s="10" t="n">
        <f aca="false">SUM(L410:L411)</f>
        <v>3129</v>
      </c>
      <c r="M412" s="10" t="n">
        <f aca="false">SUM(M410:M411)</f>
        <v>3130</v>
      </c>
    </row>
    <row r="414" customFormat="false" ht="12.8" hidden="false" customHeight="false" outlineLevel="0" collapsed="false">
      <c r="E414" s="27" t="s">
        <v>44</v>
      </c>
      <c r="F414" s="11" t="s">
        <v>131</v>
      </c>
      <c r="G414" s="28" t="n">
        <v>869</v>
      </c>
      <c r="H414" s="28" t="n">
        <v>803</v>
      </c>
      <c r="I414" s="28" t="n">
        <v>1018</v>
      </c>
      <c r="J414" s="28" t="n">
        <v>1018</v>
      </c>
      <c r="K414" s="28" t="n">
        <v>1018</v>
      </c>
      <c r="L414" s="28" t="n">
        <f aca="false">K414</f>
        <v>1018</v>
      </c>
      <c r="M414" s="29" t="n">
        <f aca="false">L414</f>
        <v>1018</v>
      </c>
    </row>
    <row r="415" customFormat="false" ht="12.8" hidden="false" customHeight="false" outlineLevel="0" collapsed="false">
      <c r="E415" s="30"/>
      <c r="F415" s="31" t="s">
        <v>132</v>
      </c>
      <c r="G415" s="32" t="n">
        <v>1830.74</v>
      </c>
      <c r="H415" s="32" t="n">
        <v>1608</v>
      </c>
      <c r="I415" s="32" t="n">
        <v>1920</v>
      </c>
      <c r="J415" s="32" t="n">
        <v>1920</v>
      </c>
      <c r="K415" s="32" t="n">
        <v>1920</v>
      </c>
      <c r="L415" s="32" t="n">
        <f aca="false">K415</f>
        <v>1920</v>
      </c>
      <c r="M415" s="33" t="n">
        <f aca="false">L415</f>
        <v>1920</v>
      </c>
    </row>
    <row r="416" customFormat="false" ht="12.8" hidden="false" customHeight="false" outlineLevel="0" collapsed="false">
      <c r="E416" s="30"/>
      <c r="F416" s="31" t="s">
        <v>217</v>
      </c>
      <c r="G416" s="32"/>
      <c r="H416" s="32"/>
      <c r="I416" s="32" t="n">
        <v>1500</v>
      </c>
      <c r="J416" s="32" t="n">
        <v>1300</v>
      </c>
      <c r="K416" s="32" t="n">
        <v>0</v>
      </c>
      <c r="L416" s="32" t="n">
        <f aca="false">K416</f>
        <v>0</v>
      </c>
      <c r="M416" s="33" t="n">
        <f aca="false">L416</f>
        <v>0</v>
      </c>
    </row>
    <row r="417" customFormat="false" ht="12.8" hidden="false" customHeight="false" outlineLevel="0" collapsed="false">
      <c r="E417" s="30"/>
      <c r="F417" s="31" t="s">
        <v>218</v>
      </c>
      <c r="G417" s="32"/>
      <c r="H417" s="32"/>
      <c r="I417" s="32" t="n">
        <v>5000</v>
      </c>
      <c r="J417" s="32" t="n">
        <v>2160</v>
      </c>
      <c r="K417" s="32" t="n">
        <v>0</v>
      </c>
      <c r="L417" s="32" t="n">
        <f aca="false">K417</f>
        <v>0</v>
      </c>
      <c r="M417" s="33" t="n">
        <f aca="false">L417</f>
        <v>0</v>
      </c>
    </row>
    <row r="418" customFormat="false" ht="12.8" hidden="false" customHeight="false" outlineLevel="0" collapsed="false">
      <c r="E418" s="35"/>
      <c r="F418" s="59" t="s">
        <v>219</v>
      </c>
      <c r="G418" s="37" t="n">
        <v>1612</v>
      </c>
      <c r="H418" s="37" t="n">
        <v>1850.52</v>
      </c>
      <c r="I418" s="37" t="n">
        <v>302</v>
      </c>
      <c r="J418" s="37" t="n">
        <v>278</v>
      </c>
      <c r="K418" s="37" t="n">
        <v>0</v>
      </c>
      <c r="L418" s="37" t="n">
        <f aca="false">K418</f>
        <v>0</v>
      </c>
      <c r="M418" s="38" t="n">
        <f aca="false">L418</f>
        <v>0</v>
      </c>
    </row>
    <row r="420" customFormat="false" ht="12.8" hidden="false" customHeight="false" outlineLevel="0" collapsed="false">
      <c r="D420" s="40" t="s">
        <v>220</v>
      </c>
      <c r="E420" s="40"/>
      <c r="F420" s="40"/>
      <c r="G420" s="40"/>
      <c r="H420" s="40"/>
      <c r="I420" s="40"/>
      <c r="J420" s="40"/>
      <c r="K420" s="40"/>
      <c r="L420" s="40"/>
      <c r="M420" s="40"/>
    </row>
    <row r="421" customFormat="false" ht="12.8" hidden="false" customHeight="false" outlineLevel="0" collapsed="false">
      <c r="D421" s="5" t="s">
        <v>20</v>
      </c>
      <c r="E421" s="5" t="s">
        <v>21</v>
      </c>
      <c r="F421" s="5" t="s">
        <v>22</v>
      </c>
      <c r="G421" s="5" t="s">
        <v>1</v>
      </c>
      <c r="H421" s="5" t="s">
        <v>2</v>
      </c>
      <c r="I421" s="5" t="s">
        <v>3</v>
      </c>
      <c r="J421" s="5" t="s">
        <v>4</v>
      </c>
      <c r="K421" s="5" t="s">
        <v>5</v>
      </c>
      <c r="L421" s="5" t="s">
        <v>6</v>
      </c>
      <c r="M421" s="5" t="s">
        <v>7</v>
      </c>
    </row>
    <row r="422" customFormat="false" ht="12.8" hidden="false" customHeight="false" outlineLevel="0" collapsed="false">
      <c r="A422" s="1" t="n">
        <v>6</v>
      </c>
      <c r="B422" s="1" t="n">
        <v>2</v>
      </c>
      <c r="C422" s="1" t="n">
        <v>2</v>
      </c>
      <c r="D422" s="49" t="s">
        <v>216</v>
      </c>
      <c r="E422" s="7" t="n">
        <v>620</v>
      </c>
      <c r="F422" s="7" t="s">
        <v>112</v>
      </c>
      <c r="G422" s="8" t="n">
        <v>283.87</v>
      </c>
      <c r="H422" s="8" t="n">
        <v>113.17</v>
      </c>
      <c r="I422" s="8" t="n">
        <v>0</v>
      </c>
      <c r="J422" s="8" t="n">
        <v>123</v>
      </c>
      <c r="K422" s="8" t="n">
        <v>125</v>
      </c>
      <c r="L422" s="8" t="n">
        <f aca="false">K422</f>
        <v>125</v>
      </c>
      <c r="M422" s="8" t="n">
        <f aca="false">L422</f>
        <v>125</v>
      </c>
    </row>
    <row r="423" customFormat="false" ht="12.8" hidden="false" customHeight="false" outlineLevel="0" collapsed="false">
      <c r="A423" s="1" t="n">
        <v>6</v>
      </c>
      <c r="B423" s="1" t="n">
        <v>2</v>
      </c>
      <c r="C423" s="1" t="n">
        <v>2</v>
      </c>
      <c r="D423" s="49"/>
      <c r="E423" s="7" t="n">
        <v>630</v>
      </c>
      <c r="F423" s="7" t="s">
        <v>113</v>
      </c>
      <c r="G423" s="8" t="n">
        <v>12322.91</v>
      </c>
      <c r="H423" s="8" t="n">
        <v>7878.75</v>
      </c>
      <c r="I423" s="8" t="n">
        <v>9500</v>
      </c>
      <c r="J423" s="8" t="n">
        <v>8922</v>
      </c>
      <c r="K423" s="8" t="n">
        <v>9695</v>
      </c>
      <c r="L423" s="8" t="n">
        <f aca="false">K423</f>
        <v>9695</v>
      </c>
      <c r="M423" s="8" t="n">
        <f aca="false">L423</f>
        <v>9695</v>
      </c>
    </row>
    <row r="424" customFormat="false" ht="12.8" hidden="false" customHeight="false" outlineLevel="0" collapsed="false">
      <c r="A424" s="1" t="n">
        <v>6</v>
      </c>
      <c r="B424" s="1" t="n">
        <v>2</v>
      </c>
      <c r="C424" s="1" t="n">
        <v>2</v>
      </c>
      <c r="D424" s="49"/>
      <c r="E424" s="7" t="n">
        <v>640</v>
      </c>
      <c r="F424" s="7" t="s">
        <v>114</v>
      </c>
      <c r="G424" s="8" t="n">
        <v>8350</v>
      </c>
      <c r="H424" s="8" t="n">
        <v>4850</v>
      </c>
      <c r="I424" s="8" t="n">
        <v>4350</v>
      </c>
      <c r="J424" s="8" t="n">
        <v>4350</v>
      </c>
      <c r="K424" s="8" t="n">
        <v>2650</v>
      </c>
      <c r="L424" s="8" t="n">
        <f aca="false">K424</f>
        <v>2650</v>
      </c>
      <c r="M424" s="8" t="n">
        <f aca="false">L424</f>
        <v>2650</v>
      </c>
    </row>
    <row r="425" customFormat="false" ht="12.8" hidden="false" customHeight="false" outlineLevel="0" collapsed="false">
      <c r="A425" s="1" t="n">
        <v>6</v>
      </c>
      <c r="B425" s="1" t="n">
        <v>2</v>
      </c>
      <c r="C425" s="1" t="n">
        <v>2</v>
      </c>
      <c r="D425" s="44" t="s">
        <v>8</v>
      </c>
      <c r="E425" s="9" t="n">
        <v>41</v>
      </c>
      <c r="F425" s="9" t="s">
        <v>10</v>
      </c>
      <c r="G425" s="10" t="n">
        <f aca="false">SUM(G422:G424)</f>
        <v>20956.78</v>
      </c>
      <c r="H425" s="10" t="n">
        <f aca="false">SUM(H422:H424)</f>
        <v>12841.92</v>
      </c>
      <c r="I425" s="10" t="n">
        <f aca="false">SUM(I422:I424)</f>
        <v>13850</v>
      </c>
      <c r="J425" s="10" t="n">
        <f aca="false">SUM(J422:J424)</f>
        <v>13395</v>
      </c>
      <c r="K425" s="10" t="n">
        <f aca="false">SUM(K422:K424)</f>
        <v>12470</v>
      </c>
      <c r="L425" s="10" t="n">
        <f aca="false">SUM(L422:L424)</f>
        <v>12470</v>
      </c>
      <c r="M425" s="10" t="n">
        <f aca="false">SUM(M422:M424)</f>
        <v>12470</v>
      </c>
    </row>
    <row r="427" customFormat="false" ht="12.8" hidden="false" customHeight="false" outlineLevel="0" collapsed="false">
      <c r="E427" s="27" t="s">
        <v>44</v>
      </c>
      <c r="F427" s="11" t="s">
        <v>221</v>
      </c>
      <c r="G427" s="28" t="n">
        <v>4000</v>
      </c>
      <c r="H427" s="28"/>
      <c r="I427" s="28"/>
      <c r="J427" s="28"/>
      <c r="K427" s="28"/>
      <c r="L427" s="28"/>
      <c r="M427" s="29"/>
    </row>
    <row r="428" customFormat="false" ht="12.8" hidden="false" customHeight="false" outlineLevel="0" collapsed="false">
      <c r="E428" s="30"/>
      <c r="F428" s="1" t="s">
        <v>222</v>
      </c>
      <c r="G428" s="32" t="n">
        <v>4000</v>
      </c>
      <c r="H428" s="32" t="n">
        <v>4000</v>
      </c>
      <c r="I428" s="32" t="n">
        <v>4000</v>
      </c>
      <c r="J428" s="32" t="n">
        <v>4000</v>
      </c>
      <c r="K428" s="32" t="n">
        <v>2500</v>
      </c>
      <c r="L428" s="32" t="n">
        <f aca="false">K428</f>
        <v>2500</v>
      </c>
      <c r="M428" s="33" t="n">
        <f aca="false">L428</f>
        <v>2500</v>
      </c>
    </row>
    <row r="429" customFormat="false" ht="12.8" hidden="false" customHeight="false" outlineLevel="0" collapsed="false">
      <c r="E429" s="30"/>
      <c r="F429" s="1" t="s">
        <v>223</v>
      </c>
      <c r="G429" s="32"/>
      <c r="H429" s="32" t="n">
        <v>850</v>
      </c>
      <c r="I429" s="32" t="n">
        <v>400</v>
      </c>
      <c r="J429" s="32" t="n">
        <v>350</v>
      </c>
      <c r="K429" s="32" t="n">
        <v>150</v>
      </c>
      <c r="L429" s="32" t="n">
        <f aca="false">K429</f>
        <v>150</v>
      </c>
      <c r="M429" s="33" t="n">
        <f aca="false">L429</f>
        <v>150</v>
      </c>
    </row>
    <row r="430" customFormat="false" ht="12.8" hidden="false" customHeight="false" outlineLevel="0" collapsed="false">
      <c r="E430" s="30"/>
      <c r="F430" s="1" t="s">
        <v>224</v>
      </c>
      <c r="G430" s="32" t="n">
        <v>8024.46</v>
      </c>
      <c r="H430" s="32" t="n">
        <v>4104.4</v>
      </c>
      <c r="I430" s="32" t="n">
        <v>4000</v>
      </c>
      <c r="J430" s="32" t="n">
        <v>4513</v>
      </c>
      <c r="K430" s="34" t="n">
        <v>5000</v>
      </c>
      <c r="L430" s="32" t="n">
        <f aca="false">K430</f>
        <v>5000</v>
      </c>
      <c r="M430" s="33" t="n">
        <f aca="false">L430</f>
        <v>5000</v>
      </c>
    </row>
    <row r="431" customFormat="false" ht="12.8" hidden="false" customHeight="false" outlineLevel="0" collapsed="false">
      <c r="E431" s="35"/>
      <c r="F431" s="59" t="s">
        <v>225</v>
      </c>
      <c r="G431" s="46" t="n">
        <v>4298.45</v>
      </c>
      <c r="H431" s="46" t="n">
        <v>3887.52</v>
      </c>
      <c r="I431" s="46" t="n">
        <v>5450</v>
      </c>
      <c r="J431" s="46" t="n">
        <v>4180</v>
      </c>
      <c r="K431" s="46" t="n">
        <v>4200</v>
      </c>
      <c r="L431" s="46" t="n">
        <f aca="false">K431</f>
        <v>4200</v>
      </c>
      <c r="M431" s="38" t="n">
        <f aca="false">L431</f>
        <v>4200</v>
      </c>
    </row>
    <row r="433" customFormat="false" ht="12.8" hidden="false" customHeight="false" outlineLevel="0" collapsed="false">
      <c r="D433" s="40" t="s">
        <v>226</v>
      </c>
      <c r="E433" s="40"/>
      <c r="F433" s="40"/>
      <c r="G433" s="40"/>
      <c r="H433" s="40"/>
      <c r="I433" s="40"/>
      <c r="J433" s="40"/>
      <c r="K433" s="40"/>
      <c r="L433" s="40"/>
      <c r="M433" s="40"/>
    </row>
    <row r="434" customFormat="false" ht="12.8" hidden="false" customHeight="false" outlineLevel="0" collapsed="false">
      <c r="D434" s="5" t="s">
        <v>20</v>
      </c>
      <c r="E434" s="5" t="s">
        <v>21</v>
      </c>
      <c r="F434" s="5" t="s">
        <v>22</v>
      </c>
      <c r="G434" s="5" t="s">
        <v>1</v>
      </c>
      <c r="H434" s="5" t="s">
        <v>2</v>
      </c>
      <c r="I434" s="5" t="s">
        <v>3</v>
      </c>
      <c r="J434" s="5" t="s">
        <v>4</v>
      </c>
      <c r="K434" s="5" t="s">
        <v>5</v>
      </c>
      <c r="L434" s="5" t="s">
        <v>6</v>
      </c>
      <c r="M434" s="5" t="s">
        <v>7</v>
      </c>
    </row>
    <row r="435" customFormat="false" ht="12.8" hidden="false" customHeight="false" outlineLevel="0" collapsed="false">
      <c r="D435" s="26" t="s">
        <v>216</v>
      </c>
      <c r="E435" s="7" t="n">
        <v>620</v>
      </c>
      <c r="F435" s="7" t="s">
        <v>112</v>
      </c>
      <c r="G435" s="8" t="n">
        <v>125.7</v>
      </c>
      <c r="H435" s="8" t="n">
        <v>566.7</v>
      </c>
      <c r="I435" s="8" t="n">
        <v>440</v>
      </c>
      <c r="J435" s="8" t="n">
        <v>188</v>
      </c>
      <c r="K435" s="8" t="n">
        <v>138</v>
      </c>
      <c r="L435" s="8" t="n">
        <f aca="false">K435</f>
        <v>138</v>
      </c>
      <c r="M435" s="8" t="n">
        <f aca="false">L435</f>
        <v>138</v>
      </c>
    </row>
    <row r="436" customFormat="false" ht="12.8" hidden="false" customHeight="false" outlineLevel="0" collapsed="false">
      <c r="A436" s="1" t="n">
        <v>6</v>
      </c>
      <c r="B436" s="1" t="n">
        <v>2</v>
      </c>
      <c r="C436" s="1" t="n">
        <v>3</v>
      </c>
      <c r="D436" s="26" t="s">
        <v>216</v>
      </c>
      <c r="E436" s="7" t="n">
        <v>630</v>
      </c>
      <c r="F436" s="7" t="s">
        <v>113</v>
      </c>
      <c r="G436" s="8" t="n">
        <v>1216.44</v>
      </c>
      <c r="H436" s="8" t="n">
        <v>4495.34</v>
      </c>
      <c r="I436" s="8" t="n">
        <v>2895</v>
      </c>
      <c r="J436" s="8" t="n">
        <v>3854</v>
      </c>
      <c r="K436" s="8" t="n">
        <v>3700</v>
      </c>
      <c r="L436" s="8" t="n">
        <f aca="false">K436</f>
        <v>3700</v>
      </c>
      <c r="M436" s="8" t="n">
        <f aca="false">L436</f>
        <v>3700</v>
      </c>
    </row>
    <row r="437" customFormat="false" ht="12.8" hidden="false" customHeight="false" outlineLevel="0" collapsed="false">
      <c r="A437" s="1" t="n">
        <v>6</v>
      </c>
      <c r="B437" s="1" t="n">
        <v>2</v>
      </c>
      <c r="C437" s="1" t="n">
        <v>3</v>
      </c>
      <c r="D437" s="44" t="s">
        <v>8</v>
      </c>
      <c r="E437" s="9" t="n">
        <v>41</v>
      </c>
      <c r="F437" s="9" t="s">
        <v>10</v>
      </c>
      <c r="G437" s="10" t="n">
        <f aca="false">SUM(G435:G436)</f>
        <v>1342.14</v>
      </c>
      <c r="H437" s="10" t="n">
        <f aca="false">SUM(H435:H436)</f>
        <v>5062.04</v>
      </c>
      <c r="I437" s="10" t="n">
        <f aca="false">SUM(I435:I436)</f>
        <v>3335</v>
      </c>
      <c r="J437" s="10" t="n">
        <f aca="false">SUM(J435:J436)</f>
        <v>4042</v>
      </c>
      <c r="K437" s="10" t="n">
        <f aca="false">SUM(K435:K436)</f>
        <v>3838</v>
      </c>
      <c r="L437" s="10" t="n">
        <f aca="false">SUM(L435:L436)</f>
        <v>3838</v>
      </c>
      <c r="M437" s="10" t="n">
        <f aca="false">SUM(M435:M436)</f>
        <v>3838</v>
      </c>
    </row>
    <row r="439" customFormat="false" ht="12.8" hidden="false" customHeight="false" outlineLevel="0" collapsed="false">
      <c r="D439" s="19" t="s">
        <v>227</v>
      </c>
      <c r="E439" s="19"/>
      <c r="F439" s="19"/>
      <c r="G439" s="19"/>
      <c r="H439" s="19"/>
      <c r="I439" s="19"/>
      <c r="J439" s="19"/>
      <c r="K439" s="19"/>
      <c r="L439" s="19"/>
      <c r="M439" s="19"/>
    </row>
    <row r="440" customFormat="false" ht="12.8" hidden="false" customHeight="false" outlineLevel="0" collapsed="false">
      <c r="D440" s="5"/>
      <c r="E440" s="5"/>
      <c r="F440" s="5"/>
      <c r="G440" s="5" t="s">
        <v>1</v>
      </c>
      <c r="H440" s="5" t="s">
        <v>2</v>
      </c>
      <c r="I440" s="5" t="s">
        <v>3</v>
      </c>
      <c r="J440" s="5" t="s">
        <v>4</v>
      </c>
      <c r="K440" s="5" t="s">
        <v>5</v>
      </c>
      <c r="L440" s="5" t="s">
        <v>6</v>
      </c>
      <c r="M440" s="5" t="s">
        <v>7</v>
      </c>
    </row>
    <row r="441" customFormat="false" ht="12.8" hidden="false" customHeight="false" outlineLevel="0" collapsed="false">
      <c r="A441" s="1" t="n">
        <v>6</v>
      </c>
      <c r="B441" s="1" t="n">
        <v>3</v>
      </c>
      <c r="D441" s="20" t="s">
        <v>8</v>
      </c>
      <c r="E441" s="7" t="n">
        <v>41</v>
      </c>
      <c r="F441" s="7" t="s">
        <v>10</v>
      </c>
      <c r="G441" s="8" t="n">
        <f aca="false">G448+G458</f>
        <v>10445.56</v>
      </c>
      <c r="H441" s="8" t="n">
        <f aca="false">H448+H458</f>
        <v>9964.72</v>
      </c>
      <c r="I441" s="8" t="n">
        <f aca="false">I448+I458</f>
        <v>10139</v>
      </c>
      <c r="J441" s="8" t="n">
        <f aca="false">J448+J458</f>
        <v>11091</v>
      </c>
      <c r="K441" s="8" t="n">
        <f aca="false">K448+K458</f>
        <v>11575</v>
      </c>
      <c r="L441" s="8" t="n">
        <f aca="false">L448+L458</f>
        <v>9575</v>
      </c>
      <c r="M441" s="8" t="n">
        <f aca="false">M448+M458</f>
        <v>9575</v>
      </c>
    </row>
    <row r="442" customFormat="false" ht="12.8" hidden="false" customHeight="false" outlineLevel="0" collapsed="false">
      <c r="D442" s="11"/>
      <c r="E442" s="12"/>
      <c r="F442" s="9" t="s">
        <v>106</v>
      </c>
      <c r="G442" s="10" t="n">
        <f aca="false">SUM(G441:G441)</f>
        <v>10445.56</v>
      </c>
      <c r="H442" s="10" t="n">
        <f aca="false">SUM(H441:H441)</f>
        <v>9964.72</v>
      </c>
      <c r="I442" s="10" t="n">
        <f aca="false">SUM(I441:I441)</f>
        <v>10139</v>
      </c>
      <c r="J442" s="10" t="n">
        <f aca="false">SUM(J441:J441)</f>
        <v>11091</v>
      </c>
      <c r="K442" s="10" t="n">
        <f aca="false">SUM(K441:K441)</f>
        <v>11575</v>
      </c>
      <c r="L442" s="10" t="n">
        <f aca="false">SUM(L441:L441)</f>
        <v>9575</v>
      </c>
      <c r="M442" s="10" t="n">
        <f aca="false">SUM(M441:M441)</f>
        <v>9575</v>
      </c>
    </row>
    <row r="444" customFormat="false" ht="12.8" hidden="false" customHeight="false" outlineLevel="0" collapsed="false">
      <c r="D444" s="40" t="s">
        <v>228</v>
      </c>
      <c r="E444" s="40"/>
      <c r="F444" s="40"/>
      <c r="G444" s="40"/>
      <c r="H444" s="40"/>
      <c r="I444" s="40"/>
      <c r="J444" s="40"/>
      <c r="K444" s="40"/>
      <c r="L444" s="40"/>
      <c r="M444" s="40"/>
    </row>
    <row r="445" customFormat="false" ht="12.8" hidden="false" customHeight="false" outlineLevel="0" collapsed="false">
      <c r="D445" s="5" t="s">
        <v>20</v>
      </c>
      <c r="E445" s="5" t="s">
        <v>21</v>
      </c>
      <c r="F445" s="5" t="s">
        <v>22</v>
      </c>
      <c r="G445" s="5" t="s">
        <v>1</v>
      </c>
      <c r="H445" s="5" t="s">
        <v>2</v>
      </c>
      <c r="I445" s="5" t="s">
        <v>3</v>
      </c>
      <c r="J445" s="5" t="s">
        <v>4</v>
      </c>
      <c r="K445" s="5" t="s">
        <v>5</v>
      </c>
      <c r="L445" s="5" t="s">
        <v>6</v>
      </c>
      <c r="M445" s="5" t="s">
        <v>7</v>
      </c>
    </row>
    <row r="446" customFormat="false" ht="12.8" hidden="false" customHeight="false" outlineLevel="0" collapsed="false">
      <c r="D446" s="49" t="s">
        <v>229</v>
      </c>
      <c r="E446" s="7" t="n">
        <v>620</v>
      </c>
      <c r="F446" s="7" t="s">
        <v>112</v>
      </c>
      <c r="G446" s="8" t="n">
        <v>0</v>
      </c>
      <c r="H446" s="8" t="n">
        <v>0</v>
      </c>
      <c r="I446" s="8" t="n">
        <v>830</v>
      </c>
      <c r="J446" s="8" t="n">
        <v>565</v>
      </c>
      <c r="K446" s="23" t="n">
        <v>0</v>
      </c>
      <c r="L446" s="8" t="n">
        <f aca="false">K446</f>
        <v>0</v>
      </c>
      <c r="M446" s="8" t="n">
        <f aca="false">L446</f>
        <v>0</v>
      </c>
    </row>
    <row r="447" customFormat="false" ht="12.8" hidden="false" customHeight="false" outlineLevel="0" collapsed="false">
      <c r="A447" s="1" t="n">
        <v>6</v>
      </c>
      <c r="B447" s="1" t="n">
        <v>3</v>
      </c>
      <c r="C447" s="1" t="n">
        <v>1</v>
      </c>
      <c r="D447" s="49" t="s">
        <v>229</v>
      </c>
      <c r="E447" s="7" t="n">
        <v>630</v>
      </c>
      <c r="F447" s="7" t="s">
        <v>113</v>
      </c>
      <c r="G447" s="8" t="n">
        <v>6175.73</v>
      </c>
      <c r="H447" s="8" t="n">
        <v>5564.72</v>
      </c>
      <c r="I447" s="8" t="n">
        <v>4409</v>
      </c>
      <c r="J447" s="8" t="n">
        <v>5714</v>
      </c>
      <c r="K447" s="8" t="n">
        <v>7075</v>
      </c>
      <c r="L447" s="8" t="n">
        <v>5075</v>
      </c>
      <c r="M447" s="8" t="n">
        <f aca="false">L447</f>
        <v>5075</v>
      </c>
    </row>
    <row r="448" customFormat="false" ht="12.8" hidden="false" customHeight="false" outlineLevel="0" collapsed="false">
      <c r="A448" s="1" t="n">
        <v>6</v>
      </c>
      <c r="B448" s="1" t="n">
        <v>3</v>
      </c>
      <c r="C448" s="1" t="n">
        <v>1</v>
      </c>
      <c r="D448" s="44" t="s">
        <v>8</v>
      </c>
      <c r="E448" s="9" t="n">
        <v>41</v>
      </c>
      <c r="F448" s="9" t="s">
        <v>10</v>
      </c>
      <c r="G448" s="10" t="n">
        <f aca="false">SUM(G446:G447)</f>
        <v>6175.73</v>
      </c>
      <c r="H448" s="10" t="n">
        <f aca="false">SUM(H446:H447)</f>
        <v>5564.72</v>
      </c>
      <c r="I448" s="10" t="n">
        <f aca="false">SUM(I446:I447)</f>
        <v>5239</v>
      </c>
      <c r="J448" s="10" t="n">
        <f aca="false">SUM(J446:J447)</f>
        <v>6279</v>
      </c>
      <c r="K448" s="10" t="n">
        <f aca="false">SUM(K446:K447)</f>
        <v>7075</v>
      </c>
      <c r="L448" s="10" t="n">
        <f aca="false">SUM(L446:L447)</f>
        <v>5075</v>
      </c>
      <c r="M448" s="10" t="n">
        <f aca="false">SUM(M446:M447)</f>
        <v>5075</v>
      </c>
    </row>
    <row r="450" customFormat="false" ht="12.8" hidden="false" customHeight="false" outlineLevel="0" collapsed="false">
      <c r="E450" s="27" t="s">
        <v>44</v>
      </c>
      <c r="F450" s="11" t="s">
        <v>131</v>
      </c>
      <c r="G450" s="28"/>
      <c r="H450" s="28"/>
      <c r="I450" s="28"/>
      <c r="J450" s="28" t="n">
        <v>1000</v>
      </c>
      <c r="K450" s="28" t="n">
        <v>1000</v>
      </c>
      <c r="L450" s="28" t="n">
        <f aca="false">K450</f>
        <v>1000</v>
      </c>
      <c r="M450" s="29" t="n">
        <f aca="false">L450</f>
        <v>1000</v>
      </c>
    </row>
    <row r="451" customFormat="false" ht="12.8" hidden="false" customHeight="false" outlineLevel="0" collapsed="false">
      <c r="E451" s="30"/>
      <c r="F451" s="56" t="s">
        <v>230</v>
      </c>
      <c r="G451" s="57" t="n">
        <v>5400</v>
      </c>
      <c r="H451" s="57" t="n">
        <v>5400</v>
      </c>
      <c r="I451" s="57" t="n">
        <v>0</v>
      </c>
      <c r="J451" s="57" t="n">
        <v>750</v>
      </c>
      <c r="K451" s="57" t="n">
        <v>3000</v>
      </c>
      <c r="L451" s="57" t="n">
        <f aca="false">K451</f>
        <v>3000</v>
      </c>
      <c r="M451" s="33" t="n">
        <f aca="false">L451</f>
        <v>3000</v>
      </c>
    </row>
    <row r="452" customFormat="false" ht="12.8" hidden="false" customHeight="false" outlineLevel="0" collapsed="false">
      <c r="E452" s="30"/>
      <c r="F452" s="56" t="s">
        <v>231</v>
      </c>
      <c r="G452" s="57"/>
      <c r="H452" s="57"/>
      <c r="I452" s="57"/>
      <c r="J452" s="57"/>
      <c r="K452" s="58" t="n">
        <v>2000</v>
      </c>
      <c r="L452" s="57"/>
      <c r="M452" s="33"/>
    </row>
    <row r="453" customFormat="false" ht="12.8" hidden="false" customHeight="false" outlineLevel="0" collapsed="false">
      <c r="E453" s="35"/>
      <c r="F453" s="59" t="s">
        <v>232</v>
      </c>
      <c r="G453" s="37"/>
      <c r="H453" s="37"/>
      <c r="I453" s="37" t="n">
        <v>5074</v>
      </c>
      <c r="J453" s="37" t="n">
        <v>3459</v>
      </c>
      <c r="K453" s="37" t="n">
        <v>0</v>
      </c>
      <c r="L453" s="37" t="n">
        <f aca="false">K453</f>
        <v>0</v>
      </c>
      <c r="M453" s="38" t="n">
        <f aca="false">L453</f>
        <v>0</v>
      </c>
    </row>
    <row r="455" customFormat="false" ht="12.8" hidden="false" customHeight="false" outlineLevel="0" collapsed="false">
      <c r="D455" s="40" t="s">
        <v>233</v>
      </c>
      <c r="E455" s="40"/>
      <c r="F455" s="40"/>
      <c r="G455" s="40"/>
      <c r="H455" s="40"/>
      <c r="I455" s="40"/>
      <c r="J455" s="40"/>
      <c r="K455" s="40"/>
      <c r="L455" s="40"/>
      <c r="M455" s="40"/>
    </row>
    <row r="456" customFormat="false" ht="12.8" hidden="false" customHeight="false" outlineLevel="0" collapsed="false">
      <c r="D456" s="5" t="s">
        <v>20</v>
      </c>
      <c r="E456" s="5" t="s">
        <v>21</v>
      </c>
      <c r="F456" s="5" t="s">
        <v>22</v>
      </c>
      <c r="G456" s="5" t="s">
        <v>1</v>
      </c>
      <c r="H456" s="5" t="s">
        <v>2</v>
      </c>
      <c r="I456" s="5" t="s">
        <v>3</v>
      </c>
      <c r="J456" s="5" t="s">
        <v>4</v>
      </c>
      <c r="K456" s="5" t="s">
        <v>5</v>
      </c>
      <c r="L456" s="5" t="s">
        <v>6</v>
      </c>
      <c r="M456" s="5" t="s">
        <v>7</v>
      </c>
    </row>
    <row r="457" customFormat="false" ht="12.8" hidden="false" customHeight="false" outlineLevel="0" collapsed="false">
      <c r="A457" s="1" t="n">
        <v>6</v>
      </c>
      <c r="B457" s="1" t="n">
        <v>3</v>
      </c>
      <c r="C457" s="1" t="n">
        <v>2</v>
      </c>
      <c r="D457" s="49" t="s">
        <v>229</v>
      </c>
      <c r="E457" s="7" t="n">
        <v>640</v>
      </c>
      <c r="F457" s="7" t="s">
        <v>114</v>
      </c>
      <c r="G457" s="8" t="n">
        <v>4269.83</v>
      </c>
      <c r="H457" s="8" t="n">
        <v>4400</v>
      </c>
      <c r="I457" s="8" t="n">
        <v>4900</v>
      </c>
      <c r="J457" s="8" t="n">
        <v>4812</v>
      </c>
      <c r="K457" s="8" t="n">
        <f aca="false">SUM(K460:K463)</f>
        <v>4500</v>
      </c>
      <c r="L457" s="8" t="n">
        <f aca="false">SUM(L460:L463)</f>
        <v>4500</v>
      </c>
      <c r="M457" s="8" t="n">
        <f aca="false">SUM(M460:M463)</f>
        <v>4500</v>
      </c>
    </row>
    <row r="458" customFormat="false" ht="12.8" hidden="false" customHeight="false" outlineLevel="0" collapsed="false">
      <c r="A458" s="1" t="n">
        <v>6</v>
      </c>
      <c r="B458" s="1" t="n">
        <v>3</v>
      </c>
      <c r="C458" s="1" t="n">
        <v>2</v>
      </c>
      <c r="D458" s="44" t="s">
        <v>8</v>
      </c>
      <c r="E458" s="9" t="n">
        <v>41</v>
      </c>
      <c r="F458" s="9" t="s">
        <v>10</v>
      </c>
      <c r="G458" s="10" t="n">
        <f aca="false">SUM(G457:G457)</f>
        <v>4269.83</v>
      </c>
      <c r="H458" s="10" t="n">
        <f aca="false">SUM(H457:H457)</f>
        <v>4400</v>
      </c>
      <c r="I458" s="10" t="n">
        <f aca="false">SUM(I457:I457)</f>
        <v>4900</v>
      </c>
      <c r="J458" s="10" t="n">
        <f aca="false">SUM(J457:J457)</f>
        <v>4812</v>
      </c>
      <c r="K458" s="10" t="n">
        <f aca="false">SUM(K457:K457)</f>
        <v>4500</v>
      </c>
      <c r="L458" s="10" t="n">
        <f aca="false">SUM(L457:L457)</f>
        <v>4500</v>
      </c>
      <c r="M458" s="10" t="n">
        <f aca="false">SUM(M457:M457)</f>
        <v>4500</v>
      </c>
    </row>
    <row r="460" customFormat="false" ht="12.8" hidden="false" customHeight="false" outlineLevel="0" collapsed="false">
      <c r="E460" s="27" t="s">
        <v>44</v>
      </c>
      <c r="F460" s="11" t="s">
        <v>234</v>
      </c>
      <c r="G460" s="28" t="n">
        <v>1100</v>
      </c>
      <c r="H460" s="28" t="n">
        <v>1100</v>
      </c>
      <c r="I460" s="28" t="n">
        <v>1100</v>
      </c>
      <c r="J460" s="28" t="n">
        <v>1100</v>
      </c>
      <c r="K460" s="28" t="n">
        <v>1000</v>
      </c>
      <c r="L460" s="28" t="n">
        <f aca="false">K460</f>
        <v>1000</v>
      </c>
      <c r="M460" s="29" t="n">
        <f aca="false">L460</f>
        <v>1000</v>
      </c>
    </row>
    <row r="461" customFormat="false" ht="12.8" hidden="false" customHeight="false" outlineLevel="0" collapsed="false">
      <c r="E461" s="30"/>
      <c r="F461" s="1" t="s">
        <v>235</v>
      </c>
      <c r="G461" s="32" t="n">
        <v>1669.83</v>
      </c>
      <c r="H461" s="32" t="n">
        <v>1000</v>
      </c>
      <c r="I461" s="32" t="n">
        <v>1500</v>
      </c>
      <c r="J461" s="32" t="n">
        <v>1412</v>
      </c>
      <c r="K461" s="32" t="n">
        <v>1200</v>
      </c>
      <c r="L461" s="32" t="n">
        <f aca="false">K461</f>
        <v>1200</v>
      </c>
      <c r="M461" s="33" t="n">
        <f aca="false">L461</f>
        <v>1200</v>
      </c>
    </row>
    <row r="462" customFormat="false" ht="12.8" hidden="false" customHeight="false" outlineLevel="0" collapsed="false">
      <c r="E462" s="30"/>
      <c r="F462" s="31" t="s">
        <v>236</v>
      </c>
      <c r="G462" s="32" t="n">
        <v>1000</v>
      </c>
      <c r="H462" s="32" t="n">
        <v>1300</v>
      </c>
      <c r="I462" s="32" t="n">
        <v>1300</v>
      </c>
      <c r="J462" s="32" t="n">
        <v>1300</v>
      </c>
      <c r="K462" s="32" t="n">
        <v>1300</v>
      </c>
      <c r="L462" s="32" t="n">
        <f aca="false">K462</f>
        <v>1300</v>
      </c>
      <c r="M462" s="33" t="n">
        <f aca="false">L462</f>
        <v>1300</v>
      </c>
    </row>
    <row r="463" customFormat="false" ht="12.8" hidden="false" customHeight="false" outlineLevel="0" collapsed="false">
      <c r="E463" s="35"/>
      <c r="F463" s="36" t="s">
        <v>237</v>
      </c>
      <c r="G463" s="37" t="n">
        <v>500</v>
      </c>
      <c r="H463" s="37" t="n">
        <v>1000</v>
      </c>
      <c r="I463" s="37" t="n">
        <v>1000</v>
      </c>
      <c r="J463" s="37" t="n">
        <v>1000</v>
      </c>
      <c r="K463" s="37" t="n">
        <v>1000</v>
      </c>
      <c r="L463" s="37" t="n">
        <f aca="false">K463</f>
        <v>1000</v>
      </c>
      <c r="M463" s="38" t="n">
        <f aca="false">L463</f>
        <v>1000</v>
      </c>
    </row>
    <row r="465" customFormat="false" ht="12.8" hidden="false" customHeight="false" outlineLevel="0" collapsed="false">
      <c r="D465" s="13" t="s">
        <v>238</v>
      </c>
      <c r="E465" s="13"/>
      <c r="F465" s="13"/>
      <c r="G465" s="13"/>
      <c r="H465" s="13"/>
      <c r="I465" s="13"/>
      <c r="J465" s="13"/>
      <c r="K465" s="13"/>
      <c r="L465" s="13"/>
      <c r="M465" s="13"/>
    </row>
    <row r="466" customFormat="false" ht="12.8" hidden="false" customHeight="false" outlineLevel="0" collapsed="false">
      <c r="D466" s="4"/>
      <c r="E466" s="4"/>
      <c r="F466" s="4"/>
      <c r="G466" s="5" t="s">
        <v>1</v>
      </c>
      <c r="H466" s="5" t="s">
        <v>2</v>
      </c>
      <c r="I466" s="5" t="s">
        <v>3</v>
      </c>
      <c r="J466" s="5" t="s">
        <v>4</v>
      </c>
      <c r="K466" s="5" t="s">
        <v>5</v>
      </c>
      <c r="L466" s="5" t="s">
        <v>6</v>
      </c>
      <c r="M466" s="5" t="s">
        <v>7</v>
      </c>
    </row>
    <row r="467" customFormat="false" ht="12.8" hidden="false" customHeight="false" outlineLevel="0" collapsed="false">
      <c r="A467" s="1" t="n">
        <v>7</v>
      </c>
      <c r="D467" s="14" t="s">
        <v>8</v>
      </c>
      <c r="E467" s="15" t="n">
        <v>111</v>
      </c>
      <c r="F467" s="15" t="s">
        <v>34</v>
      </c>
      <c r="G467" s="16" t="n">
        <f aca="false">G474+G514</f>
        <v>40325.07</v>
      </c>
      <c r="H467" s="16" t="n">
        <f aca="false">H474+H514</f>
        <v>36752.41</v>
      </c>
      <c r="I467" s="16" t="n">
        <f aca="false">I474+I514</f>
        <v>37512</v>
      </c>
      <c r="J467" s="16" t="n">
        <f aca="false">J474+J514</f>
        <v>36911</v>
      </c>
      <c r="K467" s="16" t="n">
        <f aca="false">K474+K514</f>
        <v>39753</v>
      </c>
      <c r="L467" s="16" t="n">
        <f aca="false">L474+L514</f>
        <v>43623</v>
      </c>
      <c r="M467" s="16" t="n">
        <f aca="false">M474+M514</f>
        <v>47879</v>
      </c>
    </row>
    <row r="468" customFormat="false" ht="12.8" hidden="false" customHeight="false" outlineLevel="0" collapsed="false">
      <c r="A468" s="1" t="n">
        <v>7</v>
      </c>
      <c r="D468" s="14"/>
      <c r="E468" s="15" t="n">
        <v>41</v>
      </c>
      <c r="F468" s="15" t="s">
        <v>10</v>
      </c>
      <c r="G468" s="16" t="n">
        <f aca="false">G475+G518</f>
        <v>51813.01</v>
      </c>
      <c r="H468" s="16" t="n">
        <f aca="false">H475+H518</f>
        <v>59918.84</v>
      </c>
      <c r="I468" s="16" t="n">
        <f aca="false">I475+I518</f>
        <v>82444</v>
      </c>
      <c r="J468" s="16" t="n">
        <f aca="false">J475+J518</f>
        <v>83111</v>
      </c>
      <c r="K468" s="16" t="n">
        <f aca="false">K475+K518</f>
        <v>101242</v>
      </c>
      <c r="L468" s="16" t="n">
        <f aca="false">L475+L518</f>
        <v>102481</v>
      </c>
      <c r="M468" s="16" t="n">
        <f aca="false">M475+M518</f>
        <v>108869</v>
      </c>
    </row>
    <row r="469" customFormat="false" ht="12.8" hidden="false" customHeight="false" outlineLevel="0" collapsed="false">
      <c r="D469" s="14"/>
      <c r="E469" s="15" t="n">
        <v>72</v>
      </c>
      <c r="F469" s="15" t="s">
        <v>12</v>
      </c>
      <c r="G469" s="16" t="n">
        <f aca="false">G476</f>
        <v>0</v>
      </c>
      <c r="H469" s="16" t="n">
        <f aca="false">H476</f>
        <v>684.11</v>
      </c>
      <c r="I469" s="16" t="n">
        <f aca="false">I476</f>
        <v>700</v>
      </c>
      <c r="J469" s="16" t="n">
        <f aca="false">J476</f>
        <v>1799</v>
      </c>
      <c r="K469" s="16" t="n">
        <f aca="false">K476</f>
        <v>831</v>
      </c>
      <c r="L469" s="16" t="n">
        <f aca="false">L476</f>
        <v>831</v>
      </c>
      <c r="M469" s="16" t="n">
        <f aca="false">M476</f>
        <v>831</v>
      </c>
    </row>
    <row r="470" customFormat="false" ht="12.8" hidden="false" customHeight="false" outlineLevel="0" collapsed="false">
      <c r="A470" s="1" t="n">
        <v>7</v>
      </c>
      <c r="D470" s="11"/>
      <c r="E470" s="12"/>
      <c r="F470" s="17" t="s">
        <v>106</v>
      </c>
      <c r="G470" s="18" t="n">
        <f aca="false">SUM(G467:G469)</f>
        <v>92138.08</v>
      </c>
      <c r="H470" s="18" t="n">
        <f aca="false">SUM(H467:H469)</f>
        <v>97355.36</v>
      </c>
      <c r="I470" s="18" t="n">
        <f aca="false">SUM(I467:I469)</f>
        <v>120656</v>
      </c>
      <c r="J470" s="18" t="n">
        <f aca="false">SUM(J467:J469)</f>
        <v>121821</v>
      </c>
      <c r="K470" s="18" t="n">
        <f aca="false">SUM(K467:K469)</f>
        <v>141826</v>
      </c>
      <c r="L470" s="18" t="n">
        <f aca="false">SUM(L467:L469)</f>
        <v>146935</v>
      </c>
      <c r="M470" s="18" t="n">
        <f aca="false">SUM(M467:M469)</f>
        <v>157579</v>
      </c>
    </row>
    <row r="472" customFormat="false" ht="12.8" hidden="false" customHeight="false" outlineLevel="0" collapsed="false">
      <c r="D472" s="19" t="s">
        <v>239</v>
      </c>
      <c r="E472" s="19"/>
      <c r="F472" s="19"/>
      <c r="G472" s="19"/>
      <c r="H472" s="19"/>
      <c r="I472" s="19"/>
      <c r="J472" s="19"/>
      <c r="K472" s="19"/>
      <c r="L472" s="19"/>
      <c r="M472" s="19"/>
    </row>
    <row r="473" customFormat="false" ht="12.8" hidden="false" customHeight="false" outlineLevel="0" collapsed="false">
      <c r="D473" s="73"/>
      <c r="E473" s="73"/>
      <c r="F473" s="73"/>
      <c r="G473" s="5" t="s">
        <v>1</v>
      </c>
      <c r="H473" s="5" t="s">
        <v>2</v>
      </c>
      <c r="I473" s="5" t="s">
        <v>3</v>
      </c>
      <c r="J473" s="5" t="s">
        <v>4</v>
      </c>
      <c r="K473" s="5" t="s">
        <v>5</v>
      </c>
      <c r="L473" s="5" t="s">
        <v>6</v>
      </c>
      <c r="M473" s="5" t="s">
        <v>7</v>
      </c>
    </row>
    <row r="474" customFormat="false" ht="12.8" hidden="false" customHeight="false" outlineLevel="0" collapsed="false">
      <c r="A474" s="1" t="n">
        <v>7</v>
      </c>
      <c r="B474" s="1" t="n">
        <v>1</v>
      </c>
      <c r="D474" s="20" t="s">
        <v>8</v>
      </c>
      <c r="E474" s="7" t="n">
        <v>111</v>
      </c>
      <c r="F474" s="7" t="s">
        <v>34</v>
      </c>
      <c r="G474" s="8" t="n">
        <f aca="false">G484</f>
        <v>38494.67</v>
      </c>
      <c r="H474" s="8" t="n">
        <f aca="false">H484</f>
        <v>34925.29</v>
      </c>
      <c r="I474" s="8" t="n">
        <f aca="false">I484</f>
        <v>35712</v>
      </c>
      <c r="J474" s="8" t="n">
        <f aca="false">J484</f>
        <v>35711</v>
      </c>
      <c r="K474" s="8" t="n">
        <f aca="false">K484</f>
        <v>38688</v>
      </c>
      <c r="L474" s="8" t="n">
        <f aca="false">L484</f>
        <v>42558</v>
      </c>
      <c r="M474" s="8" t="n">
        <f aca="false">M484</f>
        <v>46814</v>
      </c>
    </row>
    <row r="475" customFormat="false" ht="12.8" hidden="false" customHeight="false" outlineLevel="0" collapsed="false">
      <c r="A475" s="1" t="n">
        <v>7</v>
      </c>
      <c r="B475" s="1" t="n">
        <v>1</v>
      </c>
      <c r="D475" s="20"/>
      <c r="E475" s="7" t="n">
        <v>41</v>
      </c>
      <c r="F475" s="7" t="s">
        <v>10</v>
      </c>
      <c r="G475" s="8" t="n">
        <f aca="false">G489+G504</f>
        <v>48913.01</v>
      </c>
      <c r="H475" s="8" t="n">
        <f aca="false">H489+H504</f>
        <v>57018.84</v>
      </c>
      <c r="I475" s="8" t="n">
        <f aca="false">I489+I504</f>
        <v>78444</v>
      </c>
      <c r="J475" s="8" t="n">
        <f aca="false">J489+J504</f>
        <v>77752</v>
      </c>
      <c r="K475" s="8" t="n">
        <f aca="false">K489+K504</f>
        <v>97442</v>
      </c>
      <c r="L475" s="8" t="n">
        <f aca="false">L489+L504</f>
        <v>98681</v>
      </c>
      <c r="M475" s="8" t="n">
        <f aca="false">M489+M504</f>
        <v>105069</v>
      </c>
    </row>
    <row r="476" customFormat="false" ht="12.8" hidden="false" customHeight="false" outlineLevel="0" collapsed="false">
      <c r="D476" s="20"/>
      <c r="E476" s="7" t="n">
        <v>72</v>
      </c>
      <c r="F476" s="7" t="s">
        <v>12</v>
      </c>
      <c r="G476" s="8" t="n">
        <f aca="false">G492</f>
        <v>0</v>
      </c>
      <c r="H476" s="8" t="n">
        <f aca="false">H492</f>
        <v>684.11</v>
      </c>
      <c r="I476" s="8" t="n">
        <f aca="false">I492</f>
        <v>700</v>
      </c>
      <c r="J476" s="8" t="n">
        <f aca="false">J492</f>
        <v>1799</v>
      </c>
      <c r="K476" s="8" t="n">
        <f aca="false">K492</f>
        <v>831</v>
      </c>
      <c r="L476" s="8" t="n">
        <f aca="false">L492</f>
        <v>831</v>
      </c>
      <c r="M476" s="8" t="n">
        <f aca="false">M492</f>
        <v>831</v>
      </c>
    </row>
    <row r="477" customFormat="false" ht="12.8" hidden="false" customHeight="false" outlineLevel="0" collapsed="false">
      <c r="A477" s="1" t="n">
        <v>7</v>
      </c>
      <c r="B477" s="1" t="n">
        <v>1</v>
      </c>
      <c r="D477" s="11"/>
      <c r="E477" s="12"/>
      <c r="F477" s="9" t="s">
        <v>106</v>
      </c>
      <c r="G477" s="10" t="n">
        <f aca="false">SUM(G474:G476)</f>
        <v>87407.68</v>
      </c>
      <c r="H477" s="10" t="n">
        <f aca="false">SUM(H474:H476)</f>
        <v>92628.24</v>
      </c>
      <c r="I477" s="10" t="n">
        <f aca="false">SUM(I474:I476)</f>
        <v>114856</v>
      </c>
      <c r="J477" s="10" t="n">
        <f aca="false">SUM(J474:J476)</f>
        <v>115262</v>
      </c>
      <c r="K477" s="10" t="n">
        <f aca="false">SUM(K474:K476)</f>
        <v>136961</v>
      </c>
      <c r="L477" s="10" t="n">
        <f aca="false">SUM(L474:L476)</f>
        <v>142070</v>
      </c>
      <c r="M477" s="10" t="n">
        <f aca="false">SUM(M474:M476)</f>
        <v>152714</v>
      </c>
    </row>
    <row r="479" customFormat="false" ht="12.8" hidden="false" customHeight="false" outlineLevel="0" collapsed="false">
      <c r="D479" s="40" t="s">
        <v>240</v>
      </c>
      <c r="E479" s="40"/>
      <c r="F479" s="40"/>
      <c r="G479" s="40"/>
      <c r="H479" s="40"/>
      <c r="I479" s="40"/>
      <c r="J479" s="40"/>
      <c r="K479" s="40"/>
      <c r="L479" s="40"/>
      <c r="M479" s="40"/>
    </row>
    <row r="480" customFormat="false" ht="12.8" hidden="false" customHeight="false" outlineLevel="0" collapsed="false">
      <c r="D480" s="5" t="s">
        <v>20</v>
      </c>
      <c r="E480" s="5" t="s">
        <v>21</v>
      </c>
      <c r="F480" s="5" t="s">
        <v>22</v>
      </c>
      <c r="G480" s="5" t="s">
        <v>1</v>
      </c>
      <c r="H480" s="5" t="s">
        <v>2</v>
      </c>
      <c r="I480" s="5" t="s">
        <v>3</v>
      </c>
      <c r="J480" s="5" t="s">
        <v>4</v>
      </c>
      <c r="K480" s="5" t="s">
        <v>5</v>
      </c>
      <c r="L480" s="5" t="s">
        <v>6</v>
      </c>
      <c r="M480" s="5" t="s">
        <v>7</v>
      </c>
    </row>
    <row r="481" customFormat="false" ht="12.8" hidden="false" customHeight="false" outlineLevel="0" collapsed="false">
      <c r="A481" s="1" t="n">
        <v>7</v>
      </c>
      <c r="B481" s="1" t="n">
        <v>1</v>
      </c>
      <c r="C481" s="1" t="n">
        <v>1</v>
      </c>
      <c r="D481" s="49" t="s">
        <v>241</v>
      </c>
      <c r="E481" s="7" t="n">
        <v>610</v>
      </c>
      <c r="F481" s="7" t="s">
        <v>111</v>
      </c>
      <c r="G481" s="8" t="n">
        <v>27765.1</v>
      </c>
      <c r="H481" s="8" t="n">
        <v>24196.49</v>
      </c>
      <c r="I481" s="8" t="n">
        <v>26462</v>
      </c>
      <c r="J481" s="8" t="n">
        <v>26447</v>
      </c>
      <c r="K481" s="8" t="n">
        <v>27875</v>
      </c>
      <c r="L481" s="8" t="n">
        <v>30663</v>
      </c>
      <c r="M481" s="8" t="n">
        <v>33729</v>
      </c>
    </row>
    <row r="482" customFormat="false" ht="12.8" hidden="false" customHeight="false" outlineLevel="0" collapsed="false">
      <c r="A482" s="1" t="n">
        <v>7</v>
      </c>
      <c r="B482" s="1" t="n">
        <v>1</v>
      </c>
      <c r="C482" s="1" t="n">
        <v>1</v>
      </c>
      <c r="D482" s="49"/>
      <c r="E482" s="7" t="n">
        <v>620</v>
      </c>
      <c r="F482" s="7" t="s">
        <v>112</v>
      </c>
      <c r="G482" s="8" t="n">
        <v>9698.61</v>
      </c>
      <c r="H482" s="8" t="n">
        <v>8985.63</v>
      </c>
      <c r="I482" s="8" t="n">
        <v>9250</v>
      </c>
      <c r="J482" s="8" t="n">
        <v>9264</v>
      </c>
      <c r="K482" s="8" t="n">
        <v>10813</v>
      </c>
      <c r="L482" s="8" t="n">
        <v>11895</v>
      </c>
      <c r="M482" s="8" t="n">
        <v>13085</v>
      </c>
    </row>
    <row r="483" customFormat="false" ht="12.8" hidden="false" customHeight="false" outlineLevel="0" collapsed="false">
      <c r="A483" s="1" t="n">
        <v>7</v>
      </c>
      <c r="B483" s="1" t="n">
        <v>1</v>
      </c>
      <c r="C483" s="1" t="n">
        <v>1</v>
      </c>
      <c r="D483" s="49"/>
      <c r="E483" s="7" t="n">
        <v>630</v>
      </c>
      <c r="F483" s="7" t="s">
        <v>113</v>
      </c>
      <c r="G483" s="8" t="n">
        <v>1030.96</v>
      </c>
      <c r="H483" s="8" t="n">
        <v>1743.17</v>
      </c>
      <c r="I483" s="8" t="n">
        <v>0</v>
      </c>
      <c r="J483" s="8" t="n">
        <v>0</v>
      </c>
      <c r="K483" s="8" t="n">
        <v>0</v>
      </c>
      <c r="L483" s="8" t="n">
        <f aca="false">K483</f>
        <v>0</v>
      </c>
      <c r="M483" s="8" t="n">
        <f aca="false">L483</f>
        <v>0</v>
      </c>
    </row>
    <row r="484" customFormat="false" ht="12.8" hidden="false" customHeight="false" outlineLevel="0" collapsed="false">
      <c r="A484" s="1" t="n">
        <v>7</v>
      </c>
      <c r="B484" s="1" t="n">
        <v>1</v>
      </c>
      <c r="C484" s="1" t="n">
        <v>1</v>
      </c>
      <c r="D484" s="50" t="s">
        <v>8</v>
      </c>
      <c r="E484" s="24" t="n">
        <v>111</v>
      </c>
      <c r="F484" s="24" t="s">
        <v>116</v>
      </c>
      <c r="G484" s="25" t="n">
        <f aca="false">SUM(G481:G483)</f>
        <v>38494.67</v>
      </c>
      <c r="H484" s="25" t="n">
        <f aca="false">SUM(H481:H483)</f>
        <v>34925.29</v>
      </c>
      <c r="I484" s="25" t="n">
        <f aca="false">SUM(I481:I483)</f>
        <v>35712</v>
      </c>
      <c r="J484" s="25" t="n">
        <f aca="false">SUM(J481:J483)</f>
        <v>35711</v>
      </c>
      <c r="K484" s="60" t="n">
        <f aca="false">SUM(K481:K483)</f>
        <v>38688</v>
      </c>
      <c r="L484" s="25" t="n">
        <f aca="false">SUM(L481:L483)</f>
        <v>42558</v>
      </c>
      <c r="M484" s="25" t="n">
        <f aca="false">SUM(M481:M483)</f>
        <v>46814</v>
      </c>
    </row>
    <row r="485" customFormat="false" ht="12.8" hidden="false" customHeight="false" outlineLevel="0" collapsed="false">
      <c r="A485" s="1" t="n">
        <v>7</v>
      </c>
      <c r="B485" s="1" t="n">
        <v>1</v>
      </c>
      <c r="C485" s="1" t="n">
        <v>1</v>
      </c>
      <c r="D485" s="49" t="s">
        <v>241</v>
      </c>
      <c r="E485" s="7" t="n">
        <v>610</v>
      </c>
      <c r="F485" s="7" t="s">
        <v>111</v>
      </c>
      <c r="G485" s="8" t="n">
        <v>22026.13</v>
      </c>
      <c r="H485" s="8" t="n">
        <v>26657.85</v>
      </c>
      <c r="I485" s="8" t="n">
        <v>30458</v>
      </c>
      <c r="J485" s="8" t="n">
        <v>32144</v>
      </c>
      <c r="K485" s="8" t="n">
        <v>46273</v>
      </c>
      <c r="L485" s="8" t="n">
        <v>50472</v>
      </c>
      <c r="M485" s="8" t="n">
        <v>55091</v>
      </c>
    </row>
    <row r="486" customFormat="false" ht="12.8" hidden="false" customHeight="false" outlineLevel="0" collapsed="false">
      <c r="A486" s="1" t="n">
        <v>7</v>
      </c>
      <c r="B486" s="1" t="n">
        <v>1</v>
      </c>
      <c r="C486" s="1" t="n">
        <v>1</v>
      </c>
      <c r="D486" s="49"/>
      <c r="E486" s="7" t="n">
        <v>620</v>
      </c>
      <c r="F486" s="7" t="s">
        <v>112</v>
      </c>
      <c r="G486" s="8" t="n">
        <v>8620.44</v>
      </c>
      <c r="H486" s="8" t="n">
        <v>10236.89</v>
      </c>
      <c r="I486" s="8" t="n">
        <v>12380</v>
      </c>
      <c r="J486" s="8" t="n">
        <v>12081</v>
      </c>
      <c r="K486" s="8" t="n">
        <v>18335</v>
      </c>
      <c r="L486" s="8" t="n">
        <v>18649</v>
      </c>
      <c r="M486" s="8" t="n">
        <v>20358</v>
      </c>
    </row>
    <row r="487" customFormat="false" ht="12.8" hidden="false" customHeight="false" outlineLevel="0" collapsed="false">
      <c r="A487" s="1" t="n">
        <v>7</v>
      </c>
      <c r="B487" s="1" t="n">
        <v>1</v>
      </c>
      <c r="C487" s="1" t="n">
        <v>1</v>
      </c>
      <c r="D487" s="49"/>
      <c r="E487" s="7" t="n">
        <v>630</v>
      </c>
      <c r="F487" s="7" t="s">
        <v>113</v>
      </c>
      <c r="G487" s="8" t="n">
        <v>15044.36</v>
      </c>
      <c r="H487" s="8" t="n">
        <v>16568.79</v>
      </c>
      <c r="I487" s="8" t="n">
        <v>18056</v>
      </c>
      <c r="J487" s="8" t="n">
        <v>29646</v>
      </c>
      <c r="K487" s="8" t="n">
        <f aca="false">6846+18837</f>
        <v>25683</v>
      </c>
      <c r="L487" s="8" t="n">
        <f aca="false">6923+18837</f>
        <v>25760</v>
      </c>
      <c r="M487" s="8" t="n">
        <f aca="false">6983+18837</f>
        <v>25820</v>
      </c>
    </row>
    <row r="488" customFormat="false" ht="12.8" hidden="false" customHeight="false" outlineLevel="0" collapsed="false">
      <c r="A488" s="1" t="n">
        <v>7</v>
      </c>
      <c r="B488" s="1" t="n">
        <v>1</v>
      </c>
      <c r="C488" s="1" t="n">
        <v>1</v>
      </c>
      <c r="D488" s="49"/>
      <c r="E488" s="7" t="n">
        <v>640</v>
      </c>
      <c r="F488" s="7" t="s">
        <v>114</v>
      </c>
      <c r="G488" s="8" t="n">
        <v>216.69</v>
      </c>
      <c r="H488" s="8" t="n">
        <v>73.18</v>
      </c>
      <c r="I488" s="8" t="n">
        <v>3050</v>
      </c>
      <c r="J488" s="8" t="n">
        <v>88</v>
      </c>
      <c r="K488" s="8" t="n">
        <v>3351</v>
      </c>
      <c r="L488" s="8" t="n">
        <v>0</v>
      </c>
      <c r="M488" s="8" t="n">
        <f aca="false">L488</f>
        <v>0</v>
      </c>
    </row>
    <row r="489" customFormat="false" ht="12.8" hidden="false" customHeight="false" outlineLevel="0" collapsed="false">
      <c r="A489" s="1" t="n">
        <v>7</v>
      </c>
      <c r="B489" s="1" t="n">
        <v>1</v>
      </c>
      <c r="C489" s="1" t="n">
        <v>1</v>
      </c>
      <c r="D489" s="50" t="s">
        <v>8</v>
      </c>
      <c r="E489" s="24" t="n">
        <v>41</v>
      </c>
      <c r="F489" s="24" t="s">
        <v>10</v>
      </c>
      <c r="G489" s="25" t="n">
        <f aca="false">SUM(G485:G488)</f>
        <v>45907.62</v>
      </c>
      <c r="H489" s="25" t="n">
        <f aca="false">SUM(H485:H488)</f>
        <v>53536.71</v>
      </c>
      <c r="I489" s="25" t="n">
        <f aca="false">SUM(I485:I488)</f>
        <v>63944</v>
      </c>
      <c r="J489" s="25" t="n">
        <f aca="false">SUM(J485:J488)</f>
        <v>73959</v>
      </c>
      <c r="K489" s="25" t="n">
        <f aca="false">SUM(K485:K488)</f>
        <v>93642</v>
      </c>
      <c r="L489" s="25" t="n">
        <f aca="false">SUM(L485:L488)</f>
        <v>94881</v>
      </c>
      <c r="M489" s="25" t="n">
        <f aca="false">SUM(M485:M488)</f>
        <v>101269</v>
      </c>
    </row>
    <row r="490" customFormat="false" ht="12.8" hidden="false" customHeight="false" outlineLevel="0" collapsed="false">
      <c r="D490" s="26" t="s">
        <v>241</v>
      </c>
      <c r="E490" s="7" t="n">
        <v>630</v>
      </c>
      <c r="F490" s="7" t="s">
        <v>113</v>
      </c>
      <c r="G490" s="8" t="n">
        <v>0</v>
      </c>
      <c r="H490" s="8" t="n">
        <v>0</v>
      </c>
      <c r="I490" s="8" t="n">
        <v>0</v>
      </c>
      <c r="J490" s="8" t="n">
        <v>1000</v>
      </c>
      <c r="K490" s="8" t="n">
        <v>0</v>
      </c>
      <c r="L490" s="8" t="n">
        <f aca="false">K490</f>
        <v>0</v>
      </c>
      <c r="M490" s="8" t="n">
        <f aca="false">L490</f>
        <v>0</v>
      </c>
    </row>
    <row r="491" customFormat="false" ht="12.8" hidden="false" customHeight="false" outlineLevel="0" collapsed="false">
      <c r="D491" s="26"/>
      <c r="E491" s="7" t="n">
        <v>640</v>
      </c>
      <c r="F491" s="7" t="s">
        <v>114</v>
      </c>
      <c r="G491" s="8" t="n">
        <v>0</v>
      </c>
      <c r="H491" s="8" t="n">
        <v>684.11</v>
      </c>
      <c r="I491" s="8" t="n">
        <v>700</v>
      </c>
      <c r="J491" s="8" t="n">
        <v>799</v>
      </c>
      <c r="K491" s="8" t="n">
        <v>831</v>
      </c>
      <c r="L491" s="8" t="n">
        <f aca="false">K491</f>
        <v>831</v>
      </c>
      <c r="M491" s="8" t="n">
        <f aca="false">L491</f>
        <v>831</v>
      </c>
    </row>
    <row r="492" customFormat="false" ht="12.8" hidden="false" customHeight="false" outlineLevel="0" collapsed="false">
      <c r="D492" s="50" t="s">
        <v>8</v>
      </c>
      <c r="E492" s="24" t="n">
        <v>72</v>
      </c>
      <c r="F492" s="24" t="s">
        <v>12</v>
      </c>
      <c r="G492" s="25" t="n">
        <f aca="false">SUM(G490:G491)</f>
        <v>0</v>
      </c>
      <c r="H492" s="25" t="n">
        <f aca="false">SUM(H490:H491)</f>
        <v>684.11</v>
      </c>
      <c r="I492" s="25" t="n">
        <f aca="false">SUM(I490:I491)</f>
        <v>700</v>
      </c>
      <c r="J492" s="25" t="n">
        <f aca="false">SUM(J490:J491)</f>
        <v>1799</v>
      </c>
      <c r="K492" s="25" t="n">
        <f aca="false">SUM(K490:K491)</f>
        <v>831</v>
      </c>
      <c r="L492" s="25" t="n">
        <f aca="false">SUM(L490:L491)</f>
        <v>831</v>
      </c>
      <c r="M492" s="25" t="n">
        <f aca="false">SUM(M490:M491)</f>
        <v>831</v>
      </c>
    </row>
    <row r="493" customFormat="false" ht="12.8" hidden="false" customHeight="false" outlineLevel="0" collapsed="false">
      <c r="A493" s="1" t="n">
        <v>7</v>
      </c>
      <c r="B493" s="1" t="n">
        <v>1</v>
      </c>
      <c r="C493" s="1" t="n">
        <v>1</v>
      </c>
      <c r="D493" s="11"/>
      <c r="E493" s="12"/>
      <c r="F493" s="9" t="s">
        <v>106</v>
      </c>
      <c r="G493" s="10" t="n">
        <f aca="false">G484+G489+G492</f>
        <v>84402.29</v>
      </c>
      <c r="H493" s="10" t="n">
        <f aca="false">H484+H489+H492</f>
        <v>89146.11</v>
      </c>
      <c r="I493" s="10" t="n">
        <f aca="false">I484+I489+I492</f>
        <v>100356</v>
      </c>
      <c r="J493" s="10" t="n">
        <f aca="false">J484+J489+J492</f>
        <v>111469</v>
      </c>
      <c r="K493" s="10" t="n">
        <f aca="false">K484+K489+K492</f>
        <v>133161</v>
      </c>
      <c r="L493" s="10" t="n">
        <f aca="false">L484+L489+L492</f>
        <v>138270</v>
      </c>
      <c r="M493" s="10" t="n">
        <f aca="false">M484+M489+M492</f>
        <v>148914</v>
      </c>
    </row>
    <row r="495" customFormat="false" ht="12.8" hidden="false" customHeight="false" outlineLevel="0" collapsed="false">
      <c r="E495" s="27" t="s">
        <v>44</v>
      </c>
      <c r="F495" s="11" t="s">
        <v>131</v>
      </c>
      <c r="G495" s="28" t="n">
        <v>2695</v>
      </c>
      <c r="H495" s="28" t="n">
        <v>3025</v>
      </c>
      <c r="I495" s="28" t="n">
        <v>2926</v>
      </c>
      <c r="J495" s="28" t="n">
        <v>2926</v>
      </c>
      <c r="K495" s="28" t="n">
        <v>2926</v>
      </c>
      <c r="L495" s="28" t="n">
        <f aca="false">K495</f>
        <v>2926</v>
      </c>
      <c r="M495" s="29" t="n">
        <f aca="false">L495</f>
        <v>2926</v>
      </c>
    </row>
    <row r="496" customFormat="false" ht="12.8" hidden="false" customHeight="false" outlineLevel="0" collapsed="false">
      <c r="E496" s="30"/>
      <c r="F496" s="56" t="s">
        <v>132</v>
      </c>
      <c r="G496" s="57" t="n">
        <v>3530.82</v>
      </c>
      <c r="H496" s="57" t="n">
        <v>1740</v>
      </c>
      <c r="I496" s="57" t="n">
        <v>4785</v>
      </c>
      <c r="J496" s="57" t="n">
        <v>4785</v>
      </c>
      <c r="K496" s="57" t="n">
        <v>4785</v>
      </c>
      <c r="L496" s="57" t="n">
        <f aca="false">K496</f>
        <v>4785</v>
      </c>
      <c r="M496" s="33" t="n">
        <f aca="false">L496</f>
        <v>4785</v>
      </c>
    </row>
    <row r="497" customFormat="false" ht="12.8" hidden="false" customHeight="false" outlineLevel="0" collapsed="false">
      <c r="E497" s="30"/>
      <c r="F497" s="56" t="s">
        <v>242</v>
      </c>
      <c r="G497" s="57"/>
      <c r="H497" s="57"/>
      <c r="I497" s="57" t="n">
        <v>1721</v>
      </c>
      <c r="J497" s="57" t="n">
        <v>10042</v>
      </c>
      <c r="K497" s="57" t="n">
        <v>10045</v>
      </c>
      <c r="L497" s="57" t="n">
        <f aca="false">K497</f>
        <v>10045</v>
      </c>
      <c r="M497" s="33" t="n">
        <f aca="false">L497</f>
        <v>10045</v>
      </c>
    </row>
    <row r="498" customFormat="false" ht="12.8" hidden="false" customHeight="false" outlineLevel="0" collapsed="false">
      <c r="E498" s="30"/>
      <c r="F498" s="56" t="s">
        <v>243</v>
      </c>
      <c r="G498" s="57"/>
      <c r="H498" s="57"/>
      <c r="I498" s="57" t="n">
        <v>4115</v>
      </c>
      <c r="J498" s="57" t="n">
        <v>0</v>
      </c>
      <c r="K498" s="57" t="n">
        <v>4321</v>
      </c>
      <c r="L498" s="57"/>
      <c r="M498" s="33"/>
    </row>
    <row r="499" customFormat="false" ht="12.8" hidden="false" customHeight="false" outlineLevel="0" collapsed="false">
      <c r="E499" s="35"/>
      <c r="F499" s="59" t="s">
        <v>244</v>
      </c>
      <c r="G499" s="37" t="n">
        <v>1030.96</v>
      </c>
      <c r="H499" s="37" t="n">
        <v>1743.17</v>
      </c>
      <c r="I499" s="37"/>
      <c r="J499" s="37"/>
      <c r="K499" s="37"/>
      <c r="L499" s="37"/>
      <c r="M499" s="38"/>
    </row>
    <row r="501" customFormat="false" ht="12.8" hidden="false" customHeight="false" outlineLevel="0" collapsed="false">
      <c r="D501" s="40" t="s">
        <v>245</v>
      </c>
      <c r="E501" s="40"/>
      <c r="F501" s="40"/>
      <c r="G501" s="40"/>
      <c r="H501" s="40"/>
      <c r="I501" s="40"/>
      <c r="J501" s="40"/>
      <c r="K501" s="40"/>
      <c r="L501" s="40"/>
      <c r="M501" s="40"/>
    </row>
    <row r="502" customFormat="false" ht="12.8" hidden="false" customHeight="false" outlineLevel="0" collapsed="false">
      <c r="D502" s="5" t="s">
        <v>20</v>
      </c>
      <c r="E502" s="5" t="s">
        <v>21</v>
      </c>
      <c r="F502" s="5" t="s">
        <v>22</v>
      </c>
      <c r="G502" s="5" t="s">
        <v>1</v>
      </c>
      <c r="H502" s="5" t="s">
        <v>2</v>
      </c>
      <c r="I502" s="5" t="s">
        <v>3</v>
      </c>
      <c r="J502" s="5" t="s">
        <v>4</v>
      </c>
      <c r="K502" s="5" t="s">
        <v>5</v>
      </c>
      <c r="L502" s="5" t="s">
        <v>6</v>
      </c>
      <c r="M502" s="5" t="s">
        <v>7</v>
      </c>
    </row>
    <row r="503" customFormat="false" ht="12.8" hidden="false" customHeight="false" outlineLevel="0" collapsed="false">
      <c r="A503" s="1" t="n">
        <v>7</v>
      </c>
      <c r="B503" s="1" t="n">
        <v>1</v>
      </c>
      <c r="C503" s="1" t="n">
        <v>2</v>
      </c>
      <c r="D503" s="49" t="s">
        <v>241</v>
      </c>
      <c r="E503" s="7" t="n">
        <v>630</v>
      </c>
      <c r="F503" s="7" t="s">
        <v>113</v>
      </c>
      <c r="G503" s="8" t="n">
        <v>3005.39</v>
      </c>
      <c r="H503" s="8" t="n">
        <v>3482.13</v>
      </c>
      <c r="I503" s="8" t="n">
        <v>14500</v>
      </c>
      <c r="J503" s="8" t="n">
        <v>3793</v>
      </c>
      <c r="K503" s="8" t="n">
        <v>3800</v>
      </c>
      <c r="L503" s="8" t="n">
        <f aca="false">K503</f>
        <v>3800</v>
      </c>
      <c r="M503" s="8" t="n">
        <f aca="false">L503</f>
        <v>3800</v>
      </c>
    </row>
    <row r="504" customFormat="false" ht="12.8" hidden="false" customHeight="false" outlineLevel="0" collapsed="false">
      <c r="A504" s="1" t="n">
        <v>7</v>
      </c>
      <c r="B504" s="1" t="n">
        <v>1</v>
      </c>
      <c r="C504" s="1" t="n">
        <v>2</v>
      </c>
      <c r="D504" s="44" t="s">
        <v>8</v>
      </c>
      <c r="E504" s="9" t="n">
        <v>41</v>
      </c>
      <c r="F504" s="9" t="s">
        <v>10</v>
      </c>
      <c r="G504" s="10" t="n">
        <f aca="false">SUM(G503:G503)</f>
        <v>3005.39</v>
      </c>
      <c r="H504" s="10" t="n">
        <f aca="false">SUM(H503:H503)</f>
        <v>3482.13</v>
      </c>
      <c r="I504" s="10" t="n">
        <f aca="false">SUM(I503:I503)</f>
        <v>14500</v>
      </c>
      <c r="J504" s="10" t="n">
        <f aca="false">SUM(J503:J503)</f>
        <v>3793</v>
      </c>
      <c r="K504" s="10" t="n">
        <f aca="false">SUM(K503:K503)</f>
        <v>3800</v>
      </c>
      <c r="L504" s="10" t="n">
        <f aca="false">SUM(L503:L503)</f>
        <v>3800</v>
      </c>
      <c r="M504" s="10" t="n">
        <f aca="false">SUM(M503:M503)</f>
        <v>3800</v>
      </c>
    </row>
    <row r="506" customFormat="false" ht="12.8" hidden="false" customHeight="false" outlineLevel="0" collapsed="false">
      <c r="E506" s="27" t="s">
        <v>44</v>
      </c>
      <c r="F506" s="11" t="s">
        <v>246</v>
      </c>
      <c r="G506" s="28" t="n">
        <v>658.52</v>
      </c>
      <c r="H506" s="28" t="n">
        <v>284</v>
      </c>
      <c r="I506" s="28" t="n">
        <v>500</v>
      </c>
      <c r="J506" s="28" t="n">
        <v>200</v>
      </c>
      <c r="K506" s="28" t="n">
        <v>200</v>
      </c>
      <c r="L506" s="28" t="n">
        <f aca="false">K506</f>
        <v>200</v>
      </c>
      <c r="M506" s="29" t="n">
        <f aca="false">L506</f>
        <v>200</v>
      </c>
    </row>
    <row r="507" customFormat="false" ht="12.8" hidden="false" customHeight="false" outlineLevel="0" collapsed="false">
      <c r="E507" s="30"/>
      <c r="F507" s="56" t="s">
        <v>247</v>
      </c>
      <c r="G507" s="57" t="n">
        <v>2346.87</v>
      </c>
      <c r="H507" s="57" t="n">
        <v>3198.13</v>
      </c>
      <c r="I507" s="57" t="n">
        <v>3000</v>
      </c>
      <c r="J507" s="57" t="n">
        <v>3593</v>
      </c>
      <c r="K507" s="57" t="n">
        <v>3600</v>
      </c>
      <c r="L507" s="57" t="n">
        <f aca="false">K507</f>
        <v>3600</v>
      </c>
      <c r="M507" s="33" t="n">
        <f aca="false">L507</f>
        <v>3600</v>
      </c>
    </row>
    <row r="508" customFormat="false" ht="12.8" hidden="false" customHeight="false" outlineLevel="0" collapsed="false">
      <c r="E508" s="35"/>
      <c r="F508" s="59" t="s">
        <v>248</v>
      </c>
      <c r="G508" s="37"/>
      <c r="H508" s="37"/>
      <c r="I508" s="37" t="n">
        <v>11000</v>
      </c>
      <c r="J508" s="37" t="n">
        <v>0</v>
      </c>
      <c r="K508" s="37" t="n">
        <v>0</v>
      </c>
      <c r="L508" s="37" t="n">
        <f aca="false">K508</f>
        <v>0</v>
      </c>
      <c r="M508" s="38" t="n">
        <f aca="false">L508</f>
        <v>0</v>
      </c>
    </row>
    <row r="510" customFormat="false" ht="12.8" hidden="false" customHeight="false" outlineLevel="0" collapsed="false">
      <c r="D510" s="19" t="s">
        <v>249</v>
      </c>
      <c r="E510" s="19"/>
      <c r="F510" s="19"/>
      <c r="G510" s="19"/>
      <c r="H510" s="19"/>
      <c r="I510" s="19"/>
      <c r="J510" s="19"/>
      <c r="K510" s="19"/>
      <c r="L510" s="19"/>
      <c r="M510" s="19"/>
    </row>
    <row r="511" customFormat="false" ht="12.8" hidden="false" customHeight="false" outlineLevel="0" collapsed="false">
      <c r="D511" s="5" t="s">
        <v>20</v>
      </c>
      <c r="E511" s="5" t="s">
        <v>21</v>
      </c>
      <c r="F511" s="5" t="s">
        <v>22</v>
      </c>
      <c r="G511" s="5" t="s">
        <v>1</v>
      </c>
      <c r="H511" s="5" t="s">
        <v>2</v>
      </c>
      <c r="I511" s="5" t="s">
        <v>3</v>
      </c>
      <c r="J511" s="5" t="s">
        <v>4</v>
      </c>
      <c r="K511" s="5" t="s">
        <v>5</v>
      </c>
      <c r="L511" s="5" t="s">
        <v>6</v>
      </c>
      <c r="M511" s="5" t="s">
        <v>7</v>
      </c>
    </row>
    <row r="512" customFormat="false" ht="12.8" hidden="false" customHeight="false" outlineLevel="0" collapsed="false">
      <c r="A512" s="1" t="n">
        <v>7</v>
      </c>
      <c r="B512" s="1" t="n">
        <v>2</v>
      </c>
      <c r="D512" s="26" t="s">
        <v>250</v>
      </c>
      <c r="E512" s="7" t="n">
        <v>640</v>
      </c>
      <c r="F512" s="7" t="s">
        <v>114</v>
      </c>
      <c r="G512" s="8" t="n">
        <v>1058.4</v>
      </c>
      <c r="H512" s="8" t="n">
        <v>1065.12</v>
      </c>
      <c r="I512" s="8" t="n">
        <v>1060</v>
      </c>
      <c r="J512" s="8" t="n">
        <v>1200</v>
      </c>
      <c r="K512" s="23" t="n">
        <v>1065</v>
      </c>
      <c r="L512" s="8" t="n">
        <f aca="false">K512</f>
        <v>1065</v>
      </c>
      <c r="M512" s="8" t="n">
        <f aca="false">L512</f>
        <v>1065</v>
      </c>
    </row>
    <row r="513" customFormat="false" ht="12.8" hidden="false" customHeight="false" outlineLevel="0" collapsed="false">
      <c r="A513" s="1" t="n">
        <v>7</v>
      </c>
      <c r="B513" s="1" t="n">
        <v>2</v>
      </c>
      <c r="D513" s="81" t="s">
        <v>251</v>
      </c>
      <c r="E513" s="7" t="n">
        <v>630</v>
      </c>
      <c r="F513" s="7" t="s">
        <v>113</v>
      </c>
      <c r="G513" s="8" t="n">
        <v>772</v>
      </c>
      <c r="H513" s="8" t="n">
        <v>762</v>
      </c>
      <c r="I513" s="8" t="n">
        <v>740</v>
      </c>
      <c r="J513" s="8" t="n">
        <f aca="false">6055-6055</f>
        <v>0</v>
      </c>
      <c r="K513" s="23" t="n">
        <f aca="false">12110-12110</f>
        <v>0</v>
      </c>
      <c r="L513" s="8" t="n">
        <f aca="false">K513</f>
        <v>0</v>
      </c>
      <c r="M513" s="8" t="n">
        <f aca="false">L513</f>
        <v>0</v>
      </c>
    </row>
    <row r="514" customFormat="false" ht="12.8" hidden="false" customHeight="false" outlineLevel="0" collapsed="false">
      <c r="A514" s="1" t="n">
        <v>7</v>
      </c>
      <c r="B514" s="1" t="n">
        <v>2</v>
      </c>
      <c r="D514" s="50" t="s">
        <v>8</v>
      </c>
      <c r="E514" s="24" t="n">
        <v>111</v>
      </c>
      <c r="F514" s="24" t="s">
        <v>116</v>
      </c>
      <c r="G514" s="25" t="n">
        <f aca="false">SUM(G512:G513)</f>
        <v>1830.4</v>
      </c>
      <c r="H514" s="25" t="n">
        <f aca="false">SUM(H512:H513)</f>
        <v>1827.12</v>
      </c>
      <c r="I514" s="25" t="n">
        <f aca="false">SUM(I512:I513)</f>
        <v>1800</v>
      </c>
      <c r="J514" s="25" t="n">
        <f aca="false">SUM(J512:J513)</f>
        <v>1200</v>
      </c>
      <c r="K514" s="25" t="n">
        <f aca="false">SUM(K512:K513)</f>
        <v>1065</v>
      </c>
      <c r="L514" s="25" t="n">
        <f aca="false">SUM(L512:L513)</f>
        <v>1065</v>
      </c>
      <c r="M514" s="25" t="n">
        <f aca="false">SUM(M512:M513)</f>
        <v>1065</v>
      </c>
    </row>
    <row r="515" customFormat="false" ht="12.8" hidden="false" customHeight="false" outlineLevel="0" collapsed="false">
      <c r="A515" s="1" t="n">
        <v>7</v>
      </c>
      <c r="B515" s="1" t="n">
        <v>2</v>
      </c>
      <c r="D515" s="82" t="s">
        <v>250</v>
      </c>
      <c r="E515" s="7" t="n">
        <v>630</v>
      </c>
      <c r="F515" s="7" t="s">
        <v>113</v>
      </c>
      <c r="G515" s="8" t="n">
        <v>0</v>
      </c>
      <c r="H515" s="8" t="n">
        <v>0</v>
      </c>
      <c r="I515" s="8" t="n">
        <v>0</v>
      </c>
      <c r="J515" s="8" t="n">
        <v>459</v>
      </c>
      <c r="K515" s="8" t="n">
        <v>0</v>
      </c>
      <c r="L515" s="8" t="n">
        <f aca="false">K515</f>
        <v>0</v>
      </c>
      <c r="M515" s="8" t="n">
        <f aca="false">L515</f>
        <v>0</v>
      </c>
    </row>
    <row r="516" customFormat="false" ht="12.8" hidden="false" customHeight="false" outlineLevel="0" collapsed="false">
      <c r="D516" s="82"/>
      <c r="E516" s="7" t="n">
        <v>640</v>
      </c>
      <c r="F516" s="7" t="s">
        <v>114</v>
      </c>
      <c r="G516" s="8" t="n">
        <v>2900</v>
      </c>
      <c r="H516" s="8" t="n">
        <v>2900</v>
      </c>
      <c r="I516" s="8" t="n">
        <v>3000</v>
      </c>
      <c r="J516" s="8" t="n">
        <v>3800</v>
      </c>
      <c r="K516" s="8" t="n">
        <v>3800</v>
      </c>
      <c r="L516" s="8" t="n">
        <f aca="false">K516</f>
        <v>3800</v>
      </c>
      <c r="M516" s="8" t="n">
        <f aca="false">L516</f>
        <v>3800</v>
      </c>
    </row>
    <row r="517" customFormat="false" ht="12.8" hidden="false" customHeight="false" outlineLevel="0" collapsed="false">
      <c r="A517" s="1" t="n">
        <v>7</v>
      </c>
      <c r="B517" s="1" t="n">
        <v>2</v>
      </c>
      <c r="D517" s="81" t="s">
        <v>251</v>
      </c>
      <c r="E517" s="7" t="n">
        <v>640</v>
      </c>
      <c r="F517" s="7" t="s">
        <v>114</v>
      </c>
      <c r="G517" s="8" t="n">
        <v>0</v>
      </c>
      <c r="H517" s="8" t="n">
        <v>0</v>
      </c>
      <c r="I517" s="8" t="n">
        <v>1000</v>
      </c>
      <c r="J517" s="8" t="n">
        <v>1100</v>
      </c>
      <c r="K517" s="8" t="n">
        <v>0</v>
      </c>
      <c r="L517" s="8" t="n">
        <v>0</v>
      </c>
      <c r="M517" s="8" t="n">
        <f aca="false">L517</f>
        <v>0</v>
      </c>
    </row>
    <row r="518" customFormat="false" ht="12.8" hidden="false" customHeight="false" outlineLevel="0" collapsed="false">
      <c r="A518" s="1" t="n">
        <v>7</v>
      </c>
      <c r="B518" s="1" t="n">
        <v>2</v>
      </c>
      <c r="D518" s="50" t="s">
        <v>8</v>
      </c>
      <c r="E518" s="24" t="n">
        <v>41</v>
      </c>
      <c r="F518" s="24" t="s">
        <v>10</v>
      </c>
      <c r="G518" s="25" t="n">
        <f aca="false">SUM(G515:G517)</f>
        <v>2900</v>
      </c>
      <c r="H518" s="25" t="n">
        <f aca="false">SUM(H515:H517)</f>
        <v>2900</v>
      </c>
      <c r="I518" s="25" t="n">
        <f aca="false">SUM(I515:I517)</f>
        <v>4000</v>
      </c>
      <c r="J518" s="25" t="n">
        <f aca="false">SUM(J515:J517)</f>
        <v>5359</v>
      </c>
      <c r="K518" s="25" t="n">
        <f aca="false">SUM(K515:K517)</f>
        <v>3800</v>
      </c>
      <c r="L518" s="25" t="n">
        <f aca="false">SUM(L515:L517)</f>
        <v>3800</v>
      </c>
      <c r="M518" s="25" t="n">
        <f aca="false">SUM(M515:M517)</f>
        <v>3800</v>
      </c>
    </row>
    <row r="519" customFormat="false" ht="12.8" hidden="false" customHeight="false" outlineLevel="0" collapsed="false">
      <c r="A519" s="1" t="n">
        <v>7</v>
      </c>
      <c r="B519" s="1" t="n">
        <v>2</v>
      </c>
      <c r="D519" s="11"/>
      <c r="E519" s="12"/>
      <c r="F519" s="9" t="s">
        <v>106</v>
      </c>
      <c r="G519" s="10" t="n">
        <f aca="false">G514+G518</f>
        <v>4730.4</v>
      </c>
      <c r="H519" s="10" t="n">
        <f aca="false">H514+H518</f>
        <v>4727.12</v>
      </c>
      <c r="I519" s="10" t="n">
        <f aca="false">I514+I518</f>
        <v>5800</v>
      </c>
      <c r="J519" s="10" t="n">
        <f aca="false">J514+J518</f>
        <v>6559</v>
      </c>
      <c r="K519" s="10" t="n">
        <f aca="false">K514+K518</f>
        <v>4865</v>
      </c>
      <c r="L519" s="10" t="n">
        <f aca="false">L514+L518</f>
        <v>4865</v>
      </c>
      <c r="M519" s="10" t="n">
        <f aca="false">M514+M518</f>
        <v>4865</v>
      </c>
    </row>
    <row r="521" customFormat="false" ht="12.8" hidden="false" customHeight="false" outlineLevel="0" collapsed="false">
      <c r="E521" s="68" t="s">
        <v>44</v>
      </c>
      <c r="F521" s="69" t="s">
        <v>252</v>
      </c>
      <c r="G521" s="70" t="n">
        <v>2900</v>
      </c>
      <c r="H521" s="70" t="n">
        <v>2900</v>
      </c>
      <c r="I521" s="70" t="n">
        <v>3000</v>
      </c>
      <c r="J521" s="70" t="n">
        <v>3800</v>
      </c>
      <c r="K521" s="70" t="n">
        <v>3800</v>
      </c>
      <c r="L521" s="70" t="n">
        <f aca="false">K521</f>
        <v>3800</v>
      </c>
      <c r="M521" s="72" t="n">
        <f aca="false">L521</f>
        <v>3800</v>
      </c>
    </row>
    <row r="523" customFormat="false" ht="12.8" hidden="false" customHeight="false" outlineLevel="0" collapsed="false">
      <c r="D523" s="13" t="s">
        <v>253</v>
      </c>
      <c r="E523" s="13"/>
      <c r="F523" s="13"/>
      <c r="G523" s="13"/>
      <c r="H523" s="13"/>
      <c r="I523" s="13"/>
      <c r="J523" s="13"/>
      <c r="K523" s="13"/>
      <c r="L523" s="13"/>
      <c r="M523" s="13"/>
    </row>
    <row r="524" customFormat="false" ht="12.8" hidden="false" customHeight="false" outlineLevel="0" collapsed="false">
      <c r="D524" s="4"/>
      <c r="E524" s="4"/>
      <c r="F524" s="4"/>
      <c r="G524" s="5" t="s">
        <v>1</v>
      </c>
      <c r="H524" s="5" t="s">
        <v>2</v>
      </c>
      <c r="I524" s="5" t="s">
        <v>3</v>
      </c>
      <c r="J524" s="5" t="s">
        <v>4</v>
      </c>
      <c r="K524" s="5" t="s">
        <v>5</v>
      </c>
      <c r="L524" s="5" t="s">
        <v>6</v>
      </c>
      <c r="M524" s="5" t="s">
        <v>7</v>
      </c>
    </row>
    <row r="525" customFormat="false" ht="12.8" hidden="false" customHeight="false" outlineLevel="0" collapsed="false">
      <c r="A525" s="1" t="n">
        <v>8</v>
      </c>
      <c r="D525" s="14" t="s">
        <v>8</v>
      </c>
      <c r="E525" s="15" t="n">
        <v>111</v>
      </c>
      <c r="F525" s="15" t="s">
        <v>34</v>
      </c>
      <c r="G525" s="16" t="n">
        <f aca="false">G551+G589+G617</f>
        <v>0</v>
      </c>
      <c r="H525" s="16" t="n">
        <f aca="false">H551+H576+H589+H606+H617</f>
        <v>675504.98</v>
      </c>
      <c r="I525" s="16" t="n">
        <f aca="false">I551+I576+I589+I606+I617</f>
        <v>995166</v>
      </c>
      <c r="J525" s="16" t="n">
        <f aca="false">J551+J576+J589+J606+J617</f>
        <v>975398</v>
      </c>
      <c r="K525" s="16" t="n">
        <f aca="false">K551+K576+K589+K606+K617</f>
        <v>330000</v>
      </c>
      <c r="L525" s="16" t="n">
        <f aca="false">L551+L576+L589+L606+L617</f>
        <v>0</v>
      </c>
      <c r="M525" s="16" t="n">
        <f aca="false">M551+M576+M589+M606+M617</f>
        <v>0</v>
      </c>
    </row>
    <row r="526" customFormat="false" ht="12.8" hidden="false" customHeight="false" outlineLevel="0" collapsed="false">
      <c r="A526" s="1" t="n">
        <v>8</v>
      </c>
      <c r="D526" s="14"/>
      <c r="E526" s="15" t="n">
        <v>41</v>
      </c>
      <c r="F526" s="15" t="s">
        <v>10</v>
      </c>
      <c r="G526" s="16" t="n">
        <f aca="false">G532+G552+G566+G577+G590+G607+G618+G626</f>
        <v>275897.18</v>
      </c>
      <c r="H526" s="16" t="n">
        <f aca="false">H532+H552+H566+H577+H590+H607+H618+H626</f>
        <v>541019.75</v>
      </c>
      <c r="I526" s="16" t="n">
        <f aca="false">I532+I552+I566+I577+I590+I607+I618+I626</f>
        <v>362550</v>
      </c>
      <c r="J526" s="16" t="n">
        <f aca="false">J532+J552+J566+J577+J590+J607+J618+J626</f>
        <v>261826</v>
      </c>
      <c r="K526" s="16" t="n">
        <f aca="false">K532+K552+K566+K577+K590+K607+K618+K626</f>
        <v>742710</v>
      </c>
      <c r="L526" s="16" t="n">
        <f aca="false">L532+L552+L566+L577+L590+L607+L618+L626</f>
        <v>372036</v>
      </c>
      <c r="M526" s="16" t="n">
        <f aca="false">M532+M552+M566+M577+M590+M607+M618+M626</f>
        <v>393009</v>
      </c>
    </row>
    <row r="527" customFormat="false" ht="12.8" hidden="false" customHeight="false" outlineLevel="0" collapsed="false">
      <c r="A527" s="1" t="n">
        <v>8</v>
      </c>
      <c r="D527" s="14"/>
      <c r="E527" s="15" t="n">
        <v>52</v>
      </c>
      <c r="F527" s="15" t="s">
        <v>15</v>
      </c>
      <c r="G527" s="16" t="n">
        <f aca="false">G533</f>
        <v>0</v>
      </c>
      <c r="H527" s="16" t="n">
        <f aca="false">H533</f>
        <v>0</v>
      </c>
      <c r="I527" s="16" t="n">
        <f aca="false">I533</f>
        <v>0</v>
      </c>
      <c r="J527" s="16" t="n">
        <f aca="false">J533</f>
        <v>0</v>
      </c>
      <c r="K527" s="16" t="n">
        <f aca="false">K533</f>
        <v>0</v>
      </c>
      <c r="L527" s="16" t="n">
        <f aca="false">L533</f>
        <v>0</v>
      </c>
      <c r="M527" s="16" t="n">
        <f aca="false">M533</f>
        <v>0</v>
      </c>
    </row>
    <row r="528" customFormat="false" ht="12.8" hidden="false" customHeight="false" outlineLevel="0" collapsed="false">
      <c r="A528" s="1" t="n">
        <v>8</v>
      </c>
      <c r="D528" s="11"/>
      <c r="E528" s="12"/>
      <c r="F528" s="17" t="s">
        <v>106</v>
      </c>
      <c r="G528" s="18" t="n">
        <f aca="false">SUM(G525:G527)</f>
        <v>275897.18</v>
      </c>
      <c r="H528" s="18" t="n">
        <f aca="false">SUM(H525:H527)</f>
        <v>1216524.73</v>
      </c>
      <c r="I528" s="18" t="n">
        <f aca="false">SUM(I525:I527)</f>
        <v>1357716</v>
      </c>
      <c r="J528" s="18" t="n">
        <f aca="false">SUM(J525:J527)</f>
        <v>1237224</v>
      </c>
      <c r="K528" s="18" t="n">
        <f aca="false">SUM(K525:K527)</f>
        <v>1072710</v>
      </c>
      <c r="L528" s="18" t="n">
        <f aca="false">SUM(L525:L527)</f>
        <v>372036</v>
      </c>
      <c r="M528" s="18" t="n">
        <f aca="false">SUM(M525:M527)</f>
        <v>393009</v>
      </c>
    </row>
    <row r="530" customFormat="false" ht="12.8" hidden="false" customHeight="false" outlineLevel="0" collapsed="false">
      <c r="D530" s="19" t="s">
        <v>254</v>
      </c>
      <c r="E530" s="19"/>
      <c r="F530" s="19"/>
      <c r="G530" s="19"/>
      <c r="H530" s="19"/>
      <c r="I530" s="19"/>
      <c r="J530" s="19"/>
      <c r="K530" s="19"/>
      <c r="L530" s="19"/>
      <c r="M530" s="19"/>
    </row>
    <row r="531" customFormat="false" ht="12.8" hidden="false" customHeight="false" outlineLevel="0" collapsed="false">
      <c r="D531" s="83"/>
      <c r="E531" s="5"/>
      <c r="F531" s="5"/>
      <c r="G531" s="5" t="s">
        <v>1</v>
      </c>
      <c r="H531" s="5" t="s">
        <v>2</v>
      </c>
      <c r="I531" s="5" t="s">
        <v>3</v>
      </c>
      <c r="J531" s="5" t="s">
        <v>4</v>
      </c>
      <c r="K531" s="5" t="s">
        <v>5</v>
      </c>
      <c r="L531" s="5" t="s">
        <v>6</v>
      </c>
      <c r="M531" s="5" t="s">
        <v>7</v>
      </c>
    </row>
    <row r="532" customFormat="false" ht="12.8" hidden="false" customHeight="false" outlineLevel="0" collapsed="false">
      <c r="A532" s="1" t="n">
        <v>8</v>
      </c>
      <c r="B532" s="1" t="n">
        <v>1</v>
      </c>
      <c r="D532" s="20" t="s">
        <v>8</v>
      </c>
      <c r="E532" s="7" t="n">
        <v>41</v>
      </c>
      <c r="F532" s="7" t="s">
        <v>10</v>
      </c>
      <c r="G532" s="8" t="n">
        <f aca="false">G537+G544</f>
        <v>153043.69</v>
      </c>
      <c r="H532" s="8" t="n">
        <f aca="false">H537+H545+H546</f>
        <v>49341.19</v>
      </c>
      <c r="I532" s="8" t="n">
        <f aca="false">I537+I545</f>
        <v>25000</v>
      </c>
      <c r="J532" s="8" t="n">
        <f aca="false">J537+J545+J547</f>
        <v>14712</v>
      </c>
      <c r="K532" s="8" t="n">
        <f aca="false">K537+K545</f>
        <v>0</v>
      </c>
      <c r="L532" s="8" t="n">
        <v>0</v>
      </c>
      <c r="M532" s="8" t="n">
        <f aca="false">L532</f>
        <v>0</v>
      </c>
    </row>
    <row r="533" customFormat="false" ht="12.8" hidden="false" customHeight="false" outlineLevel="0" collapsed="false">
      <c r="A533" s="1" t="n">
        <v>8</v>
      </c>
      <c r="B533" s="1" t="n">
        <v>1</v>
      </c>
      <c r="D533" s="20"/>
      <c r="E533" s="7" t="n">
        <v>52</v>
      </c>
      <c r="F533" s="7" t="s">
        <v>15</v>
      </c>
      <c r="G533" s="8" t="n">
        <v>0</v>
      </c>
      <c r="H533" s="8" t="n">
        <v>0</v>
      </c>
      <c r="I533" s="8" t="n">
        <v>0</v>
      </c>
      <c r="J533" s="8" t="n">
        <v>0</v>
      </c>
      <c r="K533" s="8" t="n">
        <v>0</v>
      </c>
      <c r="L533" s="8" t="n">
        <v>0</v>
      </c>
      <c r="M533" s="8" t="n">
        <f aca="false">L533</f>
        <v>0</v>
      </c>
    </row>
    <row r="534" customFormat="false" ht="12.8" hidden="false" customHeight="false" outlineLevel="0" collapsed="false">
      <c r="A534" s="1" t="n">
        <v>8</v>
      </c>
      <c r="B534" s="1" t="n">
        <v>1</v>
      </c>
      <c r="D534" s="11"/>
      <c r="E534" s="12"/>
      <c r="F534" s="9" t="s">
        <v>106</v>
      </c>
      <c r="G534" s="10" t="n">
        <f aca="false">SUM(G532:G533)</f>
        <v>153043.69</v>
      </c>
      <c r="H534" s="10" t="n">
        <f aca="false">SUM(H532:H533)</f>
        <v>49341.19</v>
      </c>
      <c r="I534" s="10" t="n">
        <f aca="false">SUM(I532:I533)</f>
        <v>25000</v>
      </c>
      <c r="J534" s="10" t="n">
        <f aca="false">SUM(J532:J533)</f>
        <v>14712</v>
      </c>
      <c r="K534" s="10" t="n">
        <f aca="false">SUM(K532:K533)</f>
        <v>0</v>
      </c>
      <c r="L534" s="10" t="n">
        <f aca="false">SUM(L532:L533)</f>
        <v>0</v>
      </c>
      <c r="M534" s="10" t="n">
        <f aca="false">SUM(M532:M533)</f>
        <v>0</v>
      </c>
    </row>
    <row r="536" customFormat="false" ht="12.8" hidden="false" customHeight="false" outlineLevel="0" collapsed="false">
      <c r="D536" s="1" t="s">
        <v>44</v>
      </c>
    </row>
    <row r="537" customFormat="false" ht="12.8" hidden="false" customHeight="false" outlineLevel="0" collapsed="false">
      <c r="D537" s="20" t="s">
        <v>255</v>
      </c>
      <c r="E537" s="27" t="s">
        <v>256</v>
      </c>
      <c r="F537" s="11"/>
      <c r="G537" s="28" t="n">
        <f aca="false">SUM(G538:G543)</f>
        <v>63103.69</v>
      </c>
      <c r="H537" s="28" t="n">
        <v>35901.29</v>
      </c>
      <c r="I537" s="28" t="n">
        <f aca="false">SUM(I538:I543)</f>
        <v>20000</v>
      </c>
      <c r="J537" s="28" t="n">
        <f aca="false">SUM(J538:J543)</f>
        <v>11730</v>
      </c>
      <c r="K537" s="28"/>
      <c r="L537" s="28"/>
      <c r="M537" s="29"/>
    </row>
    <row r="538" customFormat="false" ht="12.8" hidden="false" customHeight="false" outlineLevel="0" collapsed="false">
      <c r="D538" s="20"/>
      <c r="E538" s="30" t="s">
        <v>257</v>
      </c>
      <c r="F538" s="56"/>
      <c r="G538" s="57"/>
      <c r="H538" s="57"/>
      <c r="I538" s="57" t="n">
        <v>10000</v>
      </c>
      <c r="J538" s="57" t="n">
        <v>5840</v>
      </c>
      <c r="K538" s="57"/>
      <c r="L538" s="57"/>
      <c r="M538" s="33"/>
    </row>
    <row r="539" customFormat="false" ht="12.8" hidden="false" customHeight="false" outlineLevel="0" collapsed="false">
      <c r="D539" s="20"/>
      <c r="E539" s="30" t="s">
        <v>258</v>
      </c>
      <c r="F539" s="56"/>
      <c r="G539" s="57" t="n">
        <v>13648.01</v>
      </c>
      <c r="H539" s="57"/>
      <c r="I539" s="57"/>
      <c r="J539" s="57"/>
      <c r="K539" s="57"/>
      <c r="L539" s="57"/>
      <c r="M539" s="33"/>
    </row>
    <row r="540" customFormat="false" ht="12.8" hidden="false" customHeight="false" outlineLevel="0" collapsed="false">
      <c r="D540" s="20"/>
      <c r="E540" s="30" t="s">
        <v>259</v>
      </c>
      <c r="F540" s="56"/>
      <c r="G540" s="57" t="n">
        <v>49455.68</v>
      </c>
      <c r="H540" s="57" t="n">
        <v>649.11</v>
      </c>
      <c r="I540" s="57"/>
      <c r="J540" s="57"/>
      <c r="K540" s="57"/>
      <c r="L540" s="57"/>
      <c r="M540" s="33"/>
    </row>
    <row r="541" customFormat="false" ht="12.8" hidden="false" customHeight="false" outlineLevel="0" collapsed="false">
      <c r="D541" s="20"/>
      <c r="E541" s="30" t="s">
        <v>260</v>
      </c>
      <c r="F541" s="56"/>
      <c r="G541" s="57"/>
      <c r="H541" s="57" t="n">
        <v>32527.13</v>
      </c>
      <c r="I541" s="57"/>
      <c r="J541" s="57"/>
      <c r="K541" s="57"/>
      <c r="L541" s="57"/>
      <c r="M541" s="33"/>
    </row>
    <row r="542" customFormat="false" ht="12.8" hidden="false" customHeight="false" outlineLevel="0" collapsed="false">
      <c r="D542" s="20"/>
      <c r="E542" s="30" t="s">
        <v>261</v>
      </c>
      <c r="F542" s="56"/>
      <c r="G542" s="57"/>
      <c r="H542" s="57" t="n">
        <v>2725.05</v>
      </c>
      <c r="I542" s="57"/>
      <c r="J542" s="57"/>
      <c r="K542" s="57"/>
      <c r="L542" s="57"/>
      <c r="M542" s="33"/>
    </row>
    <row r="543" customFormat="false" ht="12.8" hidden="false" customHeight="false" outlineLevel="0" collapsed="false">
      <c r="D543" s="20"/>
      <c r="E543" s="35" t="s">
        <v>262</v>
      </c>
      <c r="F543" s="59"/>
      <c r="G543" s="37"/>
      <c r="H543" s="37"/>
      <c r="I543" s="37" t="n">
        <v>10000</v>
      </c>
      <c r="J543" s="37" t="n">
        <v>5890</v>
      </c>
      <c r="K543" s="37"/>
      <c r="L543" s="37"/>
      <c r="M543" s="38"/>
    </row>
    <row r="544" customFormat="false" ht="12.8" hidden="false" customHeight="false" outlineLevel="0" collapsed="false">
      <c r="D544" s="20"/>
      <c r="E544" s="68" t="s">
        <v>263</v>
      </c>
      <c r="F544" s="69"/>
      <c r="G544" s="70" t="n">
        <v>89940</v>
      </c>
      <c r="H544" s="70"/>
      <c r="I544" s="70"/>
      <c r="J544" s="70"/>
      <c r="K544" s="70"/>
      <c r="L544" s="70"/>
      <c r="M544" s="72"/>
    </row>
    <row r="545" customFormat="false" ht="12.8" hidden="false" customHeight="false" outlineLevel="0" collapsed="false">
      <c r="D545" s="20"/>
      <c r="E545" s="68" t="s">
        <v>264</v>
      </c>
      <c r="F545" s="69"/>
      <c r="G545" s="70"/>
      <c r="H545" s="70" t="n">
        <v>11045</v>
      </c>
      <c r="I545" s="70" t="n">
        <v>5000</v>
      </c>
      <c r="J545" s="70" t="n">
        <v>2980</v>
      </c>
      <c r="K545" s="70"/>
      <c r="L545" s="70"/>
      <c r="M545" s="72"/>
    </row>
    <row r="546" customFormat="false" ht="12.8" hidden="false" customHeight="false" outlineLevel="0" collapsed="false">
      <c r="D546" s="20"/>
      <c r="E546" s="68" t="s">
        <v>265</v>
      </c>
      <c r="F546" s="69"/>
      <c r="G546" s="70"/>
      <c r="H546" s="70" t="n">
        <v>2394.9</v>
      </c>
      <c r="I546" s="70"/>
      <c r="J546" s="70"/>
      <c r="K546" s="70"/>
      <c r="L546" s="70"/>
      <c r="M546" s="72"/>
    </row>
    <row r="547" customFormat="false" ht="12.8" hidden="false" customHeight="false" outlineLevel="0" collapsed="false">
      <c r="D547" s="20"/>
      <c r="E547" s="68" t="s">
        <v>266</v>
      </c>
      <c r="F547" s="69"/>
      <c r="G547" s="70"/>
      <c r="H547" s="70"/>
      <c r="I547" s="70"/>
      <c r="J547" s="70" t="n">
        <v>2</v>
      </c>
      <c r="K547" s="70"/>
      <c r="L547" s="70"/>
      <c r="M547" s="72"/>
    </row>
    <row r="549" customFormat="false" ht="12.8" hidden="false" customHeight="false" outlineLevel="0" collapsed="false">
      <c r="D549" s="19" t="s">
        <v>267</v>
      </c>
      <c r="E549" s="19"/>
      <c r="F549" s="19"/>
      <c r="G549" s="19"/>
      <c r="H549" s="19"/>
      <c r="I549" s="19"/>
      <c r="J549" s="19"/>
      <c r="K549" s="19"/>
      <c r="L549" s="19"/>
      <c r="M549" s="19"/>
    </row>
    <row r="550" customFormat="false" ht="12.8" hidden="false" customHeight="false" outlineLevel="0" collapsed="false">
      <c r="D550" s="83"/>
      <c r="E550" s="5"/>
      <c r="F550" s="5"/>
      <c r="G550" s="5" t="s">
        <v>1</v>
      </c>
      <c r="H550" s="5" t="s">
        <v>2</v>
      </c>
      <c r="I550" s="5" t="s">
        <v>3</v>
      </c>
      <c r="J550" s="5" t="s">
        <v>4</v>
      </c>
      <c r="K550" s="5" t="s">
        <v>5</v>
      </c>
      <c r="L550" s="5" t="s">
        <v>6</v>
      </c>
      <c r="M550" s="5" t="s">
        <v>7</v>
      </c>
    </row>
    <row r="551" customFormat="false" ht="12.8" hidden="false" customHeight="false" outlineLevel="0" collapsed="false">
      <c r="A551" s="1" t="n">
        <v>8</v>
      </c>
      <c r="B551" s="1" t="n">
        <v>2</v>
      </c>
      <c r="D551" s="84" t="s">
        <v>8</v>
      </c>
      <c r="E551" s="7" t="n">
        <v>111</v>
      </c>
      <c r="F551" s="7" t="s">
        <v>116</v>
      </c>
      <c r="G551" s="8" t="n">
        <v>0</v>
      </c>
      <c r="H551" s="8" t="n">
        <f aca="false">249670.98+113000</f>
        <v>362670.98</v>
      </c>
      <c r="I551" s="8" t="n">
        <v>390000</v>
      </c>
      <c r="J551" s="8" t="n">
        <v>338952</v>
      </c>
      <c r="K551" s="8" t="n">
        <f aca="false">200000+130000</f>
        <v>330000</v>
      </c>
      <c r="L551" s="8" t="n">
        <v>0</v>
      </c>
      <c r="M551" s="8" t="n">
        <v>0</v>
      </c>
    </row>
    <row r="552" customFormat="false" ht="12.8" hidden="false" customHeight="false" outlineLevel="0" collapsed="false">
      <c r="A552" s="1" t="n">
        <v>8</v>
      </c>
      <c r="B552" s="1" t="n">
        <v>2</v>
      </c>
      <c r="D552" s="84" t="s">
        <v>8</v>
      </c>
      <c r="E552" s="7" t="n">
        <v>41</v>
      </c>
      <c r="F552" s="7" t="s">
        <v>10</v>
      </c>
      <c r="G552" s="8" t="n">
        <f aca="false">SUM(G556:G562)</f>
        <v>8138</v>
      </c>
      <c r="H552" s="8" t="n">
        <f aca="false">SUM(H556:H562)-H551</f>
        <v>140200.63</v>
      </c>
      <c r="I552" s="8" t="n">
        <f aca="false">SUM(I556:I562)-I551</f>
        <v>53250</v>
      </c>
      <c r="J552" s="8" t="n">
        <f aca="false">SUM(J556:J562)-J551</f>
        <v>74778</v>
      </c>
      <c r="K552" s="8" t="n">
        <f aca="false">SUM(K556:K562)-K551</f>
        <v>161000</v>
      </c>
      <c r="L552" s="8" t="n">
        <v>0</v>
      </c>
      <c r="M552" s="8" t="n">
        <f aca="false">SUM(M556:M562)</f>
        <v>0</v>
      </c>
    </row>
    <row r="553" customFormat="false" ht="12.8" hidden="false" customHeight="false" outlineLevel="0" collapsed="false">
      <c r="A553" s="1" t="n">
        <v>8</v>
      </c>
      <c r="B553" s="1" t="n">
        <v>2</v>
      </c>
      <c r="D553" s="11"/>
      <c r="E553" s="12"/>
      <c r="F553" s="9" t="s">
        <v>106</v>
      </c>
      <c r="G553" s="10" t="n">
        <f aca="false">SUM(G551:G552)</f>
        <v>8138</v>
      </c>
      <c r="H553" s="10" t="n">
        <f aca="false">SUM(H551:H552)</f>
        <v>502871.61</v>
      </c>
      <c r="I553" s="10" t="n">
        <f aca="false">SUM(I551:I552)</f>
        <v>443250</v>
      </c>
      <c r="J553" s="10" t="n">
        <f aca="false">SUM(J551:J552)</f>
        <v>413730</v>
      </c>
      <c r="K553" s="10" t="n">
        <f aca="false">SUM(K551:K552)</f>
        <v>491000</v>
      </c>
      <c r="L553" s="10" t="n">
        <f aca="false">SUM(L551:L552)</f>
        <v>0</v>
      </c>
      <c r="M553" s="10" t="n">
        <f aca="false">SUM(M551:M552)</f>
        <v>0</v>
      </c>
    </row>
    <row r="555" customFormat="false" ht="12.8" hidden="false" customHeight="false" outlineLevel="0" collapsed="false">
      <c r="D555" s="1" t="s">
        <v>44</v>
      </c>
    </row>
    <row r="556" customFormat="false" ht="12.8" hidden="false" customHeight="false" outlineLevel="0" collapsed="false">
      <c r="D556" s="20" t="s">
        <v>268</v>
      </c>
      <c r="E556" s="68" t="s">
        <v>269</v>
      </c>
      <c r="F556" s="69"/>
      <c r="G556" s="70"/>
      <c r="H556" s="70" t="n">
        <v>36966.24</v>
      </c>
      <c r="I556" s="70" t="n">
        <v>411000</v>
      </c>
      <c r="J556" s="70" t="n">
        <v>365797</v>
      </c>
      <c r="K556" s="71"/>
      <c r="L556" s="70"/>
      <c r="M556" s="72"/>
    </row>
    <row r="557" customFormat="false" ht="12.8" hidden="false" customHeight="false" outlineLevel="0" collapsed="false">
      <c r="D557" s="20"/>
      <c r="E557" s="68" t="s">
        <v>270</v>
      </c>
      <c r="F557" s="69"/>
      <c r="G557" s="70" t="n">
        <v>7640</v>
      </c>
      <c r="H557" s="70" t="n">
        <v>305874.97</v>
      </c>
      <c r="I557" s="70"/>
      <c r="J557" s="70"/>
      <c r="K557" s="70"/>
      <c r="L557" s="70"/>
      <c r="M557" s="72"/>
    </row>
    <row r="558" customFormat="false" ht="12.8" hidden="false" customHeight="false" outlineLevel="0" collapsed="false">
      <c r="D558" s="20"/>
      <c r="E558" s="68" t="s">
        <v>271</v>
      </c>
      <c r="F558" s="69"/>
      <c r="G558" s="70"/>
      <c r="H558" s="70"/>
      <c r="I558" s="70"/>
      <c r="J558" s="70"/>
      <c r="K558" s="70" t="n">
        <v>210000</v>
      </c>
      <c r="L558" s="70"/>
      <c r="M558" s="72"/>
    </row>
    <row r="559" customFormat="false" ht="12.8" hidden="false" customHeight="false" outlineLevel="0" collapsed="false">
      <c r="D559" s="20"/>
      <c r="E559" s="85" t="s">
        <v>272</v>
      </c>
      <c r="F559" s="69"/>
      <c r="G559" s="70"/>
      <c r="H559" s="70"/>
      <c r="I559" s="70"/>
      <c r="J559" s="70"/>
      <c r="K559" s="70" t="n">
        <v>181000</v>
      </c>
      <c r="L559" s="70"/>
      <c r="M559" s="72"/>
    </row>
    <row r="560" customFormat="false" ht="12.8" hidden="false" customHeight="false" outlineLevel="0" collapsed="false">
      <c r="D560" s="20"/>
      <c r="E560" s="85" t="s">
        <v>273</v>
      </c>
      <c r="F560" s="69"/>
      <c r="G560" s="70" t="n">
        <v>498</v>
      </c>
      <c r="H560" s="70" t="n">
        <v>158680.4</v>
      </c>
      <c r="I560" s="70" t="n">
        <v>7250</v>
      </c>
      <c r="J560" s="70"/>
      <c r="K560" s="70" t="n">
        <v>100000</v>
      </c>
      <c r="L560" s="70"/>
      <c r="M560" s="72"/>
    </row>
    <row r="561" customFormat="false" ht="12.8" hidden="false" customHeight="false" outlineLevel="0" collapsed="false">
      <c r="D561" s="20"/>
      <c r="E561" s="85" t="s">
        <v>274</v>
      </c>
      <c r="F561" s="69"/>
      <c r="G561" s="70"/>
      <c r="H561" s="70" t="n">
        <v>1350</v>
      </c>
      <c r="I561" s="70" t="n">
        <v>10000</v>
      </c>
      <c r="J561" s="70"/>
      <c r="K561" s="70"/>
      <c r="L561" s="70"/>
      <c r="M561" s="72"/>
    </row>
    <row r="562" customFormat="false" ht="12.8" hidden="false" customHeight="false" outlineLevel="0" collapsed="false">
      <c r="D562" s="20"/>
      <c r="E562" s="85" t="s">
        <v>275</v>
      </c>
      <c r="F562" s="69"/>
      <c r="G562" s="70"/>
      <c r="H562" s="70"/>
      <c r="I562" s="70" t="n">
        <v>15000</v>
      </c>
      <c r="J562" s="70" t="n">
        <v>47933</v>
      </c>
      <c r="K562" s="70"/>
      <c r="L562" s="70"/>
      <c r="M562" s="72"/>
    </row>
    <row r="564" customFormat="false" ht="12.8" hidden="false" customHeight="false" outlineLevel="0" collapsed="false">
      <c r="D564" s="19" t="s">
        <v>276</v>
      </c>
      <c r="E564" s="19"/>
      <c r="F564" s="19"/>
      <c r="G564" s="19"/>
      <c r="H564" s="19"/>
      <c r="I564" s="19"/>
      <c r="J564" s="19"/>
      <c r="K564" s="19"/>
      <c r="L564" s="19"/>
      <c r="M564" s="19"/>
    </row>
    <row r="565" customFormat="false" ht="12.8" hidden="false" customHeight="false" outlineLevel="0" collapsed="false">
      <c r="D565" s="83"/>
      <c r="E565" s="5"/>
      <c r="F565" s="5"/>
      <c r="G565" s="5" t="s">
        <v>1</v>
      </c>
      <c r="H565" s="5" t="s">
        <v>2</v>
      </c>
      <c r="I565" s="5" t="s">
        <v>3</v>
      </c>
      <c r="J565" s="5" t="s">
        <v>4</v>
      </c>
      <c r="K565" s="5" t="s">
        <v>5</v>
      </c>
      <c r="L565" s="5" t="s">
        <v>6</v>
      </c>
      <c r="M565" s="5" t="s">
        <v>7</v>
      </c>
    </row>
    <row r="566" customFormat="false" ht="12.8" hidden="false" customHeight="false" outlineLevel="0" collapsed="false">
      <c r="A566" s="1" t="n">
        <v>8</v>
      </c>
      <c r="B566" s="1" t="n">
        <v>3</v>
      </c>
      <c r="D566" s="84" t="s">
        <v>8</v>
      </c>
      <c r="E566" s="7" t="n">
        <v>41</v>
      </c>
      <c r="F566" s="7" t="s">
        <v>10</v>
      </c>
      <c r="G566" s="8" t="n">
        <f aca="false">SUM(G570:G572)</f>
        <v>0</v>
      </c>
      <c r="H566" s="8" t="n">
        <f aca="false">SUM(H570:H572)</f>
        <v>18600</v>
      </c>
      <c r="I566" s="8" t="n">
        <f aca="false">SUM(I570:I572)</f>
        <v>0</v>
      </c>
      <c r="J566" s="8" t="n">
        <v>0</v>
      </c>
      <c r="K566" s="8" t="n">
        <f aca="false">SUM(K570:K572)</f>
        <v>20000</v>
      </c>
      <c r="L566" s="8" t="n">
        <f aca="false">SUM(L570:L572)</f>
        <v>372036</v>
      </c>
      <c r="M566" s="8" t="n">
        <f aca="false">SUM(M570:M572)</f>
        <v>0</v>
      </c>
    </row>
    <row r="567" customFormat="false" ht="12.8" hidden="false" customHeight="false" outlineLevel="0" collapsed="false">
      <c r="A567" s="1" t="n">
        <v>8</v>
      </c>
      <c r="B567" s="1" t="n">
        <v>3</v>
      </c>
      <c r="D567" s="11"/>
      <c r="E567" s="12"/>
      <c r="F567" s="9" t="s">
        <v>106</v>
      </c>
      <c r="G567" s="10" t="n">
        <f aca="false">SUM(G566:G566)</f>
        <v>0</v>
      </c>
      <c r="H567" s="10" t="n">
        <f aca="false">SUM(H566:H566)</f>
        <v>18600</v>
      </c>
      <c r="I567" s="10" t="n">
        <f aca="false">SUM(I566:I566)</f>
        <v>0</v>
      </c>
      <c r="J567" s="10" t="n">
        <f aca="false">SUM(J566:J566)</f>
        <v>0</v>
      </c>
      <c r="K567" s="10" t="n">
        <f aca="false">SUM(K566:K566)</f>
        <v>20000</v>
      </c>
      <c r="L567" s="10" t="n">
        <f aca="false">SUM(L566:L566)</f>
        <v>372036</v>
      </c>
      <c r="M567" s="10" t="n">
        <f aca="false">SUM(M566:M566)</f>
        <v>0</v>
      </c>
    </row>
    <row r="569" customFormat="false" ht="12.8" hidden="false" customHeight="false" outlineLevel="0" collapsed="false">
      <c r="D569" s="1" t="s">
        <v>44</v>
      </c>
    </row>
    <row r="570" customFormat="false" ht="12.8" hidden="false" customHeight="false" outlineLevel="0" collapsed="false">
      <c r="D570" s="20" t="s">
        <v>277</v>
      </c>
      <c r="E570" s="68" t="s">
        <v>278</v>
      </c>
      <c r="F570" s="69"/>
      <c r="G570" s="70"/>
      <c r="H570" s="70" t="n">
        <v>18600</v>
      </c>
      <c r="I570" s="70"/>
      <c r="J570" s="70"/>
      <c r="K570" s="70"/>
      <c r="L570" s="70"/>
      <c r="M570" s="72"/>
    </row>
    <row r="571" customFormat="false" ht="12.8" hidden="false" customHeight="false" outlineLevel="0" collapsed="false">
      <c r="D571" s="20"/>
      <c r="E571" s="68" t="s">
        <v>279</v>
      </c>
      <c r="F571" s="69"/>
      <c r="G571" s="70"/>
      <c r="H571" s="70"/>
      <c r="I571" s="70"/>
      <c r="J571" s="70"/>
      <c r="K571" s="70" t="n">
        <v>20000</v>
      </c>
      <c r="L571" s="70"/>
      <c r="M571" s="72"/>
    </row>
    <row r="572" customFormat="false" ht="12.8" hidden="false" customHeight="false" outlineLevel="0" collapsed="false">
      <c r="D572" s="20"/>
      <c r="E572" s="68" t="s">
        <v>280</v>
      </c>
      <c r="F572" s="69"/>
      <c r="G572" s="70"/>
      <c r="H572" s="70"/>
      <c r="I572" s="70"/>
      <c r="J572" s="70"/>
      <c r="K572" s="70"/>
      <c r="L572" s="71" t="n">
        <v>372036</v>
      </c>
      <c r="M572" s="72"/>
    </row>
    <row r="574" customFormat="false" ht="12.8" hidden="false" customHeight="false" outlineLevel="0" collapsed="false">
      <c r="D574" s="19" t="s">
        <v>281</v>
      </c>
      <c r="E574" s="19"/>
      <c r="F574" s="19"/>
      <c r="G574" s="19"/>
      <c r="H574" s="19"/>
      <c r="I574" s="19"/>
      <c r="J574" s="19"/>
      <c r="K574" s="19"/>
      <c r="L574" s="19"/>
      <c r="M574" s="19"/>
    </row>
    <row r="575" customFormat="false" ht="12.8" hidden="false" customHeight="false" outlineLevel="0" collapsed="false">
      <c r="D575" s="83"/>
      <c r="E575" s="5"/>
      <c r="F575" s="5"/>
      <c r="G575" s="5" t="s">
        <v>1</v>
      </c>
      <c r="H575" s="5" t="s">
        <v>2</v>
      </c>
      <c r="I575" s="5" t="s">
        <v>3</v>
      </c>
      <c r="J575" s="5" t="s">
        <v>4</v>
      </c>
      <c r="K575" s="5" t="s">
        <v>5</v>
      </c>
      <c r="L575" s="5" t="s">
        <v>6</v>
      </c>
      <c r="M575" s="5" t="s">
        <v>7</v>
      </c>
    </row>
    <row r="576" customFormat="false" ht="12.8" hidden="false" customHeight="false" outlineLevel="0" collapsed="false">
      <c r="D576" s="84" t="s">
        <v>8</v>
      </c>
      <c r="E576" s="7" t="n">
        <v>111</v>
      </c>
      <c r="F576" s="7" t="s">
        <v>34</v>
      </c>
      <c r="G576" s="8" t="n">
        <f aca="false">SUM(G580:G580)</f>
        <v>0</v>
      </c>
      <c r="H576" s="8" t="n">
        <v>282834</v>
      </c>
      <c r="I576" s="8" t="n">
        <v>605166</v>
      </c>
      <c r="J576" s="8" t="n">
        <v>636446</v>
      </c>
      <c r="K576" s="8" t="n">
        <v>0</v>
      </c>
      <c r="L576" s="8" t="n">
        <f aca="false">SUM(L580:L580)</f>
        <v>0</v>
      </c>
      <c r="M576" s="8" t="n">
        <f aca="false">SUM(M580:M580)</f>
        <v>0</v>
      </c>
    </row>
    <row r="577" customFormat="false" ht="12.8" hidden="false" customHeight="false" outlineLevel="0" collapsed="false">
      <c r="A577" s="1" t="n">
        <v>8</v>
      </c>
      <c r="B577" s="1" t="n">
        <v>4</v>
      </c>
      <c r="D577" s="84" t="s">
        <v>8</v>
      </c>
      <c r="E577" s="7" t="n">
        <v>41</v>
      </c>
      <c r="F577" s="7" t="s">
        <v>10</v>
      </c>
      <c r="G577" s="8" t="n">
        <f aca="false">SUM(G581:G581)</f>
        <v>5790</v>
      </c>
      <c r="H577" s="8" t="n">
        <f aca="false">SUM(H581:H584)-H576</f>
        <v>17366</v>
      </c>
      <c r="I577" s="8" t="n">
        <f aca="false">SUM(I581:I584)-I576</f>
        <v>78000</v>
      </c>
      <c r="J577" s="8" t="n">
        <f aca="false">SUM(J581:J585)-J576</f>
        <v>42486</v>
      </c>
      <c r="K577" s="8" t="n">
        <f aca="false">SUM(K581:K585)-K576</f>
        <v>0</v>
      </c>
      <c r="L577" s="8" t="n">
        <f aca="false">SUM(L581:L585)-L576</f>
        <v>0</v>
      </c>
      <c r="M577" s="8" t="n">
        <f aca="false">SUM(M581:M585)-M576</f>
        <v>0</v>
      </c>
    </row>
    <row r="578" customFormat="false" ht="12.8" hidden="false" customHeight="false" outlineLevel="0" collapsed="false">
      <c r="A578" s="1" t="n">
        <v>8</v>
      </c>
      <c r="B578" s="1" t="n">
        <v>4</v>
      </c>
      <c r="D578" s="11"/>
      <c r="E578" s="12"/>
      <c r="F578" s="9" t="s">
        <v>106</v>
      </c>
      <c r="G578" s="10" t="n">
        <f aca="false">SUM(G576:G577)</f>
        <v>5790</v>
      </c>
      <c r="H578" s="10" t="n">
        <f aca="false">SUM(H576:H577)</f>
        <v>300200</v>
      </c>
      <c r="I578" s="10" t="n">
        <f aca="false">SUM(I576:I577)</f>
        <v>683166</v>
      </c>
      <c r="J578" s="10" t="n">
        <f aca="false">SUM(J576:J577)</f>
        <v>678932</v>
      </c>
      <c r="K578" s="10" t="n">
        <f aca="false">SUM(K576:K577)</f>
        <v>0</v>
      </c>
      <c r="L578" s="10" t="n">
        <f aca="false">SUM(L577:L577)</f>
        <v>0</v>
      </c>
      <c r="M578" s="10" t="n">
        <f aca="false">SUM(M577:M577)</f>
        <v>0</v>
      </c>
    </row>
    <row r="580" customFormat="false" ht="12.8" hidden="false" customHeight="false" outlineLevel="0" collapsed="false">
      <c r="D580" s="1" t="s">
        <v>44</v>
      </c>
    </row>
    <row r="581" customFormat="false" ht="12.8" hidden="false" customHeight="false" outlineLevel="0" collapsed="false">
      <c r="D581" s="20" t="s">
        <v>282</v>
      </c>
      <c r="E581" s="27" t="s">
        <v>83</v>
      </c>
      <c r="F581" s="11"/>
      <c r="G581" s="28" t="n">
        <v>5790</v>
      </c>
      <c r="H581" s="28" t="n">
        <v>300200</v>
      </c>
      <c r="I581" s="28" t="n">
        <v>650166</v>
      </c>
      <c r="J581" s="28" t="n">
        <v>525971</v>
      </c>
      <c r="K581" s="28"/>
      <c r="L581" s="28"/>
      <c r="M581" s="29"/>
    </row>
    <row r="582" customFormat="false" ht="12.8" hidden="false" customHeight="false" outlineLevel="0" collapsed="false">
      <c r="D582" s="20"/>
      <c r="E582" s="30" t="s">
        <v>283</v>
      </c>
      <c r="F582" s="56"/>
      <c r="G582" s="57"/>
      <c r="H582" s="57"/>
      <c r="I582" s="57" t="n">
        <v>15000</v>
      </c>
      <c r="J582" s="57" t="n">
        <v>2934</v>
      </c>
      <c r="K582" s="57"/>
      <c r="L582" s="57"/>
      <c r="M582" s="33"/>
    </row>
    <row r="583" customFormat="false" ht="12.8" hidden="false" customHeight="false" outlineLevel="0" collapsed="false">
      <c r="D583" s="20"/>
      <c r="E583" s="30" t="s">
        <v>284</v>
      </c>
      <c r="F583" s="56"/>
      <c r="G583" s="57"/>
      <c r="H583" s="57"/>
      <c r="I583" s="57" t="n">
        <v>10000</v>
      </c>
      <c r="J583" s="57" t="n">
        <v>0</v>
      </c>
      <c r="K583" s="57"/>
      <c r="L583" s="57"/>
      <c r="M583" s="33"/>
    </row>
    <row r="584" customFormat="false" ht="12.8" hidden="false" customHeight="false" outlineLevel="0" collapsed="false">
      <c r="D584" s="20"/>
      <c r="E584" s="35" t="s">
        <v>285</v>
      </c>
      <c r="F584" s="59"/>
      <c r="G584" s="37"/>
      <c r="H584" s="37"/>
      <c r="I584" s="37" t="n">
        <v>8000</v>
      </c>
      <c r="J584" s="37" t="n">
        <v>5125</v>
      </c>
      <c r="K584" s="37"/>
      <c r="L584" s="37"/>
      <c r="M584" s="38"/>
    </row>
    <row r="585" customFormat="false" ht="12.8" hidden="false" customHeight="false" outlineLevel="0" collapsed="false">
      <c r="D585" s="7" t="s">
        <v>282</v>
      </c>
      <c r="E585" s="35" t="s">
        <v>177</v>
      </c>
      <c r="F585" s="59"/>
      <c r="G585" s="37"/>
      <c r="H585" s="37"/>
      <c r="I585" s="37" t="n">
        <v>0</v>
      </c>
      <c r="J585" s="37" t="n">
        <v>144902</v>
      </c>
      <c r="K585" s="37"/>
      <c r="L585" s="37"/>
      <c r="M585" s="38"/>
    </row>
    <row r="587" customFormat="false" ht="12.8" hidden="false" customHeight="false" outlineLevel="0" collapsed="false">
      <c r="D587" s="19" t="s">
        <v>286</v>
      </c>
      <c r="E587" s="19"/>
      <c r="F587" s="19"/>
      <c r="G587" s="19"/>
      <c r="H587" s="19"/>
      <c r="I587" s="19"/>
      <c r="J587" s="19"/>
      <c r="K587" s="19"/>
      <c r="L587" s="19"/>
      <c r="M587" s="19"/>
    </row>
    <row r="588" customFormat="false" ht="12.8" hidden="false" customHeight="false" outlineLevel="0" collapsed="false">
      <c r="D588" s="83"/>
      <c r="E588" s="5"/>
      <c r="F588" s="5"/>
      <c r="G588" s="5" t="s">
        <v>1</v>
      </c>
      <c r="H588" s="5" t="s">
        <v>2</v>
      </c>
      <c r="I588" s="5" t="s">
        <v>3</v>
      </c>
      <c r="J588" s="5" t="s">
        <v>4</v>
      </c>
      <c r="K588" s="5" t="s">
        <v>5</v>
      </c>
      <c r="L588" s="5" t="s">
        <v>6</v>
      </c>
      <c r="M588" s="5" t="s">
        <v>7</v>
      </c>
    </row>
    <row r="589" customFormat="false" ht="12.8" hidden="false" customHeight="false" outlineLevel="0" collapsed="false">
      <c r="A589" s="1" t="n">
        <v>8</v>
      </c>
      <c r="B589" s="1" t="n">
        <v>5</v>
      </c>
      <c r="D589" s="20" t="s">
        <v>8</v>
      </c>
      <c r="E589" s="7" t="n">
        <v>111</v>
      </c>
      <c r="F589" s="7" t="s">
        <v>34</v>
      </c>
      <c r="G589" s="8" t="n">
        <f aca="false">G602</f>
        <v>0</v>
      </c>
      <c r="H589" s="8" t="n">
        <v>30000</v>
      </c>
      <c r="I589" s="8" t="n">
        <v>0</v>
      </c>
      <c r="J589" s="8" t="n">
        <v>0</v>
      </c>
      <c r="K589" s="8" t="n">
        <v>0</v>
      </c>
      <c r="L589" s="8" t="n">
        <v>0</v>
      </c>
      <c r="M589" s="8" t="n">
        <v>0</v>
      </c>
    </row>
    <row r="590" customFormat="false" ht="12.8" hidden="false" customHeight="false" outlineLevel="0" collapsed="false">
      <c r="A590" s="1" t="n">
        <v>8</v>
      </c>
      <c r="B590" s="1" t="n">
        <v>5</v>
      </c>
      <c r="D590" s="20"/>
      <c r="E590" s="7" t="n">
        <v>41</v>
      </c>
      <c r="F590" s="7" t="s">
        <v>10</v>
      </c>
      <c r="G590" s="8" t="n">
        <f aca="false">SUM(G594:G602)</f>
        <v>103975.49</v>
      </c>
      <c r="H590" s="8" t="n">
        <f aca="false">SUM(H594:H602)-H589</f>
        <v>227464.27</v>
      </c>
      <c r="I590" s="8" t="n">
        <f aca="false">SUM(I594:I602)-I589</f>
        <v>52000</v>
      </c>
      <c r="J590" s="8" t="n">
        <f aca="false">SUM(J594:J602)-J589</f>
        <v>41016</v>
      </c>
      <c r="K590" s="8" t="n">
        <f aca="false">SUM(K594:K602)-K589</f>
        <v>445710</v>
      </c>
      <c r="L590" s="8" t="n">
        <f aca="false">SUM(L594:L602)</f>
        <v>0</v>
      </c>
      <c r="M590" s="8" t="n">
        <f aca="false">SUM(M594:M602)</f>
        <v>393009</v>
      </c>
    </row>
    <row r="591" customFormat="false" ht="12.8" hidden="false" customHeight="false" outlineLevel="0" collapsed="false">
      <c r="D591" s="11"/>
      <c r="E591" s="12"/>
      <c r="F591" s="9" t="s">
        <v>106</v>
      </c>
      <c r="G591" s="10" t="n">
        <f aca="false">SUM(G589:G590)</f>
        <v>103975.49</v>
      </c>
      <c r="H591" s="10" t="n">
        <f aca="false">SUM(H589:H590)</f>
        <v>257464.27</v>
      </c>
      <c r="I591" s="10" t="n">
        <f aca="false">SUM(I589:I590)</f>
        <v>52000</v>
      </c>
      <c r="J591" s="10" t="n">
        <f aca="false">SUM(J589:J590)</f>
        <v>41016</v>
      </c>
      <c r="K591" s="10" t="n">
        <f aca="false">SUM(K589:K590)</f>
        <v>445710</v>
      </c>
      <c r="L591" s="10" t="n">
        <f aca="false">SUM(L589:L590)</f>
        <v>0</v>
      </c>
      <c r="M591" s="10" t="n">
        <f aca="false">SUM(M589:M590)</f>
        <v>393009</v>
      </c>
    </row>
    <row r="593" customFormat="false" ht="12.8" hidden="false" customHeight="false" outlineLevel="0" collapsed="false">
      <c r="D593" s="1" t="s">
        <v>44</v>
      </c>
    </row>
    <row r="594" customFormat="false" ht="12.8" hidden="false" customHeight="false" outlineLevel="0" collapsed="false">
      <c r="D594" s="20" t="s">
        <v>287</v>
      </c>
      <c r="E594" s="68" t="s">
        <v>288</v>
      </c>
      <c r="F594" s="69"/>
      <c r="G594" s="70" t="n">
        <v>12370.62</v>
      </c>
      <c r="H594" s="70" t="n">
        <v>151025.6</v>
      </c>
      <c r="I594" s="70"/>
      <c r="J594" s="70"/>
      <c r="K594" s="71" t="n">
        <v>71210</v>
      </c>
      <c r="L594" s="70"/>
      <c r="M594" s="72"/>
    </row>
    <row r="595" customFormat="false" ht="12.8" hidden="false" customHeight="false" outlineLevel="0" collapsed="false">
      <c r="D595" s="20"/>
      <c r="E595" s="68" t="s">
        <v>289</v>
      </c>
      <c r="F595" s="69"/>
      <c r="G595" s="70"/>
      <c r="H595" s="70"/>
      <c r="I595" s="70" t="n">
        <v>10000</v>
      </c>
      <c r="J595" s="70"/>
      <c r="K595" s="70"/>
      <c r="L595" s="70"/>
      <c r="M595" s="72"/>
    </row>
    <row r="596" customFormat="false" ht="12.8" hidden="false" customHeight="false" outlineLevel="0" collapsed="false">
      <c r="D596" s="7" t="s">
        <v>290</v>
      </c>
      <c r="E596" s="68" t="s">
        <v>291</v>
      </c>
      <c r="F596" s="69"/>
      <c r="G596" s="70"/>
      <c r="H596" s="70"/>
      <c r="I596" s="70"/>
      <c r="J596" s="70"/>
      <c r="K596" s="70" t="n">
        <v>50000</v>
      </c>
      <c r="L596" s="70"/>
      <c r="M596" s="72"/>
    </row>
    <row r="597" customFormat="false" ht="12.8" hidden="false" customHeight="false" outlineLevel="0" collapsed="false">
      <c r="D597" s="20" t="s">
        <v>292</v>
      </c>
      <c r="E597" s="68" t="s">
        <v>293</v>
      </c>
      <c r="F597" s="69"/>
      <c r="G597" s="70" t="n">
        <v>88311.47</v>
      </c>
      <c r="H597" s="70" t="n">
        <v>26784.19</v>
      </c>
      <c r="I597" s="70"/>
      <c r="J597" s="70"/>
      <c r="K597" s="70" t="n">
        <v>60000</v>
      </c>
      <c r="L597" s="70"/>
      <c r="M597" s="72"/>
    </row>
    <row r="598" customFormat="false" ht="12.8" hidden="false" customHeight="false" outlineLevel="0" collapsed="false">
      <c r="D598" s="20"/>
      <c r="E598" s="27" t="s">
        <v>294</v>
      </c>
      <c r="F598" s="11"/>
      <c r="G598" s="28" t="n">
        <v>2693.4</v>
      </c>
      <c r="H598" s="28"/>
      <c r="I598" s="28" t="n">
        <v>35000</v>
      </c>
      <c r="J598" s="28" t="n">
        <v>37740</v>
      </c>
      <c r="K598" s="28" t="n">
        <v>4500</v>
      </c>
      <c r="L598" s="28"/>
      <c r="M598" s="29"/>
    </row>
    <row r="599" customFormat="false" ht="13.8" hidden="false" customHeight="false" outlineLevel="0" collapsed="false">
      <c r="D599" s="20"/>
      <c r="E599" s="35" t="s">
        <v>295</v>
      </c>
      <c r="F599" s="59"/>
      <c r="G599" s="37"/>
      <c r="H599" s="37"/>
      <c r="I599" s="37"/>
      <c r="J599" s="37"/>
      <c r="K599" s="37"/>
      <c r="L599" s="0"/>
      <c r="M599" s="86" t="n">
        <v>393009</v>
      </c>
    </row>
    <row r="600" customFormat="false" ht="12.8" hidden="false" customHeight="false" outlineLevel="0" collapsed="false">
      <c r="D600" s="1" t="s">
        <v>296</v>
      </c>
      <c r="E600" s="68" t="s">
        <v>297</v>
      </c>
      <c r="F600" s="69"/>
      <c r="G600" s="70"/>
      <c r="H600" s="70"/>
      <c r="I600" s="70" t="n">
        <v>2000</v>
      </c>
      <c r="J600" s="70" t="n">
        <v>1776</v>
      </c>
      <c r="K600" s="70" t="n">
        <v>250000</v>
      </c>
      <c r="L600" s="70"/>
      <c r="M600" s="72"/>
    </row>
    <row r="601" customFormat="false" ht="12.8" hidden="false" customHeight="false" outlineLevel="0" collapsed="false">
      <c r="D601" s="87" t="s">
        <v>298</v>
      </c>
      <c r="E601" s="68" t="s">
        <v>299</v>
      </c>
      <c r="F601" s="69"/>
      <c r="G601" s="70" t="n">
        <v>600</v>
      </c>
      <c r="H601" s="70" t="n">
        <v>76476.28</v>
      </c>
      <c r="I601" s="70"/>
      <c r="J601" s="70"/>
      <c r="K601" s="70"/>
      <c r="L601" s="70"/>
      <c r="M601" s="72"/>
    </row>
    <row r="602" customFormat="false" ht="12.8" hidden="false" customHeight="false" outlineLevel="0" collapsed="false">
      <c r="D602" s="20" t="s">
        <v>300</v>
      </c>
      <c r="E602" s="85" t="s">
        <v>301</v>
      </c>
      <c r="F602" s="69"/>
      <c r="G602" s="69"/>
      <c r="H602" s="70" t="n">
        <v>3178.2</v>
      </c>
      <c r="I602" s="70" t="n">
        <v>5000</v>
      </c>
      <c r="J602" s="70" t="n">
        <v>1500</v>
      </c>
      <c r="K602" s="70" t="n">
        <v>10000</v>
      </c>
      <c r="L602" s="69"/>
      <c r="M602" s="88"/>
    </row>
    <row r="604" customFormat="false" ht="12.8" hidden="false" customHeight="false" outlineLevel="0" collapsed="false">
      <c r="D604" s="19" t="s">
        <v>302</v>
      </c>
      <c r="E604" s="19"/>
      <c r="F604" s="19"/>
      <c r="G604" s="19"/>
      <c r="H604" s="19"/>
      <c r="I604" s="19"/>
      <c r="J604" s="19"/>
      <c r="K604" s="19"/>
      <c r="L604" s="19"/>
      <c r="M604" s="19"/>
    </row>
    <row r="605" customFormat="false" ht="12.8" hidden="false" customHeight="false" outlineLevel="0" collapsed="false">
      <c r="D605" s="83"/>
      <c r="E605" s="5"/>
      <c r="F605" s="5"/>
      <c r="G605" s="5" t="s">
        <v>1</v>
      </c>
      <c r="H605" s="5" t="s">
        <v>2</v>
      </c>
      <c r="I605" s="5" t="s">
        <v>3</v>
      </c>
      <c r="J605" s="5" t="s">
        <v>4</v>
      </c>
      <c r="K605" s="5" t="s">
        <v>5</v>
      </c>
      <c r="L605" s="5" t="s">
        <v>6</v>
      </c>
      <c r="M605" s="5" t="s">
        <v>7</v>
      </c>
    </row>
    <row r="606" customFormat="false" ht="12.8" hidden="false" customHeight="false" outlineLevel="0" collapsed="false">
      <c r="D606" s="84" t="s">
        <v>8</v>
      </c>
      <c r="E606" s="7" t="n">
        <v>111</v>
      </c>
      <c r="F606" s="7" t="s">
        <v>116</v>
      </c>
      <c r="G606" s="8" t="n">
        <f aca="false">SUM(G610:G610)</f>
        <v>0</v>
      </c>
      <c r="H606" s="8" t="n">
        <v>0</v>
      </c>
      <c r="I606" s="8" t="n">
        <v>0</v>
      </c>
      <c r="J606" s="8" t="n">
        <v>0</v>
      </c>
      <c r="K606" s="8" t="n">
        <v>0</v>
      </c>
      <c r="L606" s="8" t="n">
        <f aca="false">SUM(L610:L610)</f>
        <v>0</v>
      </c>
      <c r="M606" s="8" t="n">
        <f aca="false">SUM(M610:M610)</f>
        <v>0</v>
      </c>
    </row>
    <row r="607" customFormat="false" ht="12.8" hidden="false" customHeight="false" outlineLevel="0" collapsed="false">
      <c r="A607" s="1" t="n">
        <v>8</v>
      </c>
      <c r="B607" s="1" t="n">
        <v>6</v>
      </c>
      <c r="D607" s="84" t="s">
        <v>8</v>
      </c>
      <c r="E607" s="7" t="n">
        <v>41</v>
      </c>
      <c r="F607" s="7" t="s">
        <v>10</v>
      </c>
      <c r="G607" s="8" t="n">
        <f aca="false">SUM(G611:G611)</f>
        <v>4950</v>
      </c>
      <c r="H607" s="8" t="n">
        <f aca="false">SUM(H611:H612)</f>
        <v>88047.66</v>
      </c>
      <c r="I607" s="8" t="n">
        <f aca="false">SUM(I611:I613)-I606</f>
        <v>147300</v>
      </c>
      <c r="J607" s="8" t="n">
        <f aca="false">SUM(J611:J613)-J606</f>
        <v>86834</v>
      </c>
      <c r="K607" s="8" t="n">
        <f aca="false">SUM(K611:K613)-K606</f>
        <v>105000</v>
      </c>
      <c r="L607" s="8" t="n">
        <f aca="false">SUM(L611:L613)-L606</f>
        <v>0</v>
      </c>
      <c r="M607" s="8" t="n">
        <f aca="false">SUM(M611:M613)-M606</f>
        <v>0</v>
      </c>
    </row>
    <row r="608" customFormat="false" ht="12.8" hidden="false" customHeight="false" outlineLevel="0" collapsed="false">
      <c r="A608" s="1" t="n">
        <v>8</v>
      </c>
      <c r="B608" s="1" t="n">
        <v>6</v>
      </c>
      <c r="D608" s="11"/>
      <c r="E608" s="12"/>
      <c r="F608" s="9" t="s">
        <v>106</v>
      </c>
      <c r="G608" s="10" t="n">
        <f aca="false">SUM(G606:G607)</f>
        <v>4950</v>
      </c>
      <c r="H608" s="10" t="n">
        <f aca="false">SUM(H606:H607)</f>
        <v>88047.66</v>
      </c>
      <c r="I608" s="10" t="n">
        <f aca="false">SUM(I606:I607)</f>
        <v>147300</v>
      </c>
      <c r="J608" s="10" t="n">
        <f aca="false">SUM(J606:J607)</f>
        <v>86834</v>
      </c>
      <c r="K608" s="10" t="n">
        <f aca="false">SUM(K606:K607)</f>
        <v>105000</v>
      </c>
      <c r="L608" s="10" t="n">
        <f aca="false">SUM(L606:L607)</f>
        <v>0</v>
      </c>
      <c r="M608" s="10" t="n">
        <f aca="false">SUM(M606:M607)</f>
        <v>0</v>
      </c>
    </row>
    <row r="610" customFormat="false" ht="12.8" hidden="false" customHeight="false" outlineLevel="0" collapsed="false">
      <c r="D610" s="1" t="s">
        <v>44</v>
      </c>
    </row>
    <row r="611" customFormat="false" ht="12.8" hidden="false" customHeight="false" outlineLevel="0" collapsed="false">
      <c r="D611" s="20" t="s">
        <v>303</v>
      </c>
      <c r="E611" s="27" t="s">
        <v>304</v>
      </c>
      <c r="F611" s="11"/>
      <c r="G611" s="28" t="n">
        <v>4950</v>
      </c>
      <c r="H611" s="28"/>
      <c r="I611" s="28"/>
      <c r="J611" s="28" t="n">
        <v>1400</v>
      </c>
      <c r="K611" s="28"/>
      <c r="L611" s="28"/>
      <c r="M611" s="29"/>
    </row>
    <row r="612" customFormat="false" ht="12.8" hidden="false" customHeight="false" outlineLevel="0" collapsed="false">
      <c r="D612" s="20"/>
      <c r="E612" s="35" t="s">
        <v>305</v>
      </c>
      <c r="F612" s="59"/>
      <c r="G612" s="37"/>
      <c r="H612" s="37" t="n">
        <v>88047.66</v>
      </c>
      <c r="I612" s="37" t="n">
        <f aca="false">17300+100000</f>
        <v>117300</v>
      </c>
      <c r="J612" s="37" t="n">
        <v>64756</v>
      </c>
      <c r="K612" s="37" t="n">
        <v>100000</v>
      </c>
      <c r="L612" s="37"/>
      <c r="M612" s="38"/>
    </row>
    <row r="613" customFormat="false" ht="12.8" hidden="false" customHeight="false" outlineLevel="0" collapsed="false">
      <c r="D613" s="49" t="s">
        <v>229</v>
      </c>
      <c r="E613" s="68" t="s">
        <v>306</v>
      </c>
      <c r="F613" s="69"/>
      <c r="G613" s="70"/>
      <c r="H613" s="70"/>
      <c r="I613" s="70" t="n">
        <v>30000</v>
      </c>
      <c r="J613" s="70" t="n">
        <v>20678</v>
      </c>
      <c r="K613" s="70" t="n">
        <v>5000</v>
      </c>
      <c r="L613" s="70"/>
      <c r="M613" s="72"/>
    </row>
    <row r="615" customFormat="false" ht="12.8" hidden="false" customHeight="false" outlineLevel="0" collapsed="false">
      <c r="D615" s="19" t="s">
        <v>307</v>
      </c>
      <c r="E615" s="19"/>
      <c r="F615" s="19"/>
      <c r="G615" s="19"/>
      <c r="H615" s="19"/>
      <c r="I615" s="19"/>
      <c r="J615" s="19"/>
      <c r="K615" s="19"/>
      <c r="L615" s="19"/>
      <c r="M615" s="19"/>
    </row>
    <row r="616" customFormat="false" ht="12.8" hidden="false" customHeight="false" outlineLevel="0" collapsed="false">
      <c r="D616" s="83"/>
      <c r="E616" s="5"/>
      <c r="F616" s="5"/>
      <c r="G616" s="5" t="s">
        <v>1</v>
      </c>
      <c r="H616" s="5" t="s">
        <v>2</v>
      </c>
      <c r="I616" s="5" t="s">
        <v>3</v>
      </c>
      <c r="J616" s="5" t="s">
        <v>4</v>
      </c>
      <c r="K616" s="5" t="s">
        <v>5</v>
      </c>
      <c r="L616" s="5" t="s">
        <v>6</v>
      </c>
      <c r="M616" s="5" t="s">
        <v>7</v>
      </c>
    </row>
    <row r="617" customFormat="false" ht="12.8" hidden="false" customHeight="false" outlineLevel="0" collapsed="false">
      <c r="A617" s="1" t="n">
        <v>8</v>
      </c>
      <c r="B617" s="1" t="n">
        <v>7</v>
      </c>
      <c r="D617" s="20" t="s">
        <v>8</v>
      </c>
      <c r="E617" s="7" t="n">
        <v>111</v>
      </c>
      <c r="F617" s="7" t="s">
        <v>34</v>
      </c>
      <c r="G617" s="8" t="n">
        <v>0</v>
      </c>
      <c r="H617" s="8" t="n">
        <v>0</v>
      </c>
      <c r="I617" s="8" t="n">
        <v>0</v>
      </c>
      <c r="J617" s="8" t="n">
        <v>0</v>
      </c>
      <c r="K617" s="8" t="n">
        <v>0</v>
      </c>
      <c r="L617" s="8" t="n">
        <v>0</v>
      </c>
      <c r="M617" s="8" t="n">
        <v>0</v>
      </c>
    </row>
    <row r="618" customFormat="false" ht="12.8" hidden="false" customHeight="false" outlineLevel="0" collapsed="false">
      <c r="A618" s="1" t="n">
        <v>8</v>
      </c>
      <c r="B618" s="1" t="n">
        <v>7</v>
      </c>
      <c r="D618" s="20"/>
      <c r="E618" s="7" t="n">
        <v>41</v>
      </c>
      <c r="F618" s="7" t="s">
        <v>10</v>
      </c>
      <c r="G618" s="8" t="n">
        <f aca="false">SUM(G622:G622)</f>
        <v>0</v>
      </c>
      <c r="H618" s="8" t="n">
        <f aca="false">SUM(H622:H622)</f>
        <v>0</v>
      </c>
      <c r="I618" s="8" t="n">
        <f aca="false">SUM(I622:I622)-I617</f>
        <v>5000</v>
      </c>
      <c r="J618" s="8" t="n">
        <f aca="false">SUM(J622:J622)</f>
        <v>0</v>
      </c>
      <c r="K618" s="8" t="n">
        <f aca="false">SUM(K622:K622)-K617</f>
        <v>0</v>
      </c>
      <c r="L618" s="8" t="n">
        <f aca="false">SUM(L622:L622)</f>
        <v>0</v>
      </c>
      <c r="M618" s="8" t="n">
        <f aca="false">SUM(M622:M622)</f>
        <v>0</v>
      </c>
    </row>
    <row r="619" customFormat="false" ht="12.8" hidden="false" customHeight="false" outlineLevel="0" collapsed="false">
      <c r="A619" s="1" t="n">
        <v>8</v>
      </c>
      <c r="B619" s="1" t="n">
        <v>7</v>
      </c>
      <c r="D619" s="11"/>
      <c r="E619" s="12"/>
      <c r="F619" s="9" t="s">
        <v>106</v>
      </c>
      <c r="G619" s="10" t="n">
        <f aca="false">SUM(G617:G618)</f>
        <v>0</v>
      </c>
      <c r="H619" s="10" t="n">
        <f aca="false">SUM(H617:H618)</f>
        <v>0</v>
      </c>
      <c r="I619" s="10" t="n">
        <f aca="false">SUM(I617:I618)</f>
        <v>5000</v>
      </c>
      <c r="J619" s="10" t="n">
        <f aca="false">SUM(J617:J618)</f>
        <v>0</v>
      </c>
      <c r="K619" s="10" t="n">
        <f aca="false">SUM(K617:K618)</f>
        <v>0</v>
      </c>
      <c r="L619" s="10" t="n">
        <f aca="false">SUM(L617:L618)</f>
        <v>0</v>
      </c>
      <c r="M619" s="10" t="n">
        <f aca="false">SUM(M617:M618)</f>
        <v>0</v>
      </c>
    </row>
    <row r="621" customFormat="false" ht="12.8" hidden="false" customHeight="false" outlineLevel="0" collapsed="false">
      <c r="D621" s="1" t="s">
        <v>44</v>
      </c>
    </row>
    <row r="622" customFormat="false" ht="12.8" hidden="false" customHeight="false" outlineLevel="0" collapsed="false">
      <c r="D622" s="20" t="s">
        <v>308</v>
      </c>
      <c r="E622" s="68" t="s">
        <v>309</v>
      </c>
      <c r="F622" s="69"/>
      <c r="G622" s="70"/>
      <c r="H622" s="70"/>
      <c r="I622" s="71" t="n">
        <v>5000</v>
      </c>
      <c r="J622" s="70" t="n">
        <v>0</v>
      </c>
      <c r="K622" s="71"/>
      <c r="L622" s="70"/>
      <c r="M622" s="72"/>
      <c r="O622" s="89"/>
    </row>
    <row r="624" customFormat="false" ht="12.8" hidden="false" customHeight="false" outlineLevel="0" collapsed="false">
      <c r="D624" s="19" t="s">
        <v>310</v>
      </c>
      <c r="E624" s="19"/>
      <c r="F624" s="19"/>
      <c r="G624" s="19"/>
      <c r="H624" s="19"/>
      <c r="I624" s="19"/>
      <c r="J624" s="19"/>
      <c r="K624" s="19"/>
      <c r="L624" s="19"/>
      <c r="M624" s="19"/>
    </row>
    <row r="625" customFormat="false" ht="12.8" hidden="false" customHeight="false" outlineLevel="0" collapsed="false">
      <c r="D625" s="83"/>
      <c r="E625" s="5"/>
      <c r="F625" s="5"/>
      <c r="G625" s="5" t="s">
        <v>1</v>
      </c>
      <c r="H625" s="5" t="s">
        <v>2</v>
      </c>
      <c r="I625" s="5" t="s">
        <v>3</v>
      </c>
      <c r="J625" s="5" t="s">
        <v>4</v>
      </c>
      <c r="K625" s="5" t="s">
        <v>5</v>
      </c>
      <c r="L625" s="5" t="s">
        <v>6</v>
      </c>
      <c r="M625" s="5" t="s">
        <v>7</v>
      </c>
    </row>
    <row r="626" customFormat="false" ht="12.8" hidden="false" customHeight="false" outlineLevel="0" collapsed="false">
      <c r="A626" s="1" t="n">
        <v>8</v>
      </c>
      <c r="B626" s="1" t="n">
        <v>8</v>
      </c>
      <c r="D626" s="79" t="s">
        <v>8</v>
      </c>
      <c r="E626" s="7" t="n">
        <v>41</v>
      </c>
      <c r="F626" s="7" t="s">
        <v>10</v>
      </c>
      <c r="G626" s="8" t="n">
        <f aca="false">SUM(G630:G632)</f>
        <v>0</v>
      </c>
      <c r="H626" s="8" t="n">
        <f aca="false">SUM(H630:H632)</f>
        <v>0</v>
      </c>
      <c r="I626" s="8" t="n">
        <f aca="false">SUM(I630:I632)</f>
        <v>2000</v>
      </c>
      <c r="J626" s="8" t="n">
        <f aca="false">SUM(J630:J632)</f>
        <v>2000</v>
      </c>
      <c r="K626" s="8" t="n">
        <f aca="false">SUM(K630:K632)</f>
        <v>11000</v>
      </c>
      <c r="L626" s="8" t="n">
        <f aca="false">SUM(L630:L632)</f>
        <v>0</v>
      </c>
      <c r="M626" s="8" t="n">
        <f aca="false">SUM(M630:M632)</f>
        <v>0</v>
      </c>
    </row>
    <row r="627" customFormat="false" ht="12.8" hidden="false" customHeight="false" outlineLevel="0" collapsed="false">
      <c r="A627" s="1" t="n">
        <v>8</v>
      </c>
      <c r="B627" s="1" t="n">
        <v>8</v>
      </c>
      <c r="D627" s="11"/>
      <c r="E627" s="12"/>
      <c r="F627" s="9" t="s">
        <v>106</v>
      </c>
      <c r="G627" s="10" t="n">
        <f aca="false">SUM(G626)</f>
        <v>0</v>
      </c>
      <c r="H627" s="10" t="n">
        <f aca="false">SUM(H626)</f>
        <v>0</v>
      </c>
      <c r="I627" s="10" t="n">
        <f aca="false">SUM(I626)</f>
        <v>2000</v>
      </c>
      <c r="J627" s="10" t="n">
        <f aca="false">SUM(J626)</f>
        <v>2000</v>
      </c>
      <c r="K627" s="10" t="n">
        <f aca="false">SUM(K626)</f>
        <v>11000</v>
      </c>
      <c r="L627" s="10" t="n">
        <f aca="false">SUM(L626)</f>
        <v>0</v>
      </c>
      <c r="M627" s="10" t="n">
        <f aca="false">SUM(M626)</f>
        <v>0</v>
      </c>
    </row>
    <row r="629" customFormat="false" ht="12.8" hidden="false" customHeight="false" outlineLevel="0" collapsed="false">
      <c r="D629" s="1" t="s">
        <v>44</v>
      </c>
    </row>
    <row r="630" customFormat="false" ht="12.8" hidden="false" customHeight="false" outlineLevel="0" collapsed="false">
      <c r="D630" s="26" t="s">
        <v>311</v>
      </c>
      <c r="E630" s="68" t="s">
        <v>312</v>
      </c>
      <c r="F630" s="69"/>
      <c r="G630" s="70"/>
      <c r="H630" s="70"/>
      <c r="I630" s="70"/>
      <c r="J630" s="70"/>
      <c r="K630" s="70" t="n">
        <v>5000</v>
      </c>
      <c r="L630" s="70"/>
      <c r="M630" s="72"/>
    </row>
    <row r="631" customFormat="false" ht="12.8" hidden="false" customHeight="false" outlineLevel="0" collapsed="false">
      <c r="D631" s="26"/>
      <c r="E631" s="68" t="s">
        <v>313</v>
      </c>
      <c r="F631" s="69"/>
      <c r="G631" s="70"/>
      <c r="H631" s="70"/>
      <c r="I631" s="70" t="n">
        <v>2000</v>
      </c>
      <c r="J631" s="70" t="n">
        <v>2000</v>
      </c>
      <c r="K631" s="70"/>
      <c r="L631" s="70"/>
      <c r="M631" s="72"/>
    </row>
    <row r="632" customFormat="false" ht="12.8" hidden="false" customHeight="false" outlineLevel="0" collapsed="false">
      <c r="D632" s="26"/>
      <c r="E632" s="68" t="s">
        <v>314</v>
      </c>
      <c r="F632" s="69"/>
      <c r="G632" s="70"/>
      <c r="H632" s="70"/>
      <c r="I632" s="70"/>
      <c r="J632" s="70"/>
      <c r="K632" s="70" t="n">
        <v>6000</v>
      </c>
      <c r="L632" s="70"/>
      <c r="M632" s="72"/>
    </row>
    <row r="634" customFormat="false" ht="12.8" hidden="false" customHeight="false" outlineLevel="0" collapsed="false">
      <c r="D634" s="13" t="s">
        <v>315</v>
      </c>
      <c r="E634" s="13"/>
      <c r="F634" s="13"/>
      <c r="G634" s="13"/>
      <c r="H634" s="13"/>
      <c r="I634" s="13"/>
      <c r="J634" s="13"/>
      <c r="K634" s="13"/>
      <c r="L634" s="13"/>
      <c r="M634" s="13"/>
    </row>
    <row r="635" customFormat="false" ht="12.8" hidden="false" customHeight="false" outlineLevel="0" collapsed="false">
      <c r="D635" s="4"/>
      <c r="E635" s="4"/>
      <c r="F635" s="4"/>
      <c r="G635" s="5" t="s">
        <v>1</v>
      </c>
      <c r="H635" s="5" t="s">
        <v>2</v>
      </c>
      <c r="I635" s="5" t="s">
        <v>3</v>
      </c>
      <c r="J635" s="5" t="s">
        <v>4</v>
      </c>
      <c r="K635" s="5" t="s">
        <v>5</v>
      </c>
      <c r="L635" s="5" t="s">
        <v>6</v>
      </c>
      <c r="M635" s="5" t="s">
        <v>7</v>
      </c>
    </row>
    <row r="636" customFormat="false" ht="12.8" hidden="false" customHeight="false" outlineLevel="0" collapsed="false">
      <c r="A636" s="1" t="n">
        <v>9</v>
      </c>
      <c r="D636" s="48" t="s">
        <v>8</v>
      </c>
      <c r="E636" s="15" t="n">
        <v>41</v>
      </c>
      <c r="F636" s="15" t="s">
        <v>10</v>
      </c>
      <c r="G636" s="16" t="n">
        <f aca="false">G644</f>
        <v>0</v>
      </c>
      <c r="H636" s="16" t="n">
        <f aca="false">H644</f>
        <v>0</v>
      </c>
      <c r="I636" s="16" t="n">
        <f aca="false">I644</f>
        <v>0</v>
      </c>
      <c r="J636" s="16" t="n">
        <f aca="false">J644</f>
        <v>0</v>
      </c>
      <c r="K636" s="16" t="n">
        <f aca="false">K644</f>
        <v>0</v>
      </c>
      <c r="L636" s="16" t="n">
        <f aca="false">L644</f>
        <v>0</v>
      </c>
      <c r="M636" s="16" t="n">
        <f aca="false">M644</f>
        <v>0</v>
      </c>
    </row>
    <row r="637" customFormat="false" ht="12.8" hidden="false" customHeight="false" outlineLevel="0" collapsed="false">
      <c r="D637" s="48"/>
      <c r="E637" s="15" t="n">
        <v>71</v>
      </c>
      <c r="F637" s="15" t="s">
        <v>11</v>
      </c>
      <c r="G637" s="16" t="n">
        <f aca="false">G646</f>
        <v>0</v>
      </c>
      <c r="H637" s="16" t="n">
        <f aca="false">H646</f>
        <v>70010.5</v>
      </c>
      <c r="I637" s="16" t="n">
        <f aca="false">I646</f>
        <v>4500</v>
      </c>
      <c r="J637" s="16" t="n">
        <f aca="false">J646</f>
        <v>1500</v>
      </c>
      <c r="K637" s="16" t="n">
        <f aca="false">K646</f>
        <v>0</v>
      </c>
      <c r="L637" s="16" t="n">
        <f aca="false">L646</f>
        <v>0</v>
      </c>
      <c r="M637" s="16" t="n">
        <f aca="false">M646</f>
        <v>0</v>
      </c>
    </row>
    <row r="638" customFormat="false" ht="12.8" hidden="false" customHeight="false" outlineLevel="0" collapsed="false">
      <c r="A638" s="1" t="n">
        <v>9</v>
      </c>
      <c r="D638" s="11"/>
      <c r="E638" s="12"/>
      <c r="F638" s="17" t="s">
        <v>106</v>
      </c>
      <c r="G638" s="18" t="n">
        <f aca="false">SUM(G636:G637)</f>
        <v>0</v>
      </c>
      <c r="H638" s="18" t="n">
        <f aca="false">SUM(H636:H637)</f>
        <v>70010.5</v>
      </c>
      <c r="I638" s="18" t="n">
        <f aca="false">SUM(I636:I637)</f>
        <v>4500</v>
      </c>
      <c r="J638" s="18" t="n">
        <f aca="false">SUM(J636:J637)</f>
        <v>1500</v>
      </c>
      <c r="K638" s="18" t="n">
        <f aca="false">SUM(K636:K637)</f>
        <v>0</v>
      </c>
      <c r="L638" s="18" t="n">
        <f aca="false">SUM(L636:L637)</f>
        <v>0</v>
      </c>
      <c r="M638" s="18" t="n">
        <f aca="false">SUM(M636:M637)</f>
        <v>0</v>
      </c>
    </row>
    <row r="640" customFormat="false" ht="12.8" hidden="false" customHeight="false" outlineLevel="0" collapsed="false">
      <c r="D640" s="40" t="s">
        <v>316</v>
      </c>
      <c r="E640" s="40"/>
      <c r="F640" s="40"/>
      <c r="G640" s="40"/>
      <c r="H640" s="40"/>
      <c r="I640" s="40"/>
      <c r="J640" s="40"/>
      <c r="K640" s="40"/>
      <c r="L640" s="40"/>
      <c r="M640" s="40"/>
    </row>
    <row r="641" customFormat="false" ht="12.8" hidden="false" customHeight="false" outlineLevel="0" collapsed="false">
      <c r="D641" s="5" t="s">
        <v>20</v>
      </c>
      <c r="E641" s="5" t="s">
        <v>21</v>
      </c>
      <c r="F641" s="5" t="s">
        <v>22</v>
      </c>
      <c r="G641" s="5" t="s">
        <v>1</v>
      </c>
      <c r="H641" s="5" t="s">
        <v>2</v>
      </c>
      <c r="I641" s="5" t="s">
        <v>3</v>
      </c>
      <c r="J641" s="5" t="s">
        <v>4</v>
      </c>
      <c r="K641" s="5" t="s">
        <v>5</v>
      </c>
      <c r="L641" s="5" t="s">
        <v>6</v>
      </c>
      <c r="M641" s="5" t="s">
        <v>7</v>
      </c>
    </row>
    <row r="642" customFormat="false" ht="12.8" hidden="false" customHeight="false" outlineLevel="0" collapsed="false">
      <c r="A642" s="1" t="n">
        <v>9</v>
      </c>
      <c r="B642" s="1" t="n">
        <v>1</v>
      </c>
      <c r="D642" s="49" t="s">
        <v>110</v>
      </c>
      <c r="E642" s="7" t="n">
        <v>650</v>
      </c>
      <c r="F642" s="7" t="s">
        <v>317</v>
      </c>
      <c r="G642" s="8" t="n">
        <v>0</v>
      </c>
      <c r="H642" s="8" t="n">
        <v>0</v>
      </c>
      <c r="I642" s="8" t="n">
        <v>0</v>
      </c>
      <c r="J642" s="8" t="n">
        <v>0</v>
      </c>
      <c r="K642" s="8" t="n">
        <v>0</v>
      </c>
      <c r="L642" s="8" t="n">
        <v>0</v>
      </c>
      <c r="M642" s="8" t="n">
        <v>0</v>
      </c>
    </row>
    <row r="643" customFormat="false" ht="12.8" hidden="false" customHeight="false" outlineLevel="0" collapsed="false">
      <c r="A643" s="1" t="n">
        <v>9</v>
      </c>
      <c r="B643" s="1" t="n">
        <v>1</v>
      </c>
      <c r="D643" s="49"/>
      <c r="E643" s="7" t="n">
        <v>820</v>
      </c>
      <c r="F643" s="7" t="s">
        <v>318</v>
      </c>
      <c r="G643" s="8" t="n">
        <v>0</v>
      </c>
      <c r="H643" s="8" t="n">
        <v>0</v>
      </c>
      <c r="I643" s="8" t="n">
        <v>0</v>
      </c>
      <c r="J643" s="8" t="n">
        <v>0</v>
      </c>
      <c r="K643" s="8" t="n">
        <v>0</v>
      </c>
      <c r="L643" s="8" t="n">
        <f aca="false">K643</f>
        <v>0</v>
      </c>
      <c r="M643" s="8" t="n">
        <f aca="false">L643</f>
        <v>0</v>
      </c>
    </row>
    <row r="644" customFormat="false" ht="12.8" hidden="false" customHeight="false" outlineLevel="0" collapsed="false">
      <c r="A644" s="1" t="n">
        <v>9</v>
      </c>
      <c r="B644" s="1" t="n">
        <v>1</v>
      </c>
      <c r="D644" s="50" t="s">
        <v>8</v>
      </c>
      <c r="E644" s="24" t="n">
        <v>41</v>
      </c>
      <c r="F644" s="24" t="s">
        <v>10</v>
      </c>
      <c r="G644" s="25" t="n">
        <f aca="false">SUM(G642:G643)</f>
        <v>0</v>
      </c>
      <c r="H644" s="25" t="n">
        <f aca="false">SUM(H642:H643)</f>
        <v>0</v>
      </c>
      <c r="I644" s="25" t="n">
        <f aca="false">SUM(I642:I643)</f>
        <v>0</v>
      </c>
      <c r="J644" s="25" t="n">
        <f aca="false">SUM(J642:J643)</f>
        <v>0</v>
      </c>
      <c r="K644" s="25" t="n">
        <f aca="false">SUM(K642:K643)</f>
        <v>0</v>
      </c>
      <c r="L644" s="25" t="n">
        <f aca="false">SUM(L642:L643)</f>
        <v>0</v>
      </c>
      <c r="M644" s="25" t="n">
        <f aca="false">SUM(M642:M643)</f>
        <v>0</v>
      </c>
    </row>
    <row r="645" customFormat="false" ht="12.8" hidden="false" customHeight="false" outlineLevel="0" collapsed="false">
      <c r="D645" s="49" t="s">
        <v>110</v>
      </c>
      <c r="E645" s="7" t="n">
        <v>810</v>
      </c>
      <c r="F645" s="7" t="s">
        <v>319</v>
      </c>
      <c r="G645" s="8" t="n">
        <v>0</v>
      </c>
      <c r="H645" s="8" t="n">
        <v>70010.5</v>
      </c>
      <c r="I645" s="8" t="n">
        <v>4500</v>
      </c>
      <c r="J645" s="8" t="n">
        <v>1500</v>
      </c>
      <c r="K645" s="8" t="n">
        <v>0</v>
      </c>
      <c r="L645" s="8" t="n">
        <v>0</v>
      </c>
      <c r="M645" s="8" t="n">
        <v>0</v>
      </c>
    </row>
    <row r="646" customFormat="false" ht="12.8" hidden="false" customHeight="false" outlineLevel="0" collapsed="false">
      <c r="D646" s="50" t="s">
        <v>8</v>
      </c>
      <c r="E646" s="24" t="n">
        <v>71</v>
      </c>
      <c r="F646" s="24" t="s">
        <v>11</v>
      </c>
      <c r="G646" s="25" t="n">
        <f aca="false">SUM(G645:G645)</f>
        <v>0</v>
      </c>
      <c r="H646" s="25" t="n">
        <f aca="false">SUM(H645:H645)</f>
        <v>70010.5</v>
      </c>
      <c r="I646" s="25" t="n">
        <f aca="false">SUM(I645:I645)</f>
        <v>4500</v>
      </c>
      <c r="J646" s="25" t="n">
        <f aca="false">SUM(J645:J645)</f>
        <v>1500</v>
      </c>
      <c r="K646" s="25" t="n">
        <f aca="false">SUM(K645:K645)</f>
        <v>0</v>
      </c>
      <c r="L646" s="25" t="n">
        <f aca="false">SUM(L645:L645)</f>
        <v>0</v>
      </c>
      <c r="M646" s="25" t="n">
        <f aca="false">SUM(M645:M645)</f>
        <v>0</v>
      </c>
    </row>
    <row r="647" customFormat="false" ht="12.8" hidden="false" customHeight="false" outlineLevel="0" collapsed="false">
      <c r="D647" s="52"/>
      <c r="E647" s="53"/>
      <c r="F647" s="9" t="s">
        <v>10</v>
      </c>
      <c r="G647" s="10" t="n">
        <f aca="false">SUM(G646:G646)</f>
        <v>0</v>
      </c>
      <c r="H647" s="10" t="n">
        <f aca="false">SUM(H646:H646)</f>
        <v>70010.5</v>
      </c>
      <c r="I647" s="10" t="n">
        <f aca="false">SUM(I646:I646)</f>
        <v>4500</v>
      </c>
      <c r="J647" s="10" t="n">
        <f aca="false">SUM(J646:J646)</f>
        <v>1500</v>
      </c>
      <c r="K647" s="10" t="n">
        <f aca="false">SUM(K646:K646)</f>
        <v>0</v>
      </c>
      <c r="L647" s="10" t="n">
        <f aca="false">SUM(L646:L646)</f>
        <v>0</v>
      </c>
      <c r="M647" s="10" t="n">
        <f aca="false">SUM(M646:M646)</f>
        <v>0</v>
      </c>
    </row>
  </sheetData>
  <mergeCells count="71">
    <mergeCell ref="D3:D19"/>
    <mergeCell ref="D22:M22"/>
    <mergeCell ref="D24:D26"/>
    <mergeCell ref="D29:M29"/>
    <mergeCell ref="D31:D33"/>
    <mergeCell ref="D36:M36"/>
    <mergeCell ref="D38:D41"/>
    <mergeCell ref="D47:M47"/>
    <mergeCell ref="D51:D54"/>
    <mergeCell ref="D60:M60"/>
    <mergeCell ref="D62:D64"/>
    <mergeCell ref="D70:M70"/>
    <mergeCell ref="D85:M85"/>
    <mergeCell ref="D87:D90"/>
    <mergeCell ref="D100:M100"/>
    <mergeCell ref="D105:M105"/>
    <mergeCell ref="D107:D109"/>
    <mergeCell ref="D111:D114"/>
    <mergeCell ref="D120:M120"/>
    <mergeCell ref="D129:M129"/>
    <mergeCell ref="D133:D134"/>
    <mergeCell ref="D143:M143"/>
    <mergeCell ref="D145:D146"/>
    <mergeCell ref="D149:M149"/>
    <mergeCell ref="D151:D153"/>
    <mergeCell ref="D158:D160"/>
    <mergeCell ref="D162:D165"/>
    <mergeCell ref="D167:D168"/>
    <mergeCell ref="D178:D180"/>
    <mergeCell ref="D182:D184"/>
    <mergeCell ref="D198:D201"/>
    <mergeCell ref="D212:D213"/>
    <mergeCell ref="D218:D220"/>
    <mergeCell ref="D241:D243"/>
    <mergeCell ref="D265:D268"/>
    <mergeCell ref="D286:D289"/>
    <mergeCell ref="D294:D296"/>
    <mergeCell ref="D301:D302"/>
    <mergeCell ref="D312:D313"/>
    <mergeCell ref="D323:D324"/>
    <mergeCell ref="D337:D339"/>
    <mergeCell ref="D358:D359"/>
    <mergeCell ref="D361:D364"/>
    <mergeCell ref="D372:D373"/>
    <mergeCell ref="D378:D379"/>
    <mergeCell ref="D386:D388"/>
    <mergeCell ref="D410:D411"/>
    <mergeCell ref="D422:D424"/>
    <mergeCell ref="D435:D436"/>
    <mergeCell ref="D467:D469"/>
    <mergeCell ref="D474:D476"/>
    <mergeCell ref="D481:D483"/>
    <mergeCell ref="D485:D488"/>
    <mergeCell ref="D490:D491"/>
    <mergeCell ref="D515:D516"/>
    <mergeCell ref="D525:D527"/>
    <mergeCell ref="D532:D533"/>
    <mergeCell ref="D537:D547"/>
    <mergeCell ref="D551:D552"/>
    <mergeCell ref="D556:D562"/>
    <mergeCell ref="D570:D572"/>
    <mergeCell ref="D576:D577"/>
    <mergeCell ref="D581:D584"/>
    <mergeCell ref="D589:D590"/>
    <mergeCell ref="D594:D595"/>
    <mergeCell ref="D597:D599"/>
    <mergeCell ref="D611:D612"/>
    <mergeCell ref="D617:D618"/>
    <mergeCell ref="D630:D632"/>
    <mergeCell ref="D636:D637"/>
    <mergeCell ref="D642:D643"/>
  </mergeCells>
  <printOptions headings="false" gridLines="false" gridLinesSet="true" horizontalCentered="true" verticalCentered="false"/>
  <pageMargins left="0.236111111111111" right="0.236111111111111" top="0.438888888888889" bottom="0.438888888888889" header="0.3" footer="0.3"/>
  <pageSetup paperSize="9" scale="8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&amp;L&amp;"Arial,Normálne"&amp;10Finančný rozpočet v členení podľa programov&amp;C&amp;"Arial,Normálne"&amp;10Obec Nesluša&amp;R&amp;"Arial,Normálne"&amp;10 2020 - 2021</oddHeader>
    <oddFooter>&amp;L&amp;"Arial,Normálne"&amp;10Príloha č. 1&amp;C&amp;"Arial,Normálne"&amp;10Schválený UOZ_V-24/2019&amp;R&amp;"Arial,Normálne"&amp;10 06. 12. 2019</oddFooter>
  </headerFooter>
  <rowBreaks count="13" manualBreakCount="13">
    <brk id="21" man="true" max="16383" min="0"/>
    <brk id="84" man="true" max="16383" min="0"/>
    <brk id="148" man="true" max="16383" min="0"/>
    <brk id="209" man="true" max="16383" min="0"/>
    <brk id="238" man="true" max="16383" min="0"/>
    <brk id="283" man="true" max="16383" min="0"/>
    <brk id="350" man="true" max="16383" min="0"/>
    <brk id="369" man="true" max="16383" min="0"/>
    <brk id="438" man="true" max="16383" min="0"/>
    <brk id="464" man="true" max="16383" min="0"/>
    <brk id="522" man="true" max="16383" min="0"/>
    <brk id="586" man="true" max="16383" min="0"/>
    <brk id="633" man="true" max="16383" min="0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0"/>
  <sheetViews>
    <sheetView showFormulas="false" showGridLines="true" showRowColHeaders="true" showZeros="true" rightToLeft="false" tabSelected="false" showOutlineSymbols="true" defaultGridColor="false" view="normal" topLeftCell="A1" colorId="22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90" width="16.34"/>
    <col collapsed="false" customWidth="true" hidden="false" outlineLevel="0" max="2" min="2" style="90" width="17.55"/>
    <col collapsed="false" customWidth="true" hidden="false" outlineLevel="0" max="64" min="3" style="90" width="8.64"/>
  </cols>
  <sheetData>
    <row r="1" customFormat="false" ht="12.8" hidden="false" customHeight="false" outlineLevel="0" collapsed="false">
      <c r="A1" s="90" t="s">
        <v>320</v>
      </c>
      <c r="B1" s="90" t="s">
        <v>321</v>
      </c>
    </row>
    <row r="2" customFormat="false" ht="12.8" hidden="false" customHeight="false" outlineLevel="0" collapsed="false">
      <c r="A2" s="90" t="s">
        <v>1</v>
      </c>
      <c r="B2" s="90" t="s">
        <v>322</v>
      </c>
    </row>
    <row r="3" customFormat="false" ht="12.8" hidden="false" customHeight="false" outlineLevel="0" collapsed="false">
      <c r="A3" s="90" t="s">
        <v>2</v>
      </c>
      <c r="B3" s="90" t="s">
        <v>323</v>
      </c>
    </row>
    <row r="4" customFormat="false" ht="12.8" hidden="false" customHeight="false" outlineLevel="0" collapsed="false">
      <c r="A4" s="90" t="s">
        <v>3</v>
      </c>
      <c r="B4" s="90" t="s">
        <v>324</v>
      </c>
    </row>
    <row r="5" customFormat="false" ht="12.8" hidden="false" customHeight="false" outlineLevel="0" collapsed="false">
      <c r="A5" s="90" t="s">
        <v>4</v>
      </c>
      <c r="B5" s="90" t="s">
        <v>325</v>
      </c>
    </row>
    <row r="6" customFormat="false" ht="12.8" hidden="false" customHeight="false" outlineLevel="0" collapsed="false">
      <c r="A6" s="90" t="s">
        <v>5</v>
      </c>
      <c r="B6" s="90" t="s">
        <v>326</v>
      </c>
    </row>
    <row r="7" customFormat="false" ht="12.8" hidden="false" customHeight="false" outlineLevel="0" collapsed="false">
      <c r="A7" s="90" t="s">
        <v>6</v>
      </c>
      <c r="B7" s="90" t="s">
        <v>327</v>
      </c>
    </row>
    <row r="8" customFormat="false" ht="12.8" hidden="false" customHeight="false" outlineLevel="0" collapsed="false">
      <c r="A8" s="90" t="s">
        <v>7</v>
      </c>
      <c r="B8" s="90" t="s">
        <v>328</v>
      </c>
    </row>
    <row r="9" customFormat="false" ht="12.8" hidden="false" customHeight="false" outlineLevel="0" collapsed="false">
      <c r="A9" s="90" t="s">
        <v>329</v>
      </c>
      <c r="B9" s="90" t="s">
        <v>330</v>
      </c>
    </row>
    <row r="10" customFormat="false" ht="12.8" hidden="false" customHeight="false" outlineLevel="0" collapsed="false">
      <c r="A10" s="90" t="s">
        <v>331</v>
      </c>
      <c r="B10" s="90" t="s">
        <v>332</v>
      </c>
    </row>
    <row r="11" customFormat="false" ht="12.8" hidden="false" customHeight="false" outlineLevel="0" collapsed="false">
      <c r="A11" s="90" t="s">
        <v>333</v>
      </c>
      <c r="B11" s="90" t="s">
        <v>334</v>
      </c>
    </row>
    <row r="12" customFormat="false" ht="12.8" hidden="false" customHeight="false" outlineLevel="0" collapsed="false">
      <c r="A12" s="90" t="s">
        <v>71</v>
      </c>
      <c r="B12" s="90" t="s">
        <v>335</v>
      </c>
    </row>
    <row r="13" customFormat="false" ht="12.8" hidden="false" customHeight="false" outlineLevel="0" collapsed="false">
      <c r="A13" s="90" t="s">
        <v>21</v>
      </c>
      <c r="B13" s="90" t="s">
        <v>336</v>
      </c>
    </row>
    <row r="14" customFormat="false" ht="12.8" hidden="false" customHeight="false" outlineLevel="0" collapsed="false">
      <c r="A14" s="90" t="s">
        <v>337</v>
      </c>
      <c r="B14" s="90" t="s">
        <v>204</v>
      </c>
    </row>
    <row r="15" customFormat="false" ht="12.8" hidden="false" customHeight="false" outlineLevel="0" collapsed="false">
      <c r="A15" s="90" t="s">
        <v>20</v>
      </c>
      <c r="B15" s="90" t="s">
        <v>338</v>
      </c>
    </row>
    <row r="16" customFormat="false" ht="12.8" hidden="false" customHeight="false" outlineLevel="0" collapsed="false">
      <c r="A16" s="90" t="s">
        <v>339</v>
      </c>
      <c r="B16" s="90" t="s">
        <v>340</v>
      </c>
    </row>
    <row r="17" customFormat="false" ht="12.8" hidden="false" customHeight="false" outlineLevel="0" collapsed="false">
      <c r="A17" s="90" t="s">
        <v>341</v>
      </c>
      <c r="B17" s="90" t="s">
        <v>342</v>
      </c>
    </row>
    <row r="18" customFormat="false" ht="12.8" hidden="false" customHeight="false" outlineLevel="0" collapsed="false">
      <c r="A18" s="90" t="s">
        <v>343</v>
      </c>
      <c r="B18" s="90" t="s">
        <v>344</v>
      </c>
    </row>
    <row r="19" customFormat="false" ht="12.8" hidden="false" customHeight="false" outlineLevel="0" collapsed="false">
      <c r="A19" s="90" t="s">
        <v>345</v>
      </c>
      <c r="B19" s="90" t="s">
        <v>346</v>
      </c>
    </row>
    <row r="20" customFormat="false" ht="12.8" hidden="false" customHeight="false" outlineLevel="0" collapsed="false">
      <c r="A20" s="90" t="s">
        <v>100</v>
      </c>
      <c r="B20" s="90" t="s">
        <v>347</v>
      </c>
    </row>
    <row r="21" customFormat="false" ht="12.8" hidden="false" customHeight="false" outlineLevel="0" collapsed="false">
      <c r="A21" s="90" t="s">
        <v>101</v>
      </c>
      <c r="B21" s="90" t="s">
        <v>348</v>
      </c>
    </row>
    <row r="22" customFormat="false" ht="12.8" hidden="false" customHeight="false" outlineLevel="0" collapsed="false">
      <c r="A22" s="90" t="s">
        <v>102</v>
      </c>
      <c r="B22" s="90" t="s">
        <v>349</v>
      </c>
    </row>
    <row r="23" customFormat="false" ht="12.8" hidden="false" customHeight="false" outlineLevel="0" collapsed="false">
      <c r="A23" s="90" t="s">
        <v>42</v>
      </c>
      <c r="B23" s="90" t="s">
        <v>350</v>
      </c>
    </row>
    <row r="24" customFormat="false" ht="12.8" hidden="false" customHeight="false" outlineLevel="0" collapsed="false">
      <c r="A24" s="90" t="s">
        <v>234</v>
      </c>
      <c r="B24" s="90" t="s">
        <v>351</v>
      </c>
    </row>
    <row r="25" customFormat="false" ht="12.8" hidden="false" customHeight="false" outlineLevel="0" collapsed="false">
      <c r="A25" s="90" t="s">
        <v>352</v>
      </c>
      <c r="B25" s="90" t="s">
        <v>353</v>
      </c>
    </row>
    <row r="26" customFormat="false" ht="12.8" hidden="false" customHeight="false" outlineLevel="0" collapsed="false">
      <c r="A26" s="90" t="s">
        <v>354</v>
      </c>
      <c r="B26" s="90" t="s">
        <v>355</v>
      </c>
    </row>
    <row r="27" customFormat="false" ht="12.8" hidden="false" customHeight="false" outlineLevel="0" collapsed="false">
      <c r="A27" s="90" t="s">
        <v>356</v>
      </c>
      <c r="B27" s="90" t="s">
        <v>357</v>
      </c>
    </row>
    <row r="28" customFormat="false" ht="12.8" hidden="false" customHeight="false" outlineLevel="0" collapsed="false">
      <c r="A28" s="90" t="s">
        <v>358</v>
      </c>
      <c r="B28" s="90" t="s">
        <v>359</v>
      </c>
    </row>
    <row r="29" customFormat="false" ht="12.8" hidden="false" customHeight="false" outlineLevel="0" collapsed="false">
      <c r="A29" s="90" t="s">
        <v>360</v>
      </c>
      <c r="B29" s="90" t="s">
        <v>361</v>
      </c>
    </row>
    <row r="30" customFormat="false" ht="12.8" hidden="false" customHeight="false" outlineLevel="0" collapsed="false">
      <c r="A30" s="90" t="s">
        <v>362</v>
      </c>
      <c r="B30" s="90" t="s">
        <v>363</v>
      </c>
    </row>
  </sheetData>
  <printOptions headings="false" gridLines="false" gridLinesSet="true" horizontalCentered="false" verticalCentered="false"/>
  <pageMargins left="0.196527777777778" right="0" top="0.138888888888889" bottom="0.138888888888889" header="0" footer="0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&amp;C&amp;"Arial,Normálne"&amp;10&amp;A</oddHeader>
    <oddFooter>&amp;C&amp;"Arial,Normálne"&amp;10Strana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1858</TotalTime>
  <Application>LibreOffice/6.3.3.2.0$Linux_X86_64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2016-11-16T13:19:48Z</dcterms:created>
  <dc:creator>Matej Tabaček</dc:creator>
  <dc:description>Schválený 06. 12. 2019, uznesením č. V-24/2019
Podľa návrhu č. 1 z 21. 11. 2019.</dc:description>
  <cp:keywords>rozpočet 2020 2021 2022 obec Nesluša schválený</cp:keywords>
  <dc:language>sk-SK</dc:language>
  <cp:lastModifiedBy>Matej Tabaček</cp:lastModifiedBy>
  <dcterms:modified xsi:type="dcterms:W3CDTF">2019-12-13T12:17:46Z</dcterms:modified>
  <cp:revision>150</cp:revision>
  <dc:subject>Schválený rozpočet</dc:subject>
  <dc:title>Rozpočet 2020 - 2022 Obec Nesluša</dc:title>
</cp:coreProperties>
</file>