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Matej Tabaček</author>
  </authors>
  <commentList>
    <comment ref="F121" authorId="0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</comment>
    <comment ref="F125" authorId="0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</comment>
  </commentList>
</comments>
</file>

<file path=xl/sharedStrings.xml><?xml version="1.0" encoding="utf-8"?>
<sst xmlns="http://schemas.openxmlformats.org/spreadsheetml/2006/main" count="1531" uniqueCount="366">
  <si>
    <t xml:space="preserve">SUMÁR PRÍJMOV</t>
  </si>
  <si>
    <t xml:space="preserve">2016 S</t>
  </si>
  <si>
    <t xml:space="preserve">2017 S</t>
  </si>
  <si>
    <t xml:space="preserve">2018 R</t>
  </si>
  <si>
    <t xml:space="preserve">2018 S</t>
  </si>
  <si>
    <t xml:space="preserve">2019 R</t>
  </si>
  <si>
    <t xml:space="preserve">2020 R</t>
  </si>
  <si>
    <t xml:space="preserve">2021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</si>
  <si>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</si>
  <si>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</si>
  <si>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</si>
  <si>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</si>
  <si>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</si>
  <si>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</si>
  <si>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</si>
  <si>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</si>
  <si>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</si>
  <si>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</si>
  <si>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</si>
  <si>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</si>
  <si>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</si>
  <si>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</si>
  <si>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</si>
  <si>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</si>
  <si>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</si>
  <si>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</si>
  <si>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</si>
  <si>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</si>
  <si>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</si>
  <si>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</si>
  <si>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</si>
  <si>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</si>
  <si>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</si>
  <si>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</si>
  <si>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</si>
  <si>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</si>
  <si>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</si>
  <si>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RO</t>
  </si>
  <si>
    <t xml:space="preserve">Príjmy ZŠ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</si>
  <si>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</si>
  <si>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</si>
  <si>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</si>
  <si>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</si>
  <si>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</si>
  <si>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</si>
  <si>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</si>
  <si>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</si>
  <si>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</si>
  <si>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</si>
  <si>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</si>
  <si>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</si>
  <si>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</si>
  <si>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</si>
  <si>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</si>
  <si>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</si>
  <si>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</si>
  <si>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</si>
  <si>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</si>
  <si>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</si>
  <si>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</si>
  <si>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</si>
  <si>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</si>
  <si>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</si>
  <si>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</si>
  <si>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</si>
  <si>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</si>
  <si>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</si>
  <si>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</si>
  <si>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</si>
  <si>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</si>
  <si>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Voľby</t>
  </si>
  <si>
    <t xml:space="preserve">DOS</t>
  </si>
  <si>
    <t xml:space="preserve">Rozvoj športu</t>
  </si>
  <si>
    <t xml:space="preserve">Regionálny rozvoj ESF</t>
  </si>
  <si>
    <t xml:space="preserve">Kompostéry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</si>
  <si>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</si>
  <si>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</si>
  <si>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</si>
  <si>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</si>
  <si>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</si>
  <si>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Sklad civilnej obrany</t>
  </si>
  <si>
    <t xml:space="preserve">Zberný dvor</t>
  </si>
  <si>
    <t xml:space="preserve">Zateplenie škôlky</t>
  </si>
  <si>
    <t xml:space="preserve">Rozšírenie škôlky</t>
  </si>
  <si>
    <t xml:space="preserve">Zateplenie DOS</t>
  </si>
  <si>
    <t xml:space="preserve">Požiarna zbrojnica</t>
  </si>
  <si>
    <t xml:space="preserve">Tribúna na štadióne</t>
  </si>
  <si>
    <t xml:space="preserve">ZŠ WC/telocvičňa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</si>
  <si>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</si>
  <si>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</si>
  <si>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</si>
  <si>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</si>
  <si>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</si>
  <si>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</si>
  <si>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</si>
  <si>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</si>
  <si>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Zábezpeka – verejné obstarávanie</t>
  </si>
  <si>
    <t xml:space="preserve">Úver na…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</si>
  <si>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</si>
  <si>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</si>
  <si>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</si>
  <si>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</si>
  <si>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</si>
  <si>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</si>
  <si>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</si>
  <si>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</si>
  <si>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</si>
  <si>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</si>
  <si>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</si>
  <si>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</si>
  <si>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</si>
  <si>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</si>
  <si>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</si>
  <si>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</si>
  <si>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</si>
  <si>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</si>
  <si>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</si>
  <si>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</si>
  <si>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</si>
  <si>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</si>
  <si>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</si>
  <si>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</si>
  <si>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</si>
  <si>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</si>
  <si>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</si>
  <si>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</si>
  <si>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</si>
  <si>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</si>
  <si>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</si>
  <si>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</si>
  <si>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</si>
  <si>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</si>
  <si>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</si>
  <si>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</si>
  <si>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</si>
  <si>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</si>
  <si>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</si>
  <si>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</si>
  <si>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Mzdy MŠ Nesluša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</si>
  <si>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</si>
  <si>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</si>
  <si>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</si>
  <si>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</si>
  <si>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</si>
  <si>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</si>
  <si>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</si>
  <si>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Geomterické plány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</si>
  <si>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</si>
  <si>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</si>
  <si>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</si>
  <si>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</si>
  <si>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</si>
  <si>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</si>
  <si>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2017 OS</t>
  </si>
  <si>
    <t xml:space="preserve">09.2.1.1</t>
  </si>
  <si>
    <t xml:space="preserve">Originálne kompetencie</t>
  </si>
  <si>
    <t xml:space="preserve">09.6.0.1</t>
  </si>
  <si>
    <t xml:space="preserve">Elektrina ŠJ</t>
  </si>
  <si>
    <t xml:space="preserve">Plyn ŠJ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</si>
  <si>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</si>
  <si>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</si>
  <si>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</si>
  <si>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</si>
  <si>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</si>
  <si>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</si>
  <si>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</si>
  <si>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</si>
  <si>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Prevádzkovanie vodovodu</t>
  </si>
  <si>
    <t xml:space="preserve">Odber podzemnej vody</t>
  </si>
  <si>
    <t xml:space="preserve">Monitoring potrubia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</si>
  <si>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</si>
  <si>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</si>
  <si>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</si>
  <si>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</si>
  <si>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</si>
  <si>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</si>
  <si>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</si>
  <si>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</si>
  <si>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Poistenie budovy a techniky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</si>
  <si>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</si>
  <si>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</si>
  <si>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</si>
  <si>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</si>
  <si>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</si>
  <si>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</si>
  <si>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</si>
  <si>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Odstránenie snehovej kalamity</t>
  </si>
  <si>
    <t xml:space="preserve">Prvok 5.1.3 Verejné osvetlenie</t>
  </si>
  <si>
    <t xml:space="preserve">06.4.0</t>
  </si>
  <si>
    <t xml:space="preserve">Dohoda údržbár</t>
  </si>
  <si>
    <t xml:space="preserve">LED svetlá v centre obce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</si>
  <si>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</si>
  <si>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</si>
  <si>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</si>
  <si>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</si>
  <si>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</si>
  <si>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</si>
  <si>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</si>
  <si>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</si>
  <si>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</si>
  <si>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</si>
  <si>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</si>
  <si>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</si>
  <si>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</si>
  <si>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</si>
  <si>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</si>
  <si>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</si>
  <si>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</si>
  <si>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</si>
  <si>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</si>
  <si>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</si>
  <si>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Podprogram 6.2 Kultúra</t>
  </si>
  <si>
    <t xml:space="preserve">Prvok 6.2.1 Kultúrny dom</t>
  </si>
  <si>
    <t xml:space="preserve">08.2.0</t>
  </si>
  <si>
    <t xml:space="preserve">Obnova stolov</t>
  </si>
  <si>
    <t xml:space="preserve">Stoličky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</si>
  <si>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</si>
  <si>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</si>
  <si>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</si>
  <si>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</si>
  <si>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Letné kino, vianočné trhy</t>
  </si>
  <si>
    <t xml:space="preserve">650. výročie obce/Dni obce</t>
  </si>
  <si>
    <t xml:space="preserve">Hody a iné podujatia</t>
  </si>
  <si>
    <t xml:space="preserve">Nerozdelené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</si>
  <si>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</si>
  <si>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</si>
  <si>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</si>
  <si>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</si>
  <si>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</si>
  <si>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Dohoda správca cintorína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</si>
  <si>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</si>
  <si>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</si>
  <si>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</si>
  <si>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</si>
  <si>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</si>
  <si>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</si>
  <si>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</si>
  <si>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</si>
  <si>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</si>
  <si>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Odstupné, náhrada mzdy</t>
  </si>
  <si>
    <t xml:space="preserve">Prvok 7.1.2 Starostlivosť o starých občanov</t>
  </si>
  <si>
    <t xml:space="preserve">Stravovanie</t>
  </si>
  <si>
    <t xml:space="preserve">Jubilanti, úcta k starším</t>
  </si>
  <si>
    <t xml:space="preserve">Denný stacionár</t>
  </si>
  <si>
    <t xml:space="preserve">Podprogram 7.2 Rodina a hmotná núdza</t>
  </si>
  <si>
    <t xml:space="preserve">10.4.0</t>
  </si>
  <si>
    <t xml:space="preserve">10.7.0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</si>
  <si>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</si>
  <si>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</si>
  <si>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</si>
  <si>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</si>
  <si>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</si>
  <si>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</si>
  <si>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</si>
  <si>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</si>
  <si>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</si>
  <si>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r>
      <rPr>
        <sz val="10"/>
        <color rgb="FF000000"/>
        <rFont val="Arial"/>
        <family val="2"/>
      </rPr>
      <t xml:space="preserve">- suterén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garáž/pivnica</t>
    </r>
    <r>
      <rPr>
        <b val="true"/>
        <sz val="10"/>
        <color rgb="FF000000"/>
        <rFont val="Arial"/>
        <family val="2"/>
      </rPr>
      <t xml:space="preserve">)</t>
    </r>
  </si>
  <si>
    <t xml:space="preserve">- garáž (budova)</t>
  </si>
  <si>
    <t xml:space="preserve">Kúpa rýpadla</t>
  </si>
  <si>
    <t xml:space="preserve">Nákup strojov – radlica</t>
  </si>
  <si>
    <t xml:space="preserve">Vyrozumievacie zariadenie do rozhlasu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</si>
  <si>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</si>
  <si>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</si>
  <si>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</si>
  <si>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</si>
  <si>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</si>
  <si>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</si>
  <si>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</si>
  <si>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</si>
  <si>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– maľovanie, kanál telocvičňa, bezbariérový vstup</t>
  </si>
  <si>
    <t xml:space="preserve">ZŠ – projekty – kotolňa, kuchyňa, budova</t>
  </si>
  <si>
    <t xml:space="preserve">Podprogram 8.3 Voda</t>
  </si>
  <si>
    <t xml:space="preserve">06.3.0-710</t>
  </si>
  <si>
    <t xml:space="preserve">Projekt úpravovne vody – Parišovka, Dúbravy, Chovancovce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</si>
  <si>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</si>
  <si>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</si>
  <si>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</si>
  <si>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</si>
  <si>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</si>
  <si>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</si>
  <si>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zabezpečovačka, nábytok</t>
  </si>
  <si>
    <t xml:space="preserve">Zberný dvor – zametacie zariadenie</t>
  </si>
  <si>
    <t xml:space="preserve">Pluh, reťaze, CO zváračka, kompresor 200 l, ponk a zverák, box s náradím, motorová píla</t>
  </si>
  <si>
    <t xml:space="preserve">Podprogram 8.5 Prostredie pre život</t>
  </si>
  <si>
    <t xml:space="preserve">04.5.1-710</t>
  </si>
  <si>
    <t xml:space="preserve">Asfaltovanie miestnych komunikácií</t>
  </si>
  <si>
    <t xml:space="preserve">Výstavba parkovacích miest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</si>
  <si>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</si>
  <si>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</si>
  <si>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</si>
  <si>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</si>
  <si>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Detské ihrisko v centre</t>
  </si>
  <si>
    <t xml:space="preserve">Autobusové zastávky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</si>
  <si>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</si>
  <si>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</si>
  <si>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</si>
  <si>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06.4.0-710</t>
  </si>
  <si>
    <t xml:space="preserve">Verejné osvetlenie – projekt</t>
  </si>
  <si>
    <t xml:space="preserve">03.2.0-710</t>
  </si>
  <si>
    <t xml:space="preserve">Rekonštrukcia požiarnej zbrojnice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</si>
  <si>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</si>
  <si>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</si>
  <si>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</si>
  <si>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</si>
  <si>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</si>
  <si>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</si>
  <si>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</si>
  <si>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</si>
  <si>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Urnový háj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</si>
  <si>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</si>
  <si>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</si>
  <si>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</si>
  <si>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</si>
  <si>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– projekt rozšírenia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</si>
  <si>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</si>
  <si>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</si>
  <si>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</si>
  <si>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</si>
  <si>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Pasport miestnych komunikácií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</si>
  <si>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</si>
  <si>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</si>
  <si>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</si>
  <si>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</si>
  <si>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</si>
  <si>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</si>
  <si>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</si>
  <si>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2016</t>
  </si>
  <si>
    <t xml:space="preserve">Skutočnosť v roku 2017</t>
  </si>
  <si>
    <t xml:space="preserve">Schválený rozpočet na rok 2018</t>
  </si>
  <si>
    <t xml:space="preserve">Skutočnosť v roku 2018</t>
  </si>
  <si>
    <t xml:space="preserve">Schválený rozpočet na rok 2019</t>
  </si>
  <si>
    <t xml:space="preserve">Schválený rozpočet na rok 2020</t>
  </si>
  <si>
    <t xml:space="preserve">Schválený rozpočet na rok 2021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</si>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</sst>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1B];[RED]\-#,##0.00\ [$€-41B]"/>
    <numFmt numFmtId="166" formatCode="#,##0.00"/>
    <numFmt numFmtId="167" formatCode="D/M/YYYY"/>
    <numFmt numFmtId="168" formatCode="0.00\ %"/>
  </numFmts>
  <fonts count="12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i val="true"/>
      <sz val="16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sz val="9"/>
      <color rgb="FF000000"/>
      <name val="Segoe UI"/>
      <family val="0"/>
    </font>
    <font>
      <sz val="9"/>
      <color rgb="FF000000"/>
      <name val="Segoe UI"/>
      <family val="0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ok" xfId="20"/>
    <cellStyle name="Výsledok2" xfId="21"/>
    <cellStyle name="Nadpis" xfId="22"/>
    <cellStyle name="Nadpis1" xfId="23"/>
    <cellStyle name="Normálne 2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8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false" outlineLevel="0" max="10" min="4" style="1" width="11.22"/>
    <col collapsed="false" customWidth="true" hidden="false" outlineLevel="0" max="1011" min="11" style="1" width="8.64"/>
    <col collapsed="false" customWidth="true" hidden="false" outlineLevel="0" max="1025" min="1012" style="2" width="8.64"/>
  </cols>
  <sheetData>
    <row r="1" customFormat="false" ht="12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2.8" hidden="false" customHeight="false" outlineLevel="0" collapsed="false">
      <c r="A2" s="5"/>
      <c r="B2" s="5"/>
      <c r="C2" s="5"/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customFormat="false" ht="12.8" hidden="false" customHeight="true" outlineLevel="0" collapsed="false">
      <c r="A3" s="7" t="s">
        <v>8</v>
      </c>
      <c r="B3" s="8" t="n">
        <v>111</v>
      </c>
      <c r="C3" s="8" t="s">
        <v>9</v>
      </c>
      <c r="D3" s="9" t="n">
        <f aca="false">D43+D79-D8</f>
        <v>564326.47</v>
      </c>
      <c r="E3" s="9" t="n">
        <f aca="false">E43+E79-E8</f>
        <v>611082.49</v>
      </c>
      <c r="F3" s="9" t="n">
        <f aca="false">F43+F79-F8</f>
        <v>650396</v>
      </c>
      <c r="G3" s="9" t="n">
        <f aca="false">G43+G79-G8</f>
        <v>1076576.26</v>
      </c>
      <c r="H3" s="9" t="n">
        <f aca="false">H43+H79-H8</f>
        <v>705410</v>
      </c>
      <c r="I3" s="9" t="n">
        <f aca="false">I43+I79-I8</f>
        <v>539096</v>
      </c>
      <c r="J3" s="9" t="n">
        <f aca="false">J43+J79-J8</f>
        <v>540596</v>
      </c>
    </row>
    <row r="4" customFormat="false" ht="12.8" hidden="false" customHeight="false" outlineLevel="0" collapsed="false">
      <c r="A4" s="7"/>
      <c r="B4" s="8" t="n">
        <v>41</v>
      </c>
      <c r="C4" s="8" t="s">
        <v>10</v>
      </c>
      <c r="D4" s="9" t="n">
        <f aca="false">D25+D44-D9</f>
        <v>1022076.97</v>
      </c>
      <c r="E4" s="9" t="n">
        <f aca="false">E25+E44-E9</f>
        <v>1081720.24</v>
      </c>
      <c r="F4" s="9" t="n">
        <f aca="false">F25+F44-F9</f>
        <v>1111613</v>
      </c>
      <c r="G4" s="9" t="n">
        <f aca="false">G25+G44-G9</f>
        <v>1161876.73</v>
      </c>
      <c r="H4" s="9" t="n">
        <f aca="false">H25+H44-H9</f>
        <v>1256311</v>
      </c>
      <c r="I4" s="9" t="n">
        <f aca="false">I25+I44-I9</f>
        <v>1238678</v>
      </c>
      <c r="J4" s="9" t="n">
        <f aca="false">J25+J44-J9</f>
        <v>1238678</v>
      </c>
    </row>
    <row r="5" customFormat="false" ht="12.8" hidden="false" customHeight="false" outlineLevel="0" collapsed="false">
      <c r="A5" s="7"/>
      <c r="B5" s="8" t="n">
        <v>71</v>
      </c>
      <c r="C5" s="8" t="s">
        <v>11</v>
      </c>
      <c r="D5" s="9" t="n">
        <f aca="false">D80</f>
        <v>700</v>
      </c>
      <c r="E5" s="9" t="n">
        <f aca="false">E80</f>
        <v>1400</v>
      </c>
      <c r="F5" s="9" t="n">
        <f aca="false">F80</f>
        <v>1400</v>
      </c>
      <c r="G5" s="9" t="n">
        <f aca="false">G80</f>
        <v>1400</v>
      </c>
      <c r="H5" s="9" t="n">
        <f aca="false">H80</f>
        <v>1400</v>
      </c>
      <c r="I5" s="9" t="n">
        <f aca="false">I80</f>
        <v>1400</v>
      </c>
      <c r="J5" s="9" t="n">
        <f aca="false">J80</f>
        <v>1400</v>
      </c>
    </row>
    <row r="6" customFormat="false" ht="12.8" hidden="false" customHeight="false" outlineLevel="0" collapsed="false">
      <c r="A6" s="7"/>
      <c r="B6" s="8" t="n">
        <v>72</v>
      </c>
      <c r="C6" s="8" t="s">
        <v>12</v>
      </c>
      <c r="D6" s="9" t="n">
        <f aca="false">D45+D81</f>
        <v>0</v>
      </c>
      <c r="E6" s="9" t="n">
        <f aca="false">E45+E81</f>
        <v>0</v>
      </c>
      <c r="F6" s="9" t="n">
        <f aca="false">F45+F81</f>
        <v>49270</v>
      </c>
      <c r="G6" s="9" t="n">
        <f aca="false">G45+G81</f>
        <v>57663.81</v>
      </c>
      <c r="H6" s="9" t="n">
        <f aca="false">H45+H81</f>
        <v>51550</v>
      </c>
      <c r="I6" s="9" t="n">
        <f aca="false">I45+I81</f>
        <v>51550</v>
      </c>
      <c r="J6" s="9" t="n">
        <f aca="false">J45+J81</f>
        <v>51550</v>
      </c>
    </row>
    <row r="7" customFormat="false" ht="12.8" hidden="false" customHeight="false" outlineLevel="0" collapsed="false">
      <c r="A7" s="7"/>
      <c r="B7" s="8"/>
      <c r="C7" s="10" t="s">
        <v>13</v>
      </c>
      <c r="D7" s="11" t="n">
        <f aca="false">SUM(D3:D6)</f>
        <v>1587103.44</v>
      </c>
      <c r="E7" s="11" t="n">
        <f aca="false">SUM(E3:E6)</f>
        <v>1694202.73</v>
      </c>
      <c r="F7" s="11" t="n">
        <f aca="false">SUM(F3:F6)</f>
        <v>1812679</v>
      </c>
      <c r="G7" s="11" t="n">
        <f aca="false">SUM(G3:G6)</f>
        <v>2297516.8</v>
      </c>
      <c r="H7" s="11" t="n">
        <f aca="false">SUM(H3:H6)</f>
        <v>2014671</v>
      </c>
      <c r="I7" s="11" t="n">
        <f aca="false">SUM(I3:I6)</f>
        <v>1830724</v>
      </c>
      <c r="J7" s="11" t="n">
        <f aca="false">SUM(J3:J6)</f>
        <v>1832224</v>
      </c>
    </row>
    <row r="8" customFormat="false" ht="12.8" hidden="false" customHeight="false" outlineLevel="0" collapsed="false">
      <c r="A8" s="7"/>
      <c r="B8" s="8" t="n">
        <v>111</v>
      </c>
      <c r="C8" s="8" t="s">
        <v>9</v>
      </c>
      <c r="D8" s="9" t="n">
        <f aca="false">D114</f>
        <v>0</v>
      </c>
      <c r="E8" s="9" t="n">
        <f aca="false">E114</f>
        <v>0</v>
      </c>
      <c r="F8" s="9" t="n">
        <f aca="false">SUM(F107:F112)</f>
        <v>1576000</v>
      </c>
      <c r="G8" s="9" t="n">
        <f aca="false">G114</f>
        <v>5144</v>
      </c>
      <c r="H8" s="9" t="n">
        <f aca="false">SUM(H107:H112)</f>
        <v>995166</v>
      </c>
      <c r="I8" s="9" t="n">
        <f aca="false">I114</f>
        <v>0</v>
      </c>
      <c r="J8" s="9" t="n">
        <f aca="false">J114</f>
        <v>0</v>
      </c>
    </row>
    <row r="9" customFormat="false" ht="12.8" hidden="false" customHeight="false" outlineLevel="0" collapsed="false">
      <c r="A9" s="7"/>
      <c r="B9" s="8" t="n">
        <v>43</v>
      </c>
      <c r="C9" s="8" t="s">
        <v>10</v>
      </c>
      <c r="D9" s="9" t="n">
        <f aca="false">D54</f>
        <v>0</v>
      </c>
      <c r="E9" s="9" t="n">
        <f aca="false">E54</f>
        <v>0</v>
      </c>
      <c r="F9" s="9" t="n">
        <f aca="false">F54</f>
        <v>0</v>
      </c>
      <c r="G9" s="9" t="n">
        <f aca="false">G54</f>
        <v>0</v>
      </c>
      <c r="H9" s="9" t="n">
        <f aca="false">H54</f>
        <v>0</v>
      </c>
      <c r="I9" s="9" t="n">
        <f aca="false">I54</f>
        <v>0</v>
      </c>
      <c r="J9" s="9" t="n">
        <f aca="false">J54</f>
        <v>0</v>
      </c>
    </row>
    <row r="10" customFormat="false" ht="12.8" hidden="false" customHeight="false" outlineLevel="0" collapsed="false">
      <c r="A10" s="7"/>
      <c r="B10" s="8"/>
      <c r="C10" s="10" t="s">
        <v>14</v>
      </c>
      <c r="D10" s="11" t="n">
        <f aca="false">SUM(D8:D9)</f>
        <v>0</v>
      </c>
      <c r="E10" s="11" t="n">
        <f aca="false">SUM(E8:E9)</f>
        <v>0</v>
      </c>
      <c r="F10" s="11" t="n">
        <f aca="false">SUM(F8:F9)</f>
        <v>1576000</v>
      </c>
      <c r="G10" s="11" t="n">
        <f aca="false">SUM(G8:G9)</f>
        <v>5144</v>
      </c>
      <c r="H10" s="11" t="n">
        <f aca="false">SUM(H8:H9)</f>
        <v>995166</v>
      </c>
      <c r="I10" s="11" t="n">
        <f aca="false">SUM(I8:I9)</f>
        <v>0</v>
      </c>
      <c r="J10" s="11" t="n">
        <f aca="false">SUM(J8:J9)</f>
        <v>0</v>
      </c>
    </row>
    <row r="11" customFormat="false" ht="12.8" hidden="false" customHeight="false" outlineLevel="0" collapsed="false">
      <c r="A11" s="7"/>
      <c r="B11" s="8" t="n">
        <v>131</v>
      </c>
      <c r="C11" s="8" t="s">
        <v>9</v>
      </c>
      <c r="D11" s="9" t="n">
        <f aca="false">D124</f>
        <v>3513.02</v>
      </c>
      <c r="E11" s="9" t="n">
        <f aca="false">E124</f>
        <v>1030.96</v>
      </c>
      <c r="F11" s="9" t="n">
        <f aca="false">F124</f>
        <v>116854</v>
      </c>
      <c r="G11" s="9" t="n">
        <f aca="false">G124</f>
        <v>116750.27</v>
      </c>
      <c r="H11" s="9" t="n">
        <f aca="false">H124</f>
        <v>3111</v>
      </c>
      <c r="I11" s="9" t="n">
        <f aca="false">I124</f>
        <v>0</v>
      </c>
      <c r="J11" s="9" t="n">
        <f aca="false">J124</f>
        <v>0</v>
      </c>
    </row>
    <row r="12" customFormat="false" ht="12.8" hidden="false" customHeight="false" outlineLevel="0" collapsed="false">
      <c r="A12" s="7"/>
      <c r="B12" s="8" t="n">
        <v>41</v>
      </c>
      <c r="C12" s="8" t="s">
        <v>10</v>
      </c>
      <c r="D12" s="9" t="n">
        <f aca="false">D125</f>
        <v>206590.62</v>
      </c>
      <c r="E12" s="9" t="n">
        <f aca="false">E125</f>
        <v>191209</v>
      </c>
      <c r="F12" s="9" t="n">
        <f aca="false">F125</f>
        <v>338753</v>
      </c>
      <c r="G12" s="9" t="n">
        <f aca="false">G125</f>
        <v>319003</v>
      </c>
      <c r="H12" s="9" t="n">
        <f aca="false">H125</f>
        <v>166088</v>
      </c>
      <c r="I12" s="9" t="n">
        <f aca="false">I125</f>
        <v>0</v>
      </c>
      <c r="J12" s="9" t="n">
        <f aca="false">J125</f>
        <v>0</v>
      </c>
    </row>
    <row r="13" customFormat="false" ht="12.8" hidden="false" customHeight="false" outlineLevel="0" collapsed="false">
      <c r="A13" s="7"/>
      <c r="B13" s="8" t="n">
        <v>52</v>
      </c>
      <c r="C13" s="8" t="s">
        <v>15</v>
      </c>
      <c r="D13" s="9" t="n">
        <f aca="false">D126</f>
        <v>0</v>
      </c>
      <c r="E13" s="9" t="n">
        <f aca="false">E126</f>
        <v>0</v>
      </c>
      <c r="F13" s="9" t="n">
        <f aca="false">F126</f>
        <v>0</v>
      </c>
      <c r="G13" s="9" t="n">
        <f aca="false">G126</f>
        <v>0</v>
      </c>
      <c r="H13" s="9" t="n">
        <f aca="false">H126</f>
        <v>0</v>
      </c>
      <c r="I13" s="9" t="n">
        <f aca="false">I126</f>
        <v>0</v>
      </c>
      <c r="J13" s="9" t="n">
        <f aca="false">J126</f>
        <v>0</v>
      </c>
    </row>
    <row r="14" customFormat="false" ht="12.8" hidden="false" customHeight="false" outlineLevel="0" collapsed="false">
      <c r="A14" s="7"/>
      <c r="B14" s="8" t="n">
        <v>71</v>
      </c>
      <c r="C14" s="8" t="s">
        <v>11</v>
      </c>
      <c r="D14" s="9" t="n">
        <f aca="false">D127</f>
        <v>0</v>
      </c>
      <c r="E14" s="9" t="n">
        <f aca="false">E127</f>
        <v>16000</v>
      </c>
      <c r="F14" s="9" t="n">
        <f aca="false">F127</f>
        <v>16000</v>
      </c>
      <c r="G14" s="9" t="n">
        <f aca="false">G127</f>
        <v>91210.5</v>
      </c>
      <c r="H14" s="9" t="n">
        <f aca="false">H127</f>
        <v>4500</v>
      </c>
      <c r="I14" s="9" t="n">
        <f aca="false">I127</f>
        <v>0</v>
      </c>
      <c r="J14" s="9" t="n">
        <f aca="false">J127</f>
        <v>0</v>
      </c>
    </row>
    <row r="15" customFormat="false" ht="12.8" hidden="false" customHeight="false" outlineLevel="0" collapsed="false">
      <c r="A15" s="7"/>
      <c r="B15" s="8"/>
      <c r="C15" s="10" t="s">
        <v>16</v>
      </c>
      <c r="D15" s="11" t="n">
        <f aca="false">SUM(D11:D14)</f>
        <v>210103.64</v>
      </c>
      <c r="E15" s="11" t="n">
        <f aca="false">SUM(E11:E14)</f>
        <v>208239.96</v>
      </c>
      <c r="F15" s="11" t="n">
        <f aca="false">SUM(F11:F14)</f>
        <v>471607</v>
      </c>
      <c r="G15" s="11" t="n">
        <f aca="false">SUM(G11:G14)</f>
        <v>526963.77</v>
      </c>
      <c r="H15" s="11" t="n">
        <f aca="false">SUM(H11:H14)</f>
        <v>173699</v>
      </c>
      <c r="I15" s="11" t="n">
        <f aca="false">SUM(I11:I14)</f>
        <v>0</v>
      </c>
      <c r="J15" s="11" t="n">
        <f aca="false">SUM(J11:J14)</f>
        <v>0</v>
      </c>
    </row>
    <row r="16" customFormat="false" ht="12.8" hidden="false" customHeight="false" outlineLevel="0" collapsed="false">
      <c r="A16" s="7"/>
      <c r="B16" s="8" t="n">
        <v>111</v>
      </c>
      <c r="C16" s="8" t="s">
        <v>9</v>
      </c>
      <c r="D16" s="9" t="n">
        <f aca="false">D3+D8+D11</f>
        <v>567839.49</v>
      </c>
      <c r="E16" s="9" t="n">
        <f aca="false">E3+E8+E11</f>
        <v>612113.45</v>
      </c>
      <c r="F16" s="9" t="n">
        <f aca="false">F3+F8+F11</f>
        <v>2343250</v>
      </c>
      <c r="G16" s="9" t="n">
        <f aca="false">G3+G8+G11</f>
        <v>1198470.53</v>
      </c>
      <c r="H16" s="9" t="n">
        <f aca="false">H3+H8+H11</f>
        <v>1703687</v>
      </c>
      <c r="I16" s="9" t="n">
        <f aca="false">I3+I8+I11</f>
        <v>539096</v>
      </c>
      <c r="J16" s="9" t="n">
        <f aca="false">J3+J8+J11</f>
        <v>540596</v>
      </c>
    </row>
    <row r="17" customFormat="false" ht="12.8" hidden="false" customHeight="false" outlineLevel="0" collapsed="false">
      <c r="A17" s="7"/>
      <c r="B17" s="8" t="n">
        <v>41</v>
      </c>
      <c r="C17" s="8" t="s">
        <v>10</v>
      </c>
      <c r="D17" s="9" t="n">
        <f aca="false">D4+D9+D12</f>
        <v>1228667.59</v>
      </c>
      <c r="E17" s="9" t="n">
        <f aca="false">E4+E9+E12</f>
        <v>1272929.24</v>
      </c>
      <c r="F17" s="9" t="n">
        <f aca="false">F4+F9+F12</f>
        <v>1450366</v>
      </c>
      <c r="G17" s="9" t="n">
        <f aca="false">G4+G9+G12</f>
        <v>1480879.73</v>
      </c>
      <c r="H17" s="9" t="n">
        <f aca="false">H4+H9+H12</f>
        <v>1422399</v>
      </c>
      <c r="I17" s="9" t="n">
        <f aca="false">I4+I9+I12</f>
        <v>1238678</v>
      </c>
      <c r="J17" s="9" t="n">
        <f aca="false">J4+J9+J12</f>
        <v>1238678</v>
      </c>
    </row>
    <row r="18" customFormat="false" ht="12.8" hidden="false" customHeight="false" outlineLevel="0" collapsed="false">
      <c r="A18" s="7"/>
      <c r="B18" s="8" t="n">
        <v>52</v>
      </c>
      <c r="C18" s="8" t="s">
        <v>15</v>
      </c>
      <c r="D18" s="9" t="n">
        <f aca="false">D13</f>
        <v>0</v>
      </c>
      <c r="E18" s="9" t="n">
        <f aca="false">E13</f>
        <v>0</v>
      </c>
      <c r="F18" s="9" t="n">
        <f aca="false">F13</f>
        <v>0</v>
      </c>
      <c r="G18" s="9" t="n">
        <f aca="false">G13</f>
        <v>0</v>
      </c>
      <c r="H18" s="9" t="n">
        <f aca="false">H13</f>
        <v>0</v>
      </c>
      <c r="I18" s="9" t="n">
        <f aca="false">I13</f>
        <v>0</v>
      </c>
      <c r="J18" s="9" t="n">
        <f aca="false">J13</f>
        <v>0</v>
      </c>
    </row>
    <row r="19" customFormat="false" ht="12.8" hidden="false" customHeight="false" outlineLevel="0" collapsed="false">
      <c r="A19" s="7"/>
      <c r="B19" s="8" t="n">
        <v>71</v>
      </c>
      <c r="C19" s="8" t="s">
        <v>11</v>
      </c>
      <c r="D19" s="9" t="n">
        <f aca="false">D5+D14</f>
        <v>700</v>
      </c>
      <c r="E19" s="9" t="n">
        <f aca="false">E5+E14</f>
        <v>17400</v>
      </c>
      <c r="F19" s="9" t="n">
        <f aca="false">F5+F14</f>
        <v>17400</v>
      </c>
      <c r="G19" s="9" t="n">
        <f aca="false">G5+G14</f>
        <v>92610.5</v>
      </c>
      <c r="H19" s="9" t="n">
        <f aca="false">H5+H14</f>
        <v>5900</v>
      </c>
      <c r="I19" s="9" t="n">
        <f aca="false">I5+I14</f>
        <v>1400</v>
      </c>
      <c r="J19" s="9" t="n">
        <f aca="false">J5+J14</f>
        <v>1400</v>
      </c>
    </row>
    <row r="20" customFormat="false" ht="12.8" hidden="false" customHeight="false" outlineLevel="0" collapsed="false">
      <c r="A20" s="7"/>
      <c r="B20" s="8" t="n">
        <v>72</v>
      </c>
      <c r="C20" s="8" t="s">
        <v>12</v>
      </c>
      <c r="D20" s="9" t="n">
        <f aca="false">D6</f>
        <v>0</v>
      </c>
      <c r="E20" s="9" t="n">
        <f aca="false">E6</f>
        <v>0</v>
      </c>
      <c r="F20" s="9" t="n">
        <f aca="false">F6</f>
        <v>49270</v>
      </c>
      <c r="G20" s="9" t="n">
        <f aca="false">G6</f>
        <v>57663.81</v>
      </c>
      <c r="H20" s="9" t="n">
        <f aca="false">H6</f>
        <v>51550</v>
      </c>
      <c r="I20" s="9" t="n">
        <f aca="false">I6</f>
        <v>51550</v>
      </c>
      <c r="J20" s="9" t="n">
        <f aca="false">J6</f>
        <v>51550</v>
      </c>
    </row>
    <row r="21" customFormat="false" ht="12.8" hidden="false" customHeight="false" outlineLevel="0" collapsed="false">
      <c r="A21" s="12"/>
      <c r="B21" s="13"/>
      <c r="C21" s="10" t="s">
        <v>17</v>
      </c>
      <c r="D21" s="11" t="n">
        <f aca="false">SUM(D16:D20)</f>
        <v>1797207.08</v>
      </c>
      <c r="E21" s="11" t="n">
        <f aca="false">SUM(E16:E20)</f>
        <v>1902442.69</v>
      </c>
      <c r="F21" s="11" t="n">
        <f aca="false">SUM(F16:F20)</f>
        <v>3860286</v>
      </c>
      <c r="G21" s="11" t="n">
        <f aca="false">SUM(G16:G20)</f>
        <v>2829624.57</v>
      </c>
      <c r="H21" s="11" t="n">
        <f aca="false">SUM(H16:H20)</f>
        <v>3183536</v>
      </c>
      <c r="I21" s="11" t="n">
        <f aca="false">SUM(I16:I20)</f>
        <v>1830724</v>
      </c>
      <c r="J21" s="11" t="n">
        <f aca="false">SUM(J16:J20)</f>
        <v>1832224</v>
      </c>
    </row>
    <row r="23" customFormat="false" ht="12.8" hidden="false" customHeight="false" outlineLevel="0" collapsed="false">
      <c r="A23" s="14" t="s">
        <v>18</v>
      </c>
      <c r="B23" s="14"/>
      <c r="C23" s="14"/>
      <c r="D23" s="14"/>
      <c r="E23" s="14"/>
      <c r="F23" s="14"/>
      <c r="G23" s="14"/>
      <c r="H23" s="14"/>
      <c r="I23" s="14"/>
      <c r="J23" s="14"/>
    </row>
    <row r="24" customFormat="false" ht="12.8" hidden="false" customHeight="false" outlineLevel="0" collapsed="false">
      <c r="A24" s="5"/>
      <c r="B24" s="5"/>
      <c r="C24" s="5"/>
      <c r="D24" s="6" t="s">
        <v>1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</row>
    <row r="25" customFormat="false" ht="12.8" hidden="false" customHeight="false" outlineLevel="0" collapsed="false">
      <c r="A25" s="15" t="s">
        <v>8</v>
      </c>
      <c r="B25" s="16" t="n">
        <v>41</v>
      </c>
      <c r="C25" s="16" t="s">
        <v>10</v>
      </c>
      <c r="D25" s="17" t="n">
        <f aca="false">D39</f>
        <v>917795.05</v>
      </c>
      <c r="E25" s="17" t="n">
        <f aca="false">E39</f>
        <v>985502.29</v>
      </c>
      <c r="F25" s="17" t="n">
        <f aca="false">F39</f>
        <v>1027213</v>
      </c>
      <c r="G25" s="17" t="n">
        <f aca="false">G39</f>
        <v>1058767.42</v>
      </c>
      <c r="H25" s="17" t="n">
        <f aca="false">H39</f>
        <v>1170323</v>
      </c>
      <c r="I25" s="17" t="n">
        <f aca="false">I39</f>
        <v>1161823</v>
      </c>
      <c r="J25" s="17" t="n">
        <f aca="false">J39</f>
        <v>1161823</v>
      </c>
    </row>
    <row r="26" customFormat="false" ht="12.8" hidden="false" customHeight="false" outlineLevel="0" collapsed="false">
      <c r="A26" s="12"/>
      <c r="B26" s="13"/>
      <c r="C26" s="18" t="s">
        <v>17</v>
      </c>
      <c r="D26" s="19" t="n">
        <f aca="false">SUM(D25:D25)</f>
        <v>917795.05</v>
      </c>
      <c r="E26" s="19" t="n">
        <f aca="false">SUM(E25:E25)</f>
        <v>985502.29</v>
      </c>
      <c r="F26" s="19" t="n">
        <f aca="false">SUM(F25:F25)</f>
        <v>1027213</v>
      </c>
      <c r="G26" s="19" t="n">
        <f aca="false">SUM(G25:G25)</f>
        <v>1058767.42</v>
      </c>
      <c r="H26" s="19" t="n">
        <f aca="false">SUM(H25:H25)</f>
        <v>1170323</v>
      </c>
      <c r="I26" s="19" t="n">
        <f aca="false">SUM(I25:I25)</f>
        <v>1161823</v>
      </c>
      <c r="J26" s="19" t="n">
        <f aca="false">SUM(J25:J25)</f>
        <v>1161823</v>
      </c>
    </row>
    <row r="28" customFormat="false" ht="12.8" hidden="false" customHeight="false" outlineLevel="0" collapsed="false">
      <c r="A28" s="20" t="s">
        <v>19</v>
      </c>
      <c r="B28" s="20"/>
      <c r="C28" s="20"/>
      <c r="D28" s="20"/>
      <c r="E28" s="20"/>
      <c r="F28" s="20"/>
      <c r="G28" s="20"/>
      <c r="H28" s="20"/>
      <c r="I28" s="20"/>
      <c r="J28" s="20"/>
    </row>
    <row r="29" customFormat="false" ht="12.8" hidden="false" customHeight="false" outlineLevel="0" collapsed="false">
      <c r="A29" s="6" t="s">
        <v>20</v>
      </c>
      <c r="B29" s="6" t="s">
        <v>21</v>
      </c>
      <c r="C29" s="6" t="s">
        <v>22</v>
      </c>
      <c r="D29" s="6" t="s">
        <v>1</v>
      </c>
      <c r="E29" s="6" t="s">
        <v>2</v>
      </c>
      <c r="F29" s="6" t="s">
        <v>3</v>
      </c>
      <c r="G29" s="6" t="s">
        <v>4</v>
      </c>
      <c r="H29" s="6" t="s">
        <v>5</v>
      </c>
      <c r="I29" s="6" t="s">
        <v>6</v>
      </c>
      <c r="J29" s="6" t="s">
        <v>7</v>
      </c>
    </row>
    <row r="30" customFormat="false" ht="12.8" hidden="false" customHeight="false" outlineLevel="0" collapsed="false">
      <c r="A30" s="21" t="s">
        <v>23</v>
      </c>
      <c r="B30" s="8" t="n">
        <v>111003</v>
      </c>
      <c r="C30" s="8" t="s">
        <v>24</v>
      </c>
      <c r="D30" s="9" t="n">
        <v>832585.1</v>
      </c>
      <c r="E30" s="9" t="n">
        <v>895976.98</v>
      </c>
      <c r="F30" s="9" t="n">
        <v>937258</v>
      </c>
      <c r="G30" s="9" t="n">
        <v>975606.76</v>
      </c>
      <c r="H30" s="9" t="n">
        <v>1071743</v>
      </c>
      <c r="I30" s="9" t="n">
        <f aca="false">H30</f>
        <v>1071743</v>
      </c>
      <c r="J30" s="9" t="n">
        <f aca="false">I30</f>
        <v>1071743</v>
      </c>
    </row>
    <row r="31" customFormat="false" ht="12.8" hidden="false" customHeight="false" outlineLevel="0" collapsed="false">
      <c r="A31" s="21"/>
      <c r="B31" s="8" t="n">
        <v>121001</v>
      </c>
      <c r="C31" s="8" t="s">
        <v>25</v>
      </c>
      <c r="D31" s="9" t="n">
        <v>18996.12</v>
      </c>
      <c r="E31" s="9" t="n">
        <v>16997.08</v>
      </c>
      <c r="F31" s="9" t="n">
        <v>17000</v>
      </c>
      <c r="G31" s="9" t="n">
        <v>7935.49</v>
      </c>
      <c r="H31" s="9" t="n">
        <v>24900</v>
      </c>
      <c r="I31" s="9" t="n">
        <v>16400</v>
      </c>
      <c r="J31" s="9" t="n">
        <f aca="false">I31</f>
        <v>16400</v>
      </c>
    </row>
    <row r="32" customFormat="false" ht="12.8" hidden="false" customHeight="false" outlineLevel="0" collapsed="false">
      <c r="A32" s="21"/>
      <c r="B32" s="8" t="n">
        <v>121002</v>
      </c>
      <c r="C32" s="8" t="s">
        <v>26</v>
      </c>
      <c r="D32" s="9" t="n">
        <v>20327.07</v>
      </c>
      <c r="E32" s="9" t="n">
        <v>20377.67</v>
      </c>
      <c r="F32" s="9" t="n">
        <v>20500</v>
      </c>
      <c r="G32" s="9" t="n">
        <v>20883.13</v>
      </c>
      <c r="H32" s="9" t="n">
        <v>20500</v>
      </c>
      <c r="I32" s="9" t="n">
        <f aca="false">H32</f>
        <v>20500</v>
      </c>
      <c r="J32" s="9" t="n">
        <f aca="false">I32</f>
        <v>20500</v>
      </c>
    </row>
    <row r="33" customFormat="false" ht="12.8" hidden="false" customHeight="false" outlineLevel="0" collapsed="false">
      <c r="A33" s="21"/>
      <c r="B33" s="8" t="n">
        <v>121003</v>
      </c>
      <c r="C33" s="8" t="s">
        <v>27</v>
      </c>
      <c r="D33" s="9" t="n">
        <v>0</v>
      </c>
      <c r="E33" s="9" t="n">
        <v>94.98</v>
      </c>
      <c r="F33" s="9" t="n">
        <v>125</v>
      </c>
      <c r="G33" s="9" t="n">
        <v>140.65</v>
      </c>
      <c r="H33" s="9" t="n">
        <v>140</v>
      </c>
      <c r="I33" s="9" t="n">
        <f aca="false">H33</f>
        <v>140</v>
      </c>
      <c r="J33" s="9" t="n">
        <f aca="false">I33</f>
        <v>140</v>
      </c>
    </row>
    <row r="34" customFormat="false" ht="12.8" hidden="false" customHeight="false" outlineLevel="0" collapsed="false">
      <c r="A34" s="21"/>
      <c r="B34" s="8" t="n">
        <v>133001</v>
      </c>
      <c r="C34" s="8" t="s">
        <v>28</v>
      </c>
      <c r="D34" s="9" t="n">
        <v>2221.35</v>
      </c>
      <c r="E34" s="9" t="n">
        <v>2375.51</v>
      </c>
      <c r="F34" s="9" t="n">
        <v>2400</v>
      </c>
      <c r="G34" s="9" t="n">
        <v>2601.41</v>
      </c>
      <c r="H34" s="9" t="n">
        <v>2600</v>
      </c>
      <c r="I34" s="9" t="n">
        <f aca="false">H34</f>
        <v>2600</v>
      </c>
      <c r="J34" s="9" t="n">
        <f aca="false">I34</f>
        <v>2600</v>
      </c>
    </row>
    <row r="35" customFormat="false" ht="12.8" hidden="false" customHeight="false" outlineLevel="0" collapsed="false">
      <c r="A35" s="21"/>
      <c r="B35" s="8" t="n">
        <v>133003</v>
      </c>
      <c r="C35" s="8" t="s">
        <v>29</v>
      </c>
      <c r="D35" s="9" t="n">
        <v>30</v>
      </c>
      <c r="E35" s="9" t="n">
        <v>0</v>
      </c>
      <c r="F35" s="9" t="n">
        <v>30</v>
      </c>
      <c r="G35" s="9" t="n">
        <v>0</v>
      </c>
      <c r="H35" s="9" t="n">
        <v>30</v>
      </c>
      <c r="I35" s="9" t="n">
        <f aca="false">H35</f>
        <v>30</v>
      </c>
      <c r="J35" s="9" t="n">
        <f aca="false">I35</f>
        <v>30</v>
      </c>
    </row>
    <row r="36" customFormat="false" ht="12.8" hidden="false" customHeight="false" outlineLevel="0" collapsed="false">
      <c r="A36" s="21"/>
      <c r="B36" s="8" t="n">
        <v>133006</v>
      </c>
      <c r="C36" s="8" t="s">
        <v>30</v>
      </c>
      <c r="D36" s="9" t="n">
        <v>219</v>
      </c>
      <c r="E36" s="9" t="n">
        <v>376.8</v>
      </c>
      <c r="F36" s="9" t="n">
        <v>400</v>
      </c>
      <c r="G36" s="9" t="n">
        <v>614.4</v>
      </c>
      <c r="H36" s="9" t="n">
        <v>610</v>
      </c>
      <c r="I36" s="9" t="n">
        <f aca="false">H36</f>
        <v>610</v>
      </c>
      <c r="J36" s="9" t="n">
        <f aca="false">I36</f>
        <v>610</v>
      </c>
    </row>
    <row r="37" customFormat="false" ht="12.8" hidden="false" customHeight="false" outlineLevel="0" collapsed="false">
      <c r="A37" s="21"/>
      <c r="B37" s="8" t="n">
        <v>133012</v>
      </c>
      <c r="C37" s="8" t="s">
        <v>31</v>
      </c>
      <c r="D37" s="9" t="n">
        <v>2108.78</v>
      </c>
      <c r="E37" s="9" t="n">
        <v>2952.22</v>
      </c>
      <c r="F37" s="9" t="n">
        <v>3000</v>
      </c>
      <c r="G37" s="9" t="n">
        <v>2014.43</v>
      </c>
      <c r="H37" s="9" t="n">
        <v>2000</v>
      </c>
      <c r="I37" s="9" t="n">
        <f aca="false">H37</f>
        <v>2000</v>
      </c>
      <c r="J37" s="9" t="n">
        <f aca="false">I37</f>
        <v>2000</v>
      </c>
    </row>
    <row r="38" customFormat="false" ht="12.8" hidden="false" customHeight="false" outlineLevel="0" collapsed="false">
      <c r="A38" s="21"/>
      <c r="B38" s="8" t="n">
        <v>133013</v>
      </c>
      <c r="C38" s="8" t="s">
        <v>32</v>
      </c>
      <c r="D38" s="9" t="n">
        <v>41307.63</v>
      </c>
      <c r="E38" s="9" t="n">
        <v>46351.05</v>
      </c>
      <c r="F38" s="9" t="n">
        <v>46500</v>
      </c>
      <c r="G38" s="9" t="n">
        <v>48971.15</v>
      </c>
      <c r="H38" s="9" t="n">
        <v>47800</v>
      </c>
      <c r="I38" s="9" t="n">
        <f aca="false">H38</f>
        <v>47800</v>
      </c>
      <c r="J38" s="9" t="n">
        <f aca="false">I38</f>
        <v>47800</v>
      </c>
    </row>
    <row r="39" s="22" customFormat="true" ht="12.8" hidden="false" customHeight="false" outlineLevel="0" collapsed="false">
      <c r="A39" s="10" t="s">
        <v>8</v>
      </c>
      <c r="B39" s="10" t="n">
        <v>41</v>
      </c>
      <c r="C39" s="10" t="s">
        <v>10</v>
      </c>
      <c r="D39" s="11" t="n">
        <f aca="false">SUM(D30:D38)</f>
        <v>917795.05</v>
      </c>
      <c r="E39" s="11" t="n">
        <f aca="false">SUM(E30:E38)</f>
        <v>985502.29</v>
      </c>
      <c r="F39" s="11" t="n">
        <f aca="false">SUM(F30:F38)</f>
        <v>1027213</v>
      </c>
      <c r="G39" s="11" t="n">
        <f aca="false">SUM(G30:G38)</f>
        <v>1058767.42</v>
      </c>
      <c r="H39" s="11" t="n">
        <f aca="false">SUM(H30:H38)</f>
        <v>1170323</v>
      </c>
      <c r="I39" s="11" t="n">
        <f aca="false">SUM(I30:I38)</f>
        <v>1161823</v>
      </c>
      <c r="J39" s="11" t="n">
        <f aca="false">SUM(J30:J38)</f>
        <v>1161823</v>
      </c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1" customFormat="false" ht="12.8" hidden="false" customHeight="false" outlineLevel="0" collapsed="false">
      <c r="A41" s="14" t="s">
        <v>33</v>
      </c>
      <c r="B41" s="14"/>
      <c r="C41" s="14"/>
      <c r="D41" s="14"/>
      <c r="E41" s="14"/>
      <c r="F41" s="14"/>
      <c r="G41" s="14"/>
      <c r="H41" s="14"/>
      <c r="I41" s="14"/>
      <c r="J41" s="14"/>
    </row>
    <row r="42" customFormat="false" ht="12.8" hidden="false" customHeight="false" outlineLevel="0" collapsed="false">
      <c r="A42" s="5"/>
      <c r="B42" s="5"/>
      <c r="C42" s="5"/>
      <c r="D42" s="6" t="s">
        <v>1</v>
      </c>
      <c r="E42" s="6" t="s">
        <v>2</v>
      </c>
      <c r="F42" s="6" t="s">
        <v>3</v>
      </c>
      <c r="G42" s="6" t="s">
        <v>4</v>
      </c>
      <c r="H42" s="6" t="s">
        <v>5</v>
      </c>
      <c r="I42" s="6" t="s">
        <v>6</v>
      </c>
      <c r="J42" s="6" t="s">
        <v>7</v>
      </c>
    </row>
    <row r="43" customFormat="false" ht="12.8" hidden="false" customHeight="false" outlineLevel="0" collapsed="false">
      <c r="A43" s="15" t="s">
        <v>8</v>
      </c>
      <c r="B43" s="16" t="n">
        <v>111</v>
      </c>
      <c r="C43" s="16" t="s">
        <v>34</v>
      </c>
      <c r="D43" s="17" t="n">
        <f aca="false">D51</f>
        <v>0</v>
      </c>
      <c r="E43" s="17" t="n">
        <f aca="false">E51</f>
        <v>0</v>
      </c>
      <c r="F43" s="17" t="n">
        <f aca="false">F51</f>
        <v>0</v>
      </c>
      <c r="G43" s="17" t="n">
        <f aca="false">G51</f>
        <v>574.64</v>
      </c>
      <c r="H43" s="17" t="n">
        <f aca="false">H51</f>
        <v>0</v>
      </c>
      <c r="I43" s="17" t="n">
        <f aca="false">I51</f>
        <v>0</v>
      </c>
      <c r="J43" s="17" t="n">
        <f aca="false">J51</f>
        <v>0</v>
      </c>
    </row>
    <row r="44" customFormat="false" ht="12.8" hidden="false" customHeight="false" outlineLevel="0" collapsed="false">
      <c r="A44" s="15" t="s">
        <v>8</v>
      </c>
      <c r="B44" s="16" t="n">
        <v>41</v>
      </c>
      <c r="C44" s="16" t="s">
        <v>10</v>
      </c>
      <c r="D44" s="17" t="n">
        <f aca="false">D58</f>
        <v>104281.92</v>
      </c>
      <c r="E44" s="17" t="n">
        <f aca="false">E58</f>
        <v>96217.95</v>
      </c>
      <c r="F44" s="17" t="n">
        <f aca="false">F58</f>
        <v>84400</v>
      </c>
      <c r="G44" s="17" t="n">
        <f aca="false">G58</f>
        <v>103109.31</v>
      </c>
      <c r="H44" s="17" t="n">
        <f aca="false">H58</f>
        <v>85988</v>
      </c>
      <c r="I44" s="17" t="n">
        <f aca="false">I58</f>
        <v>76855</v>
      </c>
      <c r="J44" s="17" t="n">
        <f aca="false">J58</f>
        <v>76855</v>
      </c>
    </row>
    <row r="45" customFormat="false" ht="12.8" hidden="false" customHeight="false" outlineLevel="0" collapsed="false">
      <c r="A45" s="15"/>
      <c r="B45" s="16" t="n">
        <v>72</v>
      </c>
      <c r="C45" s="16" t="s">
        <v>12</v>
      </c>
      <c r="D45" s="17" t="n">
        <f aca="false">D61</f>
        <v>0</v>
      </c>
      <c r="E45" s="17" t="n">
        <f aca="false">E61</f>
        <v>0</v>
      </c>
      <c r="F45" s="17" t="n">
        <f aca="false">F61</f>
        <v>48370</v>
      </c>
      <c r="G45" s="17" t="n">
        <f aca="false">G61</f>
        <v>51128.59</v>
      </c>
      <c r="H45" s="17" t="n">
        <f aca="false">H61</f>
        <v>48400</v>
      </c>
      <c r="I45" s="17" t="n">
        <f aca="false">I61</f>
        <v>48400</v>
      </c>
      <c r="J45" s="17" t="n">
        <f aca="false">J61</f>
        <v>48400</v>
      </c>
    </row>
    <row r="46" customFormat="false" ht="12.8" hidden="false" customHeight="false" outlineLevel="0" collapsed="false">
      <c r="A46" s="12"/>
      <c r="B46" s="13"/>
      <c r="C46" s="18" t="s">
        <v>17</v>
      </c>
      <c r="D46" s="19" t="n">
        <f aca="false">SUM(D44:D45)</f>
        <v>104281.92</v>
      </c>
      <c r="E46" s="19" t="n">
        <f aca="false">SUM(E44:E45)</f>
        <v>96217.95</v>
      </c>
      <c r="F46" s="19" t="n">
        <f aca="false">SUM(F44:F45)</f>
        <v>132770</v>
      </c>
      <c r="G46" s="19" t="n">
        <f aca="false">SUM(G44:G45)</f>
        <v>154237.9</v>
      </c>
      <c r="H46" s="19" t="n">
        <f aca="false">SUM(H44:H45)</f>
        <v>134388</v>
      </c>
      <c r="I46" s="19" t="n">
        <f aca="false">SUM(I44:I45)</f>
        <v>125255</v>
      </c>
      <c r="J46" s="19" t="n">
        <f aca="false">SUM(J44:J45)</f>
        <v>125255</v>
      </c>
    </row>
    <row r="48" customFormat="false" ht="12.8" hidden="false" customHeight="false" outlineLevel="0" collapsed="false">
      <c r="A48" s="20" t="s">
        <v>35</v>
      </c>
      <c r="B48" s="20"/>
      <c r="C48" s="20"/>
      <c r="D48" s="20"/>
      <c r="E48" s="20"/>
      <c r="F48" s="20"/>
      <c r="G48" s="20"/>
      <c r="H48" s="20"/>
      <c r="I48" s="20"/>
      <c r="J48" s="20"/>
    </row>
    <row r="49" customFormat="false" ht="12.8" hidden="false" customHeight="false" outlineLevel="0" collapsed="false">
      <c r="A49" s="6" t="s">
        <v>20</v>
      </c>
      <c r="B49" s="6" t="s">
        <v>21</v>
      </c>
      <c r="C49" s="6" t="s">
        <v>22</v>
      </c>
      <c r="D49" s="6" t="s">
        <v>1</v>
      </c>
      <c r="E49" s="6" t="s">
        <v>2</v>
      </c>
      <c r="F49" s="6" t="s">
        <v>3</v>
      </c>
      <c r="G49" s="6" t="s">
        <v>4</v>
      </c>
      <c r="H49" s="6" t="s">
        <v>5</v>
      </c>
      <c r="I49" s="6" t="s">
        <v>6</v>
      </c>
      <c r="J49" s="6" t="s">
        <v>7</v>
      </c>
    </row>
    <row r="50" customFormat="false" ht="12.8" hidden="false" customHeight="false" outlineLevel="0" collapsed="false">
      <c r="A50" s="23" t="s">
        <v>36</v>
      </c>
      <c r="B50" s="8" t="s">
        <v>37</v>
      </c>
      <c r="C50" s="8" t="s">
        <v>38</v>
      </c>
      <c r="D50" s="24" t="n">
        <v>0</v>
      </c>
      <c r="E50" s="24" t="n">
        <v>0</v>
      </c>
      <c r="F50" s="24" t="n">
        <v>0</v>
      </c>
      <c r="G50" s="24" t="n">
        <v>574.64</v>
      </c>
      <c r="H50" s="24" t="n">
        <v>0</v>
      </c>
      <c r="I50" s="9" t="n">
        <f aca="false">H50</f>
        <v>0</v>
      </c>
      <c r="J50" s="9" t="n">
        <f aca="false">I50</f>
        <v>0</v>
      </c>
    </row>
    <row r="51" customFormat="false" ht="12.8" hidden="false" customHeight="false" outlineLevel="0" collapsed="false">
      <c r="A51" s="25" t="s">
        <v>8</v>
      </c>
      <c r="B51" s="25" t="n">
        <v>111</v>
      </c>
      <c r="C51" s="25" t="s">
        <v>34</v>
      </c>
      <c r="D51" s="26" t="n">
        <f aca="false">SUM(D50)</f>
        <v>0</v>
      </c>
      <c r="E51" s="26" t="n">
        <f aca="false">SUM(E50)</f>
        <v>0</v>
      </c>
      <c r="F51" s="26" t="n">
        <f aca="false">SUM(F50)</f>
        <v>0</v>
      </c>
      <c r="G51" s="26" t="n">
        <f aca="false">SUM(G50)</f>
        <v>574.64</v>
      </c>
      <c r="H51" s="26" t="n">
        <f aca="false">SUM(H50)</f>
        <v>0</v>
      </c>
      <c r="I51" s="26" t="n">
        <f aca="false">SUM(I50)</f>
        <v>0</v>
      </c>
      <c r="J51" s="26" t="n">
        <f aca="false">SUM(J50)</f>
        <v>0</v>
      </c>
    </row>
    <row r="52" customFormat="false" ht="12.8" hidden="false" customHeight="false" outlineLevel="0" collapsed="false">
      <c r="A52" s="27" t="s">
        <v>36</v>
      </c>
      <c r="B52" s="8" t="n">
        <v>210</v>
      </c>
      <c r="C52" s="8" t="s">
        <v>39</v>
      </c>
      <c r="D52" s="9" t="n">
        <v>6940.41</v>
      </c>
      <c r="E52" s="9" t="n">
        <v>6450.89</v>
      </c>
      <c r="F52" s="9" t="n">
        <v>6500</v>
      </c>
      <c r="G52" s="9" t="n">
        <v>4424.67</v>
      </c>
      <c r="H52" s="9" t="n">
        <v>4400</v>
      </c>
      <c r="I52" s="9" t="n">
        <f aca="false">H52</f>
        <v>4400</v>
      </c>
      <c r="J52" s="9" t="n">
        <f aca="false">I52</f>
        <v>4400</v>
      </c>
    </row>
    <row r="53" customFormat="false" ht="12.8" hidden="false" customHeight="false" outlineLevel="0" collapsed="false">
      <c r="A53" s="27"/>
      <c r="B53" s="8" t="n">
        <v>220</v>
      </c>
      <c r="C53" s="8" t="s">
        <v>40</v>
      </c>
      <c r="D53" s="9" t="n">
        <v>65784.01</v>
      </c>
      <c r="E53" s="9" t="n">
        <v>61587.09</v>
      </c>
      <c r="F53" s="9" t="n">
        <v>68000</v>
      </c>
      <c r="G53" s="9" t="n">
        <v>83794.12</v>
      </c>
      <c r="H53" s="9" t="n">
        <v>63555</v>
      </c>
      <c r="I53" s="9" t="n">
        <f aca="false">H53-6000</f>
        <v>57555</v>
      </c>
      <c r="J53" s="9" t="n">
        <f aca="false">I53</f>
        <v>57555</v>
      </c>
    </row>
    <row r="54" customFormat="false" ht="12.8" hidden="false" customHeight="false" outlineLevel="0" collapsed="false">
      <c r="A54" s="27"/>
      <c r="B54" s="8" t="n">
        <v>230</v>
      </c>
      <c r="C54" s="8" t="s">
        <v>41</v>
      </c>
      <c r="D54" s="9" t="n">
        <v>0</v>
      </c>
      <c r="E54" s="9" t="n">
        <v>0</v>
      </c>
      <c r="F54" s="9" t="n">
        <v>0</v>
      </c>
      <c r="G54" s="9" t="n">
        <v>0</v>
      </c>
      <c r="H54" s="9" t="n">
        <v>0</v>
      </c>
      <c r="I54" s="9" t="n">
        <f aca="false">H54</f>
        <v>0</v>
      </c>
      <c r="J54" s="9" t="n">
        <f aca="false">I54</f>
        <v>0</v>
      </c>
    </row>
    <row r="55" customFormat="false" ht="12.8" hidden="false" customHeight="false" outlineLevel="0" collapsed="false">
      <c r="A55" s="27"/>
      <c r="B55" s="8" t="n">
        <v>240</v>
      </c>
      <c r="C55" s="8" t="s">
        <v>42</v>
      </c>
      <c r="D55" s="9" t="n">
        <v>701.63</v>
      </c>
      <c r="E55" s="9" t="n">
        <v>1084.76</v>
      </c>
      <c r="F55" s="9" t="n">
        <v>1100</v>
      </c>
      <c r="G55" s="9" t="n">
        <v>1088.77</v>
      </c>
      <c r="H55" s="9" t="n">
        <v>1100</v>
      </c>
      <c r="I55" s="9" t="n">
        <f aca="false">H55</f>
        <v>1100</v>
      </c>
      <c r="J55" s="9" t="n">
        <f aca="false">I55</f>
        <v>1100</v>
      </c>
    </row>
    <row r="56" customFormat="false" ht="12.8" hidden="false" customHeight="false" outlineLevel="0" collapsed="false">
      <c r="A56" s="27"/>
      <c r="B56" s="8" t="n">
        <v>290</v>
      </c>
      <c r="C56" s="8" t="s">
        <v>43</v>
      </c>
      <c r="D56" s="9" t="n">
        <v>19155.16</v>
      </c>
      <c r="E56" s="9" t="n">
        <v>17507.57</v>
      </c>
      <c r="F56" s="9" t="n">
        <v>8800</v>
      </c>
      <c r="G56" s="9" t="n">
        <v>13774.56</v>
      </c>
      <c r="H56" s="9" t="n">
        <f aca="false">13800+3133</f>
        <v>16933</v>
      </c>
      <c r="I56" s="9" t="n">
        <f aca="false">H56-3133</f>
        <v>13800</v>
      </c>
      <c r="J56" s="9" t="n">
        <f aca="false">I56</f>
        <v>13800</v>
      </c>
    </row>
    <row r="57" customFormat="false" ht="12.8" hidden="false" customHeight="false" outlineLevel="0" collapsed="false">
      <c r="A57" s="27"/>
      <c r="B57" s="8" t="s">
        <v>37</v>
      </c>
      <c r="C57" s="8" t="s">
        <v>38</v>
      </c>
      <c r="D57" s="24" t="n">
        <v>11700.71</v>
      </c>
      <c r="E57" s="24" t="n">
        <v>9587.64</v>
      </c>
      <c r="F57" s="24" t="n">
        <v>0</v>
      </c>
      <c r="G57" s="24" t="n">
        <v>27.19</v>
      </c>
      <c r="H57" s="24" t="n">
        <v>0</v>
      </c>
      <c r="I57" s="9" t="n">
        <f aca="false">H57</f>
        <v>0</v>
      </c>
      <c r="J57" s="9" t="n">
        <f aca="false">I57</f>
        <v>0</v>
      </c>
    </row>
    <row r="58" customFormat="false" ht="12.8" hidden="false" customHeight="false" outlineLevel="0" collapsed="false">
      <c r="A58" s="25" t="s">
        <v>8</v>
      </c>
      <c r="B58" s="25" t="n">
        <v>41</v>
      </c>
      <c r="C58" s="25" t="s">
        <v>10</v>
      </c>
      <c r="D58" s="26" t="n">
        <f aca="false">SUM(D52:D57)</f>
        <v>104281.92</v>
      </c>
      <c r="E58" s="26" t="n">
        <f aca="false">SUM(E52:E57)</f>
        <v>96217.95</v>
      </c>
      <c r="F58" s="26" t="n">
        <f aca="false">SUM(F52:F57)</f>
        <v>84400</v>
      </c>
      <c r="G58" s="26" t="n">
        <f aca="false">SUM(G52:G57)</f>
        <v>103109.31</v>
      </c>
      <c r="H58" s="26" t="n">
        <f aca="false">SUM(H52:H57)</f>
        <v>85988</v>
      </c>
      <c r="I58" s="26" t="n">
        <f aca="false">SUM(I52:I57)</f>
        <v>76855</v>
      </c>
      <c r="J58" s="26" t="n">
        <f aca="false">SUM(J52:J57)</f>
        <v>76855</v>
      </c>
    </row>
    <row r="59" customFormat="false" ht="12.8" hidden="false" customHeight="false" outlineLevel="0" collapsed="false">
      <c r="A59" s="21" t="s">
        <v>36</v>
      </c>
      <c r="B59" s="8" t="n">
        <v>290</v>
      </c>
      <c r="C59" s="8" t="s">
        <v>43</v>
      </c>
      <c r="D59" s="9" t="n">
        <v>0</v>
      </c>
      <c r="E59" s="9" t="n">
        <v>0</v>
      </c>
      <c r="F59" s="9" t="n">
        <v>2870</v>
      </c>
      <c r="G59" s="9" t="n">
        <v>3348.12</v>
      </c>
      <c r="H59" s="9" t="n">
        <v>3400</v>
      </c>
      <c r="I59" s="9" t="n">
        <f aca="false">H59</f>
        <v>3400</v>
      </c>
      <c r="J59" s="9" t="n">
        <f aca="false">I59</f>
        <v>3400</v>
      </c>
    </row>
    <row r="60" customFormat="false" ht="12.8" hidden="false" customHeight="false" outlineLevel="0" collapsed="false">
      <c r="A60" s="21"/>
      <c r="B60" s="8" t="s">
        <v>37</v>
      </c>
      <c r="C60" s="8" t="s">
        <v>38</v>
      </c>
      <c r="D60" s="9" t="n">
        <v>0</v>
      </c>
      <c r="E60" s="9" t="n">
        <v>0</v>
      </c>
      <c r="F60" s="9" t="n">
        <v>45500</v>
      </c>
      <c r="G60" s="24" t="n">
        <v>47780.47</v>
      </c>
      <c r="H60" s="9" t="n">
        <v>45000</v>
      </c>
      <c r="I60" s="9" t="n">
        <f aca="false">H60</f>
        <v>45000</v>
      </c>
      <c r="J60" s="9" t="n">
        <f aca="false">I60</f>
        <v>45000</v>
      </c>
    </row>
    <row r="61" customFormat="false" ht="12.8" hidden="false" customHeight="false" outlineLevel="0" collapsed="false">
      <c r="A61" s="25" t="s">
        <v>8</v>
      </c>
      <c r="B61" s="25" t="n">
        <v>72</v>
      </c>
      <c r="C61" s="25" t="s">
        <v>12</v>
      </c>
      <c r="D61" s="26" t="n">
        <f aca="false">SUM(D59:D60)</f>
        <v>0</v>
      </c>
      <c r="E61" s="26" t="n">
        <f aca="false">SUM(E59:E60)</f>
        <v>0</v>
      </c>
      <c r="F61" s="26" t="n">
        <f aca="false">SUM(F59:F60)</f>
        <v>48370</v>
      </c>
      <c r="G61" s="26" t="n">
        <f aca="false">SUM(G59:G60)</f>
        <v>51128.59</v>
      </c>
      <c r="H61" s="26" t="n">
        <f aca="false">SUM(H59:H60)</f>
        <v>48400</v>
      </c>
      <c r="I61" s="26" t="n">
        <f aca="false">SUM(I59:I60)</f>
        <v>48400</v>
      </c>
      <c r="J61" s="26" t="n">
        <f aca="false">SUM(J59:J60)</f>
        <v>48400</v>
      </c>
    </row>
    <row r="63" customFormat="false" ht="12.8" hidden="false" customHeight="false" outlineLevel="0" collapsed="false">
      <c r="B63" s="28" t="s">
        <v>44</v>
      </c>
      <c r="C63" s="12" t="s">
        <v>45</v>
      </c>
      <c r="D63" s="29" t="n">
        <v>6576.64</v>
      </c>
      <c r="E63" s="29" t="n">
        <v>5860.78</v>
      </c>
      <c r="F63" s="29" t="n">
        <v>5900</v>
      </c>
      <c r="G63" s="29" t="n">
        <v>4092.33</v>
      </c>
      <c r="H63" s="29" t="n">
        <v>4400</v>
      </c>
      <c r="I63" s="29" t="n">
        <f aca="false">H63</f>
        <v>4400</v>
      </c>
      <c r="J63" s="30" t="n">
        <f aca="false">I63</f>
        <v>4400</v>
      </c>
    </row>
    <row r="64" customFormat="false" ht="12.8" hidden="false" customHeight="false" outlineLevel="0" collapsed="false">
      <c r="B64" s="31"/>
      <c r="C64" s="32" t="s">
        <v>46</v>
      </c>
      <c r="D64" s="33" t="n">
        <v>8783.3</v>
      </c>
      <c r="E64" s="33" t="n">
        <v>7219.5</v>
      </c>
      <c r="F64" s="33" t="n">
        <v>7200</v>
      </c>
      <c r="G64" s="33" t="n">
        <v>7541</v>
      </c>
      <c r="H64" s="33" t="n">
        <v>7500</v>
      </c>
      <c r="I64" s="33" t="n">
        <f aca="false">H64</f>
        <v>7500</v>
      </c>
      <c r="J64" s="34" t="n">
        <f aca="false">I64</f>
        <v>7500</v>
      </c>
    </row>
    <row r="65" customFormat="false" ht="12.8" hidden="false" customHeight="false" outlineLevel="0" collapsed="false">
      <c r="B65" s="31"/>
      <c r="C65" s="32" t="s">
        <v>47</v>
      </c>
      <c r="D65" s="33" t="n">
        <v>3200</v>
      </c>
      <c r="E65" s="33" t="n">
        <v>3212</v>
      </c>
      <c r="F65" s="33" t="n">
        <v>3200</v>
      </c>
      <c r="G65" s="33" t="n">
        <v>0</v>
      </c>
      <c r="H65" s="33" t="n">
        <v>0</v>
      </c>
      <c r="I65" s="33" t="n">
        <f aca="false">H65</f>
        <v>0</v>
      </c>
      <c r="J65" s="34" t="n">
        <f aca="false">I65</f>
        <v>0</v>
      </c>
    </row>
    <row r="66" customFormat="false" ht="12.8" hidden="false" customHeight="false" outlineLevel="0" collapsed="false">
      <c r="B66" s="31"/>
      <c r="C66" s="32" t="s">
        <v>48</v>
      </c>
      <c r="D66" s="33" t="n">
        <v>17460.64</v>
      </c>
      <c r="E66" s="33" t="n">
        <v>21368.48</v>
      </c>
      <c r="F66" s="33" t="n">
        <v>21500</v>
      </c>
      <c r="G66" s="33" t="n">
        <v>27465.81</v>
      </c>
      <c r="H66" s="33" t="n">
        <v>27000</v>
      </c>
      <c r="I66" s="33" t="n">
        <v>21000</v>
      </c>
      <c r="J66" s="34" t="n">
        <f aca="false">I66</f>
        <v>21000</v>
      </c>
    </row>
    <row r="67" customFormat="false" ht="12.8" hidden="false" customHeight="false" outlineLevel="0" collapsed="false">
      <c r="B67" s="31"/>
      <c r="C67" s="32" t="s">
        <v>49</v>
      </c>
      <c r="D67" s="33" t="n">
        <v>503.8</v>
      </c>
      <c r="E67" s="33" t="n">
        <v>86.9</v>
      </c>
      <c r="F67" s="33" t="n">
        <v>100</v>
      </c>
      <c r="G67" s="33" t="n">
        <v>0</v>
      </c>
      <c r="H67" s="33" t="n">
        <v>0</v>
      </c>
      <c r="I67" s="33" t="n">
        <f aca="false">H67</f>
        <v>0</v>
      </c>
      <c r="J67" s="34" t="n">
        <f aca="false">I67</f>
        <v>0</v>
      </c>
    </row>
    <row r="68" customFormat="false" ht="12.8" hidden="false" customHeight="false" outlineLevel="0" collapsed="false">
      <c r="B68" s="31"/>
      <c r="C68" s="32" t="s">
        <v>50</v>
      </c>
      <c r="D68" s="33" t="n">
        <v>1269</v>
      </c>
      <c r="E68" s="33" t="n">
        <v>480</v>
      </c>
      <c r="F68" s="33" t="n">
        <v>500</v>
      </c>
      <c r="G68" s="33" t="n">
        <v>0</v>
      </c>
      <c r="H68" s="33" t="n">
        <v>0</v>
      </c>
      <c r="I68" s="33" t="n">
        <f aca="false">H68</f>
        <v>0</v>
      </c>
      <c r="J68" s="34" t="n">
        <f aca="false">I68</f>
        <v>0</v>
      </c>
    </row>
    <row r="69" customFormat="false" ht="12.8" hidden="false" customHeight="false" outlineLevel="0" collapsed="false">
      <c r="B69" s="31"/>
      <c r="C69" s="32" t="s">
        <v>51</v>
      </c>
      <c r="D69" s="35" t="n">
        <v>19749.61</v>
      </c>
      <c r="E69" s="35" t="n">
        <v>20131.04</v>
      </c>
      <c r="F69" s="35" t="n">
        <v>20100</v>
      </c>
      <c r="G69" s="35" t="n">
        <v>18265.32</v>
      </c>
      <c r="H69" s="35" t="n">
        <v>18300</v>
      </c>
      <c r="I69" s="33" t="n">
        <f aca="false">H69</f>
        <v>18300</v>
      </c>
      <c r="J69" s="34" t="n">
        <f aca="false">I69</f>
        <v>18300</v>
      </c>
    </row>
    <row r="70" customFormat="false" ht="12.8" hidden="false" customHeight="false" outlineLevel="0" collapsed="false">
      <c r="B70" s="31"/>
      <c r="C70" s="32" t="s">
        <v>52</v>
      </c>
      <c r="D70" s="35" t="n">
        <v>5280</v>
      </c>
      <c r="E70" s="35" t="n">
        <v>0</v>
      </c>
      <c r="F70" s="35" t="n">
        <v>6000</v>
      </c>
      <c r="G70" s="35" t="n">
        <v>19051.03</v>
      </c>
      <c r="H70" s="35" t="n">
        <v>0</v>
      </c>
      <c r="I70" s="33" t="n">
        <v>0</v>
      </c>
      <c r="J70" s="34" t="n">
        <f aca="false">I70</f>
        <v>0</v>
      </c>
    </row>
    <row r="71" customFormat="false" ht="12.8" hidden="false" customHeight="false" outlineLevel="0" collapsed="false">
      <c r="B71" s="31"/>
      <c r="C71" s="32" t="s">
        <v>53</v>
      </c>
      <c r="D71" s="35" t="n">
        <v>3339</v>
      </c>
      <c r="E71" s="35" t="n">
        <v>3424</v>
      </c>
      <c r="F71" s="35" t="n">
        <v>3500</v>
      </c>
      <c r="G71" s="35" t="n">
        <v>3249</v>
      </c>
      <c r="H71" s="35" t="n">
        <v>3900</v>
      </c>
      <c r="I71" s="33" t="n">
        <f aca="false">H71</f>
        <v>3900</v>
      </c>
      <c r="J71" s="34" t="n">
        <f aca="false">I71</f>
        <v>3900</v>
      </c>
    </row>
    <row r="72" customFormat="false" ht="12.8" hidden="false" customHeight="false" outlineLevel="0" collapsed="false">
      <c r="B72" s="31"/>
      <c r="C72" s="32" t="s">
        <v>54</v>
      </c>
      <c r="D72" s="35" t="n">
        <v>391</v>
      </c>
      <c r="E72" s="35" t="n">
        <v>927</v>
      </c>
      <c r="F72" s="35" t="n">
        <v>900</v>
      </c>
      <c r="G72" s="35" t="n">
        <v>536</v>
      </c>
      <c r="H72" s="35" t="n">
        <v>550</v>
      </c>
      <c r="I72" s="33" t="n">
        <f aca="false">H72</f>
        <v>550</v>
      </c>
      <c r="J72" s="34" t="n">
        <f aca="false">I72</f>
        <v>550</v>
      </c>
    </row>
    <row r="73" customFormat="false" ht="12.8" hidden="false" customHeight="false" outlineLevel="0" collapsed="false">
      <c r="B73" s="31"/>
      <c r="C73" s="32" t="s">
        <v>55</v>
      </c>
      <c r="D73" s="35" t="n">
        <v>0</v>
      </c>
      <c r="E73" s="35" t="n">
        <v>480</v>
      </c>
      <c r="F73" s="35" t="n">
        <v>500</v>
      </c>
      <c r="G73" s="35" t="n">
        <v>360</v>
      </c>
      <c r="H73" s="35" t="n">
        <v>500</v>
      </c>
      <c r="I73" s="33" t="n">
        <f aca="false">H73</f>
        <v>500</v>
      </c>
      <c r="J73" s="34" t="n">
        <f aca="false">I73</f>
        <v>500</v>
      </c>
    </row>
    <row r="74" customFormat="false" ht="12.8" hidden="false" customHeight="false" outlineLevel="0" collapsed="false">
      <c r="B74" s="31"/>
      <c r="C74" s="32" t="s">
        <v>56</v>
      </c>
      <c r="D74" s="33" t="n">
        <v>5768.62</v>
      </c>
      <c r="E74" s="33" t="n">
        <v>3518.98</v>
      </c>
      <c r="F74" s="33" t="n">
        <v>0</v>
      </c>
      <c r="G74" s="33" t="n">
        <v>2110.32</v>
      </c>
      <c r="H74" s="33" t="n">
        <v>3133</v>
      </c>
      <c r="I74" s="33" t="n">
        <v>0</v>
      </c>
      <c r="J74" s="34" t="n">
        <f aca="false">I74</f>
        <v>0</v>
      </c>
    </row>
    <row r="75" customFormat="false" ht="12.8" hidden="false" customHeight="false" outlineLevel="0" collapsed="false">
      <c r="B75" s="36"/>
      <c r="C75" s="37" t="s">
        <v>57</v>
      </c>
      <c r="D75" s="38" t="n">
        <v>9251.82</v>
      </c>
      <c r="E75" s="38" t="n">
        <v>8367.37</v>
      </c>
      <c r="F75" s="38" t="n">
        <v>8600</v>
      </c>
      <c r="G75" s="38" t="n">
        <v>9519.4</v>
      </c>
      <c r="H75" s="38" t="n">
        <v>9500</v>
      </c>
      <c r="I75" s="38" t="n">
        <f aca="false">H75</f>
        <v>9500</v>
      </c>
      <c r="J75" s="39" t="n">
        <f aca="false">I75</f>
        <v>9500</v>
      </c>
    </row>
    <row r="77" customFormat="false" ht="12.8" hidden="false" customHeight="false" outlineLevel="0" collapsed="false">
      <c r="A77" s="14" t="s">
        <v>58</v>
      </c>
      <c r="B77" s="14"/>
      <c r="C77" s="14"/>
      <c r="D77" s="14"/>
      <c r="E77" s="14"/>
      <c r="F77" s="14"/>
      <c r="G77" s="14"/>
      <c r="H77" s="14"/>
      <c r="I77" s="14"/>
      <c r="J77" s="14"/>
    </row>
    <row r="78" customFormat="false" ht="12.8" hidden="false" customHeight="false" outlineLevel="0" collapsed="false">
      <c r="A78" s="5"/>
      <c r="B78" s="5"/>
      <c r="C78" s="5"/>
      <c r="D78" s="6" t="s">
        <v>1</v>
      </c>
      <c r="E78" s="6" t="s">
        <v>2</v>
      </c>
      <c r="F78" s="6" t="s">
        <v>3</v>
      </c>
      <c r="G78" s="6" t="s">
        <v>4</v>
      </c>
      <c r="H78" s="6" t="s">
        <v>5</v>
      </c>
      <c r="I78" s="6" t="s">
        <v>6</v>
      </c>
      <c r="J78" s="6" t="s">
        <v>7</v>
      </c>
    </row>
    <row r="79" customFormat="false" ht="12.8" hidden="false" customHeight="false" outlineLevel="0" collapsed="false">
      <c r="A79" s="15" t="s">
        <v>8</v>
      </c>
      <c r="B79" s="16" t="n">
        <v>111</v>
      </c>
      <c r="C79" s="16" t="s">
        <v>9</v>
      </c>
      <c r="D79" s="17" t="n">
        <f aca="false">D115</f>
        <v>564326.47</v>
      </c>
      <c r="E79" s="40" t="n">
        <f aca="false">E115</f>
        <v>611082.49</v>
      </c>
      <c r="F79" s="40" t="n">
        <f aca="false">F115</f>
        <v>2226396</v>
      </c>
      <c r="G79" s="40" t="n">
        <f aca="false">G115</f>
        <v>1081145.62</v>
      </c>
      <c r="H79" s="40" t="n">
        <f aca="false">H115</f>
        <v>1700576</v>
      </c>
      <c r="I79" s="40" t="n">
        <f aca="false">I115</f>
        <v>539096</v>
      </c>
      <c r="J79" s="40" t="n">
        <f aca="false">J115</f>
        <v>540596</v>
      </c>
    </row>
    <row r="80" customFormat="false" ht="12.8" hidden="false" customHeight="false" outlineLevel="0" collapsed="false">
      <c r="A80" s="15" t="s">
        <v>8</v>
      </c>
      <c r="B80" s="16" t="n">
        <v>71</v>
      </c>
      <c r="C80" s="16" t="s">
        <v>11</v>
      </c>
      <c r="D80" s="17" t="n">
        <f aca="false">D117</f>
        <v>700</v>
      </c>
      <c r="E80" s="17" t="n">
        <f aca="false">E117</f>
        <v>1400</v>
      </c>
      <c r="F80" s="17" t="n">
        <f aca="false">F117</f>
        <v>1400</v>
      </c>
      <c r="G80" s="17" t="n">
        <f aca="false">G117</f>
        <v>1400</v>
      </c>
      <c r="H80" s="17" t="n">
        <f aca="false">H117</f>
        <v>1400</v>
      </c>
      <c r="I80" s="17" t="n">
        <f aca="false">I117</f>
        <v>1400</v>
      </c>
      <c r="J80" s="17" t="n">
        <f aca="false">J117</f>
        <v>1400</v>
      </c>
    </row>
    <row r="81" customFormat="false" ht="12.8" hidden="false" customHeight="false" outlineLevel="0" collapsed="false">
      <c r="A81" s="15" t="s">
        <v>8</v>
      </c>
      <c r="B81" s="16" t="n">
        <v>72</v>
      </c>
      <c r="C81" s="16" t="s">
        <v>12</v>
      </c>
      <c r="D81" s="17" t="n">
        <f aca="false">D120</f>
        <v>0</v>
      </c>
      <c r="E81" s="17" t="n">
        <f aca="false">E120</f>
        <v>0</v>
      </c>
      <c r="F81" s="17" t="n">
        <f aca="false">F120</f>
        <v>900</v>
      </c>
      <c r="G81" s="17" t="n">
        <f aca="false">G120</f>
        <v>6535.22</v>
      </c>
      <c r="H81" s="17" t="n">
        <f aca="false">H120</f>
        <v>3150</v>
      </c>
      <c r="I81" s="17" t="n">
        <f aca="false">I120</f>
        <v>3150</v>
      </c>
      <c r="J81" s="17" t="n">
        <f aca="false">J120</f>
        <v>3150</v>
      </c>
    </row>
    <row r="82" customFormat="false" ht="12.8" hidden="false" customHeight="false" outlineLevel="0" collapsed="false">
      <c r="A82" s="12"/>
      <c r="B82" s="13"/>
      <c r="C82" s="18" t="s">
        <v>17</v>
      </c>
      <c r="D82" s="19" t="n">
        <f aca="false">SUM(D79:D81)</f>
        <v>565026.47</v>
      </c>
      <c r="E82" s="19" t="n">
        <f aca="false">SUM(E79:E81)</f>
        <v>612482.49</v>
      </c>
      <c r="F82" s="19" t="n">
        <f aca="false">SUM(F79:F81)</f>
        <v>2228696</v>
      </c>
      <c r="G82" s="19" t="n">
        <f aca="false">SUM(G79:G81)</f>
        <v>1089080.84</v>
      </c>
      <c r="H82" s="19" t="n">
        <f aca="false">SUM(H79:H81)</f>
        <v>1705126</v>
      </c>
      <c r="I82" s="19" t="n">
        <f aca="false">SUM(I79:I81)</f>
        <v>543646</v>
      </c>
      <c r="J82" s="19" t="n">
        <f aca="false">SUM(J79:J81)</f>
        <v>545146</v>
      </c>
    </row>
    <row r="84" customFormat="false" ht="12.8" hidden="false" customHeight="false" outlineLevel="0" collapsed="false">
      <c r="A84" s="41" t="s">
        <v>59</v>
      </c>
      <c r="B84" s="41"/>
      <c r="C84" s="41"/>
      <c r="D84" s="41"/>
      <c r="E84" s="41"/>
      <c r="F84" s="41"/>
      <c r="G84" s="41"/>
      <c r="H84" s="41"/>
      <c r="I84" s="41"/>
      <c r="J84" s="41"/>
    </row>
    <row r="85" customFormat="false" ht="12.8" hidden="false" customHeight="false" outlineLevel="0" collapsed="false">
      <c r="A85" s="6" t="s">
        <v>20</v>
      </c>
      <c r="B85" s="6" t="s">
        <v>21</v>
      </c>
      <c r="C85" s="6" t="s">
        <v>22</v>
      </c>
      <c r="D85" s="6" t="s">
        <v>1</v>
      </c>
      <c r="E85" s="6" t="s">
        <v>2</v>
      </c>
      <c r="F85" s="6" t="s">
        <v>3</v>
      </c>
      <c r="G85" s="6" t="s">
        <v>4</v>
      </c>
      <c r="H85" s="6" t="s">
        <v>5</v>
      </c>
      <c r="I85" s="6" t="s">
        <v>6</v>
      </c>
      <c r="J85" s="6" t="s">
        <v>7</v>
      </c>
    </row>
    <row r="86" customFormat="false" ht="12.8" hidden="false" customHeight="false" outlineLevel="0" collapsed="false">
      <c r="A86" s="42" t="s">
        <v>36</v>
      </c>
      <c r="B86" s="8" t="n">
        <v>312001</v>
      </c>
      <c r="C86" s="8" t="s">
        <v>60</v>
      </c>
      <c r="D86" s="43" t="n">
        <v>391633</v>
      </c>
      <c r="E86" s="43" t="n">
        <v>405813</v>
      </c>
      <c r="F86" s="43" t="n">
        <v>422516</v>
      </c>
      <c r="G86" s="43" t="n">
        <v>421262</v>
      </c>
      <c r="H86" s="44" t="n">
        <v>451919</v>
      </c>
      <c r="I86" s="43" t="n">
        <f aca="false">H86</f>
        <v>451919</v>
      </c>
      <c r="J86" s="43" t="n">
        <f aca="false">I86</f>
        <v>451919</v>
      </c>
    </row>
    <row r="87" customFormat="false" ht="12.8" hidden="false" customHeight="false" outlineLevel="0" collapsed="false">
      <c r="A87" s="42"/>
      <c r="B87" s="8" t="n">
        <v>312001</v>
      </c>
      <c r="C87" s="8" t="s">
        <v>61</v>
      </c>
      <c r="D87" s="43" t="n">
        <v>1889</v>
      </c>
      <c r="E87" s="43" t="n">
        <v>1127</v>
      </c>
      <c r="F87" s="43" t="n">
        <v>1150</v>
      </c>
      <c r="G87" s="43" t="n">
        <v>1900</v>
      </c>
      <c r="H87" s="44" t="n">
        <v>1800</v>
      </c>
      <c r="I87" s="43" t="n">
        <f aca="false">H87</f>
        <v>1800</v>
      </c>
      <c r="J87" s="43" t="n">
        <f aca="false">I87</f>
        <v>1800</v>
      </c>
    </row>
    <row r="88" customFormat="false" ht="12.8" hidden="false" customHeight="false" outlineLevel="0" collapsed="false">
      <c r="A88" s="42"/>
      <c r="B88" s="8" t="n">
        <v>312001</v>
      </c>
      <c r="C88" s="8" t="s">
        <v>62</v>
      </c>
      <c r="D88" s="43" t="n">
        <v>4346</v>
      </c>
      <c r="E88" s="43" t="n">
        <v>4612</v>
      </c>
      <c r="F88" s="43" t="n">
        <v>4800</v>
      </c>
      <c r="G88" s="43" t="n">
        <v>5040</v>
      </c>
      <c r="H88" s="44" t="n">
        <v>5544</v>
      </c>
      <c r="I88" s="43" t="n">
        <f aca="false">H88</f>
        <v>5544</v>
      </c>
      <c r="J88" s="43" t="n">
        <f aca="false">I88</f>
        <v>5544</v>
      </c>
    </row>
    <row r="89" customFormat="false" ht="12.8" hidden="false" customHeight="false" outlineLevel="0" collapsed="false">
      <c r="A89" s="42"/>
      <c r="B89" s="8" t="n">
        <v>312001</v>
      </c>
      <c r="C89" s="8" t="s">
        <v>63</v>
      </c>
      <c r="D89" s="43" t="n">
        <v>5803</v>
      </c>
      <c r="E89" s="43" t="n">
        <v>5913</v>
      </c>
      <c r="F89" s="43" t="n">
        <v>5856</v>
      </c>
      <c r="G89" s="43" t="n">
        <v>5818</v>
      </c>
      <c r="H89" s="44" t="n">
        <v>6482</v>
      </c>
      <c r="I89" s="43" t="n">
        <f aca="false">H89</f>
        <v>6482</v>
      </c>
      <c r="J89" s="43" t="n">
        <f aca="false">I89</f>
        <v>6482</v>
      </c>
    </row>
    <row r="90" customFormat="false" ht="12.8" hidden="false" customHeight="false" outlineLevel="0" collapsed="false">
      <c r="A90" s="42"/>
      <c r="B90" s="8" t="n">
        <v>312001</v>
      </c>
      <c r="C90" s="8" t="s">
        <v>64</v>
      </c>
      <c r="D90" s="43" t="n">
        <v>3312</v>
      </c>
      <c r="E90" s="43" t="n">
        <v>3115</v>
      </c>
      <c r="F90" s="43" t="n">
        <v>3100</v>
      </c>
      <c r="G90" s="43" t="n">
        <v>2372</v>
      </c>
      <c r="H90" s="44" t="n">
        <v>7786</v>
      </c>
      <c r="I90" s="43" t="n">
        <f aca="false">H90</f>
        <v>7786</v>
      </c>
      <c r="J90" s="43" t="n">
        <f aca="false">I90</f>
        <v>7786</v>
      </c>
    </row>
    <row r="91" customFormat="false" ht="12.8" hidden="false" customHeight="false" outlineLevel="0" collapsed="false">
      <c r="A91" s="42"/>
      <c r="B91" s="8" t="n">
        <v>312001</v>
      </c>
      <c r="C91" s="8" t="s">
        <v>65</v>
      </c>
      <c r="D91" s="43" t="n">
        <v>564.4</v>
      </c>
      <c r="E91" s="43" t="n">
        <v>431.6</v>
      </c>
      <c r="F91" s="43" t="n">
        <v>430</v>
      </c>
      <c r="G91" s="43" t="n">
        <v>398.4</v>
      </c>
      <c r="H91" s="44" t="n">
        <v>400</v>
      </c>
      <c r="I91" s="43" t="n">
        <f aca="false">H91</f>
        <v>400</v>
      </c>
      <c r="J91" s="43" t="n">
        <f aca="false">I91</f>
        <v>400</v>
      </c>
    </row>
    <row r="92" customFormat="false" ht="12.8" hidden="false" customHeight="false" outlineLevel="0" collapsed="false">
      <c r="A92" s="42"/>
      <c r="B92" s="8" t="n">
        <v>312001</v>
      </c>
      <c r="C92" s="8" t="s">
        <v>66</v>
      </c>
      <c r="D92" s="43" t="n">
        <v>11732</v>
      </c>
      <c r="E92" s="43" t="n">
        <v>9826</v>
      </c>
      <c r="F92" s="43" t="n">
        <v>7674</v>
      </c>
      <c r="G92" s="43" t="n">
        <v>7609</v>
      </c>
      <c r="H92" s="44" t="n">
        <f aca="false">12336-H91</f>
        <v>11936</v>
      </c>
      <c r="I92" s="43" t="n">
        <f aca="false">H92</f>
        <v>11936</v>
      </c>
      <c r="J92" s="43" t="n">
        <f aca="false">I92</f>
        <v>11936</v>
      </c>
    </row>
    <row r="93" customFormat="false" ht="12.8" hidden="false" customHeight="false" outlineLevel="0" collapsed="false">
      <c r="A93" s="42"/>
      <c r="B93" s="8" t="n">
        <v>312001</v>
      </c>
      <c r="C93" s="8" t="s">
        <v>67</v>
      </c>
      <c r="D93" s="43" t="n">
        <v>4774</v>
      </c>
      <c r="E93" s="43" t="n">
        <v>4296</v>
      </c>
      <c r="F93" s="43" t="n">
        <v>4300</v>
      </c>
      <c r="G93" s="43" t="n">
        <v>4798</v>
      </c>
      <c r="H93" s="44" t="n">
        <v>4300</v>
      </c>
      <c r="I93" s="43" t="n">
        <f aca="false">H93</f>
        <v>4300</v>
      </c>
      <c r="J93" s="43" t="n">
        <f aca="false">I93</f>
        <v>4300</v>
      </c>
    </row>
    <row r="94" customFormat="false" ht="12.8" hidden="false" customHeight="false" outlineLevel="0" collapsed="false">
      <c r="A94" s="42"/>
      <c r="B94" s="8" t="n">
        <v>312001</v>
      </c>
      <c r="C94" s="8" t="s">
        <v>68</v>
      </c>
      <c r="D94" s="43" t="n">
        <v>781</v>
      </c>
      <c r="E94" s="43" t="n">
        <v>889</v>
      </c>
      <c r="F94" s="43" t="n">
        <v>890</v>
      </c>
      <c r="G94" s="43" t="n">
        <v>966</v>
      </c>
      <c r="H94" s="44" t="n">
        <v>970</v>
      </c>
      <c r="I94" s="43" t="n">
        <f aca="false">H94</f>
        <v>970</v>
      </c>
      <c r="J94" s="43" t="n">
        <f aca="false">I94</f>
        <v>970</v>
      </c>
    </row>
    <row r="95" customFormat="false" ht="12.8" hidden="false" customHeight="false" outlineLevel="0" collapsed="false">
      <c r="A95" s="42"/>
      <c r="B95" s="8" t="n">
        <v>312001</v>
      </c>
      <c r="C95" s="8" t="s">
        <v>69</v>
      </c>
      <c r="D95" s="43" t="n">
        <v>540.96</v>
      </c>
      <c r="E95" s="43" t="n">
        <v>1058.4</v>
      </c>
      <c r="F95" s="43" t="n">
        <v>1060</v>
      </c>
      <c r="G95" s="43" t="n">
        <v>1065.12</v>
      </c>
      <c r="H95" s="44" t="n">
        <v>1060</v>
      </c>
      <c r="I95" s="43" t="n">
        <f aca="false">H95</f>
        <v>1060</v>
      </c>
      <c r="J95" s="43" t="n">
        <f aca="false">I95</f>
        <v>1060</v>
      </c>
    </row>
    <row r="96" customFormat="false" ht="12.8" hidden="false" customHeight="false" outlineLevel="0" collapsed="false">
      <c r="A96" s="42"/>
      <c r="B96" s="8" t="n">
        <v>312001</v>
      </c>
      <c r="C96" s="8" t="s">
        <v>70</v>
      </c>
      <c r="D96" s="43" t="n">
        <v>1803.52</v>
      </c>
      <c r="E96" s="43" t="n">
        <v>1328.8</v>
      </c>
      <c r="F96" s="43" t="n">
        <v>1500</v>
      </c>
      <c r="G96" s="43" t="n">
        <v>1545.58</v>
      </c>
      <c r="H96" s="44" t="n">
        <v>3000</v>
      </c>
      <c r="I96" s="44" t="n">
        <v>1500</v>
      </c>
      <c r="J96" s="44" t="n">
        <v>3000</v>
      </c>
    </row>
    <row r="97" customFormat="false" ht="12.8" hidden="false" customHeight="false" outlineLevel="0" collapsed="false">
      <c r="A97" s="42"/>
      <c r="B97" s="8" t="n">
        <v>312001</v>
      </c>
      <c r="C97" s="8" t="s">
        <v>71</v>
      </c>
      <c r="D97" s="43" t="n">
        <v>38400</v>
      </c>
      <c r="E97" s="43" t="n">
        <v>38400</v>
      </c>
      <c r="F97" s="43" t="n">
        <v>32000</v>
      </c>
      <c r="G97" s="43" t="n">
        <v>32364</v>
      </c>
      <c r="H97" s="44" t="n">
        <v>35712</v>
      </c>
      <c r="I97" s="43" t="n">
        <f aca="false">H97</f>
        <v>35712</v>
      </c>
      <c r="J97" s="43" t="n">
        <f aca="false">I97</f>
        <v>35712</v>
      </c>
    </row>
    <row r="98" customFormat="false" ht="12.8" hidden="false" customHeight="false" outlineLevel="0" collapsed="false">
      <c r="A98" s="42"/>
      <c r="B98" s="8" t="n">
        <v>312001</v>
      </c>
      <c r="C98" s="8" t="s">
        <v>72</v>
      </c>
      <c r="D98" s="43"/>
      <c r="E98" s="43"/>
      <c r="F98" s="43"/>
      <c r="G98" s="43" t="n">
        <v>1625</v>
      </c>
      <c r="H98" s="44"/>
      <c r="I98" s="43"/>
      <c r="J98" s="43"/>
    </row>
    <row r="99" customFormat="false" ht="12.8" hidden="false" customHeight="false" outlineLevel="0" collapsed="false">
      <c r="A99" s="42"/>
      <c r="B99" s="8" t="n">
        <v>312001</v>
      </c>
      <c r="C99" s="8" t="s">
        <v>73</v>
      </c>
      <c r="D99" s="43" t="n">
        <f aca="false">5851+34154+0.35</f>
        <v>40005.35</v>
      </c>
      <c r="E99" s="43" t="n">
        <v>12279.12</v>
      </c>
      <c r="F99" s="43" t="n">
        <v>18486</v>
      </c>
      <c r="G99" s="43" t="n">
        <v>17055.14</v>
      </c>
      <c r="H99" s="44" t="n">
        <f aca="false">výdaje!K352</f>
        <v>25870</v>
      </c>
      <c r="I99" s="44" t="n">
        <f aca="false">výdaje!L352</f>
        <v>0</v>
      </c>
      <c r="J99" s="43" t="n">
        <f aca="false">I99</f>
        <v>0</v>
      </c>
    </row>
    <row r="100" customFormat="false" ht="12.8" hidden="false" customHeight="false" outlineLevel="0" collapsed="false">
      <c r="A100" s="42"/>
      <c r="B100" s="8" t="n">
        <v>312001</v>
      </c>
      <c r="C100" s="8" t="s">
        <v>74</v>
      </c>
      <c r="D100" s="43"/>
      <c r="E100" s="43"/>
      <c r="F100" s="43" t="n">
        <v>137658</v>
      </c>
      <c r="G100" s="43" t="n">
        <v>0</v>
      </c>
      <c r="H100" s="44" t="n">
        <v>137658</v>
      </c>
      <c r="I100" s="43"/>
      <c r="J100" s="43"/>
    </row>
    <row r="101" customFormat="false" ht="12.8" hidden="false" customHeight="false" outlineLevel="0" collapsed="false">
      <c r="A101" s="42"/>
      <c r="B101" s="8" t="n">
        <v>312012</v>
      </c>
      <c r="C101" s="8" t="s">
        <v>75</v>
      </c>
      <c r="D101" s="43" t="n">
        <v>2935.08</v>
      </c>
      <c r="E101" s="43" t="n">
        <v>2935.08</v>
      </c>
      <c r="F101" s="43" t="n">
        <v>2935</v>
      </c>
      <c r="G101" s="43" t="n">
        <v>3477.63</v>
      </c>
      <c r="H101" s="44" t="n">
        <v>3500</v>
      </c>
      <c r="I101" s="43" t="n">
        <f aca="false">H101</f>
        <v>3500</v>
      </c>
      <c r="J101" s="43" t="n">
        <f aca="false">I101</f>
        <v>3500</v>
      </c>
    </row>
    <row r="102" customFormat="false" ht="12.8" hidden="false" customHeight="false" outlineLevel="0" collapsed="false">
      <c r="A102" s="42"/>
      <c r="B102" s="8" t="n">
        <v>312012</v>
      </c>
      <c r="C102" s="8" t="s">
        <v>76</v>
      </c>
      <c r="D102" s="43" t="n">
        <v>136.34</v>
      </c>
      <c r="E102" s="43" t="n">
        <v>136.34</v>
      </c>
      <c r="F102" s="43" t="n">
        <v>136</v>
      </c>
      <c r="G102" s="43" t="n">
        <v>135.35</v>
      </c>
      <c r="H102" s="44" t="n">
        <v>136</v>
      </c>
      <c r="I102" s="43" t="n">
        <f aca="false">H102</f>
        <v>136</v>
      </c>
      <c r="J102" s="43" t="n">
        <f aca="false">I102</f>
        <v>136</v>
      </c>
    </row>
    <row r="103" customFormat="false" ht="12.8" hidden="false" customHeight="false" outlineLevel="0" collapsed="false">
      <c r="A103" s="42"/>
      <c r="B103" s="8" t="n">
        <v>312012</v>
      </c>
      <c r="C103" s="8" t="s">
        <v>77</v>
      </c>
      <c r="D103" s="43" t="n">
        <v>295.2</v>
      </c>
      <c r="E103" s="43" t="n">
        <v>294.93</v>
      </c>
      <c r="F103" s="43" t="n">
        <v>295</v>
      </c>
      <c r="G103" s="43" t="n">
        <v>294.12</v>
      </c>
      <c r="H103" s="44" t="n">
        <v>295</v>
      </c>
      <c r="I103" s="43" t="n">
        <f aca="false">H103</f>
        <v>295</v>
      </c>
      <c r="J103" s="43" t="n">
        <f aca="false">I103</f>
        <v>295</v>
      </c>
    </row>
    <row r="104" customFormat="false" ht="12.8" hidden="false" customHeight="false" outlineLevel="0" collapsed="false">
      <c r="A104" s="42"/>
      <c r="B104" s="8" t="n">
        <v>312012</v>
      </c>
      <c r="C104" s="8" t="s">
        <v>78</v>
      </c>
      <c r="D104" s="43" t="n">
        <v>4103.17</v>
      </c>
      <c r="E104" s="43" t="n">
        <v>4204.14</v>
      </c>
      <c r="F104" s="43" t="n">
        <v>4200</v>
      </c>
      <c r="G104" s="43" t="n">
        <v>4466.45</v>
      </c>
      <c r="H104" s="44" t="n">
        <v>4465</v>
      </c>
      <c r="I104" s="43" t="n">
        <f aca="false">H104</f>
        <v>4465</v>
      </c>
      <c r="J104" s="43" t="n">
        <f aca="false">I104</f>
        <v>4465</v>
      </c>
    </row>
    <row r="105" customFormat="false" ht="12.8" hidden="false" customHeight="false" outlineLevel="0" collapsed="false">
      <c r="A105" s="42"/>
      <c r="B105" s="8" t="n">
        <v>312012</v>
      </c>
      <c r="C105" s="8" t="s">
        <v>79</v>
      </c>
      <c r="D105" s="43" t="n">
        <v>1061.68</v>
      </c>
      <c r="E105" s="43" t="n">
        <v>1213.08</v>
      </c>
      <c r="F105" s="43" t="n">
        <v>1200</v>
      </c>
      <c r="G105" s="43" t="n">
        <v>1074.29</v>
      </c>
      <c r="H105" s="44" t="n">
        <v>1081</v>
      </c>
      <c r="I105" s="43" t="n">
        <f aca="false">H105</f>
        <v>1081</v>
      </c>
      <c r="J105" s="43" t="n">
        <f aca="false">I105</f>
        <v>1081</v>
      </c>
    </row>
    <row r="106" customFormat="false" ht="12.8" hidden="false" customHeight="false" outlineLevel="0" collapsed="false">
      <c r="A106" s="42"/>
      <c r="B106" s="8" t="n">
        <v>312012</v>
      </c>
      <c r="C106" s="8" t="s">
        <v>80</v>
      </c>
      <c r="D106" s="43" t="n">
        <v>210.77</v>
      </c>
      <c r="E106" s="43" t="n">
        <v>210</v>
      </c>
      <c r="F106" s="43" t="n">
        <v>210</v>
      </c>
      <c r="G106" s="43" t="n">
        <v>231.76</v>
      </c>
      <c r="H106" s="44" t="n">
        <v>210</v>
      </c>
      <c r="I106" s="43" t="n">
        <f aca="false">H106</f>
        <v>210</v>
      </c>
      <c r="J106" s="43" t="n">
        <f aca="false">I106</f>
        <v>210</v>
      </c>
    </row>
    <row r="107" customFormat="false" ht="12.8" hidden="false" customHeight="false" outlineLevel="0" collapsed="false">
      <c r="A107" s="42"/>
      <c r="B107" s="8" t="n">
        <v>322001</v>
      </c>
      <c r="C107" s="8" t="s">
        <v>81</v>
      </c>
      <c r="D107" s="43"/>
      <c r="E107" s="43"/>
      <c r="F107" s="43" t="n">
        <v>888000</v>
      </c>
      <c r="G107" s="43" t="n">
        <v>282834</v>
      </c>
      <c r="H107" s="44" t="n">
        <f aca="false">888000-G107</f>
        <v>605166</v>
      </c>
      <c r="I107" s="43"/>
      <c r="J107" s="43"/>
    </row>
    <row r="108" customFormat="false" ht="12.8" hidden="false" customHeight="false" outlineLevel="0" collapsed="false">
      <c r="A108" s="42"/>
      <c r="B108" s="8" t="n">
        <v>322001</v>
      </c>
      <c r="C108" s="8" t="s">
        <v>82</v>
      </c>
      <c r="D108" s="43"/>
      <c r="E108" s="43"/>
      <c r="F108" s="43" t="n">
        <v>390000</v>
      </c>
      <c r="G108" s="43" t="n">
        <v>0</v>
      </c>
      <c r="H108" s="44" t="n">
        <v>390000</v>
      </c>
      <c r="I108" s="43"/>
      <c r="J108" s="43"/>
    </row>
    <row r="109" customFormat="false" ht="12.8" hidden="false" customHeight="false" outlineLevel="0" collapsed="false">
      <c r="A109" s="42"/>
      <c r="B109" s="8" t="n">
        <v>322001</v>
      </c>
      <c r="C109" s="8" t="s">
        <v>83</v>
      </c>
      <c r="D109" s="43"/>
      <c r="E109" s="43"/>
      <c r="F109" s="43" t="n">
        <v>258000</v>
      </c>
      <c r="G109" s="43" t="n">
        <v>249669.78</v>
      </c>
      <c r="H109" s="44"/>
      <c r="I109" s="44"/>
      <c r="J109" s="43"/>
    </row>
    <row r="110" customFormat="false" ht="12.8" hidden="false" customHeight="false" outlineLevel="0" collapsed="false">
      <c r="A110" s="42"/>
      <c r="B110" s="8" t="n">
        <v>322001</v>
      </c>
      <c r="C110" s="8" t="s">
        <v>84</v>
      </c>
      <c r="D110" s="43"/>
      <c r="E110" s="43"/>
      <c r="F110" s="43"/>
      <c r="G110" s="43"/>
      <c r="H110" s="44"/>
      <c r="I110" s="43"/>
      <c r="J110" s="43"/>
    </row>
    <row r="111" customFormat="false" ht="12.8" hidden="false" customHeight="false" outlineLevel="0" collapsed="false">
      <c r="A111" s="42"/>
      <c r="B111" s="8" t="n">
        <v>322001</v>
      </c>
      <c r="C111" s="8" t="s">
        <v>85</v>
      </c>
      <c r="D111" s="43"/>
      <c r="E111" s="43"/>
      <c r="F111" s="43" t="n">
        <v>30000</v>
      </c>
      <c r="G111" s="43" t="n">
        <v>30000</v>
      </c>
      <c r="H111" s="44"/>
      <c r="I111" s="43"/>
      <c r="J111" s="43"/>
    </row>
    <row r="112" customFormat="false" ht="12.8" hidden="false" customHeight="false" outlineLevel="0" collapsed="false">
      <c r="A112" s="42"/>
      <c r="B112" s="8" t="n">
        <v>322001</v>
      </c>
      <c r="C112" s="8" t="s">
        <v>86</v>
      </c>
      <c r="D112" s="43"/>
      <c r="E112" s="43"/>
      <c r="F112" s="43" t="n">
        <v>10000</v>
      </c>
      <c r="G112" s="43" t="n">
        <v>0</v>
      </c>
      <c r="H112" s="44"/>
      <c r="I112" s="43"/>
      <c r="J112" s="43"/>
    </row>
    <row r="113" customFormat="false" ht="12.8" hidden="false" customHeight="false" outlineLevel="0" collapsed="false">
      <c r="A113" s="42"/>
      <c r="B113" s="8" t="n">
        <v>322001</v>
      </c>
      <c r="C113" s="8" t="s">
        <v>87</v>
      </c>
      <c r="D113" s="43" t="n">
        <v>50000</v>
      </c>
      <c r="E113" s="43" t="n">
        <v>113000</v>
      </c>
      <c r="F113" s="43"/>
      <c r="G113" s="43"/>
      <c r="H113" s="43"/>
      <c r="I113" s="43"/>
      <c r="J113" s="43"/>
    </row>
    <row r="114" customFormat="false" ht="12.8" hidden="false" customHeight="false" outlineLevel="0" collapsed="false">
      <c r="A114" s="42"/>
      <c r="B114" s="8" t="n">
        <v>331001</v>
      </c>
      <c r="C114" s="8" t="s">
        <v>88</v>
      </c>
      <c r="D114" s="43"/>
      <c r="E114" s="43"/>
      <c r="F114" s="43"/>
      <c r="G114" s="43" t="n">
        <v>5144</v>
      </c>
      <c r="H114" s="43" t="n">
        <v>1286</v>
      </c>
      <c r="I114" s="43" t="n">
        <v>0</v>
      </c>
      <c r="J114" s="43" t="n">
        <f aca="false">I114</f>
        <v>0</v>
      </c>
    </row>
    <row r="115" customFormat="false" ht="12.8" hidden="false" customHeight="false" outlineLevel="0" collapsed="false">
      <c r="A115" s="45" t="s">
        <v>89</v>
      </c>
      <c r="B115" s="10" t="n">
        <v>111</v>
      </c>
      <c r="C115" s="10" t="s">
        <v>9</v>
      </c>
      <c r="D115" s="11" t="n">
        <f aca="false">SUM(D86:D114)</f>
        <v>564326.47</v>
      </c>
      <c r="E115" s="11" t="n">
        <f aca="false">SUM(E86:E114)</f>
        <v>611082.49</v>
      </c>
      <c r="F115" s="11" t="n">
        <f aca="false">SUM(F86:F114)</f>
        <v>2226396</v>
      </c>
      <c r="G115" s="11" t="n">
        <f aca="false">SUM(G86:G114)</f>
        <v>1081145.62</v>
      </c>
      <c r="H115" s="11" t="n">
        <f aca="false">SUM(H86:H114)</f>
        <v>1700576</v>
      </c>
      <c r="I115" s="11" t="n">
        <f aca="false">SUM(I86:I114)</f>
        <v>539096</v>
      </c>
      <c r="J115" s="11" t="n">
        <f aca="false">SUM(J86:J114)</f>
        <v>540596</v>
      </c>
    </row>
    <row r="116" customFormat="false" ht="12.8" hidden="false" customHeight="false" outlineLevel="0" collapsed="false">
      <c r="A116" s="46" t="s">
        <v>36</v>
      </c>
      <c r="B116" s="8" t="n">
        <v>311</v>
      </c>
      <c r="C116" s="8" t="s">
        <v>90</v>
      </c>
      <c r="D116" s="9" t="n">
        <v>700</v>
      </c>
      <c r="E116" s="43" t="n">
        <v>1400</v>
      </c>
      <c r="F116" s="43" t="n">
        <v>1400</v>
      </c>
      <c r="G116" s="43" t="n">
        <v>1400</v>
      </c>
      <c r="H116" s="44" t="n">
        <v>1400</v>
      </c>
      <c r="I116" s="43" t="n">
        <f aca="false">H116</f>
        <v>1400</v>
      </c>
      <c r="J116" s="43" t="n">
        <f aca="false">I116</f>
        <v>1400</v>
      </c>
    </row>
    <row r="117" customFormat="false" ht="12.8" hidden="false" customHeight="false" outlineLevel="0" collapsed="false">
      <c r="A117" s="45" t="s">
        <v>89</v>
      </c>
      <c r="B117" s="10" t="n">
        <v>71</v>
      </c>
      <c r="C117" s="10" t="s">
        <v>11</v>
      </c>
      <c r="D117" s="11" t="n">
        <f aca="false">SUM(D116:D116)</f>
        <v>700</v>
      </c>
      <c r="E117" s="11" t="n">
        <f aca="false">SUM(E116:E116)</f>
        <v>1400</v>
      </c>
      <c r="F117" s="11" t="n">
        <f aca="false">SUM(F116:F116)</f>
        <v>1400</v>
      </c>
      <c r="G117" s="11" t="n">
        <f aca="false">SUM(G116:G116)</f>
        <v>1400</v>
      </c>
      <c r="H117" s="11" t="n">
        <f aca="false">SUM(H116:H116)</f>
        <v>1400</v>
      </c>
      <c r="I117" s="11" t="n">
        <f aca="false">SUM(I116:I116)</f>
        <v>1400</v>
      </c>
      <c r="J117" s="11" t="n">
        <f aca="false">SUM(J116:J116)</f>
        <v>1400</v>
      </c>
    </row>
    <row r="118" customFormat="false" ht="12.8" hidden="false" customHeight="false" outlineLevel="0" collapsed="false">
      <c r="A118" s="27" t="s">
        <v>36</v>
      </c>
      <c r="B118" s="8" t="n">
        <v>311</v>
      </c>
      <c r="C118" s="8" t="s">
        <v>90</v>
      </c>
      <c r="D118" s="9" t="n">
        <v>0</v>
      </c>
      <c r="E118" s="43"/>
      <c r="F118" s="43" t="n">
        <v>900</v>
      </c>
      <c r="G118" s="43" t="n">
        <v>652.21</v>
      </c>
      <c r="H118" s="44" t="n">
        <v>650</v>
      </c>
      <c r="I118" s="43" t="n">
        <f aca="false">H118</f>
        <v>650</v>
      </c>
      <c r="J118" s="43" t="n">
        <f aca="false">I118</f>
        <v>650</v>
      </c>
    </row>
    <row r="119" customFormat="false" ht="12.8" hidden="false" customHeight="false" outlineLevel="0" collapsed="false">
      <c r="A119" s="27"/>
      <c r="B119" s="8" t="n">
        <v>311</v>
      </c>
      <c r="C119" s="8" t="s">
        <v>91</v>
      </c>
      <c r="D119" s="9"/>
      <c r="E119" s="43"/>
      <c r="F119" s="43"/>
      <c r="G119" s="43" t="n">
        <v>5883.01</v>
      </c>
      <c r="H119" s="44" t="n">
        <v>2500</v>
      </c>
      <c r="I119" s="43" t="n">
        <f aca="false">H119</f>
        <v>2500</v>
      </c>
      <c r="J119" s="43" t="n">
        <f aca="false">I119</f>
        <v>2500</v>
      </c>
    </row>
    <row r="120" customFormat="false" ht="12.8" hidden="false" customHeight="false" outlineLevel="0" collapsed="false">
      <c r="A120" s="45" t="s">
        <v>89</v>
      </c>
      <c r="B120" s="10" t="n">
        <v>72</v>
      </c>
      <c r="C120" s="10" t="s">
        <v>12</v>
      </c>
      <c r="D120" s="11" t="n">
        <f aca="false">SUM(D118:D119)</f>
        <v>0</v>
      </c>
      <c r="E120" s="11" t="n">
        <f aca="false">SUM(E118:E119)</f>
        <v>0</v>
      </c>
      <c r="F120" s="11" t="n">
        <f aca="false">SUM(F118:F119)</f>
        <v>900</v>
      </c>
      <c r="G120" s="11" t="n">
        <f aca="false">SUM(G118:G119)</f>
        <v>6535.22</v>
      </c>
      <c r="H120" s="11" t="n">
        <f aca="false">SUM(H118:H119)</f>
        <v>3150</v>
      </c>
      <c r="I120" s="11" t="n">
        <f aca="false">SUM(I118:I119)</f>
        <v>3150</v>
      </c>
      <c r="J120" s="11" t="n">
        <f aca="false">SUM(J118:J119)</f>
        <v>3150</v>
      </c>
    </row>
    <row r="122" customFormat="false" ht="12.8" hidden="false" customHeight="false" outlineLevel="0" collapsed="false">
      <c r="A122" s="14" t="s">
        <v>92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customFormat="false" ht="12.8" hidden="false" customHeight="false" outlineLevel="0" collapsed="false">
      <c r="A123" s="5"/>
      <c r="B123" s="5"/>
      <c r="C123" s="5"/>
      <c r="D123" s="6" t="s">
        <v>1</v>
      </c>
      <c r="E123" s="6" t="s">
        <v>2</v>
      </c>
      <c r="F123" s="6" t="s">
        <v>3</v>
      </c>
      <c r="G123" s="6" t="s">
        <v>4</v>
      </c>
      <c r="H123" s="6" t="s">
        <v>5</v>
      </c>
      <c r="I123" s="6" t="s">
        <v>6</v>
      </c>
      <c r="J123" s="6" t="s">
        <v>7</v>
      </c>
    </row>
    <row r="124" customFormat="false" ht="12.8" hidden="false" customHeight="false" outlineLevel="0" collapsed="false">
      <c r="A124" s="15" t="s">
        <v>8</v>
      </c>
      <c r="B124" s="16" t="n">
        <v>131</v>
      </c>
      <c r="C124" s="16" t="s">
        <v>34</v>
      </c>
      <c r="D124" s="17" t="n">
        <f aca="false">D130</f>
        <v>3513.02</v>
      </c>
      <c r="E124" s="17" t="n">
        <f aca="false">E130</f>
        <v>1030.96</v>
      </c>
      <c r="F124" s="17" t="n">
        <f aca="false">F130</f>
        <v>116854</v>
      </c>
      <c r="G124" s="17" t="n">
        <f aca="false">G130</f>
        <v>116750.27</v>
      </c>
      <c r="H124" s="17" t="n">
        <f aca="false">H130</f>
        <v>3111</v>
      </c>
      <c r="I124" s="17" t="n">
        <f aca="false">I130</f>
        <v>0</v>
      </c>
      <c r="J124" s="17" t="n">
        <f aca="false">J130</f>
        <v>0</v>
      </c>
    </row>
    <row r="125" customFormat="false" ht="12.8" hidden="false" customHeight="false" outlineLevel="0" collapsed="false">
      <c r="A125" s="15"/>
      <c r="B125" s="16" t="n">
        <v>41</v>
      </c>
      <c r="C125" s="16" t="s">
        <v>10</v>
      </c>
      <c r="D125" s="17" t="n">
        <f aca="false">D131+D132</f>
        <v>206590.62</v>
      </c>
      <c r="E125" s="17" t="n">
        <f aca="false">E131+E132</f>
        <v>191209</v>
      </c>
      <c r="F125" s="17" t="n">
        <f aca="false">F131+F132</f>
        <v>338753</v>
      </c>
      <c r="G125" s="17" t="n">
        <f aca="false">G131+G132-16000</f>
        <v>319003</v>
      </c>
      <c r="H125" s="17" t="n">
        <f aca="false">H131+H132</f>
        <v>166088</v>
      </c>
      <c r="I125" s="17" t="n">
        <f aca="false">I131+I132</f>
        <v>0</v>
      </c>
      <c r="J125" s="17" t="n">
        <f aca="false">J131+J132</f>
        <v>0</v>
      </c>
    </row>
    <row r="126" customFormat="false" ht="12.8" hidden="false" customHeight="false" outlineLevel="0" collapsed="false">
      <c r="A126" s="15"/>
      <c r="B126" s="16" t="n">
        <v>52</v>
      </c>
      <c r="C126" s="16" t="s">
        <v>15</v>
      </c>
      <c r="D126" s="17" t="n">
        <v>0</v>
      </c>
      <c r="E126" s="17" t="n">
        <v>0</v>
      </c>
      <c r="F126" s="17" t="n">
        <f aca="false">F134</f>
        <v>0</v>
      </c>
      <c r="G126" s="17" t="n">
        <f aca="false">G134</f>
        <v>0</v>
      </c>
      <c r="H126" s="17" t="n">
        <f aca="false">H134</f>
        <v>0</v>
      </c>
      <c r="I126" s="17" t="n">
        <f aca="false">I134</f>
        <v>0</v>
      </c>
      <c r="J126" s="17" t="n">
        <f aca="false">J134</f>
        <v>0</v>
      </c>
    </row>
    <row r="127" customFormat="false" ht="12.8" hidden="false" customHeight="false" outlineLevel="0" collapsed="false">
      <c r="A127" s="15"/>
      <c r="B127" s="16" t="n">
        <v>71</v>
      </c>
      <c r="C127" s="16" t="s">
        <v>11</v>
      </c>
      <c r="D127" s="17" t="n">
        <f aca="false">D133</f>
        <v>0</v>
      </c>
      <c r="E127" s="17" t="n">
        <f aca="false">E133</f>
        <v>16000</v>
      </c>
      <c r="F127" s="17" t="n">
        <f aca="false">F133</f>
        <v>16000</v>
      </c>
      <c r="G127" s="17" t="n">
        <f aca="false">G133+16000</f>
        <v>91210.5</v>
      </c>
      <c r="H127" s="17" t="n">
        <f aca="false">H133</f>
        <v>4500</v>
      </c>
      <c r="I127" s="17" t="n">
        <f aca="false">I133</f>
        <v>0</v>
      </c>
      <c r="J127" s="17" t="n">
        <f aca="false">J133</f>
        <v>0</v>
      </c>
    </row>
    <row r="128" customFormat="false" ht="12.8" hidden="false" customHeight="false" outlineLevel="0" collapsed="false">
      <c r="A128" s="12"/>
      <c r="B128" s="13"/>
      <c r="C128" s="18" t="s">
        <v>17</v>
      </c>
      <c r="D128" s="19" t="n">
        <f aca="false">SUM(D124:D127)</f>
        <v>210103.64</v>
      </c>
      <c r="E128" s="19" t="n">
        <f aca="false">SUM(E124:E127)</f>
        <v>208239.96</v>
      </c>
      <c r="F128" s="19" t="n">
        <f aca="false">SUM(F124:F127)</f>
        <v>471607</v>
      </c>
      <c r="G128" s="19" t="n">
        <f aca="false">SUM(G124:G127)</f>
        <v>526963.77</v>
      </c>
      <c r="H128" s="19" t="n">
        <f aca="false">SUM(H124:H127)</f>
        <v>173699</v>
      </c>
      <c r="I128" s="19" t="n">
        <f aca="false">SUM(I124:I127)</f>
        <v>0</v>
      </c>
      <c r="J128" s="19" t="n">
        <f aca="false">SUM(J124:J127)</f>
        <v>0</v>
      </c>
    </row>
    <row r="130" customFormat="false" ht="12.8" hidden="false" customHeight="false" outlineLevel="0" collapsed="false">
      <c r="B130" s="28" t="s">
        <v>44</v>
      </c>
      <c r="C130" s="12" t="s">
        <v>93</v>
      </c>
      <c r="D130" s="29" t="n">
        <v>3513.02</v>
      </c>
      <c r="E130" s="29" t="n">
        <v>1030.96</v>
      </c>
      <c r="F130" s="29" t="n">
        <f aca="false">ROUND(2813.98+103.69+936.29+113000,0)</f>
        <v>116854</v>
      </c>
      <c r="G130" s="29" t="n">
        <v>116750.27</v>
      </c>
      <c r="H130" s="29" t="n">
        <f aca="false">ROUND(G98+16.61+1469.26,0)</f>
        <v>3111</v>
      </c>
      <c r="I130" s="29"/>
      <c r="J130" s="30"/>
    </row>
    <row r="131" customFormat="false" ht="12.8" hidden="false" customHeight="false" outlineLevel="0" collapsed="false">
      <c r="B131" s="31"/>
      <c r="C131" s="1" t="s">
        <v>94</v>
      </c>
      <c r="D131" s="33" t="n">
        <v>199703.57</v>
      </c>
      <c r="E131" s="33" t="n">
        <v>58819</v>
      </c>
      <c r="F131" s="33" t="n">
        <f aca="false">ROUND(1456.72+352949.46+347.09,0)-F133-F132</f>
        <v>19922</v>
      </c>
      <c r="G131" s="33" t="n">
        <v>148582.56</v>
      </c>
      <c r="H131" s="33" t="n">
        <f aca="false">ROUND(137682.92+495.91+1.5+31836+3682.9,0)-H130-H132-H133</f>
        <v>166088</v>
      </c>
      <c r="I131" s="33"/>
      <c r="J131" s="34"/>
    </row>
    <row r="132" customFormat="false" ht="12.8" hidden="false" customHeight="false" outlineLevel="0" collapsed="false">
      <c r="B132" s="31"/>
      <c r="C132" s="32" t="s">
        <v>95</v>
      </c>
      <c r="D132" s="33" t="n">
        <v>6887.05</v>
      </c>
      <c r="E132" s="33" t="n">
        <v>132390</v>
      </c>
      <c r="F132" s="33" t="n">
        <v>318831</v>
      </c>
      <c r="G132" s="35" t="n">
        <v>186420.44</v>
      </c>
      <c r="H132" s="33"/>
      <c r="I132" s="33"/>
      <c r="J132" s="34"/>
    </row>
    <row r="133" customFormat="false" ht="12.8" hidden="false" customHeight="false" outlineLevel="0" collapsed="false">
      <c r="B133" s="31"/>
      <c r="C133" s="32" t="s">
        <v>96</v>
      </c>
      <c r="D133" s="33"/>
      <c r="E133" s="33" t="n">
        <v>16000</v>
      </c>
      <c r="F133" s="33" t="n">
        <v>16000</v>
      </c>
      <c r="G133" s="35" t="n">
        <v>75210.5</v>
      </c>
      <c r="H133" s="33" t="n">
        <v>4500</v>
      </c>
      <c r="I133" s="33"/>
      <c r="J133" s="34"/>
    </row>
    <row r="134" customFormat="false" ht="12.8" hidden="false" customHeight="false" outlineLevel="0" collapsed="false">
      <c r="B134" s="36"/>
      <c r="C134" s="47" t="s">
        <v>97</v>
      </c>
      <c r="D134" s="38"/>
      <c r="E134" s="38"/>
      <c r="F134" s="38"/>
      <c r="G134" s="38"/>
      <c r="H134" s="38"/>
      <c r="I134" s="38"/>
      <c r="J134" s="39"/>
    </row>
    <row r="136" customFormat="false" ht="12.8" hidden="false" customHeight="false" outlineLevel="0" collapsed="false">
      <c r="A136" s="14" t="s">
        <v>98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customFormat="false" ht="12.8" hidden="false" customHeight="false" outlineLevel="0" collapsed="false">
      <c r="A137" s="5"/>
      <c r="B137" s="5"/>
      <c r="C137" s="5"/>
      <c r="D137" s="6" t="s">
        <v>1</v>
      </c>
      <c r="E137" s="6" t="s">
        <v>2</v>
      </c>
      <c r="F137" s="6" t="s">
        <v>3</v>
      </c>
      <c r="G137" s="6" t="s">
        <v>4</v>
      </c>
      <c r="H137" s="6" t="s">
        <v>5</v>
      </c>
      <c r="I137" s="6" t="s">
        <v>6</v>
      </c>
      <c r="J137" s="6" t="s">
        <v>7</v>
      </c>
    </row>
    <row r="138" customFormat="false" ht="12.8" hidden="false" customHeight="false" outlineLevel="0" collapsed="false">
      <c r="D138" s="17" t="n">
        <f aca="false">D21-výdaje!G20</f>
        <v>256508.82</v>
      </c>
      <c r="E138" s="17" t="n">
        <f aca="false">E21-výdaje!H20</f>
        <v>403186.8</v>
      </c>
      <c r="F138" s="17" t="n">
        <f aca="false">F21-výdaje!I20</f>
        <v>0</v>
      </c>
      <c r="G138" s="17" t="n">
        <f aca="false">G21-výdaje!J20</f>
        <v>175461.063</v>
      </c>
      <c r="H138" s="17" t="n">
        <f aca="false">H21-výdaje!K20</f>
        <v>154729</v>
      </c>
      <c r="I138" s="17" t="n">
        <f aca="false">I21-výdaje!L20</f>
        <v>0</v>
      </c>
      <c r="J138" s="17" t="n">
        <f aca="false">J21-výdaje!M20</f>
        <v>0</v>
      </c>
    </row>
  </sheetData>
  <mergeCells count="9">
    <mergeCell ref="A3:A20"/>
    <mergeCell ref="A30:A38"/>
    <mergeCell ref="A43:A45"/>
    <mergeCell ref="A52:A57"/>
    <mergeCell ref="A59:A60"/>
    <mergeCell ref="A79:A81"/>
    <mergeCell ref="A86:A114"/>
    <mergeCell ref="A118:A119"/>
    <mergeCell ref="A124:A127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&amp;L&amp;"Arial,Standaard"&amp;10Finančný rozpočet v členení podľa programov&amp;C&amp;"Arial,Standaard"&amp;10Obec Nesluša&amp;R&amp;"Arial,Standaard"&amp;10 2019 - 2021</oddHeader>
    <oddFooter>&amp;L&amp;"Arial,Standaard"&amp;10Príloha č. 1&amp;C&amp;"Arial,Standaard"&amp;10Schválený UOZ_I-26/2019&amp;R&amp;"Arial,Standaard"&amp;10 01. 03. 2019</oddFooter>
  </headerFooter>
  <rowBreaks count="4" manualBreakCount="4">
    <brk id="22" man="true" max="16383" min="0"/>
    <brk id="40" man="true" max="16383" min="0"/>
    <brk id="76" man="true" max="16383" min="0"/>
    <brk id="12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43"/>
  <sheetViews>
    <sheetView showFormulas="false" showGridLines="true" showRowColHeaders="true" showZeros="true" rightToLeft="false" tabSelected="false" showOutlineSymbols="true" defaultGridColor="false" view="normal" topLeftCell="D1" colorId="22" zoomScale="100" zoomScaleNormal="100" zoomScalePageLayoutView="100" workbookViewId="0">
      <selection pane="topLeft" activeCell="D1" activeCellId="0" sqref="D1"/>
    </sheetView>
  </sheetViews>
  <sheetFormatPr defaultRowHeight="12.8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false" outlineLevel="0" max="13" min="7" style="1" width="11.22"/>
    <col collapsed="false" customWidth="true" hidden="false" outlineLevel="0" max="1011" min="14" style="1" width="8.64"/>
    <col collapsed="false" customWidth="true" hidden="false" outlineLevel="0" max="1025" min="1012" style="2" width="8.64"/>
  </cols>
  <sheetData>
    <row r="1" customFormat="false" ht="12.8" hidden="false" customHeight="false" outlineLevel="0" collapsed="false">
      <c r="A1" s="1" t="s">
        <v>99</v>
      </c>
      <c r="B1" s="1" t="s">
        <v>100</v>
      </c>
      <c r="C1" s="1" t="s">
        <v>101</v>
      </c>
      <c r="D1" s="3" t="s">
        <v>102</v>
      </c>
      <c r="E1" s="4"/>
      <c r="F1" s="4"/>
      <c r="G1" s="4"/>
      <c r="H1" s="4"/>
      <c r="I1" s="4"/>
      <c r="J1" s="4"/>
      <c r="K1" s="4"/>
      <c r="L1" s="4"/>
      <c r="M1" s="4"/>
    </row>
    <row r="2" customFormat="false" ht="12.8" hidden="false" customHeight="false" outlineLevel="0" collapsed="false">
      <c r="D2" s="5"/>
      <c r="E2" s="5"/>
      <c r="F2" s="5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</row>
    <row r="3" customFormat="false" ht="12.8" hidden="false" customHeight="true" outlineLevel="0" collapsed="false">
      <c r="D3" s="48" t="s">
        <v>8</v>
      </c>
      <c r="E3" s="8" t="n">
        <v>111</v>
      </c>
      <c r="F3" s="8" t="s">
        <v>9</v>
      </c>
      <c r="G3" s="9" t="n">
        <f aca="false">G24+G151+G239+G276+G364+G459</f>
        <v>513860.57</v>
      </c>
      <c r="H3" s="9" t="n">
        <f aca="false">H24+H151+H239+H276+H364+H459</f>
        <v>487164.73</v>
      </c>
      <c r="I3" s="9" t="n">
        <f aca="false">I24+I151+I239+I276+I364+I459</f>
        <v>654276</v>
      </c>
      <c r="J3" s="9" t="n">
        <f aca="false">J24+J151+J239+J276+J364+J459</f>
        <v>520218.89</v>
      </c>
      <c r="K3" s="9" t="n">
        <f aca="false">K24+K151+K239+K276+K364+K459</f>
        <v>701585</v>
      </c>
      <c r="L3" s="9" t="n">
        <f aca="false">L24+L151+L239+L276+L364+L459</f>
        <v>576489</v>
      </c>
      <c r="M3" s="9" t="n">
        <f aca="false">M24+M151+M239+M276+M364+M459</f>
        <v>577989</v>
      </c>
    </row>
    <row r="4" customFormat="false" ht="12.8" hidden="false" customHeight="false" outlineLevel="0" collapsed="false">
      <c r="D4" s="48"/>
      <c r="E4" s="8" t="n">
        <v>41</v>
      </c>
      <c r="F4" s="8" t="s">
        <v>10</v>
      </c>
      <c r="G4" s="9" t="n">
        <f aca="false">G25+G152+G208+G240+G277+G365+G460+G638</f>
        <v>692101.23</v>
      </c>
      <c r="H4" s="9" t="n">
        <f aca="false">H25+H152+H208+H240+H277+H365+H460+H638</f>
        <v>734793.98</v>
      </c>
      <c r="I4" s="9" t="n">
        <f aca="false">I25+I152+I208+I240+I277+I365+I460+I638</f>
        <v>763340</v>
      </c>
      <c r="J4" s="9" t="n">
        <f aca="false">J25+J152+J208+J240+J277+J365+J460+J638</f>
        <v>788880.727</v>
      </c>
      <c r="K4" s="9" t="n">
        <f aca="false">K25+K152+K208+K240+K277+K365+K460+K638</f>
        <v>912216</v>
      </c>
      <c r="L4" s="9" t="n">
        <f aca="false">L25+L152+L208+L240+L277+L365+L460+L638</f>
        <v>922325</v>
      </c>
      <c r="M4" s="9" t="n">
        <f aca="false">M25+M152+M208+M240+M277+M365+M460+M638</f>
        <v>964750</v>
      </c>
    </row>
    <row r="5" customFormat="false" ht="12.8" hidden="false" customHeight="false" outlineLevel="0" collapsed="false">
      <c r="D5" s="48"/>
      <c r="E5" s="8" t="n">
        <v>71</v>
      </c>
      <c r="F5" s="8" t="s">
        <v>11</v>
      </c>
      <c r="G5" s="9" t="n">
        <f aca="false">G278</f>
        <v>700</v>
      </c>
      <c r="H5" s="9" t="n">
        <f aca="false">H278</f>
        <v>1400</v>
      </c>
      <c r="I5" s="9" t="n">
        <f aca="false">I278</f>
        <v>1400</v>
      </c>
      <c r="J5" s="9" t="n">
        <f aca="false">J278</f>
        <v>1400</v>
      </c>
      <c r="K5" s="9" t="n">
        <f aca="false">K278</f>
        <v>1400</v>
      </c>
      <c r="L5" s="9" t="n">
        <f aca="false">L278</f>
        <v>1400</v>
      </c>
      <c r="M5" s="9" t="n">
        <f aca="false">M278</f>
        <v>1400</v>
      </c>
    </row>
    <row r="6" customFormat="false" ht="12.8" hidden="false" customHeight="false" outlineLevel="0" collapsed="false">
      <c r="D6" s="48"/>
      <c r="E6" s="8" t="n">
        <v>72</v>
      </c>
      <c r="F6" s="8" t="s">
        <v>12</v>
      </c>
      <c r="G6" s="9" t="n">
        <f aca="false">G26+G153+G209+G279+G461</f>
        <v>0</v>
      </c>
      <c r="H6" s="9" t="n">
        <f aca="false">H26+H153+H209+H279+H461</f>
        <v>0</v>
      </c>
      <c r="I6" s="9" t="n">
        <f aca="false">I26+I153+I209+I279+I461</f>
        <v>49270</v>
      </c>
      <c r="J6" s="9" t="n">
        <f aca="false">J26+J153+J209+J279+J461</f>
        <v>57128.66</v>
      </c>
      <c r="K6" s="9" t="n">
        <f aca="false">K26+K153+K209+K279+K461</f>
        <v>51390</v>
      </c>
      <c r="L6" s="9" t="n">
        <f aca="false">L26+L153+L209+L279+L461</f>
        <v>51090</v>
      </c>
      <c r="M6" s="9" t="n">
        <f aca="false">M26+M153+M209+M279+M461</f>
        <v>51090</v>
      </c>
    </row>
    <row r="7" customFormat="false" ht="12.8" hidden="false" customHeight="false" outlineLevel="0" collapsed="false">
      <c r="D7" s="48"/>
      <c r="E7" s="8"/>
      <c r="F7" s="10" t="s">
        <v>103</v>
      </c>
      <c r="G7" s="11" t="n">
        <f aca="false">SUM(G3:G6)</f>
        <v>1206661.8</v>
      </c>
      <c r="H7" s="11" t="n">
        <f aca="false">SUM(H3:H6)</f>
        <v>1223358.71</v>
      </c>
      <c r="I7" s="11" t="n">
        <f aca="false">SUM(I3:I6)</f>
        <v>1468286</v>
      </c>
      <c r="J7" s="11" t="n">
        <f aca="false">SUM(J3:J6)</f>
        <v>1367628.277</v>
      </c>
      <c r="K7" s="11" t="n">
        <f aca="false">SUM(K3:K6)</f>
        <v>1666591</v>
      </c>
      <c r="L7" s="11" t="n">
        <f aca="false">SUM(L3:L6)</f>
        <v>1551304</v>
      </c>
      <c r="M7" s="11" t="n">
        <f aca="false">SUM(M3:M6)</f>
        <v>1595229</v>
      </c>
    </row>
    <row r="8" customFormat="false" ht="12.8" hidden="false" customHeight="false" outlineLevel="0" collapsed="false">
      <c r="D8" s="48"/>
      <c r="E8" s="8" t="n">
        <v>111</v>
      </c>
      <c r="F8" s="8" t="s">
        <v>9</v>
      </c>
      <c r="G8" s="9" t="n">
        <f aca="false">G511</f>
        <v>50000</v>
      </c>
      <c r="H8" s="9" t="n">
        <f aca="false">H511</f>
        <v>0</v>
      </c>
      <c r="I8" s="9" t="n">
        <f aca="false">I511</f>
        <v>1689000</v>
      </c>
      <c r="J8" s="9" t="n">
        <f aca="false">J511</f>
        <v>675503.78</v>
      </c>
      <c r="K8" s="9" t="n">
        <f aca="false">K511</f>
        <v>1024938</v>
      </c>
      <c r="L8" s="9" t="n">
        <f aca="false">L511</f>
        <v>0</v>
      </c>
      <c r="M8" s="9" t="n">
        <f aca="false">M511</f>
        <v>0</v>
      </c>
    </row>
    <row r="9" customFormat="false" ht="12.8" hidden="false" customHeight="false" outlineLevel="0" collapsed="false">
      <c r="D9" s="48"/>
      <c r="E9" s="8" t="n">
        <v>41</v>
      </c>
      <c r="F9" s="8" t="s">
        <v>10</v>
      </c>
      <c r="G9" s="9" t="n">
        <f aca="false">G512</f>
        <v>279817.53</v>
      </c>
      <c r="H9" s="9" t="n">
        <f aca="false">H512</f>
        <v>275897.18</v>
      </c>
      <c r="I9" s="9" t="n">
        <f aca="false">I512</f>
        <v>687000</v>
      </c>
      <c r="J9" s="9" t="n">
        <f aca="false">J512</f>
        <v>541020.95</v>
      </c>
      <c r="K9" s="9" t="n">
        <f aca="false">K512</f>
        <v>332778</v>
      </c>
      <c r="L9" s="9" t="n">
        <f aca="false">L512</f>
        <v>279420</v>
      </c>
      <c r="M9" s="9" t="n">
        <f aca="false">M512</f>
        <v>236995</v>
      </c>
    </row>
    <row r="10" customFormat="false" ht="12.8" hidden="false" customHeight="false" outlineLevel="0" collapsed="false">
      <c r="D10" s="48"/>
      <c r="E10" s="8" t="n">
        <v>52</v>
      </c>
      <c r="F10" s="8" t="s">
        <v>15</v>
      </c>
      <c r="G10" s="9" t="n">
        <f aca="false">G513</f>
        <v>0</v>
      </c>
      <c r="H10" s="9" t="n">
        <f aca="false">H513</f>
        <v>0</v>
      </c>
      <c r="I10" s="9" t="n">
        <f aca="false">I513</f>
        <v>0</v>
      </c>
      <c r="J10" s="9" t="n">
        <f aca="false">J513</f>
        <v>0</v>
      </c>
      <c r="K10" s="9" t="n">
        <f aca="false">K513</f>
        <v>0</v>
      </c>
      <c r="L10" s="9" t="n">
        <f aca="false">L513</f>
        <v>0</v>
      </c>
      <c r="M10" s="9" t="n">
        <f aca="false">M513</f>
        <v>0</v>
      </c>
    </row>
    <row r="11" customFormat="false" ht="12.8" hidden="false" customHeight="false" outlineLevel="0" collapsed="false">
      <c r="D11" s="48"/>
      <c r="E11" s="8"/>
      <c r="F11" s="10" t="s">
        <v>104</v>
      </c>
      <c r="G11" s="11" t="n">
        <f aca="false">SUM(G8:G10)</f>
        <v>329817.53</v>
      </c>
      <c r="H11" s="11" t="n">
        <f aca="false">SUM(H8:H10)</f>
        <v>275897.18</v>
      </c>
      <c r="I11" s="11" t="n">
        <f aca="false">SUM(I8:I10)</f>
        <v>2376000</v>
      </c>
      <c r="J11" s="11" t="n">
        <f aca="false">SUM(J8:J10)</f>
        <v>1216524.73</v>
      </c>
      <c r="K11" s="11" t="n">
        <f aca="false">SUM(K8:K10)</f>
        <v>1357716</v>
      </c>
      <c r="L11" s="11" t="n">
        <f aca="false">SUM(L8:L10)</f>
        <v>279420</v>
      </c>
      <c r="M11" s="11" t="n">
        <f aca="false">SUM(M8:M10)</f>
        <v>236995</v>
      </c>
    </row>
    <row r="12" customFormat="false" ht="12.8" hidden="false" customHeight="false" outlineLevel="0" collapsed="false">
      <c r="D12" s="48"/>
      <c r="E12" s="8" t="n">
        <v>41</v>
      </c>
      <c r="F12" s="8" t="s">
        <v>10</v>
      </c>
      <c r="G12" s="9" t="n">
        <f aca="false">G639</f>
        <v>4218.93</v>
      </c>
      <c r="H12" s="9" t="n">
        <f aca="false">H639</f>
        <v>0</v>
      </c>
      <c r="I12" s="9" t="n">
        <f aca="false">I639</f>
        <v>0</v>
      </c>
      <c r="J12" s="9" t="n">
        <f aca="false">J639</f>
        <v>0</v>
      </c>
      <c r="K12" s="9" t="n">
        <f aca="false">K639</f>
        <v>0</v>
      </c>
      <c r="L12" s="9" t="n">
        <f aca="false">L639</f>
        <v>0</v>
      </c>
      <c r="M12" s="9" t="n">
        <f aca="false">M639</f>
        <v>0</v>
      </c>
    </row>
    <row r="13" customFormat="false" ht="12.8" hidden="false" customHeight="false" outlineLevel="0" collapsed="false">
      <c r="D13" s="48"/>
      <c r="E13" s="8" t="n">
        <v>71</v>
      </c>
      <c r="F13" s="8" t="s">
        <v>11</v>
      </c>
      <c r="G13" s="9" t="n">
        <f aca="false">G633</f>
        <v>0</v>
      </c>
      <c r="H13" s="9" t="n">
        <f aca="false">H633</f>
        <v>0</v>
      </c>
      <c r="I13" s="9" t="n">
        <f aca="false">I633</f>
        <v>16000</v>
      </c>
      <c r="J13" s="9" t="n">
        <f aca="false">J633</f>
        <v>70010.5</v>
      </c>
      <c r="K13" s="9" t="n">
        <f aca="false">K633</f>
        <v>4500</v>
      </c>
      <c r="L13" s="9" t="n">
        <f aca="false">L633</f>
        <v>0</v>
      </c>
      <c r="M13" s="9" t="n">
        <f aca="false">M633</f>
        <v>0</v>
      </c>
    </row>
    <row r="14" customFormat="false" ht="12.8" hidden="false" customHeight="false" outlineLevel="0" collapsed="false">
      <c r="D14" s="48"/>
      <c r="E14" s="8"/>
      <c r="F14" s="10" t="s">
        <v>16</v>
      </c>
      <c r="G14" s="11" t="n">
        <f aca="false">SUM(G12:G13)</f>
        <v>4218.93</v>
      </c>
      <c r="H14" s="11" t="n">
        <f aca="false">SUM(H12:H13)</f>
        <v>0</v>
      </c>
      <c r="I14" s="11" t="n">
        <f aca="false">SUM(I12:I13)</f>
        <v>16000</v>
      </c>
      <c r="J14" s="11" t="n">
        <f aca="false">SUM(J12:J13)</f>
        <v>70010.5</v>
      </c>
      <c r="K14" s="11" t="n">
        <f aca="false">SUM(K12:K13)</f>
        <v>4500</v>
      </c>
      <c r="L14" s="11" t="n">
        <f aca="false">SUM(L12:L13)</f>
        <v>0</v>
      </c>
      <c r="M14" s="11" t="n">
        <f aca="false">SUM(M12:M13)</f>
        <v>0</v>
      </c>
    </row>
    <row r="15" customFormat="false" ht="12.8" hidden="false" customHeight="false" outlineLevel="0" collapsed="false">
      <c r="D15" s="48"/>
      <c r="E15" s="8" t="n">
        <v>111</v>
      </c>
      <c r="F15" s="8" t="s">
        <v>9</v>
      </c>
      <c r="G15" s="9" t="n">
        <f aca="false">G3+G8</f>
        <v>563860.57</v>
      </c>
      <c r="H15" s="9" t="n">
        <f aca="false">H3+H8</f>
        <v>487164.73</v>
      </c>
      <c r="I15" s="9" t="n">
        <f aca="false">I3+I8</f>
        <v>2343276</v>
      </c>
      <c r="J15" s="9" t="n">
        <f aca="false">J3+J8</f>
        <v>1195722.67</v>
      </c>
      <c r="K15" s="9" t="n">
        <f aca="false">K3+K8</f>
        <v>1726523</v>
      </c>
      <c r="L15" s="9" t="n">
        <f aca="false">L3+L8</f>
        <v>576489</v>
      </c>
      <c r="M15" s="9" t="n">
        <f aca="false">M3+M8</f>
        <v>577989</v>
      </c>
    </row>
    <row r="16" customFormat="false" ht="12.8" hidden="false" customHeight="false" outlineLevel="0" collapsed="false">
      <c r="D16" s="48"/>
      <c r="E16" s="8" t="n">
        <v>41</v>
      </c>
      <c r="F16" s="8" t="s">
        <v>10</v>
      </c>
      <c r="G16" s="9" t="n">
        <f aca="false">G4+G9+G12</f>
        <v>976137.69</v>
      </c>
      <c r="H16" s="9" t="n">
        <f aca="false">H4+H9+H12</f>
        <v>1010691.16</v>
      </c>
      <c r="I16" s="9" t="n">
        <f aca="false">I4+I9+I12</f>
        <v>1450340</v>
      </c>
      <c r="J16" s="9" t="n">
        <f aca="false">J4+J9+J12</f>
        <v>1329901.677</v>
      </c>
      <c r="K16" s="9" t="n">
        <f aca="false">K4+K9+K12</f>
        <v>1244994</v>
      </c>
      <c r="L16" s="9" t="n">
        <f aca="false">L4+L9+L12</f>
        <v>1201745</v>
      </c>
      <c r="M16" s="9" t="n">
        <f aca="false">M4+M9+M12</f>
        <v>1201745</v>
      </c>
    </row>
    <row r="17" customFormat="false" ht="12.8" hidden="false" customHeight="false" outlineLevel="0" collapsed="false">
      <c r="D17" s="48"/>
      <c r="E17" s="8" t="n">
        <v>52</v>
      </c>
      <c r="F17" s="8" t="s">
        <v>15</v>
      </c>
      <c r="G17" s="9" t="n">
        <f aca="false">G10</f>
        <v>0</v>
      </c>
      <c r="H17" s="9" t="n">
        <f aca="false">H10</f>
        <v>0</v>
      </c>
      <c r="I17" s="9" t="n">
        <f aca="false">I10</f>
        <v>0</v>
      </c>
      <c r="J17" s="9" t="n">
        <f aca="false">J10</f>
        <v>0</v>
      </c>
      <c r="K17" s="9" t="n">
        <f aca="false">K10</f>
        <v>0</v>
      </c>
      <c r="L17" s="9" t="n">
        <f aca="false">L10</f>
        <v>0</v>
      </c>
      <c r="M17" s="9" t="n">
        <f aca="false">M10</f>
        <v>0</v>
      </c>
    </row>
    <row r="18" customFormat="false" ht="12.8" hidden="false" customHeight="false" outlineLevel="0" collapsed="false">
      <c r="D18" s="48"/>
      <c r="E18" s="8" t="n">
        <v>71</v>
      </c>
      <c r="F18" s="8" t="s">
        <v>11</v>
      </c>
      <c r="G18" s="9" t="n">
        <f aca="false">G5+G13</f>
        <v>700</v>
      </c>
      <c r="H18" s="9" t="n">
        <f aca="false">H5+H13</f>
        <v>1400</v>
      </c>
      <c r="I18" s="9" t="n">
        <f aca="false">I5+I13</f>
        <v>17400</v>
      </c>
      <c r="J18" s="9" t="n">
        <f aca="false">J5+J13</f>
        <v>71410.5</v>
      </c>
      <c r="K18" s="9" t="n">
        <f aca="false">K5+K13</f>
        <v>5900</v>
      </c>
      <c r="L18" s="9" t="n">
        <f aca="false">L5+L13</f>
        <v>1400</v>
      </c>
      <c r="M18" s="9" t="n">
        <f aca="false">M5+M13</f>
        <v>1400</v>
      </c>
    </row>
    <row r="19" customFormat="false" ht="12.8" hidden="false" customHeight="false" outlineLevel="0" collapsed="false">
      <c r="D19" s="48"/>
      <c r="E19" s="8" t="n">
        <v>72</v>
      </c>
      <c r="F19" s="8" t="s">
        <v>12</v>
      </c>
      <c r="G19" s="9" t="n">
        <f aca="false">G6</f>
        <v>0</v>
      </c>
      <c r="H19" s="9" t="n">
        <f aca="false">H6</f>
        <v>0</v>
      </c>
      <c r="I19" s="9" t="n">
        <f aca="false">I6</f>
        <v>49270</v>
      </c>
      <c r="J19" s="9" t="n">
        <f aca="false">J6</f>
        <v>57128.66</v>
      </c>
      <c r="K19" s="9" t="n">
        <f aca="false">K6</f>
        <v>51390</v>
      </c>
      <c r="L19" s="9" t="n">
        <f aca="false">L6</f>
        <v>51090</v>
      </c>
      <c r="M19" s="9" t="n">
        <f aca="false">M6</f>
        <v>51090</v>
      </c>
    </row>
    <row r="20" customFormat="false" ht="12.8" hidden="false" customHeight="false" outlineLevel="0" collapsed="false">
      <c r="D20" s="12"/>
      <c r="E20" s="13"/>
      <c r="F20" s="10" t="s">
        <v>105</v>
      </c>
      <c r="G20" s="11" t="n">
        <f aca="false">SUM(G15:G19)</f>
        <v>1540698.26</v>
      </c>
      <c r="H20" s="11" t="n">
        <f aca="false">SUM(H15:H19)</f>
        <v>1499255.89</v>
      </c>
      <c r="I20" s="11" t="n">
        <f aca="false">SUM(I15:I19)</f>
        <v>3860286</v>
      </c>
      <c r="J20" s="11" t="n">
        <f aca="false">SUM(J15:J19)</f>
        <v>2654163.507</v>
      </c>
      <c r="K20" s="11" t="n">
        <f aca="false">SUM(K15:K19)</f>
        <v>3028807</v>
      </c>
      <c r="L20" s="11" t="n">
        <f aca="false">SUM(L15:L19)</f>
        <v>1830724</v>
      </c>
      <c r="M20" s="11" t="n">
        <f aca="false">SUM(M15:M19)</f>
        <v>1832224</v>
      </c>
    </row>
    <row r="22" customFormat="false" ht="12.8" hidden="false" customHeight="false" outlineLevel="0" collapsed="false">
      <c r="D22" s="14" t="s">
        <v>106</v>
      </c>
      <c r="E22" s="14"/>
      <c r="F22" s="14"/>
      <c r="G22" s="14"/>
      <c r="H22" s="14"/>
      <c r="I22" s="14"/>
      <c r="J22" s="14"/>
      <c r="K22" s="14"/>
      <c r="L22" s="14"/>
      <c r="M22" s="14"/>
    </row>
    <row r="23" customFormat="false" ht="12.8" hidden="false" customHeight="false" outlineLevel="0" collapsed="false">
      <c r="D23" s="5"/>
      <c r="E23" s="5"/>
      <c r="F23" s="5"/>
      <c r="G23" s="6" t="s">
        <v>1</v>
      </c>
      <c r="H23" s="6" t="s">
        <v>2</v>
      </c>
      <c r="I23" s="6" t="s">
        <v>3</v>
      </c>
      <c r="J23" s="6" t="s">
        <v>4</v>
      </c>
      <c r="K23" s="6" t="s">
        <v>5</v>
      </c>
      <c r="L23" s="6" t="s">
        <v>6</v>
      </c>
      <c r="M23" s="6" t="s">
        <v>7</v>
      </c>
    </row>
    <row r="24" customFormat="false" ht="12.8" hidden="false" customHeight="false" outlineLevel="0" collapsed="false">
      <c r="A24" s="1" t="n">
        <v>1</v>
      </c>
      <c r="D24" s="49" t="s">
        <v>8</v>
      </c>
      <c r="E24" s="16" t="n">
        <v>111</v>
      </c>
      <c r="F24" s="16" t="s">
        <v>34</v>
      </c>
      <c r="G24" s="17" t="n">
        <f aca="false">G31+G122+G147</f>
        <v>10335.49</v>
      </c>
      <c r="H24" s="17" t="n">
        <f aca="false">H31+H122+H147</f>
        <v>10112.37</v>
      </c>
      <c r="I24" s="17" t="n">
        <f aca="false">I31+I122+I147</f>
        <v>10266</v>
      </c>
      <c r="J24" s="17" t="n">
        <f aca="false">J31+J122+J147</f>
        <v>11224.28</v>
      </c>
      <c r="K24" s="17" t="n">
        <f aca="false">K31+K122+K147</f>
        <v>12477</v>
      </c>
      <c r="L24" s="17" t="n">
        <f aca="false">L31+L122+L147</f>
        <v>10977</v>
      </c>
      <c r="M24" s="17" t="n">
        <f aca="false">M31+M122+M147</f>
        <v>12477</v>
      </c>
    </row>
    <row r="25" customFormat="false" ht="12.8" hidden="false" customHeight="false" outlineLevel="0" collapsed="false">
      <c r="A25" s="1" t="n">
        <v>1</v>
      </c>
      <c r="D25" s="49"/>
      <c r="E25" s="16" t="n">
        <v>41</v>
      </c>
      <c r="F25" s="16" t="s">
        <v>10</v>
      </c>
      <c r="G25" s="17" t="n">
        <f aca="false">G32+G126+G135</f>
        <v>206016.96</v>
      </c>
      <c r="H25" s="17" t="n">
        <f aca="false">H32+H126+H135</f>
        <v>223431.35</v>
      </c>
      <c r="I25" s="17" t="n">
        <f aca="false">I32+I126+I135</f>
        <v>223697</v>
      </c>
      <c r="J25" s="17" t="n">
        <f aca="false">J32+J126+J135</f>
        <v>259927.597</v>
      </c>
      <c r="K25" s="17" t="n">
        <f aca="false">K32+K126+K135</f>
        <v>247876</v>
      </c>
      <c r="L25" s="17" t="n">
        <f aca="false">L32+L126+L135</f>
        <v>262673</v>
      </c>
      <c r="M25" s="17" t="n">
        <f aca="false">M32+M126+M135</f>
        <v>281359</v>
      </c>
    </row>
    <row r="26" customFormat="false" ht="12.8" hidden="false" customHeight="false" outlineLevel="0" collapsed="false">
      <c r="D26" s="49"/>
      <c r="E26" s="16" t="n">
        <v>72</v>
      </c>
      <c r="F26" s="16" t="s">
        <v>12</v>
      </c>
      <c r="G26" s="17" t="n">
        <f aca="false">G33</f>
        <v>0</v>
      </c>
      <c r="H26" s="17" t="n">
        <f aca="false">H33</f>
        <v>0</v>
      </c>
      <c r="I26" s="17" t="n">
        <f aca="false">I33</f>
        <v>825</v>
      </c>
      <c r="J26" s="17" t="n">
        <f aca="false">J33</f>
        <v>893</v>
      </c>
      <c r="K26" s="17" t="n">
        <f aca="false">K33</f>
        <v>910</v>
      </c>
      <c r="L26" s="17" t="n">
        <f aca="false">L33</f>
        <v>910</v>
      </c>
      <c r="M26" s="17" t="n">
        <f aca="false">M33</f>
        <v>910</v>
      </c>
    </row>
    <row r="27" customFormat="false" ht="12.8" hidden="false" customHeight="false" outlineLevel="0" collapsed="false">
      <c r="A27" s="1" t="n">
        <v>1</v>
      </c>
      <c r="D27" s="12"/>
      <c r="E27" s="13"/>
      <c r="F27" s="18" t="s">
        <v>105</v>
      </c>
      <c r="G27" s="19" t="n">
        <f aca="false">SUM(G24:G26)</f>
        <v>216352.45</v>
      </c>
      <c r="H27" s="19" t="n">
        <f aca="false">SUM(H24:H26)</f>
        <v>233543.72</v>
      </c>
      <c r="I27" s="19" t="n">
        <f aca="false">SUM(I24:I26)</f>
        <v>234788</v>
      </c>
      <c r="J27" s="19" t="n">
        <f aca="false">SUM(J24:J26)</f>
        <v>272044.877</v>
      </c>
      <c r="K27" s="19" t="n">
        <f aca="false">SUM(K24:K26)</f>
        <v>261263</v>
      </c>
      <c r="L27" s="19" t="n">
        <f aca="false">SUM(L24:L26)</f>
        <v>274560</v>
      </c>
      <c r="M27" s="19" t="n">
        <f aca="false">SUM(M24:M26)</f>
        <v>294746</v>
      </c>
    </row>
    <row r="29" customFormat="false" ht="12.8" hidden="false" customHeight="false" outlineLevel="0" collapsed="false">
      <c r="D29" s="20" t="s">
        <v>107</v>
      </c>
      <c r="E29" s="20"/>
      <c r="F29" s="20"/>
      <c r="G29" s="20"/>
      <c r="H29" s="20"/>
      <c r="I29" s="20"/>
      <c r="J29" s="20"/>
      <c r="K29" s="20"/>
      <c r="L29" s="20"/>
      <c r="M29" s="20"/>
    </row>
    <row r="30" customFormat="false" ht="12.8" hidden="false" customHeight="false" outlineLevel="0" collapsed="false">
      <c r="D30" s="6"/>
      <c r="E30" s="6"/>
      <c r="F30" s="6"/>
      <c r="G30" s="6" t="s">
        <v>1</v>
      </c>
      <c r="H30" s="6" t="s">
        <v>2</v>
      </c>
      <c r="I30" s="6" t="s">
        <v>3</v>
      </c>
      <c r="J30" s="6" t="s">
        <v>4</v>
      </c>
      <c r="K30" s="6" t="s">
        <v>5</v>
      </c>
      <c r="L30" s="6" t="s">
        <v>6</v>
      </c>
      <c r="M30" s="6" t="s">
        <v>7</v>
      </c>
    </row>
    <row r="31" customFormat="false" ht="12.8" hidden="false" customHeight="false" outlineLevel="0" collapsed="false">
      <c r="A31" s="1" t="n">
        <v>1</v>
      </c>
      <c r="B31" s="1" t="n">
        <v>1</v>
      </c>
      <c r="D31" s="21" t="s">
        <v>8</v>
      </c>
      <c r="E31" s="8" t="n">
        <v>111</v>
      </c>
      <c r="F31" s="8" t="s">
        <v>34</v>
      </c>
      <c r="G31" s="9" t="n">
        <f aca="false">G50+G73+G109</f>
        <v>5164.85</v>
      </c>
      <c r="H31" s="9" t="n">
        <f aca="false">H50+H73+H109</f>
        <v>5848.49</v>
      </c>
      <c r="I31" s="9" t="n">
        <f aca="false">I50+I73+I109</f>
        <v>5831</v>
      </c>
      <c r="J31" s="9" t="n">
        <f aca="false">J50+J73+J109</f>
        <v>6065.72</v>
      </c>
      <c r="K31" s="9" t="n">
        <f aca="false">K50+K73+K109</f>
        <v>5841</v>
      </c>
      <c r="L31" s="9" t="n">
        <f aca="false">L50+L73+L109</f>
        <v>5841</v>
      </c>
      <c r="M31" s="9" t="n">
        <f aca="false">M50+M73+M109</f>
        <v>5841</v>
      </c>
    </row>
    <row r="32" customFormat="false" ht="12.8" hidden="false" customHeight="false" outlineLevel="0" collapsed="false">
      <c r="D32" s="21"/>
      <c r="E32" s="8" t="n">
        <v>41</v>
      </c>
      <c r="F32" s="8" t="s">
        <v>10</v>
      </c>
      <c r="G32" s="9" t="n">
        <f aca="false">G42+G55+G65+G76+G90+G102+G114</f>
        <v>185918.53</v>
      </c>
      <c r="H32" s="9" t="n">
        <f aca="false">H42+H55+H65+H76+H90+H102+H114</f>
        <v>208855.4</v>
      </c>
      <c r="I32" s="9" t="n">
        <f aca="false">I42+I55+I65+I76+I90+I102+I114</f>
        <v>203528</v>
      </c>
      <c r="J32" s="9" t="n">
        <f aca="false">J42+J55+J65+J76+J90+J102+J114</f>
        <v>237535.29</v>
      </c>
      <c r="K32" s="9" t="n">
        <f aca="false">K42+K55+K65+K76+K90+K102+K114</f>
        <v>235198</v>
      </c>
      <c r="L32" s="9" t="n">
        <f aca="false">L42+L55+L65+L76+L90+L102+L114</f>
        <v>249995</v>
      </c>
      <c r="M32" s="9" t="n">
        <f aca="false">M42+M55+M65+M76+M90+M102+M114</f>
        <v>268681</v>
      </c>
    </row>
    <row r="33" customFormat="false" ht="12.8" hidden="false" customHeight="false" outlineLevel="0" collapsed="false">
      <c r="A33" s="1" t="n">
        <v>1</v>
      </c>
      <c r="B33" s="1" t="n">
        <v>1</v>
      </c>
      <c r="D33" s="21"/>
      <c r="E33" s="8" t="n">
        <v>72</v>
      </c>
      <c r="F33" s="8" t="s">
        <v>12</v>
      </c>
      <c r="G33" s="9" t="n">
        <f aca="false">G44+G57+G67+G92+G116</f>
        <v>0</v>
      </c>
      <c r="H33" s="9" t="n">
        <f aca="false">H44+H57+H67+H92+H116</f>
        <v>0</v>
      </c>
      <c r="I33" s="9" t="n">
        <f aca="false">I44+I57+I67+I92+I116</f>
        <v>825</v>
      </c>
      <c r="J33" s="9" t="n">
        <f aca="false">J44+J57+J67+J92+J116</f>
        <v>893</v>
      </c>
      <c r="K33" s="9" t="n">
        <f aca="false">K44+K57+K67+K92+K116</f>
        <v>910</v>
      </c>
      <c r="L33" s="9" t="n">
        <f aca="false">L44+L57+L67+L92+L116</f>
        <v>910</v>
      </c>
      <c r="M33" s="9" t="n">
        <f aca="false">M44+M57+M67+M92+M116</f>
        <v>910</v>
      </c>
    </row>
    <row r="34" customFormat="false" ht="12.8" hidden="false" customHeight="false" outlineLevel="0" collapsed="false">
      <c r="A34" s="1" t="n">
        <v>1</v>
      </c>
      <c r="B34" s="1" t="n">
        <v>1</v>
      </c>
      <c r="D34" s="12"/>
      <c r="E34" s="13"/>
      <c r="F34" s="10" t="s">
        <v>105</v>
      </c>
      <c r="G34" s="11" t="n">
        <f aca="false">SUM(G31:G33)</f>
        <v>191083.38</v>
      </c>
      <c r="H34" s="11" t="n">
        <f aca="false">SUM(H31:H33)</f>
        <v>214703.89</v>
      </c>
      <c r="I34" s="11" t="n">
        <f aca="false">SUM(I31:I33)</f>
        <v>210184</v>
      </c>
      <c r="J34" s="11" t="n">
        <f aca="false">SUM(J31:J33)</f>
        <v>244494.01</v>
      </c>
      <c r="K34" s="11" t="n">
        <f aca="false">SUM(K31:K33)</f>
        <v>241949</v>
      </c>
      <c r="L34" s="11" t="n">
        <f aca="false">SUM(L31:L33)</f>
        <v>256746</v>
      </c>
      <c r="M34" s="11" t="n">
        <f aca="false">SUM(M31:M33)</f>
        <v>275432</v>
      </c>
    </row>
    <row r="36" customFormat="false" ht="12.8" hidden="false" customHeight="false" outlineLevel="0" collapsed="false">
      <c r="D36" s="41" t="s">
        <v>108</v>
      </c>
      <c r="E36" s="41"/>
      <c r="F36" s="41"/>
      <c r="G36" s="41"/>
      <c r="H36" s="41"/>
      <c r="I36" s="41"/>
      <c r="J36" s="41"/>
      <c r="K36" s="41"/>
      <c r="L36" s="41"/>
      <c r="M36" s="41"/>
    </row>
    <row r="37" customFormat="false" ht="12.8" hidden="false" customHeight="false" outlineLevel="0" collapsed="false">
      <c r="D37" s="6" t="s">
        <v>20</v>
      </c>
      <c r="E37" s="6" t="s">
        <v>21</v>
      </c>
      <c r="F37" s="6" t="s">
        <v>22</v>
      </c>
      <c r="G37" s="6" t="s">
        <v>1</v>
      </c>
      <c r="H37" s="6" t="s">
        <v>2</v>
      </c>
      <c r="I37" s="6" t="s">
        <v>3</v>
      </c>
      <c r="J37" s="6" t="s">
        <v>4</v>
      </c>
      <c r="K37" s="6" t="s">
        <v>5</v>
      </c>
      <c r="L37" s="6" t="s">
        <v>6</v>
      </c>
      <c r="M37" s="6" t="s">
        <v>7</v>
      </c>
    </row>
    <row r="38" customFormat="false" ht="12.8" hidden="false" customHeight="false" outlineLevel="0" collapsed="false">
      <c r="A38" s="1" t="n">
        <v>1</v>
      </c>
      <c r="B38" s="1" t="n">
        <v>1</v>
      </c>
      <c r="C38" s="1" t="n">
        <v>1</v>
      </c>
      <c r="D38" s="50" t="s">
        <v>109</v>
      </c>
      <c r="E38" s="8" t="n">
        <v>610</v>
      </c>
      <c r="F38" s="8" t="s">
        <v>110</v>
      </c>
      <c r="G38" s="9" t="n">
        <v>28464.29</v>
      </c>
      <c r="H38" s="9" t="n">
        <v>28450</v>
      </c>
      <c r="I38" s="9" t="n">
        <v>28450</v>
      </c>
      <c r="J38" s="9" t="n">
        <v>28230.47</v>
      </c>
      <c r="K38" s="9" t="n">
        <v>43149</v>
      </c>
      <c r="L38" s="9" t="n">
        <v>47464</v>
      </c>
      <c r="M38" s="9" t="n">
        <v>52210</v>
      </c>
    </row>
    <row r="39" customFormat="false" ht="12.8" hidden="false" customHeight="false" outlineLevel="0" collapsed="false">
      <c r="A39" s="1" t="n">
        <v>1</v>
      </c>
      <c r="B39" s="1" t="n">
        <v>1</v>
      </c>
      <c r="C39" s="1" t="n">
        <v>1</v>
      </c>
      <c r="D39" s="50"/>
      <c r="E39" s="8" t="n">
        <v>620</v>
      </c>
      <c r="F39" s="8" t="s">
        <v>111</v>
      </c>
      <c r="G39" s="9" t="n">
        <v>12861.72</v>
      </c>
      <c r="H39" s="9" t="n">
        <v>11988.79</v>
      </c>
      <c r="I39" s="9" t="n">
        <v>11988</v>
      </c>
      <c r="J39" s="9" t="n">
        <v>11924.68</v>
      </c>
      <c r="K39" s="9" t="n">
        <v>17515</v>
      </c>
      <c r="L39" s="9" t="n">
        <v>19110</v>
      </c>
      <c r="M39" s="9" t="n">
        <v>20864</v>
      </c>
    </row>
    <row r="40" customFormat="false" ht="12.8" hidden="false" customHeight="false" outlineLevel="0" collapsed="false">
      <c r="A40" s="1" t="n">
        <v>1</v>
      </c>
      <c r="B40" s="1" t="n">
        <v>1</v>
      </c>
      <c r="C40" s="1" t="n">
        <v>1</v>
      </c>
      <c r="D40" s="50"/>
      <c r="E40" s="8" t="n">
        <v>630</v>
      </c>
      <c r="F40" s="8" t="s">
        <v>112</v>
      </c>
      <c r="G40" s="9" t="n">
        <v>9574.24</v>
      </c>
      <c r="H40" s="9" t="n">
        <v>8555.7</v>
      </c>
      <c r="I40" s="9" t="n">
        <v>8942</v>
      </c>
      <c r="J40" s="9" t="n">
        <v>9167.96</v>
      </c>
      <c r="K40" s="24" t="n">
        <f aca="false">5785+3660</f>
        <v>9445</v>
      </c>
      <c r="L40" s="9" t="n">
        <f aca="false">5836+3660</f>
        <v>9496</v>
      </c>
      <c r="M40" s="9" t="n">
        <f aca="false">5889+3660</f>
        <v>9549</v>
      </c>
    </row>
    <row r="41" customFormat="false" ht="12.8" hidden="false" customHeight="false" outlineLevel="0" collapsed="false">
      <c r="A41" s="1" t="n">
        <v>1</v>
      </c>
      <c r="B41" s="1" t="n">
        <v>1</v>
      </c>
      <c r="C41" s="1" t="n">
        <v>1</v>
      </c>
      <c r="D41" s="50"/>
      <c r="E41" s="8" t="n">
        <v>640</v>
      </c>
      <c r="F41" s="8" t="s">
        <v>113</v>
      </c>
      <c r="G41" s="9" t="n">
        <v>0</v>
      </c>
      <c r="H41" s="9" t="n">
        <v>0</v>
      </c>
      <c r="I41" s="9" t="n">
        <v>0</v>
      </c>
      <c r="J41" s="9" t="n">
        <v>19.26</v>
      </c>
      <c r="K41" s="9" t="n">
        <v>0</v>
      </c>
      <c r="L41" s="9" t="n">
        <f aca="false">K41</f>
        <v>0</v>
      </c>
      <c r="M41" s="9" t="n">
        <f aca="false">L41</f>
        <v>0</v>
      </c>
    </row>
    <row r="42" customFormat="false" ht="12.8" hidden="false" customHeight="false" outlineLevel="0" collapsed="false">
      <c r="D42" s="51" t="s">
        <v>8</v>
      </c>
      <c r="E42" s="25" t="n">
        <v>41</v>
      </c>
      <c r="F42" s="25" t="s">
        <v>10</v>
      </c>
      <c r="G42" s="26" t="n">
        <f aca="false">SUM(G38:G41)</f>
        <v>50900.25</v>
      </c>
      <c r="H42" s="26" t="n">
        <f aca="false">SUM(H38:H41)</f>
        <v>48994.49</v>
      </c>
      <c r="I42" s="26" t="n">
        <f aca="false">SUM(I38:I41)</f>
        <v>49380</v>
      </c>
      <c r="J42" s="26" t="n">
        <f aca="false">SUM(J38:J41)</f>
        <v>49342.37</v>
      </c>
      <c r="K42" s="26" t="n">
        <f aca="false">SUM(K38:K41)</f>
        <v>70109</v>
      </c>
      <c r="L42" s="26" t="n">
        <f aca="false">SUM(L38:L41)</f>
        <v>76070</v>
      </c>
      <c r="M42" s="26" t="n">
        <f aca="false">SUM(M38:M41)</f>
        <v>82623</v>
      </c>
    </row>
    <row r="43" customFormat="false" ht="12.8" hidden="false" customHeight="false" outlineLevel="0" collapsed="false">
      <c r="D43" s="8" t="s">
        <v>109</v>
      </c>
      <c r="E43" s="8" t="n">
        <v>640</v>
      </c>
      <c r="F43" s="8" t="s">
        <v>113</v>
      </c>
      <c r="G43" s="9" t="n">
        <v>0</v>
      </c>
      <c r="H43" s="9" t="n">
        <v>0</v>
      </c>
      <c r="I43" s="9" t="n">
        <v>0</v>
      </c>
      <c r="J43" s="9" t="n">
        <v>124.62</v>
      </c>
      <c r="K43" s="9" t="n">
        <v>125</v>
      </c>
      <c r="L43" s="9" t="n">
        <f aca="false">K43</f>
        <v>125</v>
      </c>
      <c r="M43" s="9" t="n">
        <f aca="false">L43</f>
        <v>125</v>
      </c>
    </row>
    <row r="44" customFormat="false" ht="12.8" hidden="false" customHeight="false" outlineLevel="0" collapsed="false">
      <c r="D44" s="51" t="s">
        <v>8</v>
      </c>
      <c r="E44" s="52" t="n">
        <v>72</v>
      </c>
      <c r="F44" s="25" t="s">
        <v>12</v>
      </c>
      <c r="G44" s="26" t="n">
        <f aca="false">SUM(G43)</f>
        <v>0</v>
      </c>
      <c r="H44" s="26" t="n">
        <f aca="false">SUM(H43)</f>
        <v>0</v>
      </c>
      <c r="I44" s="26" t="n">
        <f aca="false">SUM(I43)</f>
        <v>0</v>
      </c>
      <c r="J44" s="26" t="n">
        <f aca="false">SUM(J43)</f>
        <v>124.62</v>
      </c>
      <c r="K44" s="26" t="n">
        <f aca="false">SUM(K43)</f>
        <v>125</v>
      </c>
      <c r="L44" s="26" t="n">
        <f aca="false">SUM(L43)</f>
        <v>125</v>
      </c>
      <c r="M44" s="26" t="n">
        <f aca="false">SUM(M43)</f>
        <v>125</v>
      </c>
    </row>
    <row r="45" customFormat="false" ht="12.8" hidden="false" customHeight="false" outlineLevel="0" collapsed="false">
      <c r="A45" s="1" t="n">
        <v>1</v>
      </c>
      <c r="B45" s="1" t="n">
        <v>1</v>
      </c>
      <c r="C45" s="1" t="n">
        <v>1</v>
      </c>
      <c r="D45" s="53"/>
      <c r="E45" s="54"/>
      <c r="F45" s="10" t="s">
        <v>105</v>
      </c>
      <c r="G45" s="11" t="n">
        <f aca="false">G42+G44</f>
        <v>50900.25</v>
      </c>
      <c r="H45" s="11" t="n">
        <f aca="false">H42+H44</f>
        <v>48994.49</v>
      </c>
      <c r="I45" s="11" t="n">
        <f aca="false">I42+I44</f>
        <v>49380</v>
      </c>
      <c r="J45" s="11" t="n">
        <f aca="false">J42+J44</f>
        <v>49466.99</v>
      </c>
      <c r="K45" s="11" t="n">
        <f aca="false">K42+K44</f>
        <v>70234</v>
      </c>
      <c r="L45" s="11" t="n">
        <f aca="false">L42+L44</f>
        <v>76195</v>
      </c>
      <c r="M45" s="11" t="n">
        <f aca="false">M42+M44</f>
        <v>82748</v>
      </c>
    </row>
    <row r="46" customFormat="false" ht="12.8" hidden="false" customHeight="false" outlineLevel="0" collapsed="false">
      <c r="D46" s="55"/>
      <c r="E46" s="22"/>
      <c r="F46" s="22"/>
      <c r="G46" s="56"/>
      <c r="H46" s="56"/>
      <c r="I46" s="56"/>
      <c r="J46" s="56"/>
      <c r="K46" s="56"/>
      <c r="L46" s="56"/>
      <c r="M46" s="56"/>
    </row>
    <row r="47" customFormat="false" ht="12.8" hidden="false" customHeight="false" outlineLevel="0" collapsed="false">
      <c r="D47" s="41" t="s">
        <v>114</v>
      </c>
      <c r="E47" s="41"/>
      <c r="F47" s="41"/>
      <c r="G47" s="41"/>
      <c r="H47" s="41"/>
      <c r="I47" s="41"/>
      <c r="J47" s="41"/>
      <c r="K47" s="41"/>
      <c r="L47" s="41"/>
      <c r="M47" s="41"/>
    </row>
    <row r="48" customFormat="false" ht="12.8" hidden="false" customHeight="false" outlineLevel="0" collapsed="false">
      <c r="D48" s="6" t="s">
        <v>20</v>
      </c>
      <c r="E48" s="6" t="s">
        <v>21</v>
      </c>
      <c r="F48" s="6" t="s">
        <v>22</v>
      </c>
      <c r="G48" s="6" t="s">
        <v>1</v>
      </c>
      <c r="H48" s="6" t="s">
        <v>2</v>
      </c>
      <c r="I48" s="6" t="s">
        <v>3</v>
      </c>
      <c r="J48" s="6" t="s">
        <v>4</v>
      </c>
      <c r="K48" s="6" t="s">
        <v>5</v>
      </c>
      <c r="L48" s="6" t="s">
        <v>6</v>
      </c>
      <c r="M48" s="6" t="s">
        <v>7</v>
      </c>
    </row>
    <row r="49" customFormat="false" ht="12.8" hidden="false" customHeight="false" outlineLevel="0" collapsed="false">
      <c r="D49" s="8" t="s">
        <v>109</v>
      </c>
      <c r="E49" s="8" t="n">
        <v>610</v>
      </c>
      <c r="F49" s="8" t="s">
        <v>110</v>
      </c>
      <c r="G49" s="9" t="n">
        <v>0</v>
      </c>
      <c r="H49" s="9" t="n">
        <v>431.27</v>
      </c>
      <c r="I49" s="9" t="n">
        <v>431</v>
      </c>
      <c r="J49" s="9" t="n">
        <v>294.12</v>
      </c>
      <c r="K49" s="9" t="n">
        <f aca="false">príjmy!H103</f>
        <v>295</v>
      </c>
      <c r="L49" s="9" t="n">
        <f aca="false">príjmy!I103</f>
        <v>295</v>
      </c>
      <c r="M49" s="9" t="n">
        <f aca="false">príjmy!J103</f>
        <v>295</v>
      </c>
    </row>
    <row r="50" customFormat="false" ht="12.8" hidden="false" customHeight="false" outlineLevel="0" collapsed="false">
      <c r="D50" s="51" t="s">
        <v>8</v>
      </c>
      <c r="E50" s="25" t="n">
        <v>111</v>
      </c>
      <c r="F50" s="25" t="s">
        <v>115</v>
      </c>
      <c r="G50" s="26" t="n">
        <f aca="false">SUM(G49)</f>
        <v>0</v>
      </c>
      <c r="H50" s="26" t="n">
        <f aca="false">SUM(H49)</f>
        <v>431.27</v>
      </c>
      <c r="I50" s="26" t="n">
        <f aca="false">SUM(I49)</f>
        <v>431</v>
      </c>
      <c r="J50" s="26" t="n">
        <f aca="false">SUM(J49)</f>
        <v>294.12</v>
      </c>
      <c r="K50" s="26" t="n">
        <f aca="false">SUM(K49)</f>
        <v>295</v>
      </c>
      <c r="L50" s="26" t="n">
        <f aca="false">SUM(L49)</f>
        <v>295</v>
      </c>
      <c r="M50" s="26" t="n">
        <f aca="false">SUM(M49)</f>
        <v>295</v>
      </c>
    </row>
    <row r="51" customFormat="false" ht="12.8" hidden="false" customHeight="false" outlineLevel="0" collapsed="false">
      <c r="A51" s="1" t="n">
        <v>1</v>
      </c>
      <c r="B51" s="1" t="n">
        <v>1</v>
      </c>
      <c r="C51" s="1" t="n">
        <v>2</v>
      </c>
      <c r="D51" s="50" t="s">
        <v>109</v>
      </c>
      <c r="E51" s="8" t="n">
        <v>610</v>
      </c>
      <c r="F51" s="8" t="s">
        <v>110</v>
      </c>
      <c r="G51" s="9" t="n">
        <v>39593.61</v>
      </c>
      <c r="H51" s="9" t="n">
        <v>46054.6</v>
      </c>
      <c r="I51" s="9" t="n">
        <f aca="false">50685</f>
        <v>50685</v>
      </c>
      <c r="J51" s="9" t="n">
        <v>52890.33</v>
      </c>
      <c r="K51" s="24" t="n">
        <f aca="false">60361-K49</f>
        <v>60066</v>
      </c>
      <c r="L51" s="9" t="n">
        <f aca="false">66117-L49</f>
        <v>65822</v>
      </c>
      <c r="M51" s="9" t="n">
        <f aca="false">72448-M49</f>
        <v>72153</v>
      </c>
    </row>
    <row r="52" customFormat="false" ht="12.8" hidden="false" customHeight="false" outlineLevel="0" collapsed="false">
      <c r="A52" s="1" t="n">
        <v>1</v>
      </c>
      <c r="B52" s="1" t="n">
        <v>1</v>
      </c>
      <c r="C52" s="1" t="n">
        <v>2</v>
      </c>
      <c r="D52" s="50"/>
      <c r="E52" s="8" t="n">
        <v>620</v>
      </c>
      <c r="F52" s="8" t="s">
        <v>111</v>
      </c>
      <c r="G52" s="9" t="n">
        <v>16359.24</v>
      </c>
      <c r="H52" s="9" t="n">
        <v>17312.18</v>
      </c>
      <c r="I52" s="9" t="n">
        <v>18729</v>
      </c>
      <c r="J52" s="9" t="n">
        <v>19533.81</v>
      </c>
      <c r="K52" s="9" t="n">
        <v>23036</v>
      </c>
      <c r="L52" s="9" t="n">
        <v>24431</v>
      </c>
      <c r="M52" s="9" t="n">
        <v>26768</v>
      </c>
    </row>
    <row r="53" customFormat="false" ht="12.8" hidden="false" customHeight="false" outlineLevel="0" collapsed="false">
      <c r="A53" s="1" t="n">
        <v>1</v>
      </c>
      <c r="B53" s="1" t="n">
        <v>1</v>
      </c>
      <c r="C53" s="1" t="n">
        <v>2</v>
      </c>
      <c r="D53" s="50"/>
      <c r="E53" s="8" t="n">
        <v>630</v>
      </c>
      <c r="F53" s="8" t="s">
        <v>112</v>
      </c>
      <c r="G53" s="9" t="n">
        <v>9911.81</v>
      </c>
      <c r="H53" s="9" t="n">
        <v>4771.82</v>
      </c>
      <c r="I53" s="9" t="n">
        <v>4093</v>
      </c>
      <c r="J53" s="9" t="n">
        <v>4381.31</v>
      </c>
      <c r="K53" s="9" t="n">
        <f aca="false">4228+765</f>
        <v>4993</v>
      </c>
      <c r="L53" s="9" t="n">
        <f aca="false">3912+765</f>
        <v>4677</v>
      </c>
      <c r="M53" s="9" t="n">
        <f aca="false">3981+765</f>
        <v>4746</v>
      </c>
    </row>
    <row r="54" customFormat="false" ht="12.8" hidden="false" customHeight="false" outlineLevel="0" collapsed="false">
      <c r="A54" s="1" t="n">
        <v>1</v>
      </c>
      <c r="B54" s="1" t="n">
        <v>1</v>
      </c>
      <c r="C54" s="1" t="n">
        <v>2</v>
      </c>
      <c r="D54" s="50"/>
      <c r="E54" s="8" t="n">
        <v>640</v>
      </c>
      <c r="F54" s="8" t="s">
        <v>113</v>
      </c>
      <c r="G54" s="9" t="n">
        <v>1755</v>
      </c>
      <c r="H54" s="9" t="n">
        <v>228.94</v>
      </c>
      <c r="I54" s="9" t="n">
        <v>0</v>
      </c>
      <c r="J54" s="9" t="n">
        <v>0</v>
      </c>
      <c r="K54" s="9" t="n">
        <v>2086</v>
      </c>
      <c r="L54" s="9" t="n">
        <v>0</v>
      </c>
      <c r="M54" s="9" t="n">
        <v>0</v>
      </c>
    </row>
    <row r="55" customFormat="false" ht="12.8" hidden="false" customHeight="false" outlineLevel="0" collapsed="false">
      <c r="D55" s="51" t="s">
        <v>8</v>
      </c>
      <c r="E55" s="25" t="n">
        <v>41</v>
      </c>
      <c r="F55" s="25" t="s">
        <v>10</v>
      </c>
      <c r="G55" s="26" t="n">
        <f aca="false">SUM(G51:G54)</f>
        <v>67619.66</v>
      </c>
      <c r="H55" s="26" t="n">
        <f aca="false">SUM(H51:H54)</f>
        <v>68367.54</v>
      </c>
      <c r="I55" s="26" t="n">
        <f aca="false">SUM(I51:I54)</f>
        <v>73507</v>
      </c>
      <c r="J55" s="26" t="n">
        <f aca="false">SUM(J51:J54)</f>
        <v>76805.45</v>
      </c>
      <c r="K55" s="26" t="n">
        <f aca="false">SUM(K51:K54)</f>
        <v>90181</v>
      </c>
      <c r="L55" s="26" t="n">
        <f aca="false">SUM(L51:L54)</f>
        <v>94930</v>
      </c>
      <c r="M55" s="26" t="n">
        <f aca="false">SUM(M51:M54)</f>
        <v>103667</v>
      </c>
    </row>
    <row r="56" customFormat="false" ht="12.8" hidden="false" customHeight="false" outlineLevel="0" collapsed="false">
      <c r="D56" s="8" t="s">
        <v>109</v>
      </c>
      <c r="E56" s="8" t="n">
        <v>640</v>
      </c>
      <c r="F56" s="8" t="s">
        <v>113</v>
      </c>
      <c r="G56" s="9" t="n">
        <v>0</v>
      </c>
      <c r="H56" s="9" t="n">
        <v>0</v>
      </c>
      <c r="I56" s="9" t="n">
        <v>700</v>
      </c>
      <c r="J56" s="9" t="n">
        <v>459.1</v>
      </c>
      <c r="K56" s="9" t="n">
        <v>460</v>
      </c>
      <c r="L56" s="9" t="n">
        <f aca="false">K56</f>
        <v>460</v>
      </c>
      <c r="M56" s="9" t="n">
        <f aca="false">L56</f>
        <v>460</v>
      </c>
    </row>
    <row r="57" customFormat="false" ht="12.8" hidden="false" customHeight="false" outlineLevel="0" collapsed="false">
      <c r="D57" s="51" t="s">
        <v>8</v>
      </c>
      <c r="E57" s="52" t="n">
        <v>72</v>
      </c>
      <c r="F57" s="25" t="s">
        <v>12</v>
      </c>
      <c r="G57" s="26" t="n">
        <f aca="false">SUM(G56)</f>
        <v>0</v>
      </c>
      <c r="H57" s="26" t="n">
        <f aca="false">SUM(H56)</f>
        <v>0</v>
      </c>
      <c r="I57" s="26" t="n">
        <f aca="false">SUM(I56)</f>
        <v>700</v>
      </c>
      <c r="J57" s="26" t="n">
        <f aca="false">SUM(J56)</f>
        <v>459.1</v>
      </c>
      <c r="K57" s="26" t="n">
        <f aca="false">SUM(K56)</f>
        <v>460</v>
      </c>
      <c r="L57" s="26" t="n">
        <f aca="false">SUM(L56)</f>
        <v>460</v>
      </c>
      <c r="M57" s="26" t="n">
        <f aca="false">SUM(M56)</f>
        <v>460</v>
      </c>
    </row>
    <row r="58" customFormat="false" ht="12.8" hidden="false" customHeight="false" outlineLevel="0" collapsed="false">
      <c r="A58" s="1" t="n">
        <v>1</v>
      </c>
      <c r="B58" s="1" t="n">
        <v>1</v>
      </c>
      <c r="C58" s="1" t="n">
        <v>2</v>
      </c>
      <c r="D58" s="53"/>
      <c r="E58" s="54"/>
      <c r="F58" s="10" t="s">
        <v>105</v>
      </c>
      <c r="G58" s="11" t="n">
        <f aca="false">G50+G55+G57</f>
        <v>67619.66</v>
      </c>
      <c r="H58" s="11" t="n">
        <f aca="false">H50+H55+H57</f>
        <v>68798.81</v>
      </c>
      <c r="I58" s="11" t="n">
        <f aca="false">I50+I55+I57</f>
        <v>74638</v>
      </c>
      <c r="J58" s="11" t="n">
        <f aca="false">J50+J55+J57</f>
        <v>77558.67</v>
      </c>
      <c r="K58" s="11" t="n">
        <f aca="false">K50+K55+K57</f>
        <v>90936</v>
      </c>
      <c r="L58" s="11" t="n">
        <f aca="false">L50+L55+L57</f>
        <v>95685</v>
      </c>
      <c r="M58" s="11" t="n">
        <f aca="false">M50+M55+M57</f>
        <v>104422</v>
      </c>
    </row>
    <row r="59" customFormat="false" ht="12.8" hidden="false" customHeight="false" outlineLevel="0" collapsed="false">
      <c r="D59" s="55"/>
      <c r="E59" s="22"/>
      <c r="F59" s="22"/>
      <c r="G59" s="56"/>
      <c r="H59" s="56"/>
      <c r="I59" s="56"/>
      <c r="J59" s="56"/>
      <c r="K59" s="56"/>
      <c r="L59" s="56"/>
      <c r="M59" s="56"/>
    </row>
    <row r="60" customFormat="false" ht="12.8" hidden="false" customHeight="false" outlineLevel="0" collapsed="false">
      <c r="D60" s="41" t="s">
        <v>116</v>
      </c>
      <c r="E60" s="41"/>
      <c r="F60" s="41"/>
      <c r="G60" s="41"/>
      <c r="H60" s="41"/>
      <c r="I60" s="41"/>
      <c r="J60" s="41"/>
      <c r="K60" s="41"/>
      <c r="L60" s="41"/>
      <c r="M60" s="41"/>
    </row>
    <row r="61" customFormat="false" ht="12.8" hidden="false" customHeight="false" outlineLevel="0" collapsed="false">
      <c r="D61" s="6" t="s">
        <v>20</v>
      </c>
      <c r="E61" s="6" t="s">
        <v>21</v>
      </c>
      <c r="F61" s="6" t="s">
        <v>22</v>
      </c>
      <c r="G61" s="6" t="s">
        <v>1</v>
      </c>
      <c r="H61" s="6" t="s">
        <v>2</v>
      </c>
      <c r="I61" s="6" t="s">
        <v>3</v>
      </c>
      <c r="J61" s="6" t="s">
        <v>4</v>
      </c>
      <c r="K61" s="6" t="s">
        <v>5</v>
      </c>
      <c r="L61" s="6" t="s">
        <v>6</v>
      </c>
      <c r="M61" s="6" t="s">
        <v>7</v>
      </c>
    </row>
    <row r="62" customFormat="false" ht="12.8" hidden="false" customHeight="false" outlineLevel="0" collapsed="false">
      <c r="A62" s="1" t="n">
        <v>1</v>
      </c>
      <c r="B62" s="1" t="n">
        <v>1</v>
      </c>
      <c r="C62" s="1" t="n">
        <v>3</v>
      </c>
      <c r="D62" s="50" t="s">
        <v>117</v>
      </c>
      <c r="E62" s="8" t="n">
        <v>610</v>
      </c>
      <c r="F62" s="8" t="s">
        <v>110</v>
      </c>
      <c r="G62" s="9" t="n">
        <v>3556</v>
      </c>
      <c r="H62" s="9" t="n">
        <v>3674</v>
      </c>
      <c r="I62" s="9" t="n">
        <v>3796</v>
      </c>
      <c r="J62" s="9" t="n">
        <v>3838</v>
      </c>
      <c r="K62" s="9" t="n">
        <v>4017</v>
      </c>
      <c r="L62" s="9" t="n">
        <v>4419</v>
      </c>
      <c r="M62" s="9" t="n">
        <v>4861</v>
      </c>
    </row>
    <row r="63" customFormat="false" ht="12.8" hidden="false" customHeight="false" outlineLevel="0" collapsed="false">
      <c r="A63" s="1" t="n">
        <v>1</v>
      </c>
      <c r="B63" s="1" t="n">
        <v>1</v>
      </c>
      <c r="C63" s="1" t="n">
        <v>3</v>
      </c>
      <c r="D63" s="50"/>
      <c r="E63" s="8" t="n">
        <v>620</v>
      </c>
      <c r="F63" s="8" t="s">
        <v>111</v>
      </c>
      <c r="G63" s="9" t="n">
        <v>1242.47</v>
      </c>
      <c r="H63" s="9" t="n">
        <v>1283.83</v>
      </c>
      <c r="I63" s="9" t="n">
        <v>1323</v>
      </c>
      <c r="J63" s="9" t="n">
        <v>1341.16</v>
      </c>
      <c r="K63" s="9" t="n">
        <v>1484</v>
      </c>
      <c r="L63" s="9" t="n">
        <v>1633</v>
      </c>
      <c r="M63" s="9" t="n">
        <v>1797</v>
      </c>
    </row>
    <row r="64" customFormat="false" ht="12.8" hidden="false" customHeight="false" outlineLevel="0" collapsed="false">
      <c r="A64" s="1" t="n">
        <v>1</v>
      </c>
      <c r="B64" s="1" t="n">
        <v>1</v>
      </c>
      <c r="C64" s="1" t="n">
        <v>3</v>
      </c>
      <c r="D64" s="50"/>
      <c r="E64" s="8" t="n">
        <v>630</v>
      </c>
      <c r="F64" s="8" t="s">
        <v>112</v>
      </c>
      <c r="G64" s="9" t="n">
        <v>3523.71</v>
      </c>
      <c r="H64" s="9" t="n">
        <v>1512.96</v>
      </c>
      <c r="I64" s="9" t="n">
        <v>1513</v>
      </c>
      <c r="J64" s="9" t="n">
        <v>1500.52</v>
      </c>
      <c r="K64" s="9" t="n">
        <f aca="false">213+1320</f>
        <v>1533</v>
      </c>
      <c r="L64" s="9" t="n">
        <f aca="false">218+1320</f>
        <v>1538</v>
      </c>
      <c r="M64" s="9" t="n">
        <f aca="false">223+1320</f>
        <v>1543</v>
      </c>
    </row>
    <row r="65" customFormat="false" ht="12.8" hidden="false" customHeight="false" outlineLevel="0" collapsed="false">
      <c r="A65" s="1" t="n">
        <v>1</v>
      </c>
      <c r="B65" s="1" t="n">
        <v>1</v>
      </c>
      <c r="C65" s="1" t="n">
        <v>3</v>
      </c>
      <c r="D65" s="51" t="s">
        <v>8</v>
      </c>
      <c r="E65" s="25" t="n">
        <v>41</v>
      </c>
      <c r="F65" s="25" t="s">
        <v>10</v>
      </c>
      <c r="G65" s="26" t="n">
        <f aca="false">SUM(G62:G64)</f>
        <v>8322.18</v>
      </c>
      <c r="H65" s="26" t="n">
        <f aca="false">SUM(H62:H64)</f>
        <v>6470.79</v>
      </c>
      <c r="I65" s="26" t="n">
        <f aca="false">SUM(I62:I64)</f>
        <v>6632</v>
      </c>
      <c r="J65" s="26" t="n">
        <f aca="false">SUM(J62:J64)</f>
        <v>6679.68</v>
      </c>
      <c r="K65" s="26" t="n">
        <f aca="false">SUM(K62:K64)</f>
        <v>7034</v>
      </c>
      <c r="L65" s="26" t="n">
        <f aca="false">SUM(L62:L64)</f>
        <v>7590</v>
      </c>
      <c r="M65" s="26" t="n">
        <f aca="false">SUM(M62:M64)</f>
        <v>8201</v>
      </c>
    </row>
    <row r="66" customFormat="false" ht="12.8" hidden="false" customHeight="false" outlineLevel="0" collapsed="false">
      <c r="D66" s="46" t="s">
        <v>117</v>
      </c>
      <c r="E66" s="8" t="n">
        <v>640</v>
      </c>
      <c r="F66" s="8" t="s">
        <v>113</v>
      </c>
      <c r="G66" s="9" t="n">
        <v>0</v>
      </c>
      <c r="H66" s="9" t="n">
        <v>0</v>
      </c>
      <c r="I66" s="9" t="n">
        <v>25</v>
      </c>
      <c r="J66" s="9" t="n">
        <v>21.25</v>
      </c>
      <c r="K66" s="9" t="n">
        <v>25</v>
      </c>
      <c r="L66" s="9" t="n">
        <f aca="false">K66</f>
        <v>25</v>
      </c>
      <c r="M66" s="9" t="n">
        <f aca="false">L66</f>
        <v>25</v>
      </c>
    </row>
    <row r="67" customFormat="false" ht="12.8" hidden="false" customHeight="false" outlineLevel="0" collapsed="false">
      <c r="D67" s="51" t="s">
        <v>8</v>
      </c>
      <c r="E67" s="25" t="n">
        <v>72</v>
      </c>
      <c r="F67" s="25" t="s">
        <v>12</v>
      </c>
      <c r="G67" s="26" t="n">
        <f aca="false">SUM(G66:G66)</f>
        <v>0</v>
      </c>
      <c r="H67" s="26" t="n">
        <f aca="false">SUM(H66:H66)</f>
        <v>0</v>
      </c>
      <c r="I67" s="26" t="n">
        <f aca="false">SUM(I66:I66)</f>
        <v>25</v>
      </c>
      <c r="J67" s="26" t="n">
        <f aca="false">SUM(J66:J66)</f>
        <v>21.25</v>
      </c>
      <c r="K67" s="26" t="n">
        <f aca="false">SUM(K66:K66)</f>
        <v>25</v>
      </c>
      <c r="L67" s="26" t="n">
        <f aca="false">SUM(L66:L66)</f>
        <v>25</v>
      </c>
      <c r="M67" s="26" t="n">
        <f aca="false">SUM(M66:M66)</f>
        <v>25</v>
      </c>
    </row>
    <row r="68" customFormat="false" ht="12.8" hidden="false" customHeight="false" outlineLevel="0" collapsed="false">
      <c r="D68" s="53"/>
      <c r="E68" s="54"/>
      <c r="F68" s="10" t="s">
        <v>105</v>
      </c>
      <c r="G68" s="11" t="n">
        <f aca="false">G65+G67</f>
        <v>8322.18</v>
      </c>
      <c r="H68" s="11" t="n">
        <f aca="false">H65+H67</f>
        <v>6470.79</v>
      </c>
      <c r="I68" s="11" t="n">
        <f aca="false">I65+I67</f>
        <v>6657</v>
      </c>
      <c r="J68" s="11" t="n">
        <f aca="false">J65+J67</f>
        <v>6700.93</v>
      </c>
      <c r="K68" s="11" t="n">
        <f aca="false">K65+K67</f>
        <v>7059</v>
      </c>
      <c r="L68" s="11" t="n">
        <f aca="false">L65+L67</f>
        <v>7615</v>
      </c>
      <c r="M68" s="11" t="n">
        <f aca="false">M65+M67</f>
        <v>8226</v>
      </c>
    </row>
    <row r="69" customFormat="false" ht="12.8" hidden="false" customHeight="false" outlineLevel="0" collapsed="false">
      <c r="D69" s="55"/>
      <c r="E69" s="22"/>
      <c r="F69" s="22"/>
      <c r="G69" s="56"/>
      <c r="H69" s="56"/>
      <c r="I69" s="56"/>
      <c r="J69" s="56"/>
      <c r="K69" s="56"/>
      <c r="L69" s="56"/>
      <c r="M69" s="56"/>
    </row>
    <row r="70" customFormat="false" ht="12.8" hidden="false" customHeight="false" outlineLevel="0" collapsed="false">
      <c r="D70" s="41" t="s">
        <v>118</v>
      </c>
      <c r="E70" s="41"/>
      <c r="F70" s="41"/>
      <c r="G70" s="41"/>
      <c r="H70" s="41"/>
      <c r="I70" s="41"/>
      <c r="J70" s="41"/>
      <c r="K70" s="41"/>
      <c r="L70" s="41"/>
      <c r="M70" s="41"/>
    </row>
    <row r="71" customFormat="false" ht="12.8" hidden="false" customHeight="false" outlineLevel="0" collapsed="false">
      <c r="D71" s="6" t="s">
        <v>20</v>
      </c>
      <c r="E71" s="6" t="s">
        <v>21</v>
      </c>
      <c r="F71" s="6" t="s">
        <v>22</v>
      </c>
      <c r="G71" s="6" t="s">
        <v>1</v>
      </c>
      <c r="H71" s="6" t="s">
        <v>2</v>
      </c>
      <c r="I71" s="6" t="s">
        <v>3</v>
      </c>
      <c r="J71" s="6" t="s">
        <v>4</v>
      </c>
      <c r="K71" s="6" t="s">
        <v>5</v>
      </c>
      <c r="L71" s="6" t="s">
        <v>6</v>
      </c>
      <c r="M71" s="6" t="s">
        <v>7</v>
      </c>
    </row>
    <row r="72" customFormat="false" ht="12.8" hidden="false" customHeight="false" outlineLevel="0" collapsed="false">
      <c r="D72" s="8" t="s">
        <v>109</v>
      </c>
      <c r="E72" s="8" t="n">
        <v>630</v>
      </c>
      <c r="F72" s="8" t="s">
        <v>112</v>
      </c>
      <c r="G72" s="9" t="n">
        <v>0</v>
      </c>
      <c r="H72" s="9" t="n">
        <v>0</v>
      </c>
      <c r="I72" s="9" t="n">
        <v>0</v>
      </c>
      <c r="J72" s="9" t="n">
        <v>230.86</v>
      </c>
      <c r="K72" s="9" t="n">
        <v>0</v>
      </c>
      <c r="L72" s="9" t="n">
        <f aca="false">K72</f>
        <v>0</v>
      </c>
      <c r="M72" s="9" t="n">
        <f aca="false">L72</f>
        <v>0</v>
      </c>
    </row>
    <row r="73" customFormat="false" ht="12.8" hidden="false" customHeight="false" outlineLevel="0" collapsed="false">
      <c r="D73" s="51" t="s">
        <v>8</v>
      </c>
      <c r="E73" s="52" t="s">
        <v>119</v>
      </c>
      <c r="F73" s="25" t="s">
        <v>115</v>
      </c>
      <c r="G73" s="26" t="n">
        <f aca="false">SUM(G72)</f>
        <v>0</v>
      </c>
      <c r="H73" s="26" t="n">
        <f aca="false">SUM(H72)</f>
        <v>0</v>
      </c>
      <c r="I73" s="26" t="n">
        <f aca="false">SUM(I72)</f>
        <v>0</v>
      </c>
      <c r="J73" s="26" t="n">
        <f aca="false">SUM(J72)</f>
        <v>230.86</v>
      </c>
      <c r="K73" s="26" t="n">
        <f aca="false">SUM(K72)</f>
        <v>0</v>
      </c>
      <c r="L73" s="26" t="n">
        <f aca="false">SUM(L72)</f>
        <v>0</v>
      </c>
      <c r="M73" s="26" t="n">
        <f aca="false">SUM(M72)</f>
        <v>0</v>
      </c>
    </row>
    <row r="74" customFormat="false" ht="12.8" hidden="false" customHeight="false" outlineLevel="0" collapsed="false">
      <c r="A74" s="1" t="n">
        <v>1</v>
      </c>
      <c r="B74" s="1" t="n">
        <v>1</v>
      </c>
      <c r="C74" s="1" t="n">
        <v>4</v>
      </c>
      <c r="D74" s="27" t="s">
        <v>109</v>
      </c>
      <c r="E74" s="8" t="n">
        <v>630</v>
      </c>
      <c r="F74" s="8" t="s">
        <v>112</v>
      </c>
      <c r="G74" s="9" t="n">
        <v>11905.01</v>
      </c>
      <c r="H74" s="9" t="n">
        <v>26035.41</v>
      </c>
      <c r="I74" s="9" t="n">
        <v>15007</v>
      </c>
      <c r="J74" s="9" t="n">
        <v>40778.05</v>
      </c>
      <c r="K74" s="9" t="n">
        <v>14185</v>
      </c>
      <c r="L74" s="9" t="n">
        <f aca="false">K74</f>
        <v>14185</v>
      </c>
      <c r="M74" s="9" t="n">
        <f aca="false">L74</f>
        <v>14185</v>
      </c>
    </row>
    <row r="75" customFormat="false" ht="12.8" hidden="false" customHeight="false" outlineLevel="0" collapsed="false">
      <c r="A75" s="1" t="n">
        <v>1</v>
      </c>
      <c r="B75" s="1" t="n">
        <v>1</v>
      </c>
      <c r="C75" s="1" t="n">
        <v>4</v>
      </c>
      <c r="D75" s="27" t="s">
        <v>117</v>
      </c>
      <c r="E75" s="8" t="n">
        <v>630</v>
      </c>
      <c r="F75" s="8" t="s">
        <v>120</v>
      </c>
      <c r="G75" s="9" t="n">
        <v>430.98</v>
      </c>
      <c r="H75" s="9" t="n">
        <v>486.39</v>
      </c>
      <c r="I75" s="9" t="n">
        <v>500</v>
      </c>
      <c r="J75" s="9" t="n">
        <v>500.17</v>
      </c>
      <c r="K75" s="9" t="n">
        <v>445</v>
      </c>
      <c r="L75" s="9" t="n">
        <f aca="false">K75</f>
        <v>445</v>
      </c>
      <c r="M75" s="9" t="n">
        <f aca="false">L75</f>
        <v>445</v>
      </c>
    </row>
    <row r="76" customFormat="false" ht="12.8" hidden="false" customHeight="false" outlineLevel="0" collapsed="false">
      <c r="D76" s="51" t="s">
        <v>8</v>
      </c>
      <c r="E76" s="25" t="n">
        <v>41</v>
      </c>
      <c r="F76" s="25" t="s">
        <v>10</v>
      </c>
      <c r="G76" s="26" t="n">
        <f aca="false">SUM(G74:G75)</f>
        <v>12335.99</v>
      </c>
      <c r="H76" s="26" t="n">
        <f aca="false">SUM(H74:H75)</f>
        <v>26521.8</v>
      </c>
      <c r="I76" s="26" t="n">
        <f aca="false">SUM(I74:I75)</f>
        <v>15507</v>
      </c>
      <c r="J76" s="26" t="n">
        <f aca="false">SUM(J74:J75)</f>
        <v>41278.22</v>
      </c>
      <c r="K76" s="26" t="n">
        <f aca="false">SUM(K74:K75)</f>
        <v>14630</v>
      </c>
      <c r="L76" s="26" t="n">
        <f aca="false">SUM(L74:L75)</f>
        <v>14630</v>
      </c>
      <c r="M76" s="26" t="n">
        <f aca="false">SUM(M74:M75)</f>
        <v>14630</v>
      </c>
    </row>
    <row r="77" customFormat="false" ht="12.8" hidden="false" customHeight="false" outlineLevel="0" collapsed="false">
      <c r="A77" s="1" t="n">
        <v>1</v>
      </c>
      <c r="B77" s="1" t="n">
        <v>1</v>
      </c>
      <c r="C77" s="1" t="n">
        <v>4</v>
      </c>
      <c r="D77" s="53"/>
      <c r="E77" s="54"/>
      <c r="F77" s="10" t="s">
        <v>105</v>
      </c>
      <c r="G77" s="11" t="n">
        <f aca="false">G73+G76</f>
        <v>12335.99</v>
      </c>
      <c r="H77" s="11" t="n">
        <f aca="false">H73+H76</f>
        <v>26521.8</v>
      </c>
      <c r="I77" s="11" t="n">
        <f aca="false">I73+I76</f>
        <v>15507</v>
      </c>
      <c r="J77" s="11" t="n">
        <f aca="false">J73+J76</f>
        <v>41509.08</v>
      </c>
      <c r="K77" s="11" t="n">
        <f aca="false">K73+K76</f>
        <v>14630</v>
      </c>
      <c r="L77" s="11" t="n">
        <f aca="false">L73+L76</f>
        <v>14630</v>
      </c>
      <c r="M77" s="11" t="n">
        <f aca="false">M73+M76</f>
        <v>14630</v>
      </c>
    </row>
    <row r="78" customFormat="false" ht="12.8" hidden="false" customHeight="false" outlineLevel="0" collapsed="false">
      <c r="D78" s="55"/>
      <c r="E78" s="22"/>
      <c r="F78" s="22"/>
      <c r="G78" s="56"/>
      <c r="H78" s="56"/>
      <c r="I78" s="56"/>
      <c r="J78" s="56"/>
      <c r="K78" s="56"/>
      <c r="L78" s="56"/>
      <c r="M78" s="56"/>
    </row>
    <row r="79" customFormat="false" ht="12.8" hidden="false" customHeight="false" outlineLevel="0" collapsed="false">
      <c r="D79" s="55"/>
      <c r="E79" s="28" t="s">
        <v>44</v>
      </c>
      <c r="F79" s="12" t="s">
        <v>121</v>
      </c>
      <c r="G79" s="29" t="n">
        <v>2328.19</v>
      </c>
      <c r="H79" s="29" t="n">
        <v>2489.95</v>
      </c>
      <c r="I79" s="29" t="n">
        <v>2500</v>
      </c>
      <c r="J79" s="29" t="n">
        <v>27373.37</v>
      </c>
      <c r="K79" s="29" t="n">
        <v>2500</v>
      </c>
      <c r="L79" s="29" t="n">
        <f aca="false">K79</f>
        <v>2500</v>
      </c>
      <c r="M79" s="30" t="n">
        <f aca="false">L79</f>
        <v>2500</v>
      </c>
    </row>
    <row r="80" customFormat="false" ht="12.8" hidden="false" customHeight="false" outlineLevel="0" collapsed="false">
      <c r="D80" s="55"/>
      <c r="E80" s="31"/>
      <c r="F80" s="1" t="s">
        <v>122</v>
      </c>
      <c r="G80" s="33" t="n">
        <v>1400</v>
      </c>
      <c r="H80" s="33" t="n">
        <v>1630</v>
      </c>
      <c r="I80" s="33" t="n">
        <v>1400</v>
      </c>
      <c r="J80" s="33" t="n">
        <v>1400</v>
      </c>
      <c r="K80" s="33" t="n">
        <v>1400</v>
      </c>
      <c r="L80" s="33" t="n">
        <f aca="false">I80</f>
        <v>1400</v>
      </c>
      <c r="M80" s="34" t="n">
        <f aca="false">L80</f>
        <v>1400</v>
      </c>
    </row>
    <row r="81" customFormat="false" ht="12.8" hidden="false" customHeight="false" outlineLevel="0" collapsed="false">
      <c r="D81" s="55"/>
      <c r="E81" s="31"/>
      <c r="F81" s="57" t="s">
        <v>123</v>
      </c>
      <c r="G81" s="58" t="n">
        <v>0</v>
      </c>
      <c r="H81" s="58" t="n">
        <v>2396.9</v>
      </c>
      <c r="I81" s="58" t="n">
        <v>1900</v>
      </c>
      <c r="J81" s="58" t="n">
        <v>1900.8</v>
      </c>
      <c r="K81" s="58" t="n">
        <v>1900</v>
      </c>
      <c r="L81" s="58" t="n">
        <f aca="false">K81</f>
        <v>1900</v>
      </c>
      <c r="M81" s="34" t="n">
        <f aca="false">L81</f>
        <v>1900</v>
      </c>
    </row>
    <row r="82" customFormat="false" ht="12.8" hidden="false" customHeight="false" outlineLevel="0" collapsed="false">
      <c r="D82" s="55"/>
      <c r="E82" s="36"/>
      <c r="F82" s="47" t="s">
        <v>124</v>
      </c>
      <c r="G82" s="38"/>
      <c r="H82" s="38" t="n">
        <v>12281.22</v>
      </c>
      <c r="I82" s="38" t="n">
        <v>2000</v>
      </c>
      <c r="J82" s="38" t="n">
        <v>2604.53</v>
      </c>
      <c r="K82" s="59" t="n">
        <v>1002</v>
      </c>
      <c r="L82" s="38" t="n">
        <v>500</v>
      </c>
      <c r="M82" s="39" t="n">
        <v>500</v>
      </c>
    </row>
    <row r="83" customFormat="false" ht="12.8" hidden="false" customHeight="false" outlineLevel="0" collapsed="false">
      <c r="D83" s="55"/>
      <c r="G83" s="33"/>
      <c r="H83" s="33"/>
      <c r="I83" s="33"/>
      <c r="J83" s="33"/>
      <c r="K83" s="33"/>
      <c r="L83" s="33"/>
      <c r="M83" s="33"/>
    </row>
    <row r="84" customFormat="false" ht="12.8" hidden="false" customHeight="false" outlineLevel="0" collapsed="false">
      <c r="D84" s="41" t="s">
        <v>125</v>
      </c>
      <c r="E84" s="41"/>
      <c r="F84" s="41"/>
      <c r="G84" s="41"/>
      <c r="H84" s="41"/>
      <c r="I84" s="41"/>
      <c r="J84" s="41"/>
      <c r="K84" s="41"/>
      <c r="L84" s="41"/>
      <c r="M84" s="41"/>
    </row>
    <row r="85" customFormat="false" ht="12.8" hidden="false" customHeight="false" outlineLevel="0" collapsed="false">
      <c r="D85" s="6" t="s">
        <v>20</v>
      </c>
      <c r="E85" s="6" t="s">
        <v>21</v>
      </c>
      <c r="F85" s="6" t="s">
        <v>22</v>
      </c>
      <c r="G85" s="6" t="s">
        <v>1</v>
      </c>
      <c r="H85" s="6" t="s">
        <v>2</v>
      </c>
      <c r="I85" s="6" t="s">
        <v>3</v>
      </c>
      <c r="J85" s="6" t="s">
        <v>4</v>
      </c>
      <c r="K85" s="6" t="s">
        <v>5</v>
      </c>
      <c r="L85" s="6" t="s">
        <v>6</v>
      </c>
      <c r="M85" s="6" t="s">
        <v>7</v>
      </c>
    </row>
    <row r="86" customFormat="false" ht="12.8" hidden="false" customHeight="false" outlineLevel="0" collapsed="false">
      <c r="A86" s="1" t="n">
        <v>1</v>
      </c>
      <c r="B86" s="1" t="n">
        <v>1</v>
      </c>
      <c r="C86" s="1" t="n">
        <v>5</v>
      </c>
      <c r="D86" s="27" t="s">
        <v>109</v>
      </c>
      <c r="E86" s="8" t="n">
        <v>610</v>
      </c>
      <c r="F86" s="8" t="s">
        <v>110</v>
      </c>
      <c r="G86" s="9" t="n">
        <v>6672.36</v>
      </c>
      <c r="H86" s="9" t="n">
        <v>11110.92</v>
      </c>
      <c r="I86" s="9" t="n">
        <v>12424</v>
      </c>
      <c r="J86" s="9" t="n">
        <v>16766.26</v>
      </c>
      <c r="K86" s="9" t="n">
        <v>7780</v>
      </c>
      <c r="L86" s="9" t="n">
        <v>9145</v>
      </c>
      <c r="M86" s="9" t="n">
        <v>10060</v>
      </c>
    </row>
    <row r="87" customFormat="false" ht="12.8" hidden="false" customHeight="false" outlineLevel="0" collapsed="false">
      <c r="A87" s="1" t="n">
        <v>1</v>
      </c>
      <c r="B87" s="1" t="n">
        <v>1</v>
      </c>
      <c r="C87" s="1" t="n">
        <v>5</v>
      </c>
      <c r="D87" s="27" t="s">
        <v>126</v>
      </c>
      <c r="E87" s="8" t="n">
        <v>620</v>
      </c>
      <c r="F87" s="8" t="s">
        <v>111</v>
      </c>
      <c r="G87" s="9" t="n">
        <v>2591.4</v>
      </c>
      <c r="H87" s="9" t="n">
        <v>4590.25</v>
      </c>
      <c r="I87" s="9" t="n">
        <v>5891</v>
      </c>
      <c r="J87" s="9" t="n">
        <v>6232.09</v>
      </c>
      <c r="K87" s="9" t="n">
        <v>3777</v>
      </c>
      <c r="L87" s="9" t="n">
        <v>4280</v>
      </c>
      <c r="M87" s="9" t="n">
        <v>4619</v>
      </c>
    </row>
    <row r="88" customFormat="false" ht="12.8" hidden="false" customHeight="false" outlineLevel="0" collapsed="false">
      <c r="A88" s="1" t="n">
        <v>1</v>
      </c>
      <c r="B88" s="1" t="n">
        <v>1</v>
      </c>
      <c r="C88" s="1" t="n">
        <v>5</v>
      </c>
      <c r="D88" s="27" t="s">
        <v>127</v>
      </c>
      <c r="E88" s="8" t="n">
        <v>630</v>
      </c>
      <c r="F88" s="8" t="s">
        <v>112</v>
      </c>
      <c r="G88" s="9" t="n">
        <v>26003.76</v>
      </c>
      <c r="H88" s="9" t="n">
        <v>28241.26</v>
      </c>
      <c r="I88" s="9" t="n">
        <v>26496</v>
      </c>
      <c r="J88" s="9" t="n">
        <v>30675.07</v>
      </c>
      <c r="K88" s="9" t="n">
        <f aca="false">4614+25029</f>
        <v>29643</v>
      </c>
      <c r="L88" s="9" t="n">
        <f aca="false">4893+25029</f>
        <v>29922</v>
      </c>
      <c r="M88" s="9" t="n">
        <f aca="false">4906+25029</f>
        <v>29935</v>
      </c>
    </row>
    <row r="89" customFormat="false" ht="12.8" hidden="false" customHeight="false" outlineLevel="0" collapsed="false">
      <c r="A89" s="1" t="n">
        <v>1</v>
      </c>
      <c r="B89" s="1" t="n">
        <v>1</v>
      </c>
      <c r="C89" s="1" t="n">
        <v>5</v>
      </c>
      <c r="D89" s="27" t="s">
        <v>128</v>
      </c>
      <c r="E89" s="8" t="n">
        <v>640</v>
      </c>
      <c r="F89" s="8" t="s">
        <v>113</v>
      </c>
      <c r="G89" s="9" t="n">
        <v>218.53</v>
      </c>
      <c r="H89" s="9" t="n">
        <v>4426.68</v>
      </c>
      <c r="I89" s="9" t="n">
        <v>0</v>
      </c>
      <c r="J89" s="9" t="n">
        <v>0</v>
      </c>
      <c r="K89" s="9" t="n">
        <v>0</v>
      </c>
      <c r="L89" s="9" t="n">
        <f aca="false">K89</f>
        <v>0</v>
      </c>
      <c r="M89" s="9" t="n">
        <f aca="false">L89</f>
        <v>0</v>
      </c>
    </row>
    <row r="90" customFormat="false" ht="12.8" hidden="false" customHeight="false" outlineLevel="0" collapsed="false">
      <c r="A90" s="1" t="n">
        <v>1</v>
      </c>
      <c r="B90" s="1" t="n">
        <v>1</v>
      </c>
      <c r="C90" s="1" t="n">
        <v>5</v>
      </c>
      <c r="D90" s="51" t="s">
        <v>8</v>
      </c>
      <c r="E90" s="25" t="n">
        <v>41</v>
      </c>
      <c r="F90" s="25" t="s">
        <v>10</v>
      </c>
      <c r="G90" s="26" t="n">
        <f aca="false">SUM(G86:G89)</f>
        <v>35486.05</v>
      </c>
      <c r="H90" s="26" t="n">
        <f aca="false">SUM(H86:H89)</f>
        <v>48369.11</v>
      </c>
      <c r="I90" s="26" t="n">
        <f aca="false">SUM(I86:I89)</f>
        <v>44811</v>
      </c>
      <c r="J90" s="26" t="n">
        <f aca="false">SUM(J86:J89)</f>
        <v>53673.42</v>
      </c>
      <c r="K90" s="26" t="n">
        <f aca="false">SUM(K86:K89)</f>
        <v>41200</v>
      </c>
      <c r="L90" s="26" t="n">
        <f aca="false">SUM(L86:L89)</f>
        <v>43347</v>
      </c>
      <c r="M90" s="26" t="n">
        <f aca="false">SUM(M86:M89)</f>
        <v>44614</v>
      </c>
    </row>
    <row r="91" customFormat="false" ht="12.8" hidden="false" customHeight="false" outlineLevel="0" collapsed="false">
      <c r="D91" s="46" t="s">
        <v>109</v>
      </c>
      <c r="E91" s="8" t="n">
        <v>640</v>
      </c>
      <c r="F91" s="8" t="s">
        <v>113</v>
      </c>
      <c r="G91" s="9" t="n">
        <v>0</v>
      </c>
      <c r="H91" s="9" t="n">
        <v>0</v>
      </c>
      <c r="I91" s="9" t="n">
        <v>0</v>
      </c>
      <c r="J91" s="9" t="n">
        <v>196.97</v>
      </c>
      <c r="K91" s="9" t="n">
        <v>200</v>
      </c>
      <c r="L91" s="9" t="n">
        <f aca="false">K91</f>
        <v>200</v>
      </c>
      <c r="M91" s="9" t="n">
        <f aca="false">L91</f>
        <v>200</v>
      </c>
    </row>
    <row r="92" customFormat="false" ht="12.8" hidden="false" customHeight="false" outlineLevel="0" collapsed="false">
      <c r="D92" s="51" t="s">
        <v>8</v>
      </c>
      <c r="E92" s="25" t="n">
        <v>72</v>
      </c>
      <c r="F92" s="25" t="s">
        <v>12</v>
      </c>
      <c r="G92" s="26" t="n">
        <f aca="false">SUM(G91:G91)</f>
        <v>0</v>
      </c>
      <c r="H92" s="26" t="n">
        <f aca="false">SUM(H91:H91)</f>
        <v>0</v>
      </c>
      <c r="I92" s="26" t="n">
        <f aca="false">SUM(I91:I91)</f>
        <v>0</v>
      </c>
      <c r="J92" s="26" t="n">
        <f aca="false">SUM(J91:J91)</f>
        <v>196.97</v>
      </c>
      <c r="K92" s="26" t="n">
        <f aca="false">SUM(K91:K91)</f>
        <v>200</v>
      </c>
      <c r="L92" s="26" t="n">
        <f aca="false">SUM(L91:L91)</f>
        <v>200</v>
      </c>
      <c r="M92" s="26" t="n">
        <f aca="false">SUM(M91:M91)</f>
        <v>200</v>
      </c>
    </row>
    <row r="93" customFormat="false" ht="12.8" hidden="false" customHeight="false" outlineLevel="0" collapsed="false">
      <c r="D93" s="53"/>
      <c r="E93" s="54"/>
      <c r="F93" s="10" t="s">
        <v>105</v>
      </c>
      <c r="G93" s="11" t="n">
        <f aca="false">G90+G92</f>
        <v>35486.05</v>
      </c>
      <c r="H93" s="11" t="n">
        <f aca="false">H90+H92</f>
        <v>48369.11</v>
      </c>
      <c r="I93" s="11" t="n">
        <f aca="false">I90+I92</f>
        <v>44811</v>
      </c>
      <c r="J93" s="11" t="n">
        <f aca="false">J90+J92</f>
        <v>53870.39</v>
      </c>
      <c r="K93" s="11" t="n">
        <f aca="false">K90+K92</f>
        <v>41400</v>
      </c>
      <c r="L93" s="11" t="n">
        <f aca="false">L90+L92</f>
        <v>43547</v>
      </c>
      <c r="M93" s="11" t="n">
        <f aca="false">M90+M92</f>
        <v>44814</v>
      </c>
    </row>
    <row r="94" customFormat="false" ht="12.8" hidden="false" customHeight="false" outlineLevel="0" collapsed="false">
      <c r="D94" s="55"/>
      <c r="E94" s="22"/>
      <c r="F94" s="22"/>
      <c r="G94" s="56"/>
      <c r="H94" s="56"/>
      <c r="I94" s="56"/>
      <c r="J94" s="56"/>
      <c r="K94" s="56"/>
      <c r="L94" s="56"/>
      <c r="M94" s="56"/>
    </row>
    <row r="95" customFormat="false" ht="12.8" hidden="false" customHeight="false" outlineLevel="0" collapsed="false">
      <c r="D95" s="55"/>
      <c r="E95" s="28" t="s">
        <v>44</v>
      </c>
      <c r="F95" s="12" t="s">
        <v>129</v>
      </c>
      <c r="G95" s="29" t="n">
        <v>1606</v>
      </c>
      <c r="H95" s="29" t="n">
        <v>1287</v>
      </c>
      <c r="I95" s="29" t="n">
        <v>1300</v>
      </c>
      <c r="J95" s="29" t="n">
        <v>1705</v>
      </c>
      <c r="K95" s="29" t="n">
        <v>1595</v>
      </c>
      <c r="L95" s="29" t="n">
        <f aca="false">K95</f>
        <v>1595</v>
      </c>
      <c r="M95" s="30" t="n">
        <f aca="false">L95</f>
        <v>1595</v>
      </c>
    </row>
    <row r="96" customFormat="false" ht="12.8" hidden="false" customHeight="false" outlineLevel="0" collapsed="false">
      <c r="D96" s="55"/>
      <c r="E96" s="31"/>
      <c r="F96" s="1" t="s">
        <v>130</v>
      </c>
      <c r="G96" s="33" t="n">
        <v>7128</v>
      </c>
      <c r="H96" s="33" t="n">
        <v>3132.35</v>
      </c>
      <c r="I96" s="33" t="n">
        <v>3100</v>
      </c>
      <c r="J96" s="33" t="n">
        <v>3576</v>
      </c>
      <c r="K96" s="33" t="n">
        <v>2592</v>
      </c>
      <c r="L96" s="33" t="n">
        <f aca="false">K96</f>
        <v>2592</v>
      </c>
      <c r="M96" s="34" t="n">
        <f aca="false">L96</f>
        <v>2592</v>
      </c>
    </row>
    <row r="97" customFormat="false" ht="12.8" hidden="false" customHeight="false" outlineLevel="0" collapsed="false">
      <c r="D97" s="55"/>
      <c r="E97" s="36"/>
      <c r="F97" s="47" t="s">
        <v>131</v>
      </c>
      <c r="G97" s="38" t="n">
        <v>4050.55</v>
      </c>
      <c r="H97" s="38" t="n">
        <v>5504.47</v>
      </c>
      <c r="I97" s="38" t="n">
        <v>6150</v>
      </c>
      <c r="J97" s="38" t="n">
        <v>8528.31</v>
      </c>
      <c r="K97" s="38" t="n">
        <v>9250</v>
      </c>
      <c r="L97" s="38" t="n">
        <f aca="false">K97</f>
        <v>9250</v>
      </c>
      <c r="M97" s="39" t="n">
        <f aca="false">L97</f>
        <v>9250</v>
      </c>
    </row>
    <row r="98" customFormat="false" ht="12.8" hidden="false" customHeight="false" outlineLevel="0" collapsed="false">
      <c r="D98" s="55"/>
      <c r="E98" s="22"/>
      <c r="F98" s="22"/>
      <c r="G98" s="56"/>
      <c r="H98" s="56"/>
      <c r="I98" s="56"/>
      <c r="J98" s="56"/>
      <c r="K98" s="56"/>
      <c r="L98" s="56"/>
      <c r="M98" s="56"/>
    </row>
    <row r="99" customFormat="false" ht="12.8" hidden="false" customHeight="false" outlineLevel="0" collapsed="false">
      <c r="D99" s="41" t="s">
        <v>132</v>
      </c>
      <c r="E99" s="41"/>
      <c r="F99" s="41"/>
      <c r="G99" s="41"/>
      <c r="H99" s="41"/>
      <c r="I99" s="41"/>
      <c r="J99" s="41"/>
      <c r="K99" s="41"/>
      <c r="L99" s="41"/>
      <c r="M99" s="41"/>
    </row>
    <row r="100" customFormat="false" ht="12.8" hidden="false" customHeight="false" outlineLevel="0" collapsed="false">
      <c r="D100" s="6" t="s">
        <v>20</v>
      </c>
      <c r="E100" s="6" t="s">
        <v>21</v>
      </c>
      <c r="F100" s="6" t="s">
        <v>22</v>
      </c>
      <c r="G100" s="6" t="s">
        <v>1</v>
      </c>
      <c r="H100" s="6" t="s">
        <v>2</v>
      </c>
      <c r="I100" s="6" t="s">
        <v>3</v>
      </c>
      <c r="J100" s="6" t="s">
        <v>4</v>
      </c>
      <c r="K100" s="6" t="s">
        <v>5</v>
      </c>
      <c r="L100" s="6" t="s">
        <v>6</v>
      </c>
      <c r="M100" s="6" t="s">
        <v>7</v>
      </c>
    </row>
    <row r="101" customFormat="false" ht="12.8" hidden="false" customHeight="false" outlineLevel="0" collapsed="false">
      <c r="A101" s="1" t="n">
        <v>1</v>
      </c>
      <c r="B101" s="1" t="n">
        <v>1</v>
      </c>
      <c r="C101" s="1" t="n">
        <v>6</v>
      </c>
      <c r="D101" s="50" t="s">
        <v>133</v>
      </c>
      <c r="E101" s="8" t="n">
        <v>630</v>
      </c>
      <c r="F101" s="8" t="s">
        <v>112</v>
      </c>
      <c r="G101" s="9" t="n">
        <v>3239</v>
      </c>
      <c r="H101" s="9" t="n">
        <v>1721.96</v>
      </c>
      <c r="I101" s="9" t="n">
        <v>4050</v>
      </c>
      <c r="J101" s="9" t="n">
        <v>1242.83</v>
      </c>
      <c r="K101" s="9" t="n">
        <v>1250</v>
      </c>
      <c r="L101" s="9" t="n">
        <f aca="false">K101</f>
        <v>1250</v>
      </c>
      <c r="M101" s="9" t="n">
        <f aca="false">L101</f>
        <v>1250</v>
      </c>
    </row>
    <row r="102" customFormat="false" ht="12.8" hidden="false" customHeight="false" outlineLevel="0" collapsed="false">
      <c r="A102" s="1" t="n">
        <v>1</v>
      </c>
      <c r="B102" s="1" t="n">
        <v>1</v>
      </c>
      <c r="C102" s="1" t="n">
        <v>6</v>
      </c>
      <c r="D102" s="45" t="s">
        <v>8</v>
      </c>
      <c r="E102" s="10" t="n">
        <v>41</v>
      </c>
      <c r="F102" s="10" t="s">
        <v>10</v>
      </c>
      <c r="G102" s="11" t="n">
        <f aca="false">SUM(G101:G101)</f>
        <v>3239</v>
      </c>
      <c r="H102" s="11" t="n">
        <f aca="false">SUM(H101:H101)</f>
        <v>1721.96</v>
      </c>
      <c r="I102" s="11" t="n">
        <f aca="false">SUM(I101:I101)</f>
        <v>4050</v>
      </c>
      <c r="J102" s="11" t="n">
        <f aca="false">SUM(J101:J101)</f>
        <v>1242.83</v>
      </c>
      <c r="K102" s="11" t="n">
        <f aca="false">SUM(K101:K101)</f>
        <v>1250</v>
      </c>
      <c r="L102" s="11" t="n">
        <f aca="false">SUM(L101:L101)</f>
        <v>1250</v>
      </c>
      <c r="M102" s="11" t="n">
        <f aca="false">SUM(M101:M101)</f>
        <v>1250</v>
      </c>
    </row>
    <row r="103" customFormat="false" ht="12.8" hidden="false" customHeight="false" outlineLevel="0" collapsed="false">
      <c r="D103" s="55"/>
      <c r="E103" s="22"/>
      <c r="F103" s="22"/>
      <c r="G103" s="56"/>
      <c r="H103" s="56"/>
      <c r="I103" s="56"/>
      <c r="J103" s="56"/>
      <c r="K103" s="56"/>
      <c r="L103" s="56"/>
      <c r="M103" s="56"/>
    </row>
    <row r="104" customFormat="false" ht="12.8" hidden="false" customHeight="false" outlineLevel="0" collapsed="false">
      <c r="D104" s="41" t="s">
        <v>134</v>
      </c>
      <c r="E104" s="41"/>
      <c r="F104" s="41"/>
      <c r="G104" s="41"/>
      <c r="H104" s="41"/>
      <c r="I104" s="41"/>
      <c r="J104" s="41"/>
      <c r="K104" s="41"/>
      <c r="L104" s="41"/>
      <c r="M104" s="41"/>
    </row>
    <row r="105" customFormat="false" ht="12.8" hidden="false" customHeight="false" outlineLevel="0" collapsed="false">
      <c r="D105" s="6" t="s">
        <v>20</v>
      </c>
      <c r="E105" s="6" t="s">
        <v>21</v>
      </c>
      <c r="F105" s="6" t="s">
        <v>22</v>
      </c>
      <c r="G105" s="6" t="s">
        <v>1</v>
      </c>
      <c r="H105" s="6" t="s">
        <v>2</v>
      </c>
      <c r="I105" s="6" t="s">
        <v>3</v>
      </c>
      <c r="J105" s="6" t="s">
        <v>4</v>
      </c>
      <c r="K105" s="6" t="s">
        <v>5</v>
      </c>
      <c r="L105" s="6" t="s">
        <v>6</v>
      </c>
      <c r="M105" s="6" t="s">
        <v>7</v>
      </c>
    </row>
    <row r="106" customFormat="false" ht="12.8" hidden="false" customHeight="false" outlineLevel="0" collapsed="false">
      <c r="A106" s="1" t="n">
        <v>1</v>
      </c>
      <c r="B106" s="1" t="n">
        <v>1</v>
      </c>
      <c r="C106" s="1" t="n">
        <v>7</v>
      </c>
      <c r="D106" s="50" t="s">
        <v>135</v>
      </c>
      <c r="E106" s="8" t="n">
        <v>610</v>
      </c>
      <c r="F106" s="8" t="s">
        <v>110</v>
      </c>
      <c r="G106" s="9" t="n">
        <v>3243.5</v>
      </c>
      <c r="H106" s="9" t="n">
        <v>3445.84</v>
      </c>
      <c r="I106" s="9" t="n">
        <v>3460</v>
      </c>
      <c r="J106" s="9" t="n">
        <v>3240.37</v>
      </c>
      <c r="K106" s="9" t="n">
        <v>3460</v>
      </c>
      <c r="L106" s="9" t="n">
        <v>3460</v>
      </c>
      <c r="M106" s="9" t="n">
        <v>3460</v>
      </c>
    </row>
    <row r="107" customFormat="false" ht="12.8" hidden="false" customHeight="false" outlineLevel="0" collapsed="false">
      <c r="A107" s="1" t="n">
        <v>1</v>
      </c>
      <c r="B107" s="1" t="n">
        <v>1</v>
      </c>
      <c r="C107" s="1" t="n">
        <v>7</v>
      </c>
      <c r="D107" s="50"/>
      <c r="E107" s="8" t="n">
        <v>620</v>
      </c>
      <c r="F107" s="8" t="s">
        <v>111</v>
      </c>
      <c r="G107" s="9" t="n">
        <v>1173.39</v>
      </c>
      <c r="H107" s="9" t="n">
        <v>1219.78</v>
      </c>
      <c r="I107" s="9" t="n">
        <v>1209</v>
      </c>
      <c r="J107" s="9" t="n">
        <v>1177.05</v>
      </c>
      <c r="K107" s="9" t="n">
        <v>1209</v>
      </c>
      <c r="L107" s="9" t="n">
        <v>1209</v>
      </c>
      <c r="M107" s="9" t="n">
        <v>1209</v>
      </c>
    </row>
    <row r="108" customFormat="false" ht="12.8" hidden="false" customHeight="false" outlineLevel="0" collapsed="false">
      <c r="A108" s="1" t="n">
        <v>1</v>
      </c>
      <c r="B108" s="1" t="n">
        <v>1</v>
      </c>
      <c r="C108" s="1" t="n">
        <v>7</v>
      </c>
      <c r="D108" s="50"/>
      <c r="E108" s="8" t="n">
        <v>630</v>
      </c>
      <c r="F108" s="8" t="s">
        <v>112</v>
      </c>
      <c r="G108" s="9" t="n">
        <v>747.96</v>
      </c>
      <c r="H108" s="9" t="n">
        <v>751.6</v>
      </c>
      <c r="I108" s="9" t="n">
        <v>731</v>
      </c>
      <c r="J108" s="9" t="n">
        <v>1123.32</v>
      </c>
      <c r="K108" s="24" t="n">
        <f aca="false">príjmy!H104+príjmy!H105-K106-K107</f>
        <v>877</v>
      </c>
      <c r="L108" s="9" t="n">
        <f aca="false">K108</f>
        <v>877</v>
      </c>
      <c r="M108" s="9" t="n">
        <f aca="false">L108</f>
        <v>877</v>
      </c>
    </row>
    <row r="109" customFormat="false" ht="12.8" hidden="false" customHeight="false" outlineLevel="0" collapsed="false">
      <c r="A109" s="1" t="n">
        <v>1</v>
      </c>
      <c r="B109" s="1" t="n">
        <v>1</v>
      </c>
      <c r="C109" s="1" t="n">
        <v>7</v>
      </c>
      <c r="D109" s="51" t="s">
        <v>8</v>
      </c>
      <c r="E109" s="25" t="n">
        <v>111</v>
      </c>
      <c r="F109" s="25" t="s">
        <v>115</v>
      </c>
      <c r="G109" s="26" t="n">
        <f aca="false">SUM(G106:G108)</f>
        <v>5164.85</v>
      </c>
      <c r="H109" s="26" t="n">
        <f aca="false">SUM(H106:H108)</f>
        <v>5417.22</v>
      </c>
      <c r="I109" s="26" t="n">
        <f aca="false">SUM(I106:I108)</f>
        <v>5400</v>
      </c>
      <c r="J109" s="26" t="n">
        <f aca="false">SUM(J106:J108)</f>
        <v>5540.74</v>
      </c>
      <c r="K109" s="60" t="n">
        <f aca="false">SUM(K106:K108)</f>
        <v>5546</v>
      </c>
      <c r="L109" s="26" t="n">
        <f aca="false">SUM(L106:L108)</f>
        <v>5546</v>
      </c>
      <c r="M109" s="26" t="n">
        <f aca="false">SUM(M106:M108)</f>
        <v>5546</v>
      </c>
    </row>
    <row r="110" customFormat="false" ht="12.8" hidden="false" customHeight="false" outlineLevel="0" collapsed="false">
      <c r="A110" s="1" t="n">
        <v>1</v>
      </c>
      <c r="B110" s="1" t="n">
        <v>1</v>
      </c>
      <c r="C110" s="1" t="n">
        <v>7</v>
      </c>
      <c r="D110" s="50" t="s">
        <v>135</v>
      </c>
      <c r="E110" s="8" t="n">
        <v>610</v>
      </c>
      <c r="F110" s="8" t="s">
        <v>110</v>
      </c>
      <c r="G110" s="9" t="n">
        <v>5211.74</v>
      </c>
      <c r="H110" s="9" t="n">
        <v>5069.7</v>
      </c>
      <c r="I110" s="9" t="n">
        <v>5984</v>
      </c>
      <c r="J110" s="9" t="n">
        <v>5046.47</v>
      </c>
      <c r="K110" s="9" t="n">
        <v>6784</v>
      </c>
      <c r="L110" s="9" t="n">
        <v>7783</v>
      </c>
      <c r="M110" s="9" t="n">
        <v>8883</v>
      </c>
    </row>
    <row r="111" customFormat="false" ht="12.8" hidden="false" customHeight="false" outlineLevel="0" collapsed="false">
      <c r="A111" s="1" t="n">
        <v>1</v>
      </c>
      <c r="B111" s="1" t="n">
        <v>1</v>
      </c>
      <c r="C111" s="1" t="n">
        <v>7</v>
      </c>
      <c r="D111" s="50"/>
      <c r="E111" s="8" t="n">
        <v>620</v>
      </c>
      <c r="F111" s="8" t="s">
        <v>111</v>
      </c>
      <c r="G111" s="9" t="n">
        <v>1982.47</v>
      </c>
      <c r="H111" s="9" t="n">
        <v>1943.42</v>
      </c>
      <c r="I111" s="9" t="n">
        <v>2260</v>
      </c>
      <c r="J111" s="9" t="n">
        <v>2012.04</v>
      </c>
      <c r="K111" s="9" t="n">
        <v>2555</v>
      </c>
      <c r="L111" s="9" t="n">
        <v>2925</v>
      </c>
      <c r="M111" s="9" t="n">
        <v>3331</v>
      </c>
    </row>
    <row r="112" customFormat="false" ht="12.8" hidden="false" customHeight="false" outlineLevel="0" collapsed="false">
      <c r="A112" s="1" t="n">
        <v>1</v>
      </c>
      <c r="B112" s="1" t="n">
        <v>1</v>
      </c>
      <c r="C112" s="1" t="n">
        <v>7</v>
      </c>
      <c r="D112" s="50"/>
      <c r="E112" s="8" t="n">
        <v>630</v>
      </c>
      <c r="F112" s="8" t="s">
        <v>112</v>
      </c>
      <c r="G112" s="9" t="n">
        <v>821.19</v>
      </c>
      <c r="H112" s="9" t="n">
        <v>1289.24</v>
      </c>
      <c r="I112" s="9" t="n">
        <v>1397</v>
      </c>
      <c r="J112" s="9" t="n">
        <v>1107.77</v>
      </c>
      <c r="K112" s="9" t="n">
        <f aca="false">1055+400</f>
        <v>1455</v>
      </c>
      <c r="L112" s="9" t="n">
        <f aca="false">1070+400</f>
        <v>1470</v>
      </c>
      <c r="M112" s="9" t="n">
        <f aca="false">1082+400</f>
        <v>1482</v>
      </c>
    </row>
    <row r="113" customFormat="false" ht="12.8" hidden="false" customHeight="false" outlineLevel="0" collapsed="false">
      <c r="A113" s="1" t="n">
        <v>1</v>
      </c>
      <c r="B113" s="1" t="n">
        <v>1</v>
      </c>
      <c r="C113" s="1" t="n">
        <v>7</v>
      </c>
      <c r="D113" s="50"/>
      <c r="E113" s="8" t="n">
        <v>640</v>
      </c>
      <c r="F113" s="8" t="s">
        <v>113</v>
      </c>
      <c r="G113" s="9" t="n">
        <v>0</v>
      </c>
      <c r="H113" s="9" t="n">
        <v>107.35</v>
      </c>
      <c r="I113" s="9" t="n">
        <v>0</v>
      </c>
      <c r="J113" s="9" t="n">
        <v>347.04</v>
      </c>
      <c r="K113" s="9" t="n">
        <v>0</v>
      </c>
      <c r="L113" s="9" t="n">
        <f aca="false">K113</f>
        <v>0</v>
      </c>
      <c r="M113" s="9" t="n">
        <f aca="false">L113</f>
        <v>0</v>
      </c>
    </row>
    <row r="114" customFormat="false" ht="12.8" hidden="false" customHeight="false" outlineLevel="0" collapsed="false">
      <c r="A114" s="1" t="n">
        <v>1</v>
      </c>
      <c r="B114" s="1" t="n">
        <v>1</v>
      </c>
      <c r="C114" s="1" t="n">
        <v>7</v>
      </c>
      <c r="D114" s="51" t="s">
        <v>8</v>
      </c>
      <c r="E114" s="25" t="n">
        <v>41</v>
      </c>
      <c r="F114" s="25" t="s">
        <v>10</v>
      </c>
      <c r="G114" s="26" t="n">
        <f aca="false">SUM(G110:G113)</f>
        <v>8015.4</v>
      </c>
      <c r="H114" s="26" t="n">
        <f aca="false">SUM(H110:H113)</f>
        <v>8409.71</v>
      </c>
      <c r="I114" s="26" t="n">
        <f aca="false">SUM(I110:I113)</f>
        <v>9641</v>
      </c>
      <c r="J114" s="26" t="n">
        <f aca="false">SUM(J110:J113)</f>
        <v>8513.32</v>
      </c>
      <c r="K114" s="26" t="n">
        <f aca="false">SUM(K110:K113)</f>
        <v>10794</v>
      </c>
      <c r="L114" s="26" t="n">
        <f aca="false">SUM(L110:L113)</f>
        <v>12178</v>
      </c>
      <c r="M114" s="26" t="n">
        <f aca="false">SUM(M110:M113)</f>
        <v>13696</v>
      </c>
    </row>
    <row r="115" customFormat="false" ht="12.8" hidden="false" customHeight="false" outlineLevel="0" collapsed="false">
      <c r="D115" s="46" t="s">
        <v>135</v>
      </c>
      <c r="E115" s="8" t="n">
        <v>640</v>
      </c>
      <c r="F115" s="8" t="s">
        <v>113</v>
      </c>
      <c r="G115" s="9" t="n">
        <v>0</v>
      </c>
      <c r="H115" s="9" t="n">
        <v>0</v>
      </c>
      <c r="I115" s="9" t="n">
        <v>100</v>
      </c>
      <c r="J115" s="9" t="n">
        <v>91.06</v>
      </c>
      <c r="K115" s="9" t="n">
        <v>100</v>
      </c>
      <c r="L115" s="9" t="n">
        <f aca="false">K115</f>
        <v>100</v>
      </c>
      <c r="M115" s="9" t="n">
        <f aca="false">L115</f>
        <v>100</v>
      </c>
    </row>
    <row r="116" customFormat="false" ht="12.8" hidden="false" customHeight="false" outlineLevel="0" collapsed="false">
      <c r="D116" s="51" t="s">
        <v>8</v>
      </c>
      <c r="E116" s="25" t="n">
        <v>72</v>
      </c>
      <c r="F116" s="25" t="s">
        <v>12</v>
      </c>
      <c r="G116" s="26" t="n">
        <f aca="false">SUM(G115:G115)</f>
        <v>0</v>
      </c>
      <c r="H116" s="26" t="n">
        <f aca="false">SUM(H115:H115)</f>
        <v>0</v>
      </c>
      <c r="I116" s="26" t="n">
        <f aca="false">SUM(I115:I115)</f>
        <v>100</v>
      </c>
      <c r="J116" s="26" t="n">
        <f aca="false">SUM(J115:J115)</f>
        <v>91.06</v>
      </c>
      <c r="K116" s="26" t="n">
        <f aca="false">SUM(K115:K115)</f>
        <v>100</v>
      </c>
      <c r="L116" s="26" t="n">
        <f aca="false">SUM(L115:L115)</f>
        <v>100</v>
      </c>
      <c r="M116" s="26" t="n">
        <f aca="false">SUM(M115:M115)</f>
        <v>100</v>
      </c>
    </row>
    <row r="117" customFormat="false" ht="12.8" hidden="false" customHeight="false" outlineLevel="0" collapsed="false">
      <c r="A117" s="1" t="n">
        <v>1</v>
      </c>
      <c r="B117" s="1" t="n">
        <v>1</v>
      </c>
      <c r="C117" s="1" t="n">
        <v>7</v>
      </c>
      <c r="D117" s="12"/>
      <c r="E117" s="13"/>
      <c r="F117" s="10" t="s">
        <v>105</v>
      </c>
      <c r="G117" s="11" t="n">
        <f aca="false">G109+G114+G116</f>
        <v>13180.25</v>
      </c>
      <c r="H117" s="11" t="n">
        <f aca="false">H109+H114+H116</f>
        <v>13826.93</v>
      </c>
      <c r="I117" s="11" t="n">
        <f aca="false">I109+I114+I116</f>
        <v>15141</v>
      </c>
      <c r="J117" s="11" t="n">
        <f aca="false">J109+J114+J116</f>
        <v>14145.12</v>
      </c>
      <c r="K117" s="11" t="n">
        <f aca="false">K109+K114+K116</f>
        <v>16440</v>
      </c>
      <c r="L117" s="11" t="n">
        <f aca="false">L109+L114+L116</f>
        <v>17824</v>
      </c>
      <c r="M117" s="11" t="n">
        <f aca="false">M109+M114+M116</f>
        <v>19342</v>
      </c>
    </row>
    <row r="119" customFormat="false" ht="12.8" hidden="false" customHeight="false" outlineLevel="0" collapsed="false">
      <c r="D119" s="20" t="s">
        <v>136</v>
      </c>
      <c r="E119" s="20"/>
      <c r="F119" s="20"/>
      <c r="G119" s="20"/>
      <c r="H119" s="20"/>
      <c r="I119" s="20"/>
      <c r="J119" s="20"/>
      <c r="K119" s="20"/>
      <c r="L119" s="20"/>
      <c r="M119" s="20"/>
    </row>
    <row r="120" customFormat="false" ht="12.8" hidden="false" customHeight="false" outlineLevel="0" collapsed="false">
      <c r="D120" s="6" t="s">
        <v>20</v>
      </c>
      <c r="E120" s="6" t="s">
        <v>21</v>
      </c>
      <c r="F120" s="6" t="s">
        <v>22</v>
      </c>
      <c r="G120" s="6" t="s">
        <v>1</v>
      </c>
      <c r="H120" s="6" t="s">
        <v>2</v>
      </c>
      <c r="I120" s="6" t="s">
        <v>3</v>
      </c>
      <c r="J120" s="6" t="s">
        <v>4</v>
      </c>
      <c r="K120" s="6" t="s">
        <v>5</v>
      </c>
      <c r="L120" s="6" t="s">
        <v>6</v>
      </c>
      <c r="M120" s="6" t="s">
        <v>7</v>
      </c>
    </row>
    <row r="121" customFormat="false" ht="12.8" hidden="false" customHeight="false" outlineLevel="0" collapsed="false">
      <c r="A121" s="1" t="n">
        <v>1</v>
      </c>
      <c r="B121" s="1" t="n">
        <v>2</v>
      </c>
      <c r="D121" s="8" t="s">
        <v>109</v>
      </c>
      <c r="E121" s="8" t="n">
        <v>640</v>
      </c>
      <c r="F121" s="8" t="s">
        <v>75</v>
      </c>
      <c r="G121" s="9" t="n">
        <v>3366.62</v>
      </c>
      <c r="H121" s="9" t="n">
        <v>2935.08</v>
      </c>
      <c r="I121" s="9" t="n">
        <v>2935</v>
      </c>
      <c r="J121" s="9" t="n">
        <v>3612.98</v>
      </c>
      <c r="K121" s="9" t="n">
        <f aca="false">príjmy!H101+príjmy!H102</f>
        <v>3636</v>
      </c>
      <c r="L121" s="9" t="n">
        <f aca="false">K121</f>
        <v>3636</v>
      </c>
      <c r="M121" s="9" t="n">
        <f aca="false">L121</f>
        <v>3636</v>
      </c>
    </row>
    <row r="122" customFormat="false" ht="12.8" hidden="false" customHeight="false" outlineLevel="0" collapsed="false">
      <c r="A122" s="1" t="n">
        <v>1</v>
      </c>
      <c r="B122" s="1" t="n">
        <v>2</v>
      </c>
      <c r="D122" s="51" t="s">
        <v>8</v>
      </c>
      <c r="E122" s="25" t="n">
        <v>111</v>
      </c>
      <c r="F122" s="25" t="s">
        <v>115</v>
      </c>
      <c r="G122" s="26" t="n">
        <f aca="false">SUM(G121)</f>
        <v>3366.62</v>
      </c>
      <c r="H122" s="26" t="n">
        <f aca="false">SUM(H121)</f>
        <v>2935.08</v>
      </c>
      <c r="I122" s="26" t="n">
        <f aca="false">SUM(I121)</f>
        <v>2935</v>
      </c>
      <c r="J122" s="26" t="n">
        <f aca="false">SUM(J121)</f>
        <v>3612.98</v>
      </c>
      <c r="K122" s="26" t="n">
        <f aca="false">SUM(K121)</f>
        <v>3636</v>
      </c>
      <c r="L122" s="26" t="n">
        <f aca="false">SUM(L121)</f>
        <v>3636</v>
      </c>
      <c r="M122" s="26" t="n">
        <f aca="false">SUM(M121)</f>
        <v>3636</v>
      </c>
    </row>
    <row r="123" customFormat="false" ht="12.8" hidden="false" customHeight="false" outlineLevel="0" collapsed="false">
      <c r="A123" s="1" t="n">
        <v>1</v>
      </c>
      <c r="B123" s="1" t="n">
        <v>2</v>
      </c>
      <c r="D123" s="21" t="s">
        <v>137</v>
      </c>
      <c r="E123" s="8" t="n">
        <v>640</v>
      </c>
      <c r="F123" s="8" t="s">
        <v>138</v>
      </c>
      <c r="G123" s="9" t="n">
        <v>94.56</v>
      </c>
      <c r="H123" s="9" t="n">
        <v>0</v>
      </c>
      <c r="I123" s="9" t="n">
        <v>0</v>
      </c>
      <c r="J123" s="9" t="n">
        <v>0</v>
      </c>
      <c r="K123" s="9" t="n">
        <v>0</v>
      </c>
      <c r="L123" s="9" t="n">
        <v>0</v>
      </c>
      <c r="M123" s="9" t="n">
        <v>0</v>
      </c>
    </row>
    <row r="124" customFormat="false" ht="12.8" hidden="false" customHeight="false" outlineLevel="0" collapsed="false">
      <c r="A124" s="1" t="n">
        <v>1</v>
      </c>
      <c r="B124" s="1" t="n">
        <v>2</v>
      </c>
      <c r="D124" s="21" t="s">
        <v>137</v>
      </c>
      <c r="E124" s="8" t="n">
        <v>640</v>
      </c>
      <c r="F124" s="8" t="s">
        <v>139</v>
      </c>
      <c r="G124" s="9" t="n">
        <v>406.14</v>
      </c>
      <c r="H124" s="9" t="n">
        <v>367</v>
      </c>
      <c r="I124" s="9" t="n">
        <v>406</v>
      </c>
      <c r="J124" s="9" t="n">
        <v>211.42</v>
      </c>
      <c r="K124" s="9" t="n">
        <v>322</v>
      </c>
      <c r="L124" s="9" t="n">
        <f aca="false">K124</f>
        <v>322</v>
      </c>
      <c r="M124" s="9" t="n">
        <f aca="false">L124</f>
        <v>322</v>
      </c>
    </row>
    <row r="125" customFormat="false" ht="12.8" hidden="false" customHeight="false" outlineLevel="0" collapsed="false">
      <c r="A125" s="1" t="n">
        <v>1</v>
      </c>
      <c r="B125" s="1" t="n">
        <v>2</v>
      </c>
      <c r="D125" s="8" t="s">
        <v>109</v>
      </c>
      <c r="E125" s="8" t="n">
        <v>640</v>
      </c>
      <c r="F125" s="8" t="s">
        <v>75</v>
      </c>
      <c r="G125" s="9" t="n">
        <v>7642.98</v>
      </c>
      <c r="H125" s="9" t="n">
        <v>5868.38</v>
      </c>
      <c r="I125" s="9" t="n">
        <v>7643</v>
      </c>
      <c r="J125" s="9" t="n">
        <v>6457.697</v>
      </c>
      <c r="K125" s="9" t="n">
        <f aca="false">10658-K121</f>
        <v>7022</v>
      </c>
      <c r="L125" s="9" t="n">
        <f aca="false">K125</f>
        <v>7022</v>
      </c>
      <c r="M125" s="9" t="n">
        <f aca="false">L125</f>
        <v>7022</v>
      </c>
    </row>
    <row r="126" customFormat="false" ht="12.8" hidden="false" customHeight="false" outlineLevel="0" collapsed="false">
      <c r="A126" s="1" t="n">
        <v>1</v>
      </c>
      <c r="B126" s="1" t="n">
        <v>2</v>
      </c>
      <c r="D126" s="51" t="s">
        <v>8</v>
      </c>
      <c r="E126" s="25" t="n">
        <v>41</v>
      </c>
      <c r="F126" s="25" t="s">
        <v>10</v>
      </c>
      <c r="G126" s="26" t="n">
        <f aca="false">SUM(G123:G125)</f>
        <v>8143.68</v>
      </c>
      <c r="H126" s="26" t="n">
        <f aca="false">SUM(H123:H125)</f>
        <v>6235.38</v>
      </c>
      <c r="I126" s="26" t="n">
        <f aca="false">SUM(I123:I125)</f>
        <v>8049</v>
      </c>
      <c r="J126" s="26" t="n">
        <f aca="false">SUM(J123:J125)</f>
        <v>6669.117</v>
      </c>
      <c r="K126" s="26" t="n">
        <f aca="false">SUM(K123:K125)</f>
        <v>7344</v>
      </c>
      <c r="L126" s="26" t="n">
        <f aca="false">SUM(L123:L125)</f>
        <v>7344</v>
      </c>
      <c r="M126" s="26" t="n">
        <f aca="false">SUM(M123:M125)</f>
        <v>7344</v>
      </c>
    </row>
    <row r="127" customFormat="false" ht="12.8" hidden="false" customHeight="false" outlineLevel="0" collapsed="false">
      <c r="A127" s="1" t="n">
        <v>1</v>
      </c>
      <c r="B127" s="1" t="n">
        <v>2</v>
      </c>
      <c r="D127" s="12"/>
      <c r="E127" s="13"/>
      <c r="F127" s="10" t="s">
        <v>105</v>
      </c>
      <c r="G127" s="11" t="n">
        <f aca="false">G122+G126</f>
        <v>11510.3</v>
      </c>
      <c r="H127" s="11" t="n">
        <f aca="false">H122+H126</f>
        <v>9170.46</v>
      </c>
      <c r="I127" s="11" t="n">
        <f aca="false">I122+I126</f>
        <v>10984</v>
      </c>
      <c r="J127" s="11" t="n">
        <f aca="false">J122+J126</f>
        <v>10282.097</v>
      </c>
      <c r="K127" s="11" t="n">
        <f aca="false">K122+K126</f>
        <v>10980</v>
      </c>
      <c r="L127" s="11" t="n">
        <f aca="false">L122+L126</f>
        <v>10980</v>
      </c>
      <c r="M127" s="11" t="n">
        <f aca="false">M122+M126</f>
        <v>10980</v>
      </c>
    </row>
    <row r="129" customFormat="false" ht="12.8" hidden="false" customHeight="false" outlineLevel="0" collapsed="false">
      <c r="D129" s="20" t="s">
        <v>140</v>
      </c>
      <c r="E129" s="20"/>
      <c r="F129" s="20"/>
      <c r="G129" s="20"/>
      <c r="H129" s="20"/>
      <c r="I129" s="20"/>
      <c r="J129" s="20"/>
      <c r="K129" s="20"/>
      <c r="L129" s="20"/>
      <c r="M129" s="20"/>
    </row>
    <row r="130" customFormat="false" ht="12.8" hidden="false" customHeight="false" outlineLevel="0" collapsed="false">
      <c r="D130" s="6" t="s">
        <v>20</v>
      </c>
      <c r="E130" s="6" t="s">
        <v>21</v>
      </c>
      <c r="F130" s="6" t="s">
        <v>22</v>
      </c>
      <c r="G130" s="6" t="s">
        <v>1</v>
      </c>
      <c r="H130" s="6" t="s">
        <v>2</v>
      </c>
      <c r="I130" s="6" t="s">
        <v>3</v>
      </c>
      <c r="J130" s="6" t="s">
        <v>4</v>
      </c>
      <c r="K130" s="6" t="s">
        <v>5</v>
      </c>
      <c r="L130" s="6" t="s">
        <v>6</v>
      </c>
      <c r="M130" s="6" t="s">
        <v>7</v>
      </c>
    </row>
    <row r="131" customFormat="false" ht="12.8" hidden="false" customHeight="false" outlineLevel="0" collapsed="false">
      <c r="A131" s="1" t="n">
        <v>1</v>
      </c>
      <c r="B131" s="1" t="n">
        <v>3</v>
      </c>
      <c r="D131" s="8" t="s">
        <v>141</v>
      </c>
      <c r="E131" s="8" t="n">
        <v>630</v>
      </c>
      <c r="F131" s="8" t="s">
        <v>142</v>
      </c>
      <c r="G131" s="9" t="n">
        <v>3176.66</v>
      </c>
      <c r="H131" s="9" t="n">
        <v>2441.6</v>
      </c>
      <c r="I131" s="9" t="n">
        <v>4700</v>
      </c>
      <c r="J131" s="9" t="n">
        <v>10535.39</v>
      </c>
      <c r="K131" s="9" t="n">
        <v>1800</v>
      </c>
      <c r="L131" s="9" t="n">
        <f aca="false">K131</f>
        <v>1800</v>
      </c>
      <c r="M131" s="9" t="n">
        <f aca="false">L131</f>
        <v>1800</v>
      </c>
    </row>
    <row r="132" customFormat="false" ht="12.8" hidden="false" customHeight="false" outlineLevel="0" collapsed="false">
      <c r="A132" s="1" t="n">
        <v>1</v>
      </c>
      <c r="B132" s="1" t="n">
        <v>3</v>
      </c>
      <c r="D132" s="46" t="s">
        <v>143</v>
      </c>
      <c r="E132" s="8" t="n">
        <v>630</v>
      </c>
      <c r="F132" s="8" t="s">
        <v>144</v>
      </c>
      <c r="G132" s="9" t="n">
        <v>187</v>
      </c>
      <c r="H132" s="9" t="n">
        <v>187</v>
      </c>
      <c r="I132" s="9" t="n">
        <v>190</v>
      </c>
      <c r="J132" s="9" t="n">
        <v>462</v>
      </c>
      <c r="K132" s="9" t="n">
        <v>253</v>
      </c>
      <c r="L132" s="9" t="n">
        <f aca="false">K132</f>
        <v>253</v>
      </c>
      <c r="M132" s="9" t="n">
        <f aca="false">L132</f>
        <v>253</v>
      </c>
    </row>
    <row r="133" customFormat="false" ht="12.8" hidden="false" customHeight="false" outlineLevel="0" collapsed="false">
      <c r="A133" s="1" t="n">
        <v>1</v>
      </c>
      <c r="B133" s="1" t="n">
        <v>3</v>
      </c>
      <c r="D133" s="27" t="s">
        <v>109</v>
      </c>
      <c r="E133" s="8" t="n">
        <v>620</v>
      </c>
      <c r="F133" s="8" t="s">
        <v>111</v>
      </c>
      <c r="G133" s="9" t="n">
        <v>414.92</v>
      </c>
      <c r="H133" s="9" t="n">
        <v>37.72</v>
      </c>
      <c r="I133" s="9" t="n">
        <v>0</v>
      </c>
      <c r="J133" s="9" t="n">
        <v>40.65</v>
      </c>
      <c r="K133" s="9" t="n">
        <v>0</v>
      </c>
      <c r="L133" s="9" t="n">
        <v>0</v>
      </c>
      <c r="M133" s="9" t="n">
        <v>0</v>
      </c>
    </row>
    <row r="134" customFormat="false" ht="12.8" hidden="false" customHeight="false" outlineLevel="0" collapsed="false">
      <c r="A134" s="1" t="n">
        <v>1</v>
      </c>
      <c r="B134" s="1" t="n">
        <v>3</v>
      </c>
      <c r="D134" s="27" t="s">
        <v>109</v>
      </c>
      <c r="E134" s="8" t="n">
        <v>630</v>
      </c>
      <c r="F134" s="8" t="s">
        <v>112</v>
      </c>
      <c r="G134" s="9" t="n">
        <v>8176.17</v>
      </c>
      <c r="H134" s="9" t="n">
        <v>5674.25</v>
      </c>
      <c r="I134" s="9" t="n">
        <v>7230</v>
      </c>
      <c r="J134" s="9" t="n">
        <v>4685.15</v>
      </c>
      <c r="K134" s="9" t="n">
        <v>3281</v>
      </c>
      <c r="L134" s="9" t="n">
        <f aca="false">K134</f>
        <v>3281</v>
      </c>
      <c r="M134" s="9" t="n">
        <f aca="false">L134</f>
        <v>3281</v>
      </c>
    </row>
    <row r="135" customFormat="false" ht="12.8" hidden="false" customHeight="false" outlineLevel="0" collapsed="false">
      <c r="A135" s="1" t="n">
        <v>1</v>
      </c>
      <c r="B135" s="1" t="n">
        <v>3</v>
      </c>
      <c r="D135" s="45" t="s">
        <v>8</v>
      </c>
      <c r="E135" s="10" t="n">
        <v>41</v>
      </c>
      <c r="F135" s="10" t="s">
        <v>10</v>
      </c>
      <c r="G135" s="11" t="n">
        <f aca="false">SUM(G131:G134)</f>
        <v>11954.75</v>
      </c>
      <c r="H135" s="11" t="n">
        <f aca="false">SUM(H131:H134)</f>
        <v>8340.57</v>
      </c>
      <c r="I135" s="11" t="n">
        <f aca="false">SUM(I131:I134)</f>
        <v>12120</v>
      </c>
      <c r="J135" s="11" t="n">
        <f aca="false">SUM(J131:J134)</f>
        <v>15723.19</v>
      </c>
      <c r="K135" s="11" t="n">
        <f aca="false">SUM(K131:K134)</f>
        <v>5334</v>
      </c>
      <c r="L135" s="11" t="n">
        <f aca="false">SUM(L131:L134)</f>
        <v>5334</v>
      </c>
      <c r="M135" s="11" t="n">
        <f aca="false">SUM(M131:M134)</f>
        <v>5334</v>
      </c>
    </row>
    <row r="137" customFormat="false" ht="12.8" hidden="false" customHeight="false" outlineLevel="0" collapsed="false">
      <c r="E137" s="28" t="s">
        <v>44</v>
      </c>
      <c r="F137" s="12" t="s">
        <v>129</v>
      </c>
      <c r="G137" s="29" t="n">
        <f aca="false">616.74+187</f>
        <v>803.74</v>
      </c>
      <c r="H137" s="29" t="n">
        <v>583</v>
      </c>
      <c r="I137" s="29" t="n">
        <v>774</v>
      </c>
      <c r="J137" s="29" t="n">
        <v>1122</v>
      </c>
      <c r="K137" s="29" t="n">
        <v>836</v>
      </c>
      <c r="L137" s="29" t="n">
        <f aca="false">K137</f>
        <v>836</v>
      </c>
      <c r="M137" s="30" t="n">
        <f aca="false">L137</f>
        <v>836</v>
      </c>
    </row>
    <row r="138" customFormat="false" ht="12.8" hidden="false" customHeight="false" outlineLevel="0" collapsed="false">
      <c r="E138" s="31"/>
      <c r="F138" s="1" t="s">
        <v>130</v>
      </c>
      <c r="G138" s="33" t="n">
        <v>1692</v>
      </c>
      <c r="H138" s="33" t="n">
        <v>1144</v>
      </c>
      <c r="I138" s="33" t="n">
        <v>1144</v>
      </c>
      <c r="J138" s="33" t="n">
        <v>1260</v>
      </c>
      <c r="K138" s="33" t="n">
        <v>216</v>
      </c>
      <c r="L138" s="33" t="n">
        <f aca="false">K138</f>
        <v>216</v>
      </c>
      <c r="M138" s="34" t="n">
        <f aca="false">L138</f>
        <v>216</v>
      </c>
    </row>
    <row r="139" customFormat="false" ht="12.8" hidden="false" customHeight="false" outlineLevel="0" collapsed="false">
      <c r="E139" s="31"/>
      <c r="F139" s="32" t="s">
        <v>145</v>
      </c>
      <c r="G139" s="33" t="n">
        <v>1863</v>
      </c>
      <c r="H139" s="33" t="n">
        <v>0</v>
      </c>
      <c r="I139" s="33" t="n">
        <v>4100</v>
      </c>
      <c r="J139" s="33" t="n">
        <v>9977.39</v>
      </c>
      <c r="K139" s="33" t="n">
        <v>1200</v>
      </c>
      <c r="L139" s="33" t="n">
        <f aca="false">K139</f>
        <v>1200</v>
      </c>
      <c r="M139" s="34" t="n">
        <f aca="false">L139</f>
        <v>1200</v>
      </c>
    </row>
    <row r="140" customFormat="false" ht="12.8" hidden="false" customHeight="false" outlineLevel="0" collapsed="false">
      <c r="E140" s="31"/>
      <c r="F140" s="32" t="s">
        <v>146</v>
      </c>
      <c r="G140" s="35" t="n">
        <v>2795.3</v>
      </c>
      <c r="H140" s="35" t="n">
        <v>2959</v>
      </c>
      <c r="I140" s="33" t="n">
        <v>2900</v>
      </c>
      <c r="J140" s="33" t="n">
        <v>1633.5</v>
      </c>
      <c r="K140" s="33" t="n">
        <v>1600</v>
      </c>
      <c r="L140" s="33" t="n">
        <f aca="false">K140</f>
        <v>1600</v>
      </c>
      <c r="M140" s="34" t="n">
        <f aca="false">L140</f>
        <v>1600</v>
      </c>
    </row>
    <row r="141" customFormat="false" ht="12.8" hidden="false" customHeight="false" outlineLevel="0" collapsed="false">
      <c r="E141" s="36"/>
      <c r="F141" s="47" t="s">
        <v>147</v>
      </c>
      <c r="G141" s="38" t="n">
        <v>445</v>
      </c>
      <c r="H141" s="38" t="n">
        <v>375.36</v>
      </c>
      <c r="I141" s="38" t="n">
        <v>2000</v>
      </c>
      <c r="J141" s="38" t="n">
        <v>596.76</v>
      </c>
      <c r="K141" s="38" t="n">
        <v>600</v>
      </c>
      <c r="L141" s="38" t="n">
        <f aca="false">K141</f>
        <v>600</v>
      </c>
      <c r="M141" s="39" t="n">
        <f aca="false">L141</f>
        <v>600</v>
      </c>
    </row>
    <row r="142" customFormat="false" ht="12.8" hidden="false" customHeight="false" outlineLevel="0" collapsed="false">
      <c r="G142" s="33"/>
      <c r="H142" s="33"/>
      <c r="I142" s="33"/>
      <c r="J142" s="33"/>
      <c r="K142" s="33"/>
      <c r="L142" s="33"/>
      <c r="M142" s="33"/>
    </row>
    <row r="143" customFormat="false" ht="12.8" hidden="false" customHeight="false" outlineLevel="0" collapsed="false">
      <c r="D143" s="20" t="s">
        <v>148</v>
      </c>
      <c r="E143" s="20"/>
      <c r="F143" s="20"/>
      <c r="G143" s="20"/>
      <c r="H143" s="20"/>
      <c r="I143" s="20"/>
      <c r="J143" s="20"/>
      <c r="K143" s="20"/>
      <c r="L143" s="20"/>
      <c r="M143" s="20"/>
    </row>
    <row r="144" customFormat="false" ht="12.8" hidden="false" customHeight="false" outlineLevel="0" collapsed="false">
      <c r="D144" s="6" t="s">
        <v>20</v>
      </c>
      <c r="E144" s="6" t="s">
        <v>21</v>
      </c>
      <c r="F144" s="6" t="s">
        <v>22</v>
      </c>
      <c r="G144" s="6" t="s">
        <v>1</v>
      </c>
      <c r="H144" s="6" t="s">
        <v>2</v>
      </c>
      <c r="I144" s="6" t="s">
        <v>3</v>
      </c>
      <c r="J144" s="6" t="s">
        <v>4</v>
      </c>
      <c r="K144" s="6" t="s">
        <v>5</v>
      </c>
      <c r="L144" s="6" t="s">
        <v>6</v>
      </c>
      <c r="M144" s="6" t="s">
        <v>7</v>
      </c>
    </row>
    <row r="145" customFormat="false" ht="12.8" hidden="false" customHeight="false" outlineLevel="0" collapsed="false">
      <c r="A145" s="1" t="n">
        <v>1</v>
      </c>
      <c r="B145" s="1" t="n">
        <v>4</v>
      </c>
      <c r="D145" s="61" t="s">
        <v>149</v>
      </c>
      <c r="E145" s="62" t="n">
        <v>620</v>
      </c>
      <c r="F145" s="62" t="s">
        <v>111</v>
      </c>
      <c r="G145" s="24" t="n">
        <v>46.76</v>
      </c>
      <c r="H145" s="24" t="n">
        <v>27.45</v>
      </c>
      <c r="I145" s="24" t="n">
        <v>0</v>
      </c>
      <c r="J145" s="24" t="n">
        <v>50.81</v>
      </c>
      <c r="K145" s="24" t="n">
        <v>0</v>
      </c>
      <c r="L145" s="9" t="n">
        <f aca="false">K145</f>
        <v>0</v>
      </c>
      <c r="M145" s="9" t="n">
        <f aca="false">L145</f>
        <v>0</v>
      </c>
    </row>
    <row r="146" customFormat="false" ht="12.8" hidden="false" customHeight="false" outlineLevel="0" collapsed="false">
      <c r="A146" s="1" t="n">
        <v>1</v>
      </c>
      <c r="B146" s="1" t="n">
        <v>4</v>
      </c>
      <c r="D146" s="61"/>
      <c r="E146" s="62" t="n">
        <v>630</v>
      </c>
      <c r="F146" s="62" t="s">
        <v>112</v>
      </c>
      <c r="G146" s="24" t="n">
        <v>1757.26</v>
      </c>
      <c r="H146" s="24" t="n">
        <v>1301.35</v>
      </c>
      <c r="I146" s="24" t="n">
        <v>1500</v>
      </c>
      <c r="J146" s="24" t="n">
        <v>1494.77</v>
      </c>
      <c r="K146" s="24" t="n">
        <f aca="false">príjmy!H96</f>
        <v>3000</v>
      </c>
      <c r="L146" s="24" t="n">
        <f aca="false">príjmy!I96</f>
        <v>1500</v>
      </c>
      <c r="M146" s="24" t="n">
        <f aca="false">príjmy!J96</f>
        <v>3000</v>
      </c>
    </row>
    <row r="147" customFormat="false" ht="12.8" hidden="false" customHeight="false" outlineLevel="0" collapsed="false">
      <c r="A147" s="1" t="n">
        <v>1</v>
      </c>
      <c r="B147" s="1" t="n">
        <v>4</v>
      </c>
      <c r="D147" s="63" t="s">
        <v>8</v>
      </c>
      <c r="E147" s="64" t="n">
        <v>111</v>
      </c>
      <c r="F147" s="64" t="s">
        <v>115</v>
      </c>
      <c r="G147" s="65" t="n">
        <f aca="false">SUM(G145:G146)</f>
        <v>1804.02</v>
      </c>
      <c r="H147" s="65" t="n">
        <f aca="false">SUM(H145:H146)</f>
        <v>1328.8</v>
      </c>
      <c r="I147" s="65" t="n">
        <f aca="false">SUM(I145:I146)</f>
        <v>1500</v>
      </c>
      <c r="J147" s="65" t="n">
        <f aca="false">SUM(J145:J146)</f>
        <v>1545.58</v>
      </c>
      <c r="K147" s="65" t="n">
        <f aca="false">SUM(K145:K146)</f>
        <v>3000</v>
      </c>
      <c r="L147" s="65" t="n">
        <f aca="false">SUM(L145:L146)</f>
        <v>1500</v>
      </c>
      <c r="M147" s="65" t="n">
        <f aca="false">SUM(M145:M146)</f>
        <v>3000</v>
      </c>
    </row>
    <row r="149" customFormat="false" ht="12.8" hidden="false" customHeight="false" outlineLevel="0" collapsed="false">
      <c r="D149" s="14" t="s">
        <v>150</v>
      </c>
      <c r="E149" s="14"/>
      <c r="F149" s="14"/>
      <c r="G149" s="14"/>
      <c r="H149" s="14"/>
      <c r="I149" s="14"/>
      <c r="J149" s="14"/>
      <c r="K149" s="14"/>
      <c r="L149" s="14"/>
      <c r="M149" s="14"/>
    </row>
    <row r="150" customFormat="false" ht="12.8" hidden="false" customHeight="false" outlineLevel="0" collapsed="false">
      <c r="D150" s="5"/>
      <c r="E150" s="5"/>
      <c r="F150" s="5"/>
      <c r="G150" s="6" t="s">
        <v>1</v>
      </c>
      <c r="H150" s="6" t="s">
        <v>2</v>
      </c>
      <c r="I150" s="6" t="s">
        <v>3</v>
      </c>
      <c r="J150" s="6" t="s">
        <v>4</v>
      </c>
      <c r="K150" s="6" t="s">
        <v>5</v>
      </c>
      <c r="L150" s="6" t="s">
        <v>6</v>
      </c>
      <c r="M150" s="6" t="s">
        <v>7</v>
      </c>
    </row>
    <row r="151" customFormat="false" ht="12.8" hidden="false" customHeight="false" outlineLevel="0" collapsed="false">
      <c r="A151" s="1" t="n">
        <v>2</v>
      </c>
      <c r="D151" s="15" t="s">
        <v>8</v>
      </c>
      <c r="E151" s="16" t="n">
        <v>111</v>
      </c>
      <c r="F151" s="16" t="s">
        <v>34</v>
      </c>
      <c r="G151" s="17" t="n">
        <f aca="false">G161+G180+G196</f>
        <v>426237.42</v>
      </c>
      <c r="H151" s="17" t="n">
        <f aca="false">H161+H180+H196</f>
        <v>433833.59</v>
      </c>
      <c r="I151" s="17" t="n">
        <f aca="false">I161+I180+I196</f>
        <v>453060</v>
      </c>
      <c r="J151" s="17" t="n">
        <f aca="false">J161+J180+J196</f>
        <v>456466.12</v>
      </c>
      <c r="K151" s="17" t="n">
        <f aca="false">K161+K180+K196</f>
        <v>483233</v>
      </c>
      <c r="L151" s="17" t="n">
        <f aca="false">L161+L180+L196</f>
        <v>527790</v>
      </c>
      <c r="M151" s="17" t="n">
        <f aca="false">M161+M180+M196</f>
        <v>527790</v>
      </c>
    </row>
    <row r="152" customFormat="false" ht="12.8" hidden="false" customHeight="false" outlineLevel="0" collapsed="false">
      <c r="A152" s="1" t="n">
        <v>2</v>
      </c>
      <c r="D152" s="15"/>
      <c r="E152" s="16" t="n">
        <v>41</v>
      </c>
      <c r="F152" s="16" t="s">
        <v>10</v>
      </c>
      <c r="G152" s="17" t="n">
        <f aca="false">G166+G185+G201</f>
        <v>233190.06</v>
      </c>
      <c r="H152" s="17" t="n">
        <f aca="false">H166+H185+H201</f>
        <v>264846.47</v>
      </c>
      <c r="I152" s="17" t="n">
        <f aca="false">I166+I185+I201</f>
        <v>274378</v>
      </c>
      <c r="J152" s="17" t="n">
        <f aca="false">J166+J185+J201</f>
        <v>273337.44</v>
      </c>
      <c r="K152" s="17" t="n">
        <f aca="false">K166+K185+K201</f>
        <v>318201</v>
      </c>
      <c r="L152" s="17" t="n">
        <f aca="false">L166+L185+L201</f>
        <v>325657</v>
      </c>
      <c r="M152" s="17" t="n">
        <f aca="false">M166+M185+M201</f>
        <v>337255</v>
      </c>
    </row>
    <row r="153" customFormat="false" ht="12.8" hidden="false" customHeight="false" outlineLevel="0" collapsed="false">
      <c r="D153" s="15"/>
      <c r="E153" s="16" t="n">
        <v>72</v>
      </c>
      <c r="F153" s="16" t="s">
        <v>12</v>
      </c>
      <c r="G153" s="17" t="n">
        <f aca="false">G169+G187+G203</f>
        <v>0</v>
      </c>
      <c r="H153" s="17" t="n">
        <f aca="false">H169+H187+H203</f>
        <v>0</v>
      </c>
      <c r="I153" s="17" t="n">
        <f aca="false">I169+I187+I203</f>
        <v>47445</v>
      </c>
      <c r="J153" s="17" t="n">
        <f aca="false">J169+J187+J203</f>
        <v>55075.9</v>
      </c>
      <c r="K153" s="17" t="n">
        <f aca="false">K169+K187+K203</f>
        <v>49300</v>
      </c>
      <c r="L153" s="17" t="n">
        <f aca="false">L169+L187+L203</f>
        <v>49360</v>
      </c>
      <c r="M153" s="17" t="n">
        <f aca="false">M169+M187+M203</f>
        <v>49360</v>
      </c>
    </row>
    <row r="154" customFormat="false" ht="12.8" hidden="false" customHeight="false" outlineLevel="0" collapsed="false">
      <c r="A154" s="1" t="n">
        <v>2</v>
      </c>
      <c r="D154" s="12"/>
      <c r="E154" s="13"/>
      <c r="F154" s="18" t="s">
        <v>105</v>
      </c>
      <c r="G154" s="19" t="n">
        <f aca="false">SUM(G151:G153)</f>
        <v>659427.48</v>
      </c>
      <c r="H154" s="19" t="n">
        <f aca="false">SUM(H151:H153)</f>
        <v>698680.06</v>
      </c>
      <c r="I154" s="19" t="n">
        <f aca="false">SUM(I151:I153)</f>
        <v>774883</v>
      </c>
      <c r="J154" s="19" t="n">
        <f aca="false">SUM(J151:J153)</f>
        <v>784879.46</v>
      </c>
      <c r="K154" s="19" t="n">
        <f aca="false">SUM(K151:K153)</f>
        <v>850734</v>
      </c>
      <c r="L154" s="19" t="n">
        <f aca="false">SUM(L151:L153)</f>
        <v>902807</v>
      </c>
      <c r="M154" s="19" t="n">
        <f aca="false">SUM(M151:M153)</f>
        <v>914405</v>
      </c>
    </row>
    <row r="156" customFormat="false" ht="12.8" hidden="false" customHeight="false" outlineLevel="0" collapsed="false">
      <c r="D156" s="20" t="s">
        <v>151</v>
      </c>
      <c r="E156" s="20"/>
      <c r="F156" s="20"/>
      <c r="G156" s="20"/>
      <c r="H156" s="20"/>
      <c r="I156" s="20"/>
      <c r="J156" s="20"/>
      <c r="K156" s="20"/>
      <c r="L156" s="20"/>
      <c r="M156" s="20"/>
    </row>
    <row r="157" customFormat="false" ht="12.8" hidden="false" customHeight="false" outlineLevel="0" collapsed="false">
      <c r="D157" s="6" t="s">
        <v>20</v>
      </c>
      <c r="E157" s="6" t="s">
        <v>21</v>
      </c>
      <c r="F157" s="6" t="s">
        <v>22</v>
      </c>
      <c r="G157" s="6" t="s">
        <v>1</v>
      </c>
      <c r="H157" s="6" t="s">
        <v>2</v>
      </c>
      <c r="I157" s="6" t="s">
        <v>3</v>
      </c>
      <c r="J157" s="6" t="s">
        <v>4</v>
      </c>
      <c r="K157" s="6" t="s">
        <v>5</v>
      </c>
      <c r="L157" s="6" t="s">
        <v>6</v>
      </c>
      <c r="M157" s="6" t="s">
        <v>7</v>
      </c>
    </row>
    <row r="158" customFormat="false" ht="12.8" hidden="false" customHeight="false" outlineLevel="0" collapsed="false">
      <c r="A158" s="1" t="n">
        <v>2</v>
      </c>
      <c r="B158" s="1" t="n">
        <v>1</v>
      </c>
      <c r="D158" s="50" t="s">
        <v>137</v>
      </c>
      <c r="E158" s="8" t="n">
        <v>610</v>
      </c>
      <c r="F158" s="8" t="s">
        <v>110</v>
      </c>
      <c r="G158" s="9" t="n">
        <v>1950</v>
      </c>
      <c r="H158" s="9" t="n">
        <v>1807</v>
      </c>
      <c r="I158" s="9" t="n">
        <v>0</v>
      </c>
      <c r="J158" s="9" t="n">
        <v>2315</v>
      </c>
      <c r="K158" s="9" t="n">
        <v>0</v>
      </c>
      <c r="L158" s="9" t="n">
        <f aca="false">K158</f>
        <v>0</v>
      </c>
      <c r="M158" s="9" t="n">
        <f aca="false">L158</f>
        <v>0</v>
      </c>
    </row>
    <row r="159" customFormat="false" ht="12.8" hidden="false" customHeight="false" outlineLevel="0" collapsed="false">
      <c r="A159" s="1" t="n">
        <v>2</v>
      </c>
      <c r="B159" s="1" t="n">
        <v>1</v>
      </c>
      <c r="D159" s="50"/>
      <c r="E159" s="8" t="n">
        <v>620</v>
      </c>
      <c r="F159" s="8" t="s">
        <v>111</v>
      </c>
      <c r="G159" s="9" t="n">
        <v>681.54</v>
      </c>
      <c r="H159" s="9" t="n">
        <v>659.52</v>
      </c>
      <c r="I159" s="9" t="n">
        <v>0</v>
      </c>
      <c r="J159" s="9" t="n">
        <v>809.09</v>
      </c>
      <c r="K159" s="9" t="n">
        <v>0</v>
      </c>
      <c r="L159" s="9" t="n">
        <f aca="false">K159</f>
        <v>0</v>
      </c>
      <c r="M159" s="9" t="n">
        <f aca="false">L159</f>
        <v>0</v>
      </c>
    </row>
    <row r="160" customFormat="false" ht="12.8" hidden="false" customHeight="false" outlineLevel="0" collapsed="false">
      <c r="A160" s="1" t="n">
        <v>2</v>
      </c>
      <c r="B160" s="1" t="n">
        <v>1</v>
      </c>
      <c r="D160" s="50"/>
      <c r="E160" s="8" t="n">
        <v>630</v>
      </c>
      <c r="F160" s="8" t="s">
        <v>112</v>
      </c>
      <c r="G160" s="9" t="n">
        <v>1826.87</v>
      </c>
      <c r="H160" s="9" t="n">
        <v>2145.07</v>
      </c>
      <c r="I160" s="9" t="n">
        <v>4300</v>
      </c>
      <c r="J160" s="9" t="n">
        <v>1673.91</v>
      </c>
      <c r="K160" s="9" t="n">
        <f aca="false">príjmy!H93</f>
        <v>4300</v>
      </c>
      <c r="L160" s="9" t="n">
        <f aca="false">príjmy!I93</f>
        <v>4300</v>
      </c>
      <c r="M160" s="9" t="n">
        <f aca="false">príjmy!J93</f>
        <v>4300</v>
      </c>
    </row>
    <row r="161" customFormat="false" ht="12.8" hidden="false" customHeight="false" outlineLevel="0" collapsed="false">
      <c r="A161" s="1" t="n">
        <v>2</v>
      </c>
      <c r="B161" s="1" t="n">
        <v>1</v>
      </c>
      <c r="D161" s="51" t="s">
        <v>8</v>
      </c>
      <c r="E161" s="25" t="n">
        <v>111</v>
      </c>
      <c r="F161" s="25" t="s">
        <v>115</v>
      </c>
      <c r="G161" s="26" t="n">
        <f aca="false">SUM(G158:G160)</f>
        <v>4458.41</v>
      </c>
      <c r="H161" s="26" t="n">
        <f aca="false">SUM(H158:H160)</f>
        <v>4611.59</v>
      </c>
      <c r="I161" s="26" t="n">
        <f aca="false">SUM(I158:I160)</f>
        <v>4300</v>
      </c>
      <c r="J161" s="26" t="n">
        <f aca="false">SUM(J158:J160)</f>
        <v>4798</v>
      </c>
      <c r="K161" s="26" t="n">
        <f aca="false">SUM(K158:K160)</f>
        <v>4300</v>
      </c>
      <c r="L161" s="26" t="n">
        <f aca="false">SUM(L158:L160)</f>
        <v>4300</v>
      </c>
      <c r="M161" s="26" t="n">
        <f aca="false">SUM(M158:M160)</f>
        <v>4300</v>
      </c>
    </row>
    <row r="162" customFormat="false" ht="12.8" hidden="false" customHeight="false" outlineLevel="0" collapsed="false">
      <c r="A162" s="1" t="n">
        <v>2</v>
      </c>
      <c r="B162" s="1" t="n">
        <v>1</v>
      </c>
      <c r="D162" s="50" t="s">
        <v>137</v>
      </c>
      <c r="E162" s="8" t="n">
        <v>610</v>
      </c>
      <c r="F162" s="8" t="s">
        <v>110</v>
      </c>
      <c r="G162" s="9" t="n">
        <v>89784.2</v>
      </c>
      <c r="H162" s="9" t="n">
        <v>92839.99</v>
      </c>
      <c r="I162" s="9" t="n">
        <v>100040</v>
      </c>
      <c r="J162" s="9" t="n">
        <v>97764.72</v>
      </c>
      <c r="K162" s="9" t="n">
        <v>111970</v>
      </c>
      <c r="L162" s="9" t="n">
        <v>118178</v>
      </c>
      <c r="M162" s="9" t="n">
        <v>124759</v>
      </c>
    </row>
    <row r="163" customFormat="false" ht="12.8" hidden="false" customHeight="false" outlineLevel="0" collapsed="false">
      <c r="A163" s="1" t="n">
        <v>2</v>
      </c>
      <c r="B163" s="1" t="n">
        <v>1</v>
      </c>
      <c r="D163" s="50"/>
      <c r="E163" s="8" t="n">
        <v>620</v>
      </c>
      <c r="F163" s="8" t="s">
        <v>111</v>
      </c>
      <c r="G163" s="9" t="n">
        <v>33111.05</v>
      </c>
      <c r="H163" s="9" t="n">
        <v>34064.19</v>
      </c>
      <c r="I163" s="9" t="n">
        <v>36965</v>
      </c>
      <c r="J163" s="9" t="n">
        <v>35927.8</v>
      </c>
      <c r="K163" s="9" t="n">
        <v>42034</v>
      </c>
      <c r="L163" s="9" t="n">
        <v>43666</v>
      </c>
      <c r="M163" s="9" t="n">
        <v>46099</v>
      </c>
    </row>
    <row r="164" customFormat="false" ht="12.8" hidden="false" customHeight="false" outlineLevel="0" collapsed="false">
      <c r="A164" s="1" t="n">
        <v>2</v>
      </c>
      <c r="B164" s="1" t="n">
        <v>1</v>
      </c>
      <c r="D164" s="50"/>
      <c r="E164" s="8" t="n">
        <v>630</v>
      </c>
      <c r="F164" s="8" t="s">
        <v>112</v>
      </c>
      <c r="G164" s="9" t="n">
        <v>11608.63</v>
      </c>
      <c r="H164" s="9" t="n">
        <v>14865.71</v>
      </c>
      <c r="I164" s="9" t="n">
        <v>10505</v>
      </c>
      <c r="J164" s="9" t="n">
        <v>16547.16</v>
      </c>
      <c r="K164" s="9" t="n">
        <f aca="false">10168+11329+2200+19321-9324</f>
        <v>33694</v>
      </c>
      <c r="L164" s="9" t="n">
        <f aca="false">10283+11329+2200</f>
        <v>23812</v>
      </c>
      <c r="M164" s="9" t="n">
        <f aca="false">10354+11329+2200</f>
        <v>23883</v>
      </c>
    </row>
    <row r="165" customFormat="false" ht="12.8" hidden="false" customHeight="false" outlineLevel="0" collapsed="false">
      <c r="A165" s="1" t="n">
        <v>2</v>
      </c>
      <c r="B165" s="1" t="n">
        <v>1</v>
      </c>
      <c r="D165" s="50"/>
      <c r="E165" s="8" t="n">
        <v>640</v>
      </c>
      <c r="F165" s="8" t="s">
        <v>113</v>
      </c>
      <c r="G165" s="9" t="n">
        <v>0</v>
      </c>
      <c r="H165" s="9" t="n">
        <v>629.14</v>
      </c>
      <c r="I165" s="9" t="n">
        <v>0</v>
      </c>
      <c r="J165" s="9" t="n">
        <v>746.48</v>
      </c>
      <c r="K165" s="9" t="n">
        <v>1787</v>
      </c>
      <c r="L165" s="9" t="n">
        <v>0</v>
      </c>
      <c r="M165" s="9" t="n">
        <v>0</v>
      </c>
    </row>
    <row r="166" customFormat="false" ht="12.8" hidden="false" customHeight="false" outlineLevel="0" collapsed="false">
      <c r="A166" s="1" t="n">
        <v>2</v>
      </c>
      <c r="B166" s="1" t="n">
        <v>1</v>
      </c>
      <c r="D166" s="51" t="s">
        <v>8</v>
      </c>
      <c r="E166" s="25" t="n">
        <v>41</v>
      </c>
      <c r="F166" s="25" t="s">
        <v>10</v>
      </c>
      <c r="G166" s="26" t="n">
        <f aca="false">SUM(G162:G165)</f>
        <v>134503.88</v>
      </c>
      <c r="H166" s="26" t="n">
        <f aca="false">SUM(H162:H165)</f>
        <v>142399.03</v>
      </c>
      <c r="I166" s="26" t="n">
        <f aca="false">SUM(I162:I165)</f>
        <v>147510</v>
      </c>
      <c r="J166" s="26" t="n">
        <f aca="false">SUM(J162:J165)</f>
        <v>150986.16</v>
      </c>
      <c r="K166" s="26" t="n">
        <f aca="false">SUM(K162:K165)</f>
        <v>189485</v>
      </c>
      <c r="L166" s="26" t="n">
        <f aca="false">SUM(L162:L165)</f>
        <v>185656</v>
      </c>
      <c r="M166" s="26" t="n">
        <f aca="false">SUM(M162:M165)</f>
        <v>194741</v>
      </c>
    </row>
    <row r="167" customFormat="false" ht="12.8" hidden="false" customHeight="false" outlineLevel="0" collapsed="false">
      <c r="D167" s="27" t="s">
        <v>137</v>
      </c>
      <c r="E167" s="8" t="n">
        <v>630</v>
      </c>
      <c r="F167" s="8" t="s">
        <v>112</v>
      </c>
      <c r="G167" s="9" t="n">
        <v>0</v>
      </c>
      <c r="H167" s="9" t="n">
        <v>0</v>
      </c>
      <c r="I167" s="9" t="n">
        <v>900</v>
      </c>
      <c r="J167" s="9" t="n">
        <v>472.46</v>
      </c>
      <c r="K167" s="9" t="n">
        <f aca="false">príjmy!H118</f>
        <v>650</v>
      </c>
      <c r="L167" s="9" t="n">
        <f aca="false">K167</f>
        <v>650</v>
      </c>
      <c r="M167" s="9" t="n">
        <f aca="false">L167</f>
        <v>650</v>
      </c>
    </row>
    <row r="168" customFormat="false" ht="12.8" hidden="false" customHeight="false" outlineLevel="0" collapsed="false">
      <c r="D168" s="27" t="s">
        <v>137</v>
      </c>
      <c r="E168" s="8" t="n">
        <v>640</v>
      </c>
      <c r="F168" s="8" t="s">
        <v>113</v>
      </c>
      <c r="G168" s="9" t="n">
        <v>0</v>
      </c>
      <c r="H168" s="9" t="n">
        <v>0</v>
      </c>
      <c r="I168" s="9" t="n">
        <v>870</v>
      </c>
      <c r="J168" s="9" t="n">
        <v>937.17</v>
      </c>
      <c r="K168" s="9" t="n">
        <v>940</v>
      </c>
      <c r="L168" s="9" t="n">
        <f aca="false">K168</f>
        <v>940</v>
      </c>
      <c r="M168" s="9" t="n">
        <f aca="false">L168</f>
        <v>940</v>
      </c>
    </row>
    <row r="169" customFormat="false" ht="12.8" hidden="false" customHeight="false" outlineLevel="0" collapsed="false">
      <c r="D169" s="51" t="s">
        <v>8</v>
      </c>
      <c r="E169" s="25" t="n">
        <v>72</v>
      </c>
      <c r="F169" s="25" t="s">
        <v>12</v>
      </c>
      <c r="G169" s="26" t="n">
        <f aca="false">SUM(G167:G168)</f>
        <v>0</v>
      </c>
      <c r="H169" s="26" t="n">
        <f aca="false">SUM(H167:H168)</f>
        <v>0</v>
      </c>
      <c r="I169" s="26" t="n">
        <f aca="false">SUM(I167:I168)</f>
        <v>1770</v>
      </c>
      <c r="J169" s="26" t="n">
        <f aca="false">SUM(J167:J168)</f>
        <v>1409.63</v>
      </c>
      <c r="K169" s="26" t="n">
        <f aca="false">SUM(K167:K168)</f>
        <v>1590</v>
      </c>
      <c r="L169" s="26" t="n">
        <f aca="false">SUM(L167:L168)</f>
        <v>1590</v>
      </c>
      <c r="M169" s="26" t="n">
        <f aca="false">SUM(M167:M168)</f>
        <v>1590</v>
      </c>
    </row>
    <row r="170" customFormat="false" ht="12.8" hidden="false" customHeight="false" outlineLevel="0" collapsed="false">
      <c r="A170" s="1" t="n">
        <v>2</v>
      </c>
      <c r="B170" s="1" t="n">
        <v>1</v>
      </c>
      <c r="D170" s="12"/>
      <c r="E170" s="13"/>
      <c r="F170" s="10" t="s">
        <v>105</v>
      </c>
      <c r="G170" s="11" t="n">
        <f aca="false">G161+G166+G169</f>
        <v>138962.29</v>
      </c>
      <c r="H170" s="11" t="n">
        <f aca="false">H161+H166+H169</f>
        <v>147010.62</v>
      </c>
      <c r="I170" s="11" t="n">
        <f aca="false">I161+I166+I169</f>
        <v>153580</v>
      </c>
      <c r="J170" s="11" t="n">
        <f aca="false">J161+J166+J169</f>
        <v>157193.79</v>
      </c>
      <c r="K170" s="11" t="n">
        <f aca="false">K161+K166+K169</f>
        <v>195375</v>
      </c>
      <c r="L170" s="11" t="n">
        <f aca="false">L161+L166+L169</f>
        <v>191546</v>
      </c>
      <c r="M170" s="11" t="n">
        <f aca="false">M161+M166+M169</f>
        <v>200631</v>
      </c>
    </row>
    <row r="172" customFormat="false" ht="12.8" hidden="false" customHeight="false" outlineLevel="0" collapsed="false">
      <c r="E172" s="28" t="s">
        <v>44</v>
      </c>
      <c r="F172" s="12" t="s">
        <v>129</v>
      </c>
      <c r="G172" s="29"/>
      <c r="H172" s="29"/>
      <c r="I172" s="29"/>
      <c r="J172" s="29" t="n">
        <v>387.29</v>
      </c>
      <c r="K172" s="29" t="n">
        <v>1427</v>
      </c>
      <c r="L172" s="29" t="n">
        <f aca="false">K172</f>
        <v>1427</v>
      </c>
      <c r="M172" s="30" t="n">
        <f aca="false">L172</f>
        <v>1427</v>
      </c>
    </row>
    <row r="173" customFormat="false" ht="12.8" hidden="false" customHeight="false" outlineLevel="0" collapsed="false">
      <c r="E173" s="36"/>
      <c r="F173" s="47" t="s">
        <v>130</v>
      </c>
      <c r="G173" s="38"/>
      <c r="H173" s="38"/>
      <c r="I173" s="38"/>
      <c r="J173" s="38"/>
      <c r="K173" s="38" t="n">
        <v>4400</v>
      </c>
      <c r="L173" s="38" t="n">
        <f aca="false">K173</f>
        <v>4400</v>
      </c>
      <c r="M173" s="39" t="n">
        <f aca="false">L173</f>
        <v>4400</v>
      </c>
    </row>
    <row r="175" customFormat="false" ht="12.8" hidden="false" customHeight="false" outlineLevel="0" collapsed="false">
      <c r="D175" s="20" t="s">
        <v>152</v>
      </c>
      <c r="E175" s="20"/>
      <c r="F175" s="20"/>
      <c r="G175" s="20"/>
      <c r="H175" s="20"/>
      <c r="I175" s="20"/>
      <c r="J175" s="20"/>
      <c r="K175" s="20"/>
      <c r="L175" s="20"/>
      <c r="M175" s="20"/>
    </row>
    <row r="176" customFormat="false" ht="12.8" hidden="false" customHeight="false" outlineLevel="0" collapsed="false">
      <c r="D176" s="6" t="s">
        <v>20</v>
      </c>
      <c r="E176" s="6" t="s">
        <v>21</v>
      </c>
      <c r="F176" s="6" t="s">
        <v>22</v>
      </c>
      <c r="G176" s="6" t="s">
        <v>1</v>
      </c>
      <c r="H176" s="6" t="s">
        <v>2</v>
      </c>
      <c r="I176" s="6" t="s">
        <v>3</v>
      </c>
      <c r="J176" s="6" t="s">
        <v>153</v>
      </c>
      <c r="K176" s="6" t="s">
        <v>5</v>
      </c>
      <c r="L176" s="6" t="s">
        <v>6</v>
      </c>
      <c r="M176" s="6" t="s">
        <v>7</v>
      </c>
    </row>
    <row r="177" customFormat="false" ht="12.8" hidden="false" customHeight="false" outlineLevel="0" collapsed="false">
      <c r="A177" s="1" t="n">
        <v>2</v>
      </c>
      <c r="B177" s="1" t="n">
        <v>2</v>
      </c>
      <c r="D177" s="27" t="s">
        <v>154</v>
      </c>
      <c r="E177" s="8" t="n">
        <v>630</v>
      </c>
      <c r="F177" s="8" t="s">
        <v>112</v>
      </c>
      <c r="G177" s="9" t="n">
        <v>2850</v>
      </c>
      <c r="H177" s="9" t="n">
        <v>883</v>
      </c>
      <c r="I177" s="9" t="n">
        <v>0</v>
      </c>
      <c r="J177" s="9" t="n">
        <v>2006.7</v>
      </c>
      <c r="K177" s="9" t="n">
        <v>0</v>
      </c>
      <c r="L177" s="9" t="n">
        <f aca="false">K177</f>
        <v>0</v>
      </c>
      <c r="M177" s="9" t="n">
        <f aca="false">L177</f>
        <v>0</v>
      </c>
    </row>
    <row r="178" customFormat="false" ht="12.8" hidden="false" customHeight="false" outlineLevel="0" collapsed="false">
      <c r="A178" s="1" t="n">
        <v>2</v>
      </c>
      <c r="B178" s="1" t="n">
        <v>2</v>
      </c>
      <c r="D178" s="27"/>
      <c r="E178" s="8" t="n">
        <v>640</v>
      </c>
      <c r="F178" s="8" t="s">
        <v>113</v>
      </c>
      <c r="G178" s="9" t="n">
        <v>564.4</v>
      </c>
      <c r="H178" s="9" t="n">
        <v>431.6</v>
      </c>
      <c r="I178" s="9" t="n">
        <v>560</v>
      </c>
      <c r="J178" s="9" t="n">
        <v>182.6</v>
      </c>
      <c r="K178" s="9" t="n">
        <v>185</v>
      </c>
      <c r="L178" s="9" t="n">
        <f aca="false">K178</f>
        <v>185</v>
      </c>
      <c r="M178" s="9" t="n">
        <f aca="false">L178</f>
        <v>185</v>
      </c>
    </row>
    <row r="179" customFormat="false" ht="12.8" hidden="false" customHeight="false" outlineLevel="0" collapsed="false">
      <c r="A179" s="1" t="n">
        <v>2</v>
      </c>
      <c r="B179" s="1" t="n">
        <v>2</v>
      </c>
      <c r="D179" s="27"/>
      <c r="E179" s="8" t="s">
        <v>37</v>
      </c>
      <c r="F179" s="8" t="s">
        <v>9</v>
      </c>
      <c r="G179" s="24" t="n">
        <v>417583.61</v>
      </c>
      <c r="H179" s="24" t="n">
        <v>427018.4</v>
      </c>
      <c r="I179" s="9" t="n">
        <v>447310</v>
      </c>
      <c r="J179" s="24" t="n">
        <v>448512.82</v>
      </c>
      <c r="K179" s="9" t="n">
        <v>477778</v>
      </c>
      <c r="L179" s="9" t="n">
        <v>522335</v>
      </c>
      <c r="M179" s="9" t="n">
        <f aca="false">L179</f>
        <v>522335</v>
      </c>
    </row>
    <row r="180" customFormat="false" ht="12.8" hidden="false" customHeight="false" outlineLevel="0" collapsed="false">
      <c r="A180" s="1" t="n">
        <v>2</v>
      </c>
      <c r="B180" s="1" t="n">
        <v>2</v>
      </c>
      <c r="D180" s="51" t="s">
        <v>8</v>
      </c>
      <c r="E180" s="25" t="n">
        <v>111</v>
      </c>
      <c r="F180" s="25" t="s">
        <v>115</v>
      </c>
      <c r="G180" s="26" t="n">
        <f aca="false">SUM(G177:G179)</f>
        <v>420998.01</v>
      </c>
      <c r="H180" s="26" t="n">
        <f aca="false">SUM(H177:H179)</f>
        <v>428333</v>
      </c>
      <c r="I180" s="26" t="n">
        <f aca="false">SUM(I177:I179)</f>
        <v>447870</v>
      </c>
      <c r="J180" s="26" t="n">
        <f aca="false">SUM(J177:J179)</f>
        <v>450702.12</v>
      </c>
      <c r="K180" s="26" t="n">
        <f aca="false">SUM(K177:K179)</f>
        <v>477963</v>
      </c>
      <c r="L180" s="26" t="n">
        <f aca="false">SUM(L177:L179)</f>
        <v>522520</v>
      </c>
      <c r="M180" s="26" t="n">
        <f aca="false">SUM(M177:M179)</f>
        <v>522520</v>
      </c>
    </row>
    <row r="181" customFormat="false" ht="12.8" hidden="false" customHeight="false" outlineLevel="0" collapsed="false">
      <c r="A181" s="1" t="n">
        <v>2</v>
      </c>
      <c r="B181" s="1" t="n">
        <v>2</v>
      </c>
      <c r="D181" s="27" t="s">
        <v>154</v>
      </c>
      <c r="E181" s="8" t="n">
        <v>630</v>
      </c>
      <c r="F181" s="8" t="s">
        <v>112</v>
      </c>
      <c r="G181" s="9" t="n">
        <v>2669.87</v>
      </c>
      <c r="H181" s="9" t="n">
        <v>748.81</v>
      </c>
      <c r="I181" s="9" t="n">
        <v>750</v>
      </c>
      <c r="J181" s="9" t="n">
        <v>1965.17</v>
      </c>
      <c r="K181" s="9" t="n">
        <v>1229</v>
      </c>
      <c r="L181" s="9" t="n">
        <f aca="false">K181</f>
        <v>1229</v>
      </c>
      <c r="M181" s="9" t="n">
        <f aca="false">L181</f>
        <v>1229</v>
      </c>
    </row>
    <row r="182" customFormat="false" ht="12.8" hidden="false" customHeight="false" outlineLevel="0" collapsed="false">
      <c r="A182" s="1" t="n">
        <v>2</v>
      </c>
      <c r="B182" s="1" t="n">
        <v>2</v>
      </c>
      <c r="D182" s="27"/>
      <c r="E182" s="8" t="n">
        <v>640</v>
      </c>
      <c r="F182" s="8" t="s">
        <v>113</v>
      </c>
      <c r="G182" s="9" t="n">
        <v>777.29</v>
      </c>
      <c r="H182" s="9" t="n">
        <v>228.89</v>
      </c>
      <c r="I182" s="9" t="n">
        <v>865</v>
      </c>
      <c r="J182" s="9" t="n">
        <v>170.52</v>
      </c>
      <c r="K182" s="9" t="n">
        <v>680</v>
      </c>
      <c r="L182" s="9" t="n">
        <f aca="false">K182</f>
        <v>680</v>
      </c>
      <c r="M182" s="9" t="n">
        <f aca="false">L182</f>
        <v>680</v>
      </c>
    </row>
    <row r="183" customFormat="false" ht="12.8" hidden="false" customHeight="false" outlineLevel="0" collapsed="false">
      <c r="A183" s="1" t="n">
        <v>2</v>
      </c>
      <c r="B183" s="1" t="n">
        <v>2</v>
      </c>
      <c r="D183" s="27"/>
      <c r="E183" s="8" t="s">
        <v>37</v>
      </c>
      <c r="F183" s="8" t="s">
        <v>155</v>
      </c>
      <c r="G183" s="9" t="n">
        <v>74439.17</v>
      </c>
      <c r="H183" s="9" t="n">
        <v>88060.03</v>
      </c>
      <c r="I183" s="9" t="n">
        <v>88335</v>
      </c>
      <c r="J183" s="24" t="n">
        <v>87928.51</v>
      </c>
      <c r="K183" s="9" t="n">
        <v>79743</v>
      </c>
      <c r="L183" s="9" t="n">
        <v>88737</v>
      </c>
      <c r="M183" s="9" t="n">
        <f aca="false">L183</f>
        <v>88737</v>
      </c>
    </row>
    <row r="184" customFormat="false" ht="12.8" hidden="false" customHeight="false" outlineLevel="0" collapsed="false">
      <c r="D184" s="1" t="s">
        <v>156</v>
      </c>
      <c r="E184" s="8" t="n">
        <v>630</v>
      </c>
      <c r="F184" s="8" t="s">
        <v>112</v>
      </c>
      <c r="G184" s="9" t="n">
        <v>0</v>
      </c>
      <c r="H184" s="9" t="n">
        <v>0</v>
      </c>
      <c r="I184" s="9" t="n">
        <v>0</v>
      </c>
      <c r="J184" s="24" t="n">
        <v>859.78</v>
      </c>
      <c r="K184" s="9" t="n">
        <f aca="false">5536+2200</f>
        <v>7736</v>
      </c>
      <c r="L184" s="9" t="n">
        <f aca="false">K184</f>
        <v>7736</v>
      </c>
      <c r="M184" s="9" t="n">
        <f aca="false">L184</f>
        <v>7736</v>
      </c>
    </row>
    <row r="185" customFormat="false" ht="12.8" hidden="false" customHeight="false" outlineLevel="0" collapsed="false">
      <c r="A185" s="1" t="n">
        <v>2</v>
      </c>
      <c r="B185" s="1" t="n">
        <v>2</v>
      </c>
      <c r="D185" s="51" t="s">
        <v>8</v>
      </c>
      <c r="E185" s="25" t="n">
        <v>41</v>
      </c>
      <c r="F185" s="25" t="s">
        <v>10</v>
      </c>
      <c r="G185" s="26" t="n">
        <f aca="false">SUM(G181:G184)</f>
        <v>77886.33</v>
      </c>
      <c r="H185" s="26" t="n">
        <f aca="false">SUM(H181:H184)</f>
        <v>89037.73</v>
      </c>
      <c r="I185" s="26" t="n">
        <f aca="false">SUM(I181:I184)</f>
        <v>89950</v>
      </c>
      <c r="J185" s="26" t="n">
        <f aca="false">SUM(J181:J184)</f>
        <v>90923.98</v>
      </c>
      <c r="K185" s="26" t="n">
        <f aca="false">SUM(K181:K184)</f>
        <v>89388</v>
      </c>
      <c r="L185" s="26" t="n">
        <f aca="false">SUM(L181:L184)</f>
        <v>98382</v>
      </c>
      <c r="M185" s="26" t="n">
        <f aca="false">SUM(M181:M184)</f>
        <v>98382</v>
      </c>
    </row>
    <row r="186" customFormat="false" ht="12.8" hidden="false" customHeight="false" outlineLevel="0" collapsed="false">
      <c r="D186" s="27" t="s">
        <v>154</v>
      </c>
      <c r="E186" s="8" t="s">
        <v>37</v>
      </c>
      <c r="F186" s="8" t="s">
        <v>12</v>
      </c>
      <c r="G186" s="9" t="n">
        <v>0</v>
      </c>
      <c r="H186" s="9" t="n">
        <v>0</v>
      </c>
      <c r="I186" s="9" t="n">
        <v>45500</v>
      </c>
      <c r="J186" s="24" t="n">
        <v>53456.9</v>
      </c>
      <c r="K186" s="9" t="n">
        <f aca="false">príjmy!H60+príjmy!H119</f>
        <v>47500</v>
      </c>
      <c r="L186" s="9" t="n">
        <v>47560</v>
      </c>
      <c r="M186" s="9" t="n">
        <f aca="false">L186</f>
        <v>47560</v>
      </c>
    </row>
    <row r="187" customFormat="false" ht="12.8" hidden="false" customHeight="false" outlineLevel="0" collapsed="false">
      <c r="D187" s="51" t="s">
        <v>8</v>
      </c>
      <c r="E187" s="25" t="n">
        <v>72</v>
      </c>
      <c r="F187" s="25" t="s">
        <v>12</v>
      </c>
      <c r="G187" s="26" t="n">
        <f aca="false">SUM(G186:G186)</f>
        <v>0</v>
      </c>
      <c r="H187" s="26" t="n">
        <f aca="false">SUM(H186:H186)</f>
        <v>0</v>
      </c>
      <c r="I187" s="26" t="n">
        <f aca="false">SUM(I186:I186)</f>
        <v>45500</v>
      </c>
      <c r="J187" s="26" t="n">
        <f aca="false">SUM(J186:J186)</f>
        <v>53456.9</v>
      </c>
      <c r="K187" s="26" t="n">
        <f aca="false">SUM(K186:K186)</f>
        <v>47500</v>
      </c>
      <c r="L187" s="26" t="n">
        <f aca="false">SUM(L186:L186)</f>
        <v>47560</v>
      </c>
      <c r="M187" s="26" t="n">
        <f aca="false">SUM(M186:M186)</f>
        <v>47560</v>
      </c>
    </row>
    <row r="188" customFormat="false" ht="12.8" hidden="false" customHeight="false" outlineLevel="0" collapsed="false">
      <c r="A188" s="1" t="n">
        <v>2</v>
      </c>
      <c r="B188" s="1" t="n">
        <v>2</v>
      </c>
      <c r="D188" s="12"/>
      <c r="E188" s="13"/>
      <c r="F188" s="10" t="s">
        <v>105</v>
      </c>
      <c r="G188" s="11" t="n">
        <f aca="false">G180+G185+G187</f>
        <v>498884.34</v>
      </c>
      <c r="H188" s="11" t="n">
        <f aca="false">H180+H185+H187</f>
        <v>517370.73</v>
      </c>
      <c r="I188" s="11" t="n">
        <f aca="false">I180+I185+I187</f>
        <v>583320</v>
      </c>
      <c r="J188" s="11" t="n">
        <f aca="false">J180+J185+J187</f>
        <v>595083</v>
      </c>
      <c r="K188" s="11" t="n">
        <f aca="false">K180+K185+K187</f>
        <v>614851</v>
      </c>
      <c r="L188" s="11" t="n">
        <f aca="false">L180+L185+L187</f>
        <v>668462</v>
      </c>
      <c r="M188" s="11" t="n">
        <f aca="false">M180+M185+M187</f>
        <v>668462</v>
      </c>
    </row>
    <row r="190" customFormat="false" ht="12.8" hidden="false" customHeight="false" outlineLevel="0" collapsed="false">
      <c r="E190" s="28" t="s">
        <v>44</v>
      </c>
      <c r="F190" s="12" t="s">
        <v>157</v>
      </c>
      <c r="G190" s="29"/>
      <c r="H190" s="29"/>
      <c r="I190" s="29"/>
      <c r="J190" s="29" t="n">
        <v>1332.27</v>
      </c>
      <c r="K190" s="29" t="n">
        <v>5173</v>
      </c>
      <c r="L190" s="29" t="n">
        <f aca="false">K190</f>
        <v>5173</v>
      </c>
      <c r="M190" s="30" t="n">
        <f aca="false">L190</f>
        <v>5173</v>
      </c>
    </row>
    <row r="191" customFormat="false" ht="12.8" hidden="false" customHeight="false" outlineLevel="0" collapsed="false">
      <c r="E191" s="36"/>
      <c r="F191" s="47" t="s">
        <v>158</v>
      </c>
      <c r="G191" s="38"/>
      <c r="H191" s="38"/>
      <c r="I191" s="38"/>
      <c r="J191" s="38"/>
      <c r="K191" s="38" t="n">
        <v>2200</v>
      </c>
      <c r="L191" s="38" t="n">
        <f aca="false">K191</f>
        <v>2200</v>
      </c>
      <c r="M191" s="39" t="n">
        <f aca="false">L191</f>
        <v>2200</v>
      </c>
    </row>
    <row r="193" customFormat="false" ht="12.8" hidden="false" customHeight="false" outlineLevel="0" collapsed="false">
      <c r="D193" s="20" t="s">
        <v>159</v>
      </c>
      <c r="E193" s="20"/>
      <c r="F193" s="20"/>
      <c r="G193" s="20"/>
      <c r="H193" s="20"/>
      <c r="I193" s="20"/>
      <c r="J193" s="20"/>
      <c r="K193" s="20"/>
      <c r="L193" s="20"/>
      <c r="M193" s="20"/>
    </row>
    <row r="194" customFormat="false" ht="12.8" hidden="false" customHeight="false" outlineLevel="0" collapsed="false">
      <c r="D194" s="6" t="s">
        <v>20</v>
      </c>
      <c r="E194" s="6" t="s">
        <v>21</v>
      </c>
      <c r="F194" s="6" t="s">
        <v>22</v>
      </c>
      <c r="G194" s="6" t="s">
        <v>1</v>
      </c>
      <c r="H194" s="6" t="s">
        <v>2</v>
      </c>
      <c r="I194" s="6" t="s">
        <v>3</v>
      </c>
      <c r="J194" s="6" t="s">
        <v>4</v>
      </c>
      <c r="K194" s="6" t="s">
        <v>5</v>
      </c>
      <c r="L194" s="6" t="s">
        <v>6</v>
      </c>
      <c r="M194" s="6" t="s">
        <v>7</v>
      </c>
    </row>
    <row r="195" customFormat="false" ht="12.8" hidden="false" customHeight="false" outlineLevel="0" collapsed="false">
      <c r="A195" s="1" t="n">
        <v>2</v>
      </c>
      <c r="B195" s="1" t="n">
        <v>3</v>
      </c>
      <c r="D195" s="46" t="s">
        <v>160</v>
      </c>
      <c r="E195" s="8" t="n">
        <v>630</v>
      </c>
      <c r="F195" s="8" t="s">
        <v>112</v>
      </c>
      <c r="G195" s="9" t="n">
        <v>781</v>
      </c>
      <c r="H195" s="9" t="n">
        <v>889</v>
      </c>
      <c r="I195" s="9" t="n">
        <v>890</v>
      </c>
      <c r="J195" s="9" t="n">
        <v>966</v>
      </c>
      <c r="K195" s="9" t="n">
        <f aca="false">príjmy!H94</f>
        <v>970</v>
      </c>
      <c r="L195" s="9" t="n">
        <f aca="false">K195</f>
        <v>970</v>
      </c>
      <c r="M195" s="9" t="n">
        <f aca="false">L195</f>
        <v>970</v>
      </c>
    </row>
    <row r="196" customFormat="false" ht="12.8" hidden="false" customHeight="false" outlineLevel="0" collapsed="false">
      <c r="A196" s="1" t="n">
        <v>2</v>
      </c>
      <c r="B196" s="1" t="n">
        <v>3</v>
      </c>
      <c r="D196" s="51" t="s">
        <v>8</v>
      </c>
      <c r="E196" s="25" t="n">
        <v>111</v>
      </c>
      <c r="F196" s="25" t="s">
        <v>115</v>
      </c>
      <c r="G196" s="26" t="n">
        <f aca="false">SUM(G195:G195)</f>
        <v>781</v>
      </c>
      <c r="H196" s="26" t="n">
        <f aca="false">SUM(H195:H195)</f>
        <v>889</v>
      </c>
      <c r="I196" s="26" t="n">
        <f aca="false">SUM(I195:I195)</f>
        <v>890</v>
      </c>
      <c r="J196" s="26" t="n">
        <f aca="false">SUM(J195:J195)</f>
        <v>966</v>
      </c>
      <c r="K196" s="26" t="n">
        <f aca="false">SUM(K195:K195)</f>
        <v>970</v>
      </c>
      <c r="L196" s="26" t="n">
        <f aca="false">SUM(L195:L195)</f>
        <v>970</v>
      </c>
      <c r="M196" s="26" t="n">
        <f aca="false">SUM(M195:M195)</f>
        <v>970</v>
      </c>
    </row>
    <row r="197" customFormat="false" ht="12.8" hidden="false" customHeight="false" outlineLevel="0" collapsed="false">
      <c r="A197" s="1" t="n">
        <v>2</v>
      </c>
      <c r="B197" s="1" t="n">
        <v>3</v>
      </c>
      <c r="D197" s="50" t="s">
        <v>160</v>
      </c>
      <c r="E197" s="8" t="n">
        <v>610</v>
      </c>
      <c r="F197" s="8" t="s">
        <v>110</v>
      </c>
      <c r="G197" s="9" t="n">
        <v>4286.61</v>
      </c>
      <c r="H197" s="9" t="n">
        <v>9102.94</v>
      </c>
      <c r="I197" s="9" t="n">
        <v>13208</v>
      </c>
      <c r="J197" s="9" t="n">
        <v>13355.98</v>
      </c>
      <c r="K197" s="9" t="n">
        <v>18135</v>
      </c>
      <c r="L197" s="9" t="n">
        <v>19877</v>
      </c>
      <c r="M197" s="9" t="n">
        <v>21794</v>
      </c>
    </row>
    <row r="198" customFormat="false" ht="12.8" hidden="false" customHeight="false" outlineLevel="0" collapsed="false">
      <c r="A198" s="1" t="n">
        <v>2</v>
      </c>
      <c r="B198" s="1" t="n">
        <v>3</v>
      </c>
      <c r="D198" s="50"/>
      <c r="E198" s="8" t="n">
        <v>620</v>
      </c>
      <c r="F198" s="8" t="s">
        <v>111</v>
      </c>
      <c r="G198" s="9" t="n">
        <v>4413.91</v>
      </c>
      <c r="H198" s="9" t="n">
        <v>5685.2</v>
      </c>
      <c r="I198" s="9" t="n">
        <v>7289</v>
      </c>
      <c r="J198" s="9" t="n">
        <v>6279.96</v>
      </c>
      <c r="K198" s="9" t="n">
        <v>8766</v>
      </c>
      <c r="L198" s="9" t="n">
        <v>9287</v>
      </c>
      <c r="M198" s="9" t="n">
        <v>9862</v>
      </c>
    </row>
    <row r="199" customFormat="false" ht="12.8" hidden="false" customHeight="false" outlineLevel="0" collapsed="false">
      <c r="A199" s="1" t="n">
        <v>2</v>
      </c>
      <c r="B199" s="1" t="n">
        <v>3</v>
      </c>
      <c r="D199" s="50"/>
      <c r="E199" s="8" t="n">
        <v>630</v>
      </c>
      <c r="F199" s="8" t="s">
        <v>112</v>
      </c>
      <c r="G199" s="9" t="n">
        <v>10503.33</v>
      </c>
      <c r="H199" s="9" t="n">
        <v>17104.81</v>
      </c>
      <c r="I199" s="9" t="n">
        <v>16421</v>
      </c>
      <c r="J199" s="9" t="n">
        <v>9849.68</v>
      </c>
      <c r="K199" s="24" t="n">
        <f aca="false">11287+1140</f>
        <v>12427</v>
      </c>
      <c r="L199" s="9" t="n">
        <f aca="false">11315+1140</f>
        <v>12455</v>
      </c>
      <c r="M199" s="9" t="n">
        <f aca="false">11336+1140</f>
        <v>12476</v>
      </c>
    </row>
    <row r="200" customFormat="false" ht="12.8" hidden="false" customHeight="false" outlineLevel="0" collapsed="false">
      <c r="A200" s="1" t="n">
        <v>2</v>
      </c>
      <c r="B200" s="1" t="n">
        <v>3</v>
      </c>
      <c r="D200" s="50"/>
      <c r="E200" s="8" t="n">
        <v>640</v>
      </c>
      <c r="F200" s="8" t="s">
        <v>113</v>
      </c>
      <c r="G200" s="9" t="n">
        <v>1596</v>
      </c>
      <c r="H200" s="9" t="n">
        <v>1516.76</v>
      </c>
      <c r="I200" s="9" t="n">
        <v>0</v>
      </c>
      <c r="J200" s="9" t="n">
        <v>1941.68</v>
      </c>
      <c r="K200" s="9" t="n">
        <v>0</v>
      </c>
      <c r="L200" s="9" t="n">
        <f aca="false">K200</f>
        <v>0</v>
      </c>
      <c r="M200" s="9" t="n">
        <f aca="false">L200</f>
        <v>0</v>
      </c>
    </row>
    <row r="201" customFormat="false" ht="12.8" hidden="false" customHeight="false" outlineLevel="0" collapsed="false">
      <c r="A201" s="1" t="n">
        <v>2</v>
      </c>
      <c r="B201" s="1" t="n">
        <v>3</v>
      </c>
      <c r="D201" s="51" t="s">
        <v>8</v>
      </c>
      <c r="E201" s="25" t="n">
        <v>41</v>
      </c>
      <c r="F201" s="25" t="s">
        <v>10</v>
      </c>
      <c r="G201" s="26" t="n">
        <f aca="false">SUM(G197:G200)</f>
        <v>20799.85</v>
      </c>
      <c r="H201" s="26" t="n">
        <f aca="false">SUM(H197:H200)</f>
        <v>33409.71</v>
      </c>
      <c r="I201" s="26" t="n">
        <f aca="false">SUM(I197:I200)</f>
        <v>36918</v>
      </c>
      <c r="J201" s="26" t="n">
        <f aca="false">SUM(J197:J200)</f>
        <v>31427.3</v>
      </c>
      <c r="K201" s="26" t="n">
        <f aca="false">SUM(K197:K200)</f>
        <v>39328</v>
      </c>
      <c r="L201" s="26" t="n">
        <f aca="false">SUM(L197:L200)</f>
        <v>41619</v>
      </c>
      <c r="M201" s="26" t="n">
        <f aca="false">SUM(M197:M200)</f>
        <v>44132</v>
      </c>
    </row>
    <row r="202" customFormat="false" ht="12.8" hidden="false" customHeight="false" outlineLevel="0" collapsed="false">
      <c r="D202" s="46" t="s">
        <v>160</v>
      </c>
      <c r="E202" s="8" t="n">
        <v>640</v>
      </c>
      <c r="F202" s="8" t="s">
        <v>113</v>
      </c>
      <c r="G202" s="9" t="n">
        <v>0</v>
      </c>
      <c r="H202" s="9" t="n">
        <v>0</v>
      </c>
      <c r="I202" s="9" t="n">
        <v>175</v>
      </c>
      <c r="J202" s="9" t="n">
        <v>209.37</v>
      </c>
      <c r="K202" s="9" t="n">
        <v>210</v>
      </c>
      <c r="L202" s="9" t="n">
        <f aca="false">K202</f>
        <v>210</v>
      </c>
      <c r="M202" s="9" t="n">
        <f aca="false">L202</f>
        <v>210</v>
      </c>
    </row>
    <row r="203" customFormat="false" ht="12.8" hidden="false" customHeight="false" outlineLevel="0" collapsed="false">
      <c r="D203" s="51" t="s">
        <v>8</v>
      </c>
      <c r="E203" s="25" t="n">
        <v>72</v>
      </c>
      <c r="F203" s="25" t="s">
        <v>12</v>
      </c>
      <c r="G203" s="26" t="n">
        <f aca="false">SUM(G202:G202)</f>
        <v>0</v>
      </c>
      <c r="H203" s="26" t="n">
        <f aca="false">SUM(H202:H202)</f>
        <v>0</v>
      </c>
      <c r="I203" s="26" t="n">
        <f aca="false">SUM(I202:I202)</f>
        <v>175</v>
      </c>
      <c r="J203" s="26" t="n">
        <f aca="false">SUM(J202:J202)</f>
        <v>209.37</v>
      </c>
      <c r="K203" s="26" t="n">
        <f aca="false">SUM(K202:K202)</f>
        <v>210</v>
      </c>
      <c r="L203" s="26" t="n">
        <f aca="false">SUM(L202:L202)</f>
        <v>210</v>
      </c>
      <c r="M203" s="26" t="n">
        <f aca="false">SUM(M202:M202)</f>
        <v>210</v>
      </c>
    </row>
    <row r="204" customFormat="false" ht="12.8" hidden="false" customHeight="false" outlineLevel="0" collapsed="false">
      <c r="A204" s="1" t="n">
        <v>2</v>
      </c>
      <c r="B204" s="1" t="n">
        <v>3</v>
      </c>
      <c r="D204" s="12"/>
      <c r="E204" s="13"/>
      <c r="F204" s="10" t="s">
        <v>105</v>
      </c>
      <c r="G204" s="11" t="n">
        <f aca="false">G196+G201+G203</f>
        <v>21580.85</v>
      </c>
      <c r="H204" s="11" t="n">
        <f aca="false">H196+H201+H203</f>
        <v>34298.71</v>
      </c>
      <c r="I204" s="11" t="n">
        <f aca="false">I196+I201+I203</f>
        <v>37983</v>
      </c>
      <c r="J204" s="11" t="n">
        <f aca="false">J196+J201+J203</f>
        <v>32602.67</v>
      </c>
      <c r="K204" s="11" t="n">
        <f aca="false">K196+K201+K203</f>
        <v>40508</v>
      </c>
      <c r="L204" s="11" t="n">
        <f aca="false">L196+L201+L203</f>
        <v>42799</v>
      </c>
      <c r="M204" s="11" t="n">
        <f aca="false">M196+M201+M203</f>
        <v>45312</v>
      </c>
    </row>
    <row r="206" customFormat="false" ht="12.8" hidden="false" customHeight="false" outlineLevel="0" collapsed="false">
      <c r="D206" s="14" t="s">
        <v>161</v>
      </c>
      <c r="E206" s="14"/>
      <c r="F206" s="14"/>
      <c r="G206" s="14"/>
      <c r="H206" s="14"/>
      <c r="I206" s="14"/>
      <c r="J206" s="14"/>
      <c r="K206" s="14"/>
      <c r="L206" s="14"/>
      <c r="M206" s="14"/>
    </row>
    <row r="207" customFormat="false" ht="12.8" hidden="false" customHeight="false" outlineLevel="0" collapsed="false">
      <c r="D207" s="5"/>
      <c r="E207" s="5"/>
      <c r="F207" s="5"/>
      <c r="G207" s="6" t="s">
        <v>1</v>
      </c>
      <c r="H207" s="6" t="s">
        <v>2</v>
      </c>
      <c r="I207" s="6" t="s">
        <v>3</v>
      </c>
      <c r="J207" s="6" t="s">
        <v>4</v>
      </c>
      <c r="K207" s="6" t="s">
        <v>5</v>
      </c>
      <c r="L207" s="6" t="s">
        <v>6</v>
      </c>
      <c r="M207" s="6" t="s">
        <v>7</v>
      </c>
    </row>
    <row r="208" customFormat="false" ht="12.8" hidden="false" customHeight="false" outlineLevel="0" collapsed="false">
      <c r="A208" s="1" t="n">
        <v>3</v>
      </c>
      <c r="D208" s="15" t="s">
        <v>8</v>
      </c>
      <c r="E208" s="16" t="n">
        <v>41</v>
      </c>
      <c r="F208" s="16" t="s">
        <v>10</v>
      </c>
      <c r="G208" s="17" t="n">
        <f aca="false">G218+G235</f>
        <v>55462.08</v>
      </c>
      <c r="H208" s="17" t="n">
        <f aca="false">H218+H235</f>
        <v>41136.58</v>
      </c>
      <c r="I208" s="17" t="n">
        <f aca="false">I218+I235</f>
        <v>41309</v>
      </c>
      <c r="J208" s="17" t="n">
        <f aca="false">J218+J235</f>
        <v>51970.42</v>
      </c>
      <c r="K208" s="17" t="n">
        <f aca="false">K218+K235</f>
        <v>74606</v>
      </c>
      <c r="L208" s="17" t="n">
        <f aca="false">L218+L235</f>
        <v>71096</v>
      </c>
      <c r="M208" s="17" t="n">
        <f aca="false">M218+M235</f>
        <v>71873</v>
      </c>
    </row>
    <row r="209" customFormat="false" ht="12.8" hidden="false" customHeight="false" outlineLevel="0" collapsed="false">
      <c r="D209" s="15" t="s">
        <v>8</v>
      </c>
      <c r="E209" s="16" t="n">
        <v>72</v>
      </c>
      <c r="F209" s="16" t="s">
        <v>12</v>
      </c>
      <c r="G209" s="17" t="n">
        <f aca="false">G220</f>
        <v>0</v>
      </c>
      <c r="H209" s="17" t="n">
        <f aca="false">H220</f>
        <v>0</v>
      </c>
      <c r="I209" s="17" t="n">
        <f aca="false">I220</f>
        <v>120</v>
      </c>
      <c r="J209" s="17" t="n">
        <f aca="false">J220</f>
        <v>116.87</v>
      </c>
      <c r="K209" s="17" t="n">
        <f aca="false">K220</f>
        <v>120</v>
      </c>
      <c r="L209" s="17" t="n">
        <f aca="false">L220</f>
        <v>120</v>
      </c>
      <c r="M209" s="17" t="n">
        <f aca="false">M220</f>
        <v>120</v>
      </c>
    </row>
    <row r="210" customFormat="false" ht="12.8" hidden="false" customHeight="false" outlineLevel="0" collapsed="false">
      <c r="A210" s="1" t="n">
        <v>3</v>
      </c>
      <c r="D210" s="12"/>
      <c r="E210" s="13"/>
      <c r="F210" s="18" t="s">
        <v>105</v>
      </c>
      <c r="G210" s="19" t="n">
        <f aca="false">SUM(G208:G209)</f>
        <v>55462.08</v>
      </c>
      <c r="H210" s="19" t="n">
        <f aca="false">SUM(H208:H209)</f>
        <v>41136.58</v>
      </c>
      <c r="I210" s="19" t="n">
        <f aca="false">SUM(I208:I209)</f>
        <v>41429</v>
      </c>
      <c r="J210" s="19" t="n">
        <f aca="false">SUM(J208:J209)</f>
        <v>52087.29</v>
      </c>
      <c r="K210" s="19" t="n">
        <f aca="false">SUM(K208:K209)</f>
        <v>74726</v>
      </c>
      <c r="L210" s="19" t="n">
        <f aca="false">SUM(L208:L209)</f>
        <v>71216</v>
      </c>
      <c r="M210" s="19" t="n">
        <f aca="false">SUM(M208:M209)</f>
        <v>71993</v>
      </c>
    </row>
    <row r="212" customFormat="false" ht="12.8" hidden="false" customHeight="false" outlineLevel="0" collapsed="false">
      <c r="D212" s="41" t="s">
        <v>162</v>
      </c>
      <c r="E212" s="41"/>
      <c r="F212" s="41"/>
      <c r="G212" s="41"/>
      <c r="H212" s="41"/>
      <c r="I212" s="41"/>
      <c r="J212" s="41"/>
      <c r="K212" s="41"/>
      <c r="L212" s="41"/>
      <c r="M212" s="41"/>
    </row>
    <row r="213" customFormat="false" ht="12.8" hidden="false" customHeight="false" outlineLevel="0" collapsed="false">
      <c r="D213" s="6" t="s">
        <v>20</v>
      </c>
      <c r="E213" s="6" t="s">
        <v>21</v>
      </c>
      <c r="F213" s="6" t="s">
        <v>22</v>
      </c>
      <c r="G213" s="6" t="s">
        <v>1</v>
      </c>
      <c r="H213" s="6" t="s">
        <v>2</v>
      </c>
      <c r="I213" s="6" t="s">
        <v>3</v>
      </c>
      <c r="J213" s="6" t="s">
        <v>4</v>
      </c>
      <c r="K213" s="6" t="s">
        <v>5</v>
      </c>
      <c r="L213" s="6" t="s">
        <v>6</v>
      </c>
      <c r="M213" s="6" t="s">
        <v>7</v>
      </c>
    </row>
    <row r="214" customFormat="false" ht="12.8" hidden="false" customHeight="false" outlineLevel="0" collapsed="false">
      <c r="A214" s="1" t="n">
        <v>3</v>
      </c>
      <c r="B214" s="1" t="n">
        <v>1</v>
      </c>
      <c r="D214" s="50" t="s">
        <v>163</v>
      </c>
      <c r="E214" s="8" t="n">
        <v>610</v>
      </c>
      <c r="F214" s="8" t="s">
        <v>110</v>
      </c>
      <c r="G214" s="9" t="n">
        <v>10143.52</v>
      </c>
      <c r="H214" s="9" t="n">
        <v>11847.89</v>
      </c>
      <c r="I214" s="9" t="n">
        <v>12715</v>
      </c>
      <c r="J214" s="9" t="n">
        <v>11455.43</v>
      </c>
      <c r="K214" s="9" t="n">
        <v>11915</v>
      </c>
      <c r="L214" s="9" t="n">
        <v>13006</v>
      </c>
      <c r="M214" s="9" t="n">
        <v>14207</v>
      </c>
    </row>
    <row r="215" customFormat="false" ht="12.8" hidden="false" customHeight="false" outlineLevel="0" collapsed="false">
      <c r="A215" s="1" t="n">
        <v>3</v>
      </c>
      <c r="B215" s="1" t="n">
        <v>1</v>
      </c>
      <c r="D215" s="50"/>
      <c r="E215" s="8" t="n">
        <v>620</v>
      </c>
      <c r="F215" s="8" t="s">
        <v>111</v>
      </c>
      <c r="G215" s="9" t="n">
        <v>3692.66</v>
      </c>
      <c r="H215" s="9" t="n">
        <v>4140.53</v>
      </c>
      <c r="I215" s="9" t="n">
        <v>4444</v>
      </c>
      <c r="J215" s="9" t="n">
        <v>4003.56</v>
      </c>
      <c r="K215" s="9" t="n">
        <v>4163</v>
      </c>
      <c r="L215" s="9" t="n">
        <v>4546</v>
      </c>
      <c r="M215" s="9" t="n">
        <v>4966</v>
      </c>
    </row>
    <row r="216" customFormat="false" ht="12.8" hidden="false" customHeight="false" outlineLevel="0" collapsed="false">
      <c r="A216" s="1" t="n">
        <v>3</v>
      </c>
      <c r="B216" s="1" t="n">
        <v>1</v>
      </c>
      <c r="D216" s="50"/>
      <c r="E216" s="8" t="n">
        <v>630</v>
      </c>
      <c r="F216" s="8" t="s">
        <v>112</v>
      </c>
      <c r="G216" s="9" t="n">
        <v>39642.8</v>
      </c>
      <c r="H216" s="9" t="n">
        <v>24996.5</v>
      </c>
      <c r="I216" s="9" t="n">
        <v>23950</v>
      </c>
      <c r="J216" s="9" t="n">
        <v>36511.43</v>
      </c>
      <c r="K216" s="9" t="n">
        <f aca="false">923+52405+5000</f>
        <v>58328</v>
      </c>
      <c r="L216" s="9" t="n">
        <f aca="false">939+52405</f>
        <v>53344</v>
      </c>
      <c r="M216" s="9" t="n">
        <f aca="false">95+52405</f>
        <v>52500</v>
      </c>
    </row>
    <row r="217" customFormat="false" ht="12.8" hidden="false" customHeight="false" outlineLevel="0" collapsed="false">
      <c r="A217" s="1" t="n">
        <v>3</v>
      </c>
      <c r="B217" s="1" t="n">
        <v>1</v>
      </c>
      <c r="D217" s="50"/>
      <c r="E217" s="8" t="n">
        <v>640</v>
      </c>
      <c r="F217" s="8" t="s">
        <v>113</v>
      </c>
      <c r="G217" s="9" t="n">
        <v>1767</v>
      </c>
      <c r="H217" s="9" t="n">
        <v>0</v>
      </c>
      <c r="I217" s="9" t="n">
        <v>0</v>
      </c>
      <c r="J217" s="9" t="n">
        <v>0</v>
      </c>
      <c r="K217" s="9" t="n">
        <v>0</v>
      </c>
      <c r="L217" s="9" t="n">
        <v>0</v>
      </c>
      <c r="M217" s="9" t="n">
        <v>0</v>
      </c>
    </row>
    <row r="218" customFormat="false" ht="12.8" hidden="false" customHeight="false" outlineLevel="0" collapsed="false">
      <c r="A218" s="1" t="n">
        <v>3</v>
      </c>
      <c r="B218" s="1" t="n">
        <v>1</v>
      </c>
      <c r="D218" s="51" t="s">
        <v>8</v>
      </c>
      <c r="E218" s="25" t="n">
        <v>41</v>
      </c>
      <c r="F218" s="25" t="s">
        <v>10</v>
      </c>
      <c r="G218" s="26" t="n">
        <f aca="false">SUM(G214:G217)</f>
        <v>55245.98</v>
      </c>
      <c r="H218" s="26" t="n">
        <f aca="false">SUM(H214:H217)</f>
        <v>40984.92</v>
      </c>
      <c r="I218" s="26" t="n">
        <f aca="false">SUM(I214:I217)</f>
        <v>41109</v>
      </c>
      <c r="J218" s="26" t="n">
        <f aca="false">SUM(J214:J217)</f>
        <v>51970.42</v>
      </c>
      <c r="K218" s="26" t="n">
        <f aca="false">SUM(K214:K217)</f>
        <v>74406</v>
      </c>
      <c r="L218" s="26" t="n">
        <f aca="false">SUM(L214:L217)</f>
        <v>70896</v>
      </c>
      <c r="M218" s="26" t="n">
        <f aca="false">SUM(M214:M217)</f>
        <v>71673</v>
      </c>
    </row>
    <row r="219" customFormat="false" ht="12.8" hidden="false" customHeight="false" outlineLevel="0" collapsed="false">
      <c r="D219" s="46" t="s">
        <v>163</v>
      </c>
      <c r="E219" s="8" t="n">
        <v>640</v>
      </c>
      <c r="F219" s="8" t="s">
        <v>113</v>
      </c>
      <c r="G219" s="9" t="n">
        <v>0</v>
      </c>
      <c r="H219" s="9" t="n">
        <v>0</v>
      </c>
      <c r="I219" s="9" t="n">
        <v>120</v>
      </c>
      <c r="J219" s="9" t="n">
        <v>116.87</v>
      </c>
      <c r="K219" s="9" t="n">
        <v>120</v>
      </c>
      <c r="L219" s="9" t="n">
        <f aca="false">K219</f>
        <v>120</v>
      </c>
      <c r="M219" s="9" t="n">
        <f aca="false">L219</f>
        <v>120</v>
      </c>
    </row>
    <row r="220" customFormat="false" ht="12.8" hidden="false" customHeight="false" outlineLevel="0" collapsed="false">
      <c r="D220" s="51" t="s">
        <v>8</v>
      </c>
      <c r="E220" s="25" t="n">
        <v>72</v>
      </c>
      <c r="F220" s="25" t="s">
        <v>12</v>
      </c>
      <c r="G220" s="26" t="n">
        <f aca="false">SUM(G219:G219)</f>
        <v>0</v>
      </c>
      <c r="H220" s="26" t="n">
        <f aca="false">SUM(H219:H219)</f>
        <v>0</v>
      </c>
      <c r="I220" s="26" t="n">
        <f aca="false">SUM(I219:I219)</f>
        <v>120</v>
      </c>
      <c r="J220" s="26" t="n">
        <f aca="false">SUM(J219:J219)</f>
        <v>116.87</v>
      </c>
      <c r="K220" s="26" t="n">
        <f aca="false">SUM(K219:K219)</f>
        <v>120</v>
      </c>
      <c r="L220" s="26" t="n">
        <f aca="false">SUM(L219:L219)</f>
        <v>120</v>
      </c>
      <c r="M220" s="26" t="n">
        <f aca="false">SUM(M219:M219)</f>
        <v>120</v>
      </c>
    </row>
    <row r="221" customFormat="false" ht="12.8" hidden="false" customHeight="false" outlineLevel="0" collapsed="false">
      <c r="D221" s="66"/>
      <c r="E221" s="13"/>
      <c r="F221" s="10" t="s">
        <v>105</v>
      </c>
      <c r="G221" s="11" t="n">
        <f aca="false">G218+G220</f>
        <v>55245.98</v>
      </c>
      <c r="H221" s="11" t="n">
        <f aca="false">H218+H220</f>
        <v>40984.92</v>
      </c>
      <c r="I221" s="11" t="n">
        <f aca="false">I218+I220</f>
        <v>41229</v>
      </c>
      <c r="J221" s="11" t="n">
        <f aca="false">J218+J220</f>
        <v>52087.29</v>
      </c>
      <c r="K221" s="11" t="n">
        <f aca="false">K218+K220</f>
        <v>74526</v>
      </c>
      <c r="L221" s="11" t="n">
        <f aca="false">L218+L220</f>
        <v>71016</v>
      </c>
      <c r="M221" s="11" t="n">
        <f aca="false">M218+M220</f>
        <v>71793</v>
      </c>
    </row>
    <row r="223" customFormat="false" ht="12.8" hidden="false" customHeight="false" outlineLevel="0" collapsed="false">
      <c r="E223" s="28" t="s">
        <v>44</v>
      </c>
      <c r="F223" s="12" t="s">
        <v>48</v>
      </c>
      <c r="G223" s="29" t="n">
        <v>1068.55</v>
      </c>
      <c r="H223" s="29" t="n">
        <v>774.83</v>
      </c>
      <c r="I223" s="29" t="n">
        <v>800</v>
      </c>
      <c r="J223" s="29" t="n">
        <v>11004.29</v>
      </c>
      <c r="K223" s="29" t="n">
        <v>20000</v>
      </c>
      <c r="L223" s="29" t="n">
        <f aca="false">K223</f>
        <v>20000</v>
      </c>
      <c r="M223" s="30" t="n">
        <f aca="false">L223</f>
        <v>20000</v>
      </c>
    </row>
    <row r="224" customFormat="false" ht="12.8" hidden="false" customHeight="false" outlineLevel="0" collapsed="false">
      <c r="E224" s="31"/>
      <c r="F224" s="57" t="s">
        <v>129</v>
      </c>
      <c r="G224" s="58" t="n">
        <v>3672.41</v>
      </c>
      <c r="H224" s="58" t="n">
        <v>1212.31</v>
      </c>
      <c r="I224" s="58" t="n">
        <v>1212</v>
      </c>
      <c r="J224" s="58" t="n">
        <v>1834.54</v>
      </c>
      <c r="K224" s="58" t="n">
        <v>5757</v>
      </c>
      <c r="L224" s="33" t="n">
        <f aca="false">K224</f>
        <v>5757</v>
      </c>
      <c r="M224" s="34" t="n">
        <f aca="false">L224</f>
        <v>5757</v>
      </c>
    </row>
    <row r="225" customFormat="false" ht="12.8" hidden="false" customHeight="false" outlineLevel="0" collapsed="false">
      <c r="E225" s="31"/>
      <c r="F225" s="32" t="s">
        <v>164</v>
      </c>
      <c r="G225" s="33" t="n">
        <v>22955.44</v>
      </c>
      <c r="H225" s="33" t="n">
        <v>11236.2</v>
      </c>
      <c r="I225" s="33" t="n">
        <v>5000</v>
      </c>
      <c r="J225" s="33" t="n">
        <v>12597.73</v>
      </c>
      <c r="K225" s="35" t="n">
        <v>15000</v>
      </c>
      <c r="L225" s="33" t="n">
        <f aca="false">K225</f>
        <v>15000</v>
      </c>
      <c r="M225" s="34" t="n">
        <f aca="false">L225</f>
        <v>15000</v>
      </c>
    </row>
    <row r="226" customFormat="false" ht="12.8" hidden="false" customHeight="false" outlineLevel="0" collapsed="false">
      <c r="E226" s="31"/>
      <c r="F226" s="32" t="s">
        <v>165</v>
      </c>
      <c r="G226" s="33" t="n">
        <v>3457.06</v>
      </c>
      <c r="H226" s="33" t="n">
        <v>0</v>
      </c>
      <c r="I226" s="33" t="n">
        <v>3500</v>
      </c>
      <c r="J226" s="33" t="n">
        <v>0</v>
      </c>
      <c r="K226" s="33" t="n">
        <v>0</v>
      </c>
      <c r="L226" s="33" t="n">
        <f aca="false">K226</f>
        <v>0</v>
      </c>
      <c r="M226" s="34" t="n">
        <f aca="false">L226</f>
        <v>0</v>
      </c>
    </row>
    <row r="227" customFormat="false" ht="12.8" hidden="false" customHeight="false" outlineLevel="0" collapsed="false">
      <c r="E227" s="31"/>
      <c r="F227" s="1" t="s">
        <v>166</v>
      </c>
      <c r="G227" s="33" t="n">
        <v>1309.49</v>
      </c>
      <c r="H227" s="33" t="n">
        <v>672.28</v>
      </c>
      <c r="I227" s="33" t="n">
        <v>2500</v>
      </c>
      <c r="J227" s="33" t="n">
        <v>499.8</v>
      </c>
      <c r="K227" s="33" t="n">
        <v>2500</v>
      </c>
      <c r="L227" s="33" t="n">
        <f aca="false">K227</f>
        <v>2500</v>
      </c>
      <c r="M227" s="34" t="n">
        <f aca="false">L227</f>
        <v>2500</v>
      </c>
    </row>
    <row r="228" customFormat="false" ht="12.8" hidden="false" customHeight="false" outlineLevel="0" collapsed="false">
      <c r="E228" s="31"/>
      <c r="F228" s="1" t="s">
        <v>167</v>
      </c>
      <c r="G228" s="33" t="n">
        <v>0</v>
      </c>
      <c r="H228" s="33" t="n">
        <v>2160</v>
      </c>
      <c r="I228" s="33" t="n">
        <v>2160</v>
      </c>
      <c r="J228" s="33" t="n">
        <v>3120</v>
      </c>
      <c r="K228" s="33" t="n">
        <v>3120</v>
      </c>
      <c r="L228" s="33" t="n">
        <f aca="false">K228</f>
        <v>3120</v>
      </c>
      <c r="M228" s="34" t="n">
        <f aca="false">L228</f>
        <v>3120</v>
      </c>
    </row>
    <row r="229" customFormat="false" ht="12.8" hidden="false" customHeight="false" outlineLevel="0" collapsed="false">
      <c r="E229" s="31"/>
      <c r="F229" s="1" t="s">
        <v>168</v>
      </c>
      <c r="G229" s="33" t="n">
        <v>2439.01</v>
      </c>
      <c r="H229" s="33" t="n">
        <v>4683.78</v>
      </c>
      <c r="I229" s="33" t="n">
        <v>4700</v>
      </c>
      <c r="J229" s="33" t="n">
        <v>4312.08</v>
      </c>
      <c r="K229" s="33" t="n">
        <v>4300</v>
      </c>
      <c r="L229" s="33" t="n">
        <v>4300</v>
      </c>
      <c r="M229" s="34" t="n">
        <v>4300</v>
      </c>
    </row>
    <row r="230" customFormat="false" ht="12.8" hidden="false" customHeight="false" outlineLevel="0" collapsed="false">
      <c r="E230" s="36"/>
      <c r="F230" s="47" t="s">
        <v>169</v>
      </c>
      <c r="G230" s="38"/>
      <c r="H230" s="38"/>
      <c r="I230" s="38"/>
      <c r="J230" s="38"/>
      <c r="K230" s="38" t="n">
        <v>5000</v>
      </c>
      <c r="L230" s="38" t="n">
        <v>0</v>
      </c>
      <c r="M230" s="39" t="n">
        <f aca="false">L230</f>
        <v>0</v>
      </c>
    </row>
    <row r="232" customFormat="false" ht="12.8" hidden="false" customHeight="false" outlineLevel="0" collapsed="false">
      <c r="D232" s="41" t="s">
        <v>170</v>
      </c>
      <c r="E232" s="41"/>
      <c r="F232" s="41"/>
      <c r="G232" s="41"/>
      <c r="H232" s="41"/>
      <c r="I232" s="41"/>
      <c r="J232" s="41"/>
      <c r="K232" s="41"/>
      <c r="L232" s="41"/>
      <c r="M232" s="41"/>
    </row>
    <row r="233" customFormat="false" ht="12.8" hidden="false" customHeight="false" outlineLevel="0" collapsed="false">
      <c r="D233" s="6" t="s">
        <v>20</v>
      </c>
      <c r="E233" s="6" t="s">
        <v>21</v>
      </c>
      <c r="F233" s="6" t="s">
        <v>22</v>
      </c>
      <c r="G233" s="6" t="s">
        <v>1</v>
      </c>
      <c r="H233" s="6" t="s">
        <v>2</v>
      </c>
      <c r="I233" s="6" t="s">
        <v>3</v>
      </c>
      <c r="J233" s="6" t="s">
        <v>4</v>
      </c>
      <c r="K233" s="6" t="s">
        <v>5</v>
      </c>
      <c r="L233" s="6" t="s">
        <v>6</v>
      </c>
      <c r="M233" s="6" t="s">
        <v>7</v>
      </c>
    </row>
    <row r="234" customFormat="false" ht="12.8" hidden="false" customHeight="false" outlineLevel="0" collapsed="false">
      <c r="A234" s="1" t="n">
        <v>3</v>
      </c>
      <c r="B234" s="1" t="n">
        <v>2</v>
      </c>
      <c r="D234" s="50" t="s">
        <v>163</v>
      </c>
      <c r="E234" s="8" t="n">
        <v>640</v>
      </c>
      <c r="F234" s="8" t="s">
        <v>113</v>
      </c>
      <c r="G234" s="9" t="n">
        <v>216.1</v>
      </c>
      <c r="H234" s="9" t="n">
        <v>151.66</v>
      </c>
      <c r="I234" s="9" t="n">
        <v>200</v>
      </c>
      <c r="J234" s="9" t="n">
        <v>0</v>
      </c>
      <c r="K234" s="9" t="n">
        <v>200</v>
      </c>
      <c r="L234" s="9" t="n">
        <f aca="false">K234</f>
        <v>200</v>
      </c>
      <c r="M234" s="9" t="n">
        <f aca="false">L234</f>
        <v>200</v>
      </c>
    </row>
    <row r="235" customFormat="false" ht="12.8" hidden="false" customHeight="false" outlineLevel="0" collapsed="false">
      <c r="A235" s="1" t="n">
        <v>3</v>
      </c>
      <c r="B235" s="1" t="n">
        <v>2</v>
      </c>
      <c r="D235" s="45" t="s">
        <v>8</v>
      </c>
      <c r="E235" s="10" t="n">
        <v>41</v>
      </c>
      <c r="F235" s="10" t="s">
        <v>10</v>
      </c>
      <c r="G235" s="11" t="n">
        <f aca="false">SUM(G234:G234)</f>
        <v>216.1</v>
      </c>
      <c r="H235" s="11" t="n">
        <f aca="false">SUM(H234:H234)</f>
        <v>151.66</v>
      </c>
      <c r="I235" s="11" t="n">
        <f aca="false">SUM(I234:I234)</f>
        <v>200</v>
      </c>
      <c r="J235" s="11" t="n">
        <f aca="false">SUM(J234:J234)</f>
        <v>0</v>
      </c>
      <c r="K235" s="11" t="n">
        <f aca="false">SUM(K234:K234)</f>
        <v>200</v>
      </c>
      <c r="L235" s="11" t="n">
        <f aca="false">SUM(L234:L234)</f>
        <v>200</v>
      </c>
      <c r="M235" s="11" t="n">
        <f aca="false">SUM(M234:M234)</f>
        <v>200</v>
      </c>
    </row>
    <row r="237" customFormat="false" ht="12.8" hidden="false" customHeight="false" outlineLevel="0" collapsed="false">
      <c r="D237" s="14" t="s">
        <v>171</v>
      </c>
      <c r="E237" s="14"/>
      <c r="F237" s="14"/>
      <c r="G237" s="14"/>
      <c r="H237" s="14"/>
      <c r="I237" s="14"/>
      <c r="J237" s="14"/>
      <c r="K237" s="14"/>
      <c r="L237" s="14"/>
      <c r="M237" s="14"/>
    </row>
    <row r="238" customFormat="false" ht="12.8" hidden="false" customHeight="false" outlineLevel="0" collapsed="false">
      <c r="D238" s="5"/>
      <c r="E238" s="5"/>
      <c r="F238" s="5"/>
      <c r="G238" s="6" t="s">
        <v>1</v>
      </c>
      <c r="H238" s="6" t="s">
        <v>2</v>
      </c>
      <c r="I238" s="6" t="s">
        <v>3</v>
      </c>
      <c r="J238" s="6" t="s">
        <v>4</v>
      </c>
      <c r="K238" s="6" t="s">
        <v>5</v>
      </c>
      <c r="L238" s="6" t="s">
        <v>6</v>
      </c>
      <c r="M238" s="6" t="s">
        <v>7</v>
      </c>
    </row>
    <row r="239" customFormat="false" ht="12.8" hidden="false" customHeight="false" outlineLevel="0" collapsed="false">
      <c r="D239" s="15" t="s">
        <v>8</v>
      </c>
      <c r="E239" s="16" t="n">
        <v>111</v>
      </c>
      <c r="F239" s="16" t="s">
        <v>34</v>
      </c>
      <c r="G239" s="17" t="n">
        <f aca="false">G251</f>
        <v>0</v>
      </c>
      <c r="H239" s="17" t="n">
        <f aca="false">H251</f>
        <v>0</v>
      </c>
      <c r="I239" s="17" t="n">
        <f aca="false">I251</f>
        <v>137658</v>
      </c>
      <c r="J239" s="17" t="n">
        <f aca="false">J251</f>
        <v>0</v>
      </c>
      <c r="K239" s="17" t="n">
        <f aca="false">K251</f>
        <v>137658</v>
      </c>
      <c r="L239" s="17" t="n">
        <f aca="false">L251</f>
        <v>0</v>
      </c>
      <c r="M239" s="17" t="n">
        <f aca="false">M251</f>
        <v>0</v>
      </c>
    </row>
    <row r="240" customFormat="false" ht="12.8" hidden="false" customHeight="false" outlineLevel="0" collapsed="false">
      <c r="A240" s="1" t="n">
        <v>4</v>
      </c>
      <c r="D240" s="15" t="s">
        <v>8</v>
      </c>
      <c r="E240" s="16" t="n">
        <v>41</v>
      </c>
      <c r="F240" s="16" t="s">
        <v>10</v>
      </c>
      <c r="G240" s="17" t="n">
        <f aca="false">G246+G253+G264+G272</f>
        <v>61481.63</v>
      </c>
      <c r="H240" s="17" t="n">
        <f aca="false">H246+H253+H264+H272</f>
        <v>56222.96</v>
      </c>
      <c r="I240" s="17" t="n">
        <f aca="false">I246+I253+I264+I272</f>
        <v>63995</v>
      </c>
      <c r="J240" s="17" t="n">
        <f aca="false">J246+J253+J264+J272</f>
        <v>61589.91</v>
      </c>
      <c r="K240" s="17" t="n">
        <f aca="false">K246+K253+K264+K272</f>
        <v>106279</v>
      </c>
      <c r="L240" s="17" t="n">
        <f aca="false">L246+L253+L264+L272</f>
        <v>110557</v>
      </c>
      <c r="M240" s="17" t="n">
        <f aca="false">M246+M253+M264+M272</f>
        <v>113792</v>
      </c>
    </row>
    <row r="241" customFormat="false" ht="12.8" hidden="false" customHeight="false" outlineLevel="0" collapsed="false">
      <c r="A241" s="1" t="n">
        <v>4</v>
      </c>
      <c r="D241" s="12"/>
      <c r="E241" s="13"/>
      <c r="F241" s="18" t="s">
        <v>105</v>
      </c>
      <c r="G241" s="19" t="n">
        <f aca="false">SUM(G239:G240)</f>
        <v>61481.63</v>
      </c>
      <c r="H241" s="19" t="n">
        <f aca="false">SUM(H239:H240)</f>
        <v>56222.96</v>
      </c>
      <c r="I241" s="19" t="n">
        <f aca="false">SUM(I239:I240)</f>
        <v>201653</v>
      </c>
      <c r="J241" s="19" t="n">
        <f aca="false">SUM(J239:J240)</f>
        <v>61589.91</v>
      </c>
      <c r="K241" s="19" t="n">
        <f aca="false">SUM(K239:K240)</f>
        <v>243937</v>
      </c>
      <c r="L241" s="19" t="n">
        <f aca="false">SUM(L239:L240)</f>
        <v>110557</v>
      </c>
      <c r="M241" s="19" t="n">
        <f aca="false">SUM(M239:M240)</f>
        <v>113792</v>
      </c>
    </row>
    <row r="243" customFormat="false" ht="12.8" hidden="false" customHeight="false" outlineLevel="0" collapsed="false">
      <c r="D243" s="41" t="s">
        <v>172</v>
      </c>
      <c r="E243" s="41"/>
      <c r="F243" s="41"/>
      <c r="G243" s="41"/>
      <c r="H243" s="41"/>
      <c r="I243" s="41"/>
      <c r="J243" s="41"/>
      <c r="K243" s="41"/>
      <c r="L243" s="41"/>
      <c r="M243" s="41"/>
    </row>
    <row r="244" customFormat="false" ht="12.8" hidden="false" customHeight="false" outlineLevel="0" collapsed="false">
      <c r="D244" s="6" t="s">
        <v>20</v>
      </c>
      <c r="E244" s="6" t="s">
        <v>21</v>
      </c>
      <c r="F244" s="6" t="s">
        <v>22</v>
      </c>
      <c r="G244" s="6" t="s">
        <v>1</v>
      </c>
      <c r="H244" s="6" t="s">
        <v>2</v>
      </c>
      <c r="I244" s="6" t="s">
        <v>3</v>
      </c>
      <c r="J244" s="6" t="s">
        <v>4</v>
      </c>
      <c r="K244" s="6" t="s">
        <v>5</v>
      </c>
      <c r="L244" s="6" t="s">
        <v>6</v>
      </c>
      <c r="M244" s="6" t="s">
        <v>7</v>
      </c>
    </row>
    <row r="245" customFormat="false" ht="12.8" hidden="false" customHeight="false" outlineLevel="0" collapsed="false">
      <c r="A245" s="1" t="n">
        <v>4</v>
      </c>
      <c r="B245" s="1" t="n">
        <v>1</v>
      </c>
      <c r="D245" s="50" t="s">
        <v>173</v>
      </c>
      <c r="E245" s="8" t="n">
        <v>630</v>
      </c>
      <c r="F245" s="8" t="s">
        <v>112</v>
      </c>
      <c r="G245" s="9" t="n">
        <v>56240.74</v>
      </c>
      <c r="H245" s="9" t="n">
        <v>55222.96</v>
      </c>
      <c r="I245" s="9" t="n">
        <v>54750</v>
      </c>
      <c r="J245" s="9" t="n">
        <v>58343.26</v>
      </c>
      <c r="K245" s="9" t="n">
        <v>58340</v>
      </c>
      <c r="L245" s="9" t="n">
        <f aca="false">K245</f>
        <v>58340</v>
      </c>
      <c r="M245" s="9" t="n">
        <f aca="false">L245</f>
        <v>58340</v>
      </c>
    </row>
    <row r="246" customFormat="false" ht="12.8" hidden="false" customHeight="false" outlineLevel="0" collapsed="false">
      <c r="A246" s="1" t="n">
        <v>4</v>
      </c>
      <c r="B246" s="1" t="n">
        <v>1</v>
      </c>
      <c r="D246" s="45" t="s">
        <v>8</v>
      </c>
      <c r="E246" s="10" t="n">
        <v>41</v>
      </c>
      <c r="F246" s="10" t="s">
        <v>10</v>
      </c>
      <c r="G246" s="11" t="n">
        <f aca="false">SUM(G245:G245)</f>
        <v>56240.74</v>
      </c>
      <c r="H246" s="11" t="n">
        <f aca="false">SUM(H245:H245)</f>
        <v>55222.96</v>
      </c>
      <c r="I246" s="11" t="n">
        <f aca="false">SUM(I245:I245)</f>
        <v>54750</v>
      </c>
      <c r="J246" s="11" t="n">
        <f aca="false">SUM(J245:J245)</f>
        <v>58343.26</v>
      </c>
      <c r="K246" s="11" t="n">
        <f aca="false">SUM(K245:K245)</f>
        <v>58340</v>
      </c>
      <c r="L246" s="11" t="n">
        <f aca="false">SUM(L245:L245)</f>
        <v>58340</v>
      </c>
      <c r="M246" s="11" t="n">
        <f aca="false">SUM(M245:M245)</f>
        <v>58340</v>
      </c>
    </row>
    <row r="248" customFormat="false" ht="12.8" hidden="false" customHeight="false" outlineLevel="0" collapsed="false">
      <c r="D248" s="41" t="s">
        <v>174</v>
      </c>
      <c r="E248" s="41"/>
      <c r="F248" s="41"/>
      <c r="G248" s="41"/>
      <c r="H248" s="41"/>
      <c r="I248" s="41"/>
      <c r="J248" s="41"/>
      <c r="K248" s="41"/>
      <c r="L248" s="41"/>
      <c r="M248" s="41"/>
    </row>
    <row r="249" customFormat="false" ht="12.8" hidden="false" customHeight="false" outlineLevel="0" collapsed="false">
      <c r="D249" s="6" t="s">
        <v>20</v>
      </c>
      <c r="E249" s="6" t="s">
        <v>21</v>
      </c>
      <c r="F249" s="6" t="s">
        <v>22</v>
      </c>
      <c r="G249" s="6" t="s">
        <v>1</v>
      </c>
      <c r="H249" s="6" t="s">
        <v>2</v>
      </c>
      <c r="I249" s="6" t="s">
        <v>3</v>
      </c>
      <c r="J249" s="6" t="s">
        <v>4</v>
      </c>
      <c r="K249" s="6" t="s">
        <v>5</v>
      </c>
      <c r="L249" s="6" t="s">
        <v>6</v>
      </c>
      <c r="M249" s="6" t="s">
        <v>7</v>
      </c>
    </row>
    <row r="250" customFormat="false" ht="12.8" hidden="false" customHeight="false" outlineLevel="0" collapsed="false">
      <c r="D250" s="50" t="s">
        <v>173</v>
      </c>
      <c r="E250" s="8" t="n">
        <v>630</v>
      </c>
      <c r="F250" s="8" t="s">
        <v>112</v>
      </c>
      <c r="G250" s="9" t="n">
        <v>0</v>
      </c>
      <c r="H250" s="9" t="n">
        <v>0</v>
      </c>
      <c r="I250" s="9" t="n">
        <v>137658</v>
      </c>
      <c r="J250" s="9" t="n">
        <v>0</v>
      </c>
      <c r="K250" s="9" t="n">
        <v>137658</v>
      </c>
      <c r="L250" s="9" t="n">
        <v>0</v>
      </c>
      <c r="M250" s="9" t="n">
        <f aca="false">L250</f>
        <v>0</v>
      </c>
    </row>
    <row r="251" customFormat="false" ht="12.8" hidden="false" customHeight="false" outlineLevel="0" collapsed="false">
      <c r="D251" s="51" t="s">
        <v>8</v>
      </c>
      <c r="E251" s="25" t="n">
        <v>111</v>
      </c>
      <c r="F251" s="25" t="s">
        <v>115</v>
      </c>
      <c r="G251" s="26" t="n">
        <f aca="false">SUM(G250:G250)</f>
        <v>0</v>
      </c>
      <c r="H251" s="26" t="n">
        <f aca="false">SUM(H250:H250)</f>
        <v>0</v>
      </c>
      <c r="I251" s="26" t="n">
        <f aca="false">SUM(I250:I250)</f>
        <v>137658</v>
      </c>
      <c r="J251" s="26" t="n">
        <f aca="false">SUM(J250:J250)</f>
        <v>0</v>
      </c>
      <c r="K251" s="26" t="n">
        <f aca="false">SUM(K250:K250)</f>
        <v>137658</v>
      </c>
      <c r="L251" s="26" t="n">
        <f aca="false">SUM(L250:L250)</f>
        <v>0</v>
      </c>
      <c r="M251" s="26" t="n">
        <f aca="false">SUM(M250:M250)</f>
        <v>0</v>
      </c>
    </row>
    <row r="252" customFormat="false" ht="12.8" hidden="false" customHeight="false" outlineLevel="0" collapsed="false">
      <c r="A252" s="1" t="n">
        <v>4</v>
      </c>
      <c r="B252" s="1" t="n">
        <v>2</v>
      </c>
      <c r="D252" s="50" t="s">
        <v>173</v>
      </c>
      <c r="E252" s="8" t="n">
        <v>630</v>
      </c>
      <c r="F252" s="8" t="s">
        <v>112</v>
      </c>
      <c r="G252" s="9" t="n">
        <v>5240.89</v>
      </c>
      <c r="H252" s="9" t="n">
        <v>1000</v>
      </c>
      <c r="I252" s="9" t="n">
        <v>7245</v>
      </c>
      <c r="J252" s="9" t="n">
        <v>0</v>
      </c>
      <c r="K252" s="9" t="n">
        <f aca="false">7245</f>
        <v>7245</v>
      </c>
      <c r="L252" s="9" t="n">
        <v>1000</v>
      </c>
      <c r="M252" s="9" t="n">
        <f aca="false">L252</f>
        <v>1000</v>
      </c>
    </row>
    <row r="253" customFormat="false" ht="12.8" hidden="false" customHeight="false" outlineLevel="0" collapsed="false">
      <c r="A253" s="1" t="n">
        <v>4</v>
      </c>
      <c r="B253" s="1" t="n">
        <v>2</v>
      </c>
      <c r="D253" s="51" t="s">
        <v>8</v>
      </c>
      <c r="E253" s="25" t="n">
        <v>41</v>
      </c>
      <c r="F253" s="25" t="s">
        <v>10</v>
      </c>
      <c r="G253" s="26" t="n">
        <f aca="false">SUM(G252:G252)</f>
        <v>5240.89</v>
      </c>
      <c r="H253" s="26" t="n">
        <f aca="false">SUM(H252:H252)</f>
        <v>1000</v>
      </c>
      <c r="I253" s="26" t="n">
        <f aca="false">SUM(I252:I252)</f>
        <v>7245</v>
      </c>
      <c r="J253" s="26" t="n">
        <f aca="false">SUM(J252:J252)</f>
        <v>0</v>
      </c>
      <c r="K253" s="26" t="n">
        <f aca="false">SUM(K252:K252)</f>
        <v>7245</v>
      </c>
      <c r="L253" s="26" t="n">
        <f aca="false">SUM(L252:L252)</f>
        <v>1000</v>
      </c>
      <c r="M253" s="26" t="n">
        <f aca="false">SUM(M252:M252)</f>
        <v>1000</v>
      </c>
    </row>
    <row r="254" customFormat="false" ht="12.8" hidden="false" customHeight="false" outlineLevel="0" collapsed="false">
      <c r="D254" s="53"/>
      <c r="E254" s="54"/>
      <c r="F254" s="10" t="s">
        <v>105</v>
      </c>
      <c r="G254" s="11" t="n">
        <f aca="false">G251+G253</f>
        <v>5240.89</v>
      </c>
      <c r="H254" s="11" t="n">
        <f aca="false">H251+H253</f>
        <v>1000</v>
      </c>
      <c r="I254" s="11" t="n">
        <f aca="false">I251+I253</f>
        <v>144903</v>
      </c>
      <c r="J254" s="11" t="n">
        <f aca="false">J251+J253</f>
        <v>0</v>
      </c>
      <c r="K254" s="11" t="n">
        <f aca="false">K251+K253</f>
        <v>144903</v>
      </c>
      <c r="L254" s="11" t="n">
        <f aca="false">L251+L253</f>
        <v>1000</v>
      </c>
      <c r="M254" s="11" t="n">
        <f aca="false">M251+M253</f>
        <v>1000</v>
      </c>
    </row>
    <row r="256" customFormat="false" ht="12.8" hidden="false" customHeight="false" outlineLevel="0" collapsed="false">
      <c r="E256" s="28" t="s">
        <v>44</v>
      </c>
      <c r="F256" s="12" t="s">
        <v>175</v>
      </c>
      <c r="G256" s="29"/>
      <c r="H256" s="29"/>
      <c r="I256" s="29" t="n">
        <v>144903</v>
      </c>
      <c r="J256" s="29" t="n">
        <v>0</v>
      </c>
      <c r="K256" s="67" t="n">
        <f aca="false">137658+7245</f>
        <v>144903</v>
      </c>
      <c r="L256" s="29"/>
      <c r="M256" s="30"/>
    </row>
    <row r="257" customFormat="false" ht="12.8" hidden="false" customHeight="false" outlineLevel="0" collapsed="false">
      <c r="E257" s="36"/>
      <c r="F257" s="47" t="s">
        <v>176</v>
      </c>
      <c r="G257" s="38" t="n">
        <v>5240.89</v>
      </c>
      <c r="H257" s="38"/>
      <c r="I257" s="38"/>
      <c r="J257" s="38"/>
      <c r="K257" s="38"/>
      <c r="L257" s="38"/>
      <c r="M257" s="39"/>
    </row>
    <row r="259" customFormat="false" ht="12.8" hidden="false" customHeight="false" outlineLevel="0" collapsed="false">
      <c r="D259" s="41" t="s">
        <v>177</v>
      </c>
      <c r="E259" s="41"/>
      <c r="F259" s="41"/>
      <c r="G259" s="41"/>
      <c r="H259" s="41"/>
      <c r="I259" s="41"/>
      <c r="J259" s="41"/>
      <c r="K259" s="41"/>
      <c r="L259" s="41"/>
      <c r="M259" s="41"/>
    </row>
    <row r="260" customFormat="false" ht="12.8" hidden="false" customHeight="false" outlineLevel="0" collapsed="false">
      <c r="D260" s="6" t="s">
        <v>20</v>
      </c>
      <c r="E260" s="6" t="s">
        <v>21</v>
      </c>
      <c r="F260" s="6" t="s">
        <v>22</v>
      </c>
      <c r="G260" s="6" t="s">
        <v>1</v>
      </c>
      <c r="H260" s="6" t="s">
        <v>2</v>
      </c>
      <c r="I260" s="6" t="s">
        <v>3</v>
      </c>
      <c r="J260" s="6" t="s">
        <v>4</v>
      </c>
      <c r="K260" s="6" t="s">
        <v>5</v>
      </c>
      <c r="L260" s="6" t="s">
        <v>6</v>
      </c>
      <c r="M260" s="6" t="s">
        <v>7</v>
      </c>
    </row>
    <row r="261" customFormat="false" ht="12.8" hidden="false" customHeight="false" outlineLevel="0" collapsed="false">
      <c r="D261" s="27" t="s">
        <v>173</v>
      </c>
      <c r="E261" s="8" t="n">
        <v>610</v>
      </c>
      <c r="F261" s="8" t="s">
        <v>110</v>
      </c>
      <c r="G261" s="9" t="n">
        <v>0</v>
      </c>
      <c r="H261" s="9" t="n">
        <v>0</v>
      </c>
      <c r="I261" s="9" t="n">
        <v>0</v>
      </c>
      <c r="J261" s="9" t="n">
        <v>0</v>
      </c>
      <c r="K261" s="9" t="n">
        <v>17031</v>
      </c>
      <c r="L261" s="9" t="n">
        <v>24456</v>
      </c>
      <c r="M261" s="9" t="n">
        <v>26802</v>
      </c>
    </row>
    <row r="262" customFormat="false" ht="12.8" hidden="false" customHeight="false" outlineLevel="0" collapsed="false">
      <c r="D262" s="27"/>
      <c r="E262" s="8" t="n">
        <v>620</v>
      </c>
      <c r="F262" s="8" t="s">
        <v>111</v>
      </c>
      <c r="G262" s="9" t="n">
        <v>0</v>
      </c>
      <c r="H262" s="9" t="n">
        <v>0</v>
      </c>
      <c r="I262" s="9" t="n">
        <v>0</v>
      </c>
      <c r="J262" s="9" t="n">
        <v>0</v>
      </c>
      <c r="K262" s="9" t="n">
        <v>6292</v>
      </c>
      <c r="L262" s="9" t="n">
        <v>9038</v>
      </c>
      <c r="M262" s="9" t="n">
        <v>9902</v>
      </c>
    </row>
    <row r="263" customFormat="false" ht="12.8" hidden="false" customHeight="false" outlineLevel="0" collapsed="false">
      <c r="A263" s="1" t="n">
        <v>4</v>
      </c>
      <c r="B263" s="1" t="n">
        <v>3</v>
      </c>
      <c r="D263" s="27"/>
      <c r="E263" s="8" t="n">
        <v>630</v>
      </c>
      <c r="F263" s="8" t="s">
        <v>112</v>
      </c>
      <c r="G263" s="9" t="n">
        <v>0</v>
      </c>
      <c r="H263" s="9" t="n">
        <v>0</v>
      </c>
      <c r="I263" s="9" t="n">
        <v>1000</v>
      </c>
      <c r="J263" s="9" t="n">
        <v>3225.65</v>
      </c>
      <c r="K263" s="9" t="n">
        <f aca="false">1508+14863</f>
        <v>16371</v>
      </c>
      <c r="L263" s="9" t="n">
        <f aca="false">1860+14863</f>
        <v>16723</v>
      </c>
      <c r="M263" s="9" t="n">
        <f aca="false">1885+14863</f>
        <v>16748</v>
      </c>
    </row>
    <row r="264" customFormat="false" ht="12.8" hidden="false" customHeight="false" outlineLevel="0" collapsed="false">
      <c r="A264" s="1" t="n">
        <v>4</v>
      </c>
      <c r="B264" s="1" t="n">
        <v>3</v>
      </c>
      <c r="D264" s="45" t="s">
        <v>8</v>
      </c>
      <c r="E264" s="10" t="n">
        <v>41</v>
      </c>
      <c r="F264" s="10" t="s">
        <v>10</v>
      </c>
      <c r="G264" s="11" t="n">
        <f aca="false">SUM(G261:G263)</f>
        <v>0</v>
      </c>
      <c r="H264" s="11" t="n">
        <f aca="false">SUM(H261:H263)</f>
        <v>0</v>
      </c>
      <c r="I264" s="11" t="n">
        <f aca="false">SUM(I261:I263)</f>
        <v>1000</v>
      </c>
      <c r="J264" s="11" t="n">
        <f aca="false">SUM(J261:J263)</f>
        <v>3225.65</v>
      </c>
      <c r="K264" s="11" t="n">
        <f aca="false">SUM(K261:K263)</f>
        <v>39694</v>
      </c>
      <c r="L264" s="11" t="n">
        <f aca="false">SUM(L261:L263)</f>
        <v>50217</v>
      </c>
      <c r="M264" s="11" t="n">
        <f aca="false">SUM(M261:M263)</f>
        <v>53452</v>
      </c>
    </row>
    <row r="266" customFormat="false" ht="12.8" hidden="false" customHeight="false" outlineLevel="0" collapsed="false">
      <c r="E266" s="28" t="s">
        <v>44</v>
      </c>
      <c r="F266" s="12" t="s">
        <v>129</v>
      </c>
      <c r="G266" s="29"/>
      <c r="H266" s="29"/>
      <c r="I266" s="29"/>
      <c r="J266" s="29" t="n">
        <v>20</v>
      </c>
      <c r="K266" s="29" t="n">
        <v>357</v>
      </c>
      <c r="L266" s="29" t="n">
        <f aca="false">K266</f>
        <v>357</v>
      </c>
      <c r="M266" s="30" t="n">
        <f aca="false">L266</f>
        <v>357</v>
      </c>
    </row>
    <row r="267" customFormat="false" ht="12.8" hidden="false" customHeight="false" outlineLevel="0" collapsed="false">
      <c r="E267" s="36"/>
      <c r="F267" s="47" t="s">
        <v>178</v>
      </c>
      <c r="G267" s="38"/>
      <c r="H267" s="38"/>
      <c r="I267" s="38"/>
      <c r="J267" s="38"/>
      <c r="K267" s="38" t="n">
        <v>3700</v>
      </c>
      <c r="L267" s="38" t="n">
        <f aca="false">K267</f>
        <v>3700</v>
      </c>
      <c r="M267" s="39" t="n">
        <f aca="false">L267</f>
        <v>3700</v>
      </c>
    </row>
    <row r="269" customFormat="false" ht="12.8" hidden="false" customHeight="false" outlineLevel="0" collapsed="false">
      <c r="D269" s="41" t="s">
        <v>179</v>
      </c>
      <c r="E269" s="41"/>
      <c r="F269" s="41"/>
      <c r="G269" s="41"/>
      <c r="H269" s="41"/>
      <c r="I269" s="41"/>
      <c r="J269" s="41"/>
      <c r="K269" s="41"/>
      <c r="L269" s="41"/>
      <c r="M269" s="41"/>
    </row>
    <row r="270" customFormat="false" ht="12.8" hidden="false" customHeight="false" outlineLevel="0" collapsed="false">
      <c r="D270" s="6" t="s">
        <v>20</v>
      </c>
      <c r="E270" s="6" t="s">
        <v>21</v>
      </c>
      <c r="F270" s="6" t="s">
        <v>22</v>
      </c>
      <c r="G270" s="6" t="s">
        <v>1</v>
      </c>
      <c r="H270" s="6" t="s">
        <v>2</v>
      </c>
      <c r="I270" s="6" t="s">
        <v>3</v>
      </c>
      <c r="J270" s="6" t="s">
        <v>4</v>
      </c>
      <c r="K270" s="6" t="s">
        <v>5</v>
      </c>
      <c r="L270" s="6" t="s">
        <v>6</v>
      </c>
      <c r="M270" s="6" t="s">
        <v>7</v>
      </c>
    </row>
    <row r="271" customFormat="false" ht="12.8" hidden="false" customHeight="false" outlineLevel="0" collapsed="false">
      <c r="A271" s="1" t="n">
        <v>4</v>
      </c>
      <c r="B271" s="1" t="n">
        <v>4</v>
      </c>
      <c r="D271" s="50" t="s">
        <v>173</v>
      </c>
      <c r="E271" s="8" t="n">
        <v>630</v>
      </c>
      <c r="F271" s="8" t="s">
        <v>112</v>
      </c>
      <c r="G271" s="9" t="n">
        <v>0</v>
      </c>
      <c r="H271" s="9" t="n">
        <v>0</v>
      </c>
      <c r="I271" s="9" t="n">
        <v>1000</v>
      </c>
      <c r="J271" s="9" t="n">
        <v>21</v>
      </c>
      <c r="K271" s="9" t="n">
        <f aca="false">I271</f>
        <v>1000</v>
      </c>
      <c r="L271" s="9" t="n">
        <f aca="false">K271</f>
        <v>1000</v>
      </c>
      <c r="M271" s="9" t="n">
        <f aca="false">L271</f>
        <v>1000</v>
      </c>
    </row>
    <row r="272" customFormat="false" ht="12.8" hidden="false" customHeight="false" outlineLevel="0" collapsed="false">
      <c r="A272" s="1" t="n">
        <v>4</v>
      </c>
      <c r="B272" s="1" t="n">
        <v>4</v>
      </c>
      <c r="D272" s="45" t="s">
        <v>8</v>
      </c>
      <c r="E272" s="10" t="n">
        <v>41</v>
      </c>
      <c r="F272" s="10" t="s">
        <v>10</v>
      </c>
      <c r="G272" s="11" t="n">
        <f aca="false">SUM(G271:G271)</f>
        <v>0</v>
      </c>
      <c r="H272" s="11" t="n">
        <f aca="false">SUM(H271:H271)</f>
        <v>0</v>
      </c>
      <c r="I272" s="11" t="n">
        <f aca="false">SUM(I271:I271)</f>
        <v>1000</v>
      </c>
      <c r="J272" s="11" t="n">
        <f aca="false">SUM(J271:J271)</f>
        <v>21</v>
      </c>
      <c r="K272" s="11" t="n">
        <f aca="false">SUM(K271:K271)</f>
        <v>1000</v>
      </c>
      <c r="L272" s="11" t="n">
        <f aca="false">SUM(L271:L271)</f>
        <v>1000</v>
      </c>
      <c r="M272" s="11" t="n">
        <f aca="false">SUM(M271:M271)</f>
        <v>1000</v>
      </c>
    </row>
    <row r="274" customFormat="false" ht="12.8" hidden="false" customHeight="false" outlineLevel="0" collapsed="false">
      <c r="D274" s="14" t="s">
        <v>180</v>
      </c>
      <c r="E274" s="14"/>
      <c r="F274" s="14"/>
      <c r="G274" s="14"/>
      <c r="H274" s="14"/>
      <c r="I274" s="14"/>
      <c r="J274" s="14"/>
      <c r="K274" s="14"/>
      <c r="L274" s="14"/>
      <c r="M274" s="14"/>
    </row>
    <row r="275" customFormat="false" ht="12.8" hidden="false" customHeight="false" outlineLevel="0" collapsed="false">
      <c r="D275" s="5"/>
      <c r="E275" s="5"/>
      <c r="F275" s="5"/>
      <c r="G275" s="6" t="s">
        <v>1</v>
      </c>
      <c r="H275" s="6" t="s">
        <v>2</v>
      </c>
      <c r="I275" s="6" t="s">
        <v>3</v>
      </c>
      <c r="J275" s="6" t="s">
        <v>4</v>
      </c>
      <c r="K275" s="6" t="s">
        <v>5</v>
      </c>
      <c r="L275" s="6" t="s">
        <v>6</v>
      </c>
      <c r="M275" s="6" t="s">
        <v>7</v>
      </c>
    </row>
    <row r="276" customFormat="false" ht="12.8" hidden="false" customHeight="false" outlineLevel="0" collapsed="false">
      <c r="A276" s="1" t="n">
        <v>5</v>
      </c>
      <c r="D276" s="15" t="s">
        <v>8</v>
      </c>
      <c r="E276" s="16" t="n">
        <v>111</v>
      </c>
      <c r="F276" s="16" t="s">
        <v>34</v>
      </c>
      <c r="G276" s="17" t="n">
        <f aca="false">G284+G328</f>
        <v>37906.3</v>
      </c>
      <c r="H276" s="17" t="n">
        <f aca="false">H284+H328</f>
        <v>2893.7</v>
      </c>
      <c r="I276" s="17" t="n">
        <f aca="false">I284+I328</f>
        <v>18696</v>
      </c>
      <c r="J276" s="17" t="n">
        <f aca="false">J284+J328</f>
        <v>15776.08</v>
      </c>
      <c r="K276" s="17" t="n">
        <f aca="false">K284+K328</f>
        <v>29080</v>
      </c>
      <c r="L276" s="17" t="n">
        <f aca="false">L284+L328</f>
        <v>210</v>
      </c>
      <c r="M276" s="17" t="n">
        <f aca="false">M284+M328</f>
        <v>210</v>
      </c>
    </row>
    <row r="277" customFormat="false" ht="12.8" hidden="false" customHeight="false" outlineLevel="0" collapsed="false">
      <c r="A277" s="1" t="n">
        <v>5</v>
      </c>
      <c r="D277" s="15"/>
      <c r="E277" s="16" t="n">
        <v>41</v>
      </c>
      <c r="F277" s="16" t="s">
        <v>10</v>
      </c>
      <c r="G277" s="17" t="n">
        <f aca="false">G285+G329</f>
        <v>49652.08</v>
      </c>
      <c r="H277" s="17" t="n">
        <f aca="false">H285+H329</f>
        <v>51437.72</v>
      </c>
      <c r="I277" s="17" t="n">
        <f aca="false">I285+I329</f>
        <v>52301</v>
      </c>
      <c r="J277" s="17" t="n">
        <f aca="false">J285+J329</f>
        <v>40057.09</v>
      </c>
      <c r="K277" s="17" t="n">
        <f aca="false">K285+K329</f>
        <v>34206</v>
      </c>
      <c r="L277" s="17" t="n">
        <f aca="false">L285+L329</f>
        <v>26110</v>
      </c>
      <c r="M277" s="17" t="n">
        <f aca="false">M285+M329</f>
        <v>26110</v>
      </c>
    </row>
    <row r="278" customFormat="false" ht="12.8" hidden="false" customHeight="false" outlineLevel="0" collapsed="false">
      <c r="D278" s="15"/>
      <c r="E278" s="16" t="n">
        <v>71</v>
      </c>
      <c r="F278" s="16" t="s">
        <v>11</v>
      </c>
      <c r="G278" s="17" t="n">
        <f aca="false">G286</f>
        <v>700</v>
      </c>
      <c r="H278" s="17" t="n">
        <f aca="false">H286</f>
        <v>1400</v>
      </c>
      <c r="I278" s="17" t="n">
        <f aca="false">I286</f>
        <v>1400</v>
      </c>
      <c r="J278" s="17" t="n">
        <f aca="false">J286</f>
        <v>1400</v>
      </c>
      <c r="K278" s="17" t="n">
        <f aca="false">K286</f>
        <v>1400</v>
      </c>
      <c r="L278" s="17" t="n">
        <f aca="false">L286</f>
        <v>1400</v>
      </c>
      <c r="M278" s="17" t="n">
        <f aca="false">M286</f>
        <v>1400</v>
      </c>
    </row>
    <row r="279" customFormat="false" ht="12.8" hidden="false" customHeight="false" outlineLevel="0" collapsed="false">
      <c r="D279" s="15"/>
      <c r="E279" s="16" t="n">
        <v>72</v>
      </c>
      <c r="F279" s="16" t="s">
        <v>12</v>
      </c>
      <c r="G279" s="17" t="n">
        <f aca="false">G330</f>
        <v>0</v>
      </c>
      <c r="H279" s="17" t="n">
        <f aca="false">H330</f>
        <v>0</v>
      </c>
      <c r="I279" s="17" t="n">
        <f aca="false">I330</f>
        <v>180</v>
      </c>
      <c r="J279" s="17" t="n">
        <f aca="false">J330</f>
        <v>358.78</v>
      </c>
      <c r="K279" s="17" t="n">
        <f aca="false">K330</f>
        <v>360</v>
      </c>
      <c r="L279" s="17" t="n">
        <f aca="false">L330</f>
        <v>0</v>
      </c>
      <c r="M279" s="17" t="n">
        <f aca="false">M330</f>
        <v>0</v>
      </c>
    </row>
    <row r="280" customFormat="false" ht="12.8" hidden="false" customHeight="false" outlineLevel="0" collapsed="false">
      <c r="A280" s="1" t="n">
        <v>5</v>
      </c>
      <c r="D280" s="12"/>
      <c r="E280" s="13"/>
      <c r="F280" s="18" t="s">
        <v>105</v>
      </c>
      <c r="G280" s="19" t="n">
        <f aca="false">SUM(G276:G279)</f>
        <v>88258.38</v>
      </c>
      <c r="H280" s="19" t="n">
        <f aca="false">SUM(H276:H279)</f>
        <v>55731.42</v>
      </c>
      <c r="I280" s="19" t="n">
        <f aca="false">SUM(I276:I279)</f>
        <v>72577</v>
      </c>
      <c r="J280" s="19" t="n">
        <f aca="false">SUM(J276:J279)</f>
        <v>57591.95</v>
      </c>
      <c r="K280" s="19" t="n">
        <f aca="false">SUM(K276:K279)</f>
        <v>65046</v>
      </c>
      <c r="L280" s="19" t="n">
        <f aca="false">SUM(L276:L279)</f>
        <v>27720</v>
      </c>
      <c r="M280" s="19" t="n">
        <f aca="false">SUM(M276:M279)</f>
        <v>27720</v>
      </c>
    </row>
    <row r="282" customFormat="false" ht="12.8" hidden="false" customHeight="false" outlineLevel="0" collapsed="false">
      <c r="D282" s="20" t="s">
        <v>181</v>
      </c>
      <c r="E282" s="20"/>
      <c r="F282" s="20"/>
      <c r="G282" s="20"/>
      <c r="H282" s="20"/>
      <c r="I282" s="20"/>
      <c r="J282" s="20"/>
      <c r="K282" s="20"/>
      <c r="L282" s="20"/>
      <c r="M282" s="20"/>
    </row>
    <row r="283" customFormat="false" ht="12.8" hidden="false" customHeight="false" outlineLevel="0" collapsed="false">
      <c r="D283" s="68"/>
      <c r="E283" s="68"/>
      <c r="F283" s="68"/>
      <c r="G283" s="6" t="s">
        <v>1</v>
      </c>
      <c r="H283" s="6" t="s">
        <v>2</v>
      </c>
      <c r="I283" s="6" t="s">
        <v>3</v>
      </c>
      <c r="J283" s="6" t="s">
        <v>4</v>
      </c>
      <c r="K283" s="6" t="s">
        <v>5</v>
      </c>
      <c r="L283" s="6" t="s">
        <v>6</v>
      </c>
      <c r="M283" s="6" t="s">
        <v>7</v>
      </c>
    </row>
    <row r="284" customFormat="false" ht="12.8" hidden="false" customHeight="false" outlineLevel="0" collapsed="false">
      <c r="A284" s="1" t="n">
        <v>5</v>
      </c>
      <c r="B284" s="1" t="n">
        <v>1</v>
      </c>
      <c r="D284" s="21" t="s">
        <v>8</v>
      </c>
      <c r="E284" s="8" t="n">
        <v>111</v>
      </c>
      <c r="F284" s="8" t="s">
        <v>34</v>
      </c>
      <c r="G284" s="9" t="n">
        <f aca="false">G304</f>
        <v>0</v>
      </c>
      <c r="H284" s="9" t="n">
        <f aca="false">H304</f>
        <v>210.77</v>
      </c>
      <c r="I284" s="9" t="n">
        <f aca="false">I304</f>
        <v>210</v>
      </c>
      <c r="J284" s="9" t="n">
        <f aca="false">J304</f>
        <v>210</v>
      </c>
      <c r="K284" s="9" t="n">
        <f aca="false">K304</f>
        <v>3210</v>
      </c>
      <c r="L284" s="9" t="n">
        <f aca="false">L304</f>
        <v>210</v>
      </c>
      <c r="M284" s="9" t="n">
        <f aca="false">L284</f>
        <v>210</v>
      </c>
    </row>
    <row r="285" customFormat="false" ht="12.8" hidden="false" customHeight="false" outlineLevel="0" collapsed="false">
      <c r="A285" s="1" t="n">
        <v>5</v>
      </c>
      <c r="B285" s="1" t="n">
        <v>1</v>
      </c>
      <c r="D285" s="21"/>
      <c r="E285" s="8" t="n">
        <v>41</v>
      </c>
      <c r="F285" s="8" t="s">
        <v>10</v>
      </c>
      <c r="G285" s="9" t="n">
        <f aca="false">G293+G306+G315+G324</f>
        <v>17915.92</v>
      </c>
      <c r="H285" s="9" t="n">
        <f aca="false">H293+H306+H315+H324</f>
        <v>19252.2</v>
      </c>
      <c r="I285" s="9" t="n">
        <f aca="false">I293+I306+I315+I324</f>
        <v>22830</v>
      </c>
      <c r="J285" s="9" t="n">
        <f aca="false">J293+J306+J315+J324</f>
        <v>18580.23</v>
      </c>
      <c r="K285" s="9" t="n">
        <f aca="false">K293+K306+K315+K324</f>
        <v>21340</v>
      </c>
      <c r="L285" s="9" t="n">
        <f aca="false">L293+L306+L315+L324</f>
        <v>21340</v>
      </c>
      <c r="M285" s="9" t="n">
        <f aca="false">M293+M306+M315+M324</f>
        <v>21340</v>
      </c>
    </row>
    <row r="286" customFormat="false" ht="12.8" hidden="false" customHeight="false" outlineLevel="0" collapsed="false">
      <c r="D286" s="21"/>
      <c r="E286" s="8" t="n">
        <v>71</v>
      </c>
      <c r="F286" s="8" t="s">
        <v>11</v>
      </c>
      <c r="G286" s="9" t="n">
        <f aca="false">G295</f>
        <v>700</v>
      </c>
      <c r="H286" s="9" t="n">
        <f aca="false">H295</f>
        <v>1400</v>
      </c>
      <c r="I286" s="9" t="n">
        <f aca="false">I295</f>
        <v>1400</v>
      </c>
      <c r="J286" s="9" t="n">
        <f aca="false">J295</f>
        <v>1400</v>
      </c>
      <c r="K286" s="9" t="n">
        <f aca="false">K295</f>
        <v>1400</v>
      </c>
      <c r="L286" s="9" t="n">
        <f aca="false">L295</f>
        <v>1400</v>
      </c>
      <c r="M286" s="9" t="n">
        <f aca="false">M295</f>
        <v>1400</v>
      </c>
    </row>
    <row r="287" customFormat="false" ht="12.8" hidden="false" customHeight="false" outlineLevel="0" collapsed="false">
      <c r="A287" s="1" t="n">
        <v>5</v>
      </c>
      <c r="B287" s="1" t="n">
        <v>1</v>
      </c>
      <c r="D287" s="12"/>
      <c r="E287" s="13"/>
      <c r="F287" s="10" t="s">
        <v>105</v>
      </c>
      <c r="G287" s="11" t="n">
        <f aca="false">SUM(G284:G286)</f>
        <v>18615.92</v>
      </c>
      <c r="H287" s="11" t="n">
        <f aca="false">SUM(H284:H286)</f>
        <v>20862.97</v>
      </c>
      <c r="I287" s="11" t="n">
        <f aca="false">SUM(I284:I286)</f>
        <v>24440</v>
      </c>
      <c r="J287" s="11" t="n">
        <f aca="false">SUM(J284:J286)</f>
        <v>20190.23</v>
      </c>
      <c r="K287" s="11" t="n">
        <f aca="false">SUM(K284:K286)</f>
        <v>25950</v>
      </c>
      <c r="L287" s="11" t="n">
        <f aca="false">SUM(L284:L286)</f>
        <v>22950</v>
      </c>
      <c r="M287" s="11" t="n">
        <f aca="false">SUM(M284:M286)</f>
        <v>22950</v>
      </c>
    </row>
    <row r="289" customFormat="false" ht="12.8" hidden="false" customHeight="false" outlineLevel="0" collapsed="false">
      <c r="D289" s="41" t="s">
        <v>182</v>
      </c>
      <c r="E289" s="41"/>
      <c r="F289" s="41"/>
      <c r="G289" s="41"/>
      <c r="H289" s="41"/>
      <c r="I289" s="41"/>
      <c r="J289" s="41"/>
      <c r="K289" s="41"/>
      <c r="L289" s="41"/>
      <c r="M289" s="41"/>
    </row>
    <row r="290" customFormat="false" ht="12.8" hidden="false" customHeight="false" outlineLevel="0" collapsed="false">
      <c r="D290" s="6" t="s">
        <v>20</v>
      </c>
      <c r="E290" s="6" t="s">
        <v>21</v>
      </c>
      <c r="F290" s="6" t="s">
        <v>22</v>
      </c>
      <c r="G290" s="6" t="s">
        <v>1</v>
      </c>
      <c r="H290" s="6" t="s">
        <v>2</v>
      </c>
      <c r="I290" s="6" t="s">
        <v>3</v>
      </c>
      <c r="J290" s="6" t="s">
        <v>4</v>
      </c>
      <c r="K290" s="6" t="s">
        <v>5</v>
      </c>
      <c r="L290" s="6" t="s">
        <v>6</v>
      </c>
      <c r="M290" s="6" t="s">
        <v>7</v>
      </c>
    </row>
    <row r="291" customFormat="false" ht="12.8" hidden="false" customHeight="false" outlineLevel="0" collapsed="false">
      <c r="A291" s="1" t="n">
        <v>5</v>
      </c>
      <c r="B291" s="1" t="n">
        <v>1</v>
      </c>
      <c r="C291" s="1" t="n">
        <v>1</v>
      </c>
      <c r="D291" s="50" t="s">
        <v>183</v>
      </c>
      <c r="E291" s="8" t="n">
        <v>630</v>
      </c>
      <c r="F291" s="8" t="s">
        <v>112</v>
      </c>
      <c r="G291" s="9" t="n">
        <v>751.34</v>
      </c>
      <c r="H291" s="9" t="n">
        <v>1676</v>
      </c>
      <c r="I291" s="9" t="n">
        <v>1350</v>
      </c>
      <c r="J291" s="9" t="n">
        <v>1645.54</v>
      </c>
      <c r="K291" s="9" t="n">
        <v>1200</v>
      </c>
      <c r="L291" s="9" t="n">
        <f aca="false">K291</f>
        <v>1200</v>
      </c>
      <c r="M291" s="9" t="n">
        <f aca="false">L291</f>
        <v>1200</v>
      </c>
    </row>
    <row r="292" customFormat="false" ht="12.8" hidden="false" customHeight="false" outlineLevel="0" collapsed="false">
      <c r="A292" s="1" t="n">
        <v>5</v>
      </c>
      <c r="B292" s="1" t="n">
        <v>1</v>
      </c>
      <c r="C292" s="1" t="n">
        <v>1</v>
      </c>
      <c r="D292" s="50"/>
      <c r="E292" s="8" t="n">
        <v>640</v>
      </c>
      <c r="F292" s="8" t="s">
        <v>113</v>
      </c>
      <c r="G292" s="9" t="n">
        <v>3700</v>
      </c>
      <c r="H292" s="9" t="n">
        <v>2915</v>
      </c>
      <c r="I292" s="9" t="n">
        <v>2000</v>
      </c>
      <c r="J292" s="9" t="n">
        <v>2000</v>
      </c>
      <c r="K292" s="24" t="n">
        <v>1920</v>
      </c>
      <c r="L292" s="9" t="n">
        <f aca="false">K292</f>
        <v>1920</v>
      </c>
      <c r="M292" s="9" t="n">
        <f aca="false">L292</f>
        <v>1920</v>
      </c>
    </row>
    <row r="293" customFormat="false" ht="12.8" hidden="false" customHeight="false" outlineLevel="0" collapsed="false">
      <c r="A293" s="1" t="n">
        <v>5</v>
      </c>
      <c r="B293" s="1" t="n">
        <v>1</v>
      </c>
      <c r="C293" s="1" t="n">
        <v>1</v>
      </c>
      <c r="D293" s="51" t="s">
        <v>8</v>
      </c>
      <c r="E293" s="25" t="n">
        <v>41</v>
      </c>
      <c r="F293" s="25" t="s">
        <v>10</v>
      </c>
      <c r="G293" s="26" t="n">
        <f aca="false">SUM(G291:G292)</f>
        <v>4451.34</v>
      </c>
      <c r="H293" s="26" t="n">
        <f aca="false">SUM(H291:H292)</f>
        <v>4591</v>
      </c>
      <c r="I293" s="26" t="n">
        <f aca="false">SUM(I291:I292)</f>
        <v>3350</v>
      </c>
      <c r="J293" s="26" t="n">
        <f aca="false">SUM(J291:J292)</f>
        <v>3645.54</v>
      </c>
      <c r="K293" s="26" t="n">
        <f aca="false">SUM(K291:K292)</f>
        <v>3120</v>
      </c>
      <c r="L293" s="26" t="n">
        <f aca="false">SUM(L291:L292)</f>
        <v>3120</v>
      </c>
      <c r="M293" s="26" t="n">
        <f aca="false">SUM(M291:M292)</f>
        <v>3120</v>
      </c>
    </row>
    <row r="294" customFormat="false" ht="12.8" hidden="false" customHeight="false" outlineLevel="0" collapsed="false">
      <c r="D294" s="46" t="s">
        <v>183</v>
      </c>
      <c r="E294" s="8" t="n">
        <v>630</v>
      </c>
      <c r="F294" s="8" t="s">
        <v>112</v>
      </c>
      <c r="G294" s="9" t="n">
        <v>700</v>
      </c>
      <c r="H294" s="9" t="n">
        <v>1400</v>
      </c>
      <c r="I294" s="9" t="n">
        <v>1400</v>
      </c>
      <c r="J294" s="9" t="n">
        <v>1400</v>
      </c>
      <c r="K294" s="9" t="n">
        <v>1400</v>
      </c>
      <c r="L294" s="9" t="n">
        <f aca="false">K294</f>
        <v>1400</v>
      </c>
      <c r="M294" s="9" t="n">
        <f aca="false">L294</f>
        <v>1400</v>
      </c>
    </row>
    <row r="295" customFormat="false" ht="12.8" hidden="false" customHeight="false" outlineLevel="0" collapsed="false">
      <c r="D295" s="51" t="s">
        <v>8</v>
      </c>
      <c r="E295" s="25" t="n">
        <v>71</v>
      </c>
      <c r="F295" s="25" t="s">
        <v>11</v>
      </c>
      <c r="G295" s="26" t="n">
        <f aca="false">SUM(G294:G294)</f>
        <v>700</v>
      </c>
      <c r="H295" s="26" t="n">
        <f aca="false">SUM(H294:H294)</f>
        <v>1400</v>
      </c>
      <c r="I295" s="26" t="n">
        <f aca="false">SUM(I294:I294)</f>
        <v>1400</v>
      </c>
      <c r="J295" s="26" t="n">
        <f aca="false">SUM(J294:J294)</f>
        <v>1400</v>
      </c>
      <c r="K295" s="26" t="n">
        <f aca="false">SUM(K294:K294)</f>
        <v>1400</v>
      </c>
      <c r="L295" s="26" t="n">
        <f aca="false">SUM(L294:L294)</f>
        <v>1400</v>
      </c>
      <c r="M295" s="26" t="n">
        <f aca="false">SUM(M294:M294)</f>
        <v>1400</v>
      </c>
    </row>
    <row r="296" customFormat="false" ht="12.8" hidden="false" customHeight="false" outlineLevel="0" collapsed="false">
      <c r="D296" s="66"/>
      <c r="E296" s="13"/>
      <c r="F296" s="10" t="s">
        <v>105</v>
      </c>
      <c r="G296" s="11" t="n">
        <f aca="false">G293+G295</f>
        <v>5151.34</v>
      </c>
      <c r="H296" s="11" t="n">
        <f aca="false">H293+H295</f>
        <v>5991</v>
      </c>
      <c r="I296" s="11" t="n">
        <f aca="false">I293+I295</f>
        <v>4750</v>
      </c>
      <c r="J296" s="11" t="n">
        <f aca="false">J293+J295</f>
        <v>5045.54</v>
      </c>
      <c r="K296" s="11" t="n">
        <f aca="false">K293+K295</f>
        <v>4520</v>
      </c>
      <c r="L296" s="11" t="n">
        <f aca="false">L293+L295</f>
        <v>4520</v>
      </c>
      <c r="M296" s="11" t="n">
        <f aca="false">M293+M295</f>
        <v>4520</v>
      </c>
    </row>
    <row r="298" customFormat="false" ht="12.8" hidden="false" customHeight="false" outlineLevel="0" collapsed="false">
      <c r="E298" s="69" t="s">
        <v>44</v>
      </c>
      <c r="F298" s="70" t="s">
        <v>129</v>
      </c>
      <c r="G298" s="71" t="n">
        <v>209</v>
      </c>
      <c r="H298" s="71" t="n">
        <v>209</v>
      </c>
      <c r="I298" s="72" t="n">
        <v>209</v>
      </c>
      <c r="J298" s="72" t="n">
        <v>979</v>
      </c>
      <c r="K298" s="72" t="n">
        <v>803</v>
      </c>
      <c r="L298" s="72" t="n">
        <f aca="false">K298</f>
        <v>803</v>
      </c>
      <c r="M298" s="73" t="n">
        <f aca="false">L298</f>
        <v>803</v>
      </c>
    </row>
    <row r="300" customFormat="false" ht="12.8" hidden="false" customHeight="false" outlineLevel="0" collapsed="false">
      <c r="D300" s="41" t="s">
        <v>184</v>
      </c>
      <c r="E300" s="41"/>
      <c r="F300" s="41"/>
      <c r="G300" s="41"/>
      <c r="H300" s="41"/>
      <c r="I300" s="41"/>
      <c r="J300" s="41"/>
      <c r="K300" s="41"/>
      <c r="L300" s="41"/>
      <c r="M300" s="41"/>
    </row>
    <row r="301" customFormat="false" ht="12.8" hidden="false" customHeight="false" outlineLevel="0" collapsed="false">
      <c r="D301" s="6" t="s">
        <v>20</v>
      </c>
      <c r="E301" s="6" t="s">
        <v>21</v>
      </c>
      <c r="F301" s="6" t="s">
        <v>22</v>
      </c>
      <c r="G301" s="6" t="s">
        <v>1</v>
      </c>
      <c r="H301" s="6" t="s">
        <v>2</v>
      </c>
      <c r="I301" s="6" t="s">
        <v>3</v>
      </c>
      <c r="J301" s="6" t="s">
        <v>4</v>
      </c>
      <c r="K301" s="6" t="s">
        <v>5</v>
      </c>
      <c r="L301" s="6" t="s">
        <v>6</v>
      </c>
      <c r="M301" s="6" t="s">
        <v>7</v>
      </c>
    </row>
    <row r="302" customFormat="false" ht="12.8" hidden="false" customHeight="false" outlineLevel="0" collapsed="false">
      <c r="A302" s="1" t="n">
        <v>5</v>
      </c>
      <c r="B302" s="1" t="n">
        <v>1</v>
      </c>
      <c r="C302" s="1" t="n">
        <v>2</v>
      </c>
      <c r="D302" s="50" t="s">
        <v>185</v>
      </c>
      <c r="E302" s="8" t="n">
        <v>620</v>
      </c>
      <c r="F302" s="8" t="s">
        <v>111</v>
      </c>
      <c r="G302" s="9" t="n">
        <v>0</v>
      </c>
      <c r="H302" s="9" t="n">
        <v>51.75</v>
      </c>
      <c r="I302" s="9" t="n">
        <v>52</v>
      </c>
      <c r="J302" s="9" t="n">
        <v>51.55</v>
      </c>
      <c r="K302" s="9" t="n">
        <v>35</v>
      </c>
      <c r="L302" s="9" t="n">
        <f aca="false">K302</f>
        <v>35</v>
      </c>
      <c r="M302" s="9" t="n">
        <f aca="false">L302</f>
        <v>35</v>
      </c>
    </row>
    <row r="303" customFormat="false" ht="12.8" hidden="false" customHeight="false" outlineLevel="0" collapsed="false">
      <c r="A303" s="1" t="n">
        <v>5</v>
      </c>
      <c r="B303" s="1" t="n">
        <v>1</v>
      </c>
      <c r="C303" s="1" t="n">
        <v>2</v>
      </c>
      <c r="D303" s="50"/>
      <c r="E303" s="8" t="n">
        <v>630</v>
      </c>
      <c r="F303" s="8" t="s">
        <v>112</v>
      </c>
      <c r="G303" s="9" t="n">
        <v>0</v>
      </c>
      <c r="H303" s="9" t="n">
        <v>159.02</v>
      </c>
      <c r="I303" s="9" t="n">
        <v>158</v>
      </c>
      <c r="J303" s="9" t="n">
        <v>158.45</v>
      </c>
      <c r="K303" s="9" t="n">
        <f aca="false">175+3000</f>
        <v>3175</v>
      </c>
      <c r="L303" s="9" t="n">
        <v>175</v>
      </c>
      <c r="M303" s="9" t="n">
        <f aca="false">L303</f>
        <v>175</v>
      </c>
    </row>
    <row r="304" customFormat="false" ht="12.8" hidden="false" customHeight="false" outlineLevel="0" collapsed="false">
      <c r="A304" s="1" t="n">
        <v>5</v>
      </c>
      <c r="B304" s="1" t="n">
        <v>1</v>
      </c>
      <c r="C304" s="1" t="n">
        <v>2</v>
      </c>
      <c r="D304" s="51" t="s">
        <v>8</v>
      </c>
      <c r="E304" s="25" t="n">
        <v>111</v>
      </c>
      <c r="F304" s="25" t="s">
        <v>115</v>
      </c>
      <c r="G304" s="26" t="n">
        <f aca="false">SUM(G302:G303)</f>
        <v>0</v>
      </c>
      <c r="H304" s="26" t="n">
        <f aca="false">SUM(H302:H303)</f>
        <v>210.77</v>
      </c>
      <c r="I304" s="26" t="n">
        <f aca="false">SUM(I302:I303)</f>
        <v>210</v>
      </c>
      <c r="J304" s="26" t="n">
        <f aca="false">SUM(J302:J303)</f>
        <v>210</v>
      </c>
      <c r="K304" s="26" t="n">
        <f aca="false">SUM(K302:K303)</f>
        <v>3210</v>
      </c>
      <c r="L304" s="26" t="n">
        <f aca="false">SUM(L302:L303)</f>
        <v>210</v>
      </c>
      <c r="M304" s="26" t="n">
        <f aca="false">SUM(M302:M303)</f>
        <v>210</v>
      </c>
    </row>
    <row r="305" customFormat="false" ht="12.8" hidden="false" customHeight="false" outlineLevel="0" collapsed="false">
      <c r="A305" s="1" t="n">
        <v>5</v>
      </c>
      <c r="B305" s="1" t="n">
        <v>1</v>
      </c>
      <c r="C305" s="1" t="n">
        <v>2</v>
      </c>
      <c r="D305" s="50" t="s">
        <v>185</v>
      </c>
      <c r="E305" s="8" t="n">
        <v>630</v>
      </c>
      <c r="F305" s="8" t="s">
        <v>112</v>
      </c>
      <c r="G305" s="9" t="n">
        <v>0</v>
      </c>
      <c r="H305" s="9" t="n">
        <v>144.73</v>
      </c>
      <c r="I305" s="9" t="n">
        <v>0</v>
      </c>
      <c r="J305" s="9" t="n">
        <v>0</v>
      </c>
      <c r="K305" s="9" t="n">
        <v>0</v>
      </c>
      <c r="L305" s="9" t="n">
        <f aca="false">K305</f>
        <v>0</v>
      </c>
      <c r="M305" s="9" t="n">
        <f aca="false">L305</f>
        <v>0</v>
      </c>
    </row>
    <row r="306" customFormat="false" ht="12.8" hidden="false" customHeight="false" outlineLevel="0" collapsed="false">
      <c r="A306" s="1" t="n">
        <v>5</v>
      </c>
      <c r="B306" s="1" t="n">
        <v>1</v>
      </c>
      <c r="C306" s="1" t="n">
        <v>2</v>
      </c>
      <c r="D306" s="51" t="s">
        <v>8</v>
      </c>
      <c r="E306" s="25" t="n">
        <v>41</v>
      </c>
      <c r="F306" s="25" t="s">
        <v>10</v>
      </c>
      <c r="G306" s="26" t="n">
        <f aca="false">SUM(G305:G305)</f>
        <v>0</v>
      </c>
      <c r="H306" s="26" t="n">
        <f aca="false">SUM(H305:H305)</f>
        <v>144.73</v>
      </c>
      <c r="I306" s="26" t="n">
        <f aca="false">SUM(I305)</f>
        <v>0</v>
      </c>
      <c r="J306" s="26" t="n">
        <f aca="false">SUM(J305)</f>
        <v>0</v>
      </c>
      <c r="K306" s="26" t="n">
        <f aca="false">SUM(K305)</f>
        <v>0</v>
      </c>
      <c r="L306" s="26" t="n">
        <f aca="false">SUM(L305:L305)</f>
        <v>0</v>
      </c>
      <c r="M306" s="26" t="n">
        <f aca="false">SUM(M305:M305)</f>
        <v>0</v>
      </c>
    </row>
    <row r="307" customFormat="false" ht="12.8" hidden="false" customHeight="false" outlineLevel="0" collapsed="false">
      <c r="D307" s="12"/>
      <c r="E307" s="13"/>
      <c r="F307" s="10" t="s">
        <v>105</v>
      </c>
      <c r="G307" s="11" t="n">
        <f aca="false">G304+G306</f>
        <v>0</v>
      </c>
      <c r="H307" s="11" t="n">
        <f aca="false">H304+H306</f>
        <v>355.5</v>
      </c>
      <c r="I307" s="11" t="n">
        <f aca="false">I304+I306</f>
        <v>210</v>
      </c>
      <c r="J307" s="11" t="n">
        <f aca="false">J304+J306</f>
        <v>210</v>
      </c>
      <c r="K307" s="11" t="n">
        <f aca="false">K304+K306</f>
        <v>3210</v>
      </c>
      <c r="L307" s="11" t="n">
        <f aca="false">L304+L306</f>
        <v>210</v>
      </c>
      <c r="M307" s="11" t="n">
        <f aca="false">M304+M306</f>
        <v>210</v>
      </c>
    </row>
    <row r="309" customFormat="false" ht="12.8" hidden="false" customHeight="false" outlineLevel="0" collapsed="false">
      <c r="E309" s="69" t="s">
        <v>44</v>
      </c>
      <c r="F309" s="70" t="s">
        <v>186</v>
      </c>
      <c r="G309" s="71"/>
      <c r="H309" s="71"/>
      <c r="I309" s="72"/>
      <c r="J309" s="72"/>
      <c r="K309" s="72" t="n">
        <v>3000</v>
      </c>
      <c r="L309" s="72"/>
      <c r="M309" s="73"/>
    </row>
    <row r="311" customFormat="false" ht="12.8" hidden="false" customHeight="false" outlineLevel="0" collapsed="false">
      <c r="D311" s="41" t="s">
        <v>187</v>
      </c>
      <c r="E311" s="41"/>
      <c r="F311" s="41"/>
      <c r="G311" s="41"/>
      <c r="H311" s="41"/>
      <c r="I311" s="41"/>
      <c r="J311" s="41"/>
      <c r="K311" s="41"/>
      <c r="L311" s="41"/>
      <c r="M311" s="41"/>
    </row>
    <row r="312" customFormat="false" ht="12.8" hidden="false" customHeight="false" outlineLevel="0" collapsed="false">
      <c r="D312" s="6" t="s">
        <v>20</v>
      </c>
      <c r="E312" s="6" t="s">
        <v>21</v>
      </c>
      <c r="F312" s="6" t="s">
        <v>22</v>
      </c>
      <c r="G312" s="6" t="s">
        <v>1</v>
      </c>
      <c r="H312" s="6" t="s">
        <v>2</v>
      </c>
      <c r="I312" s="6" t="s">
        <v>3</v>
      </c>
      <c r="J312" s="6" t="s">
        <v>4</v>
      </c>
      <c r="K312" s="6" t="s">
        <v>5</v>
      </c>
      <c r="L312" s="6" t="s">
        <v>6</v>
      </c>
      <c r="M312" s="6" t="s">
        <v>7</v>
      </c>
    </row>
    <row r="313" customFormat="false" ht="12.8" hidden="false" customHeight="false" outlineLevel="0" collapsed="false">
      <c r="A313" s="1" t="n">
        <v>5</v>
      </c>
      <c r="B313" s="1" t="n">
        <v>1</v>
      </c>
      <c r="C313" s="1" t="n">
        <v>3</v>
      </c>
      <c r="D313" s="50" t="s">
        <v>188</v>
      </c>
      <c r="E313" s="8" t="n">
        <v>620</v>
      </c>
      <c r="F313" s="8" t="s">
        <v>111</v>
      </c>
      <c r="G313" s="9" t="n">
        <v>828.31</v>
      </c>
      <c r="H313" s="9" t="n">
        <v>892.48</v>
      </c>
      <c r="I313" s="9" t="n">
        <v>840</v>
      </c>
      <c r="J313" s="9" t="n">
        <v>1170.71</v>
      </c>
      <c r="K313" s="9" t="n">
        <v>1470</v>
      </c>
      <c r="L313" s="9" t="n">
        <f aca="false">K313</f>
        <v>1470</v>
      </c>
      <c r="M313" s="9" t="n">
        <f aca="false">L313</f>
        <v>1470</v>
      </c>
    </row>
    <row r="314" customFormat="false" ht="12.8" hidden="false" customHeight="false" outlineLevel="0" collapsed="false">
      <c r="A314" s="1" t="n">
        <v>5</v>
      </c>
      <c r="B314" s="1" t="n">
        <v>1</v>
      </c>
      <c r="C314" s="1" t="n">
        <v>3</v>
      </c>
      <c r="D314" s="50"/>
      <c r="E314" s="8" t="n">
        <v>630</v>
      </c>
      <c r="F314" s="8" t="s">
        <v>112</v>
      </c>
      <c r="G314" s="9" t="n">
        <v>12581.27</v>
      </c>
      <c r="H314" s="9" t="n">
        <v>12346.19</v>
      </c>
      <c r="I314" s="9" t="n">
        <v>18140</v>
      </c>
      <c r="J314" s="9" t="n">
        <v>13708.98</v>
      </c>
      <c r="K314" s="9" t="n">
        <v>15750</v>
      </c>
      <c r="L314" s="9" t="n">
        <f aca="false">K314</f>
        <v>15750</v>
      </c>
      <c r="M314" s="9" t="n">
        <f aca="false">L314</f>
        <v>15750</v>
      </c>
    </row>
    <row r="315" customFormat="false" ht="12.8" hidden="false" customHeight="false" outlineLevel="0" collapsed="false">
      <c r="A315" s="1" t="n">
        <v>5</v>
      </c>
      <c r="B315" s="1" t="n">
        <v>1</v>
      </c>
      <c r="C315" s="1" t="n">
        <v>3</v>
      </c>
      <c r="D315" s="45" t="s">
        <v>8</v>
      </c>
      <c r="E315" s="10" t="n">
        <v>41</v>
      </c>
      <c r="F315" s="10" t="s">
        <v>10</v>
      </c>
      <c r="G315" s="11" t="n">
        <f aca="false">SUM(G313:G314)</f>
        <v>13409.58</v>
      </c>
      <c r="H315" s="11" t="n">
        <f aca="false">SUM(H313:H314)</f>
        <v>13238.67</v>
      </c>
      <c r="I315" s="11" t="n">
        <f aca="false">SUM(I313:I314)</f>
        <v>18980</v>
      </c>
      <c r="J315" s="11" t="n">
        <f aca="false">SUM(J313:J314)</f>
        <v>14879.69</v>
      </c>
      <c r="K315" s="11" t="n">
        <f aca="false">SUM(K313:K314)</f>
        <v>17220</v>
      </c>
      <c r="L315" s="11" t="n">
        <f aca="false">SUM(L313:L314)</f>
        <v>17220</v>
      </c>
      <c r="M315" s="11" t="n">
        <f aca="false">SUM(M313:M314)</f>
        <v>17220</v>
      </c>
    </row>
    <row r="317" customFormat="false" ht="12.8" hidden="false" customHeight="false" outlineLevel="0" collapsed="false">
      <c r="E317" s="28" t="s">
        <v>44</v>
      </c>
      <c r="F317" s="12" t="s">
        <v>129</v>
      </c>
      <c r="G317" s="29" t="n">
        <v>9525.85</v>
      </c>
      <c r="H317" s="29" t="n">
        <v>9251</v>
      </c>
      <c r="I317" s="29" t="n">
        <v>9251</v>
      </c>
      <c r="J317" s="29" t="n">
        <v>9713</v>
      </c>
      <c r="K317" s="29" t="n">
        <v>10895</v>
      </c>
      <c r="L317" s="29" t="n">
        <f aca="false">K317</f>
        <v>10895</v>
      </c>
      <c r="M317" s="30" t="n">
        <f aca="false">L317</f>
        <v>10895</v>
      </c>
    </row>
    <row r="318" customFormat="false" ht="12.8" hidden="false" customHeight="false" outlineLevel="0" collapsed="false">
      <c r="E318" s="31"/>
      <c r="F318" s="57" t="s">
        <v>189</v>
      </c>
      <c r="G318" s="58" t="n">
        <v>2370</v>
      </c>
      <c r="H318" s="58" t="n">
        <v>2554</v>
      </c>
      <c r="I318" s="58" t="n">
        <v>3940</v>
      </c>
      <c r="J318" s="58" t="n">
        <v>4520.81</v>
      </c>
      <c r="K318" s="58" t="n">
        <v>5675</v>
      </c>
      <c r="L318" s="58" t="n">
        <f aca="false">K318</f>
        <v>5675</v>
      </c>
      <c r="M318" s="34" t="n">
        <f aca="false">L318</f>
        <v>5675</v>
      </c>
    </row>
    <row r="319" customFormat="false" ht="12.8" hidden="false" customHeight="false" outlineLevel="0" collapsed="false">
      <c r="E319" s="36"/>
      <c r="F319" s="47" t="s">
        <v>190</v>
      </c>
      <c r="G319" s="38"/>
      <c r="H319" s="38"/>
      <c r="I319" s="38" t="n">
        <v>5000</v>
      </c>
      <c r="J319" s="38" t="n">
        <v>0</v>
      </c>
      <c r="K319" s="38"/>
      <c r="L319" s="38"/>
      <c r="M319" s="39"/>
    </row>
    <row r="321" customFormat="false" ht="12.8" hidden="false" customHeight="false" outlineLevel="0" collapsed="false">
      <c r="D321" s="41" t="s">
        <v>191</v>
      </c>
      <c r="E321" s="41"/>
      <c r="F321" s="41"/>
      <c r="G321" s="41"/>
      <c r="H321" s="41"/>
      <c r="I321" s="41"/>
      <c r="J321" s="41"/>
      <c r="K321" s="41"/>
      <c r="L321" s="41"/>
      <c r="M321" s="41"/>
    </row>
    <row r="322" customFormat="false" ht="12.8" hidden="false" customHeight="false" outlineLevel="0" collapsed="false">
      <c r="D322" s="6" t="s">
        <v>20</v>
      </c>
      <c r="E322" s="6" t="s">
        <v>21</v>
      </c>
      <c r="F322" s="6" t="s">
        <v>22</v>
      </c>
      <c r="G322" s="6" t="s">
        <v>1</v>
      </c>
      <c r="H322" s="6" t="s">
        <v>2</v>
      </c>
      <c r="I322" s="6" t="s">
        <v>3</v>
      </c>
      <c r="J322" s="6" t="s">
        <v>4</v>
      </c>
      <c r="K322" s="6" t="s">
        <v>5</v>
      </c>
      <c r="L322" s="6" t="s">
        <v>6</v>
      </c>
      <c r="M322" s="6" t="s">
        <v>7</v>
      </c>
    </row>
    <row r="323" customFormat="false" ht="12.8" hidden="false" customHeight="false" outlineLevel="0" collapsed="false">
      <c r="A323" s="1" t="n">
        <v>5</v>
      </c>
      <c r="B323" s="1" t="n">
        <v>1</v>
      </c>
      <c r="C323" s="1" t="n">
        <v>4</v>
      </c>
      <c r="D323" s="50" t="s">
        <v>192</v>
      </c>
      <c r="E323" s="8" t="n">
        <v>630</v>
      </c>
      <c r="F323" s="8" t="s">
        <v>112</v>
      </c>
      <c r="G323" s="9" t="n">
        <v>55</v>
      </c>
      <c r="H323" s="9" t="n">
        <v>1277.8</v>
      </c>
      <c r="I323" s="9" t="n">
        <v>500</v>
      </c>
      <c r="J323" s="9" t="n">
        <v>55</v>
      </c>
      <c r="K323" s="9" t="n">
        <v>1000</v>
      </c>
      <c r="L323" s="9" t="n">
        <f aca="false">K323</f>
        <v>1000</v>
      </c>
      <c r="M323" s="9" t="n">
        <f aca="false">L323</f>
        <v>1000</v>
      </c>
    </row>
    <row r="324" customFormat="false" ht="12.8" hidden="false" customHeight="false" outlineLevel="0" collapsed="false">
      <c r="A324" s="1" t="n">
        <v>5</v>
      </c>
      <c r="B324" s="1" t="n">
        <v>1</v>
      </c>
      <c r="C324" s="1" t="n">
        <v>4</v>
      </c>
      <c r="D324" s="45" t="s">
        <v>8</v>
      </c>
      <c r="E324" s="10" t="n">
        <v>41</v>
      </c>
      <c r="F324" s="10" t="s">
        <v>10</v>
      </c>
      <c r="G324" s="11" t="n">
        <f aca="false">SUM(G323:G323)</f>
        <v>55</v>
      </c>
      <c r="H324" s="11" t="n">
        <f aca="false">SUM(H323:H323)</f>
        <v>1277.8</v>
      </c>
      <c r="I324" s="11" t="n">
        <f aca="false">SUM(I323:I323)</f>
        <v>500</v>
      </c>
      <c r="J324" s="11" t="n">
        <f aca="false">SUM(J323:J323)</f>
        <v>55</v>
      </c>
      <c r="K324" s="11" t="n">
        <f aca="false">SUM(K323:K323)</f>
        <v>1000</v>
      </c>
      <c r="L324" s="11" t="n">
        <f aca="false">SUM(L323:L323)</f>
        <v>1000</v>
      </c>
      <c r="M324" s="11" t="n">
        <f aca="false">SUM(M323:M323)</f>
        <v>1000</v>
      </c>
    </row>
    <row r="326" customFormat="false" ht="12.8" hidden="false" customHeight="false" outlineLevel="0" collapsed="false">
      <c r="D326" s="20" t="s">
        <v>193</v>
      </c>
      <c r="E326" s="20"/>
      <c r="F326" s="20"/>
      <c r="G326" s="20"/>
      <c r="H326" s="20"/>
      <c r="I326" s="20"/>
      <c r="J326" s="20"/>
      <c r="K326" s="20"/>
      <c r="L326" s="20"/>
      <c r="M326" s="20"/>
    </row>
    <row r="327" customFormat="false" ht="12.8" hidden="false" customHeight="false" outlineLevel="0" collapsed="false">
      <c r="D327" s="68"/>
      <c r="E327" s="68"/>
      <c r="F327" s="68"/>
      <c r="G327" s="6" t="s">
        <v>1</v>
      </c>
      <c r="H327" s="6" t="s">
        <v>2</v>
      </c>
      <c r="I327" s="6" t="s">
        <v>3</v>
      </c>
      <c r="J327" s="6" t="s">
        <v>4</v>
      </c>
      <c r="K327" s="6" t="s">
        <v>5</v>
      </c>
      <c r="L327" s="6" t="s">
        <v>6</v>
      </c>
      <c r="M327" s="6" t="s">
        <v>7</v>
      </c>
    </row>
    <row r="328" customFormat="false" ht="12.8" hidden="false" customHeight="true" outlineLevel="0" collapsed="false">
      <c r="A328" s="1" t="n">
        <v>5</v>
      </c>
      <c r="B328" s="1" t="n">
        <v>2</v>
      </c>
      <c r="D328" s="7" t="s">
        <v>8</v>
      </c>
      <c r="E328" s="74" t="s">
        <v>119</v>
      </c>
      <c r="F328" s="8" t="s">
        <v>34</v>
      </c>
      <c r="G328" s="9" t="n">
        <f aca="false">G352</f>
        <v>37906.3</v>
      </c>
      <c r="H328" s="9" t="n">
        <f aca="false">H352</f>
        <v>2682.93</v>
      </c>
      <c r="I328" s="9" t="n">
        <f aca="false">I352</f>
        <v>18486</v>
      </c>
      <c r="J328" s="9" t="n">
        <f aca="false">J352</f>
        <v>15566.08</v>
      </c>
      <c r="K328" s="9" t="n">
        <f aca="false">K352</f>
        <v>25870</v>
      </c>
      <c r="L328" s="9" t="n">
        <f aca="false">L352</f>
        <v>0</v>
      </c>
      <c r="M328" s="9" t="n">
        <f aca="false">M352</f>
        <v>0</v>
      </c>
    </row>
    <row r="329" customFormat="false" ht="12.8" hidden="false" customHeight="false" outlineLevel="0" collapsed="false">
      <c r="A329" s="1" t="n">
        <v>5</v>
      </c>
      <c r="B329" s="1" t="n">
        <v>2</v>
      </c>
      <c r="D329" s="7" t="s">
        <v>8</v>
      </c>
      <c r="E329" s="8" t="n">
        <v>41</v>
      </c>
      <c r="F329" s="8" t="s">
        <v>10</v>
      </c>
      <c r="G329" s="9" t="n">
        <f aca="false">G336+G345+G357</f>
        <v>31736.16</v>
      </c>
      <c r="H329" s="9" t="n">
        <f aca="false">H336+H345+H357</f>
        <v>32185.52</v>
      </c>
      <c r="I329" s="9" t="n">
        <f aca="false">I336+I345+I357</f>
        <v>29471</v>
      </c>
      <c r="J329" s="9" t="n">
        <f aca="false">J336+J345+J357</f>
        <v>21476.86</v>
      </c>
      <c r="K329" s="9" t="n">
        <f aca="false">K336+K345+K357</f>
        <v>12866</v>
      </c>
      <c r="L329" s="9" t="n">
        <f aca="false">L336+L345+L357</f>
        <v>4770</v>
      </c>
      <c r="M329" s="9" t="n">
        <f aca="false">M336+M345+M357</f>
        <v>4770</v>
      </c>
    </row>
    <row r="330" customFormat="false" ht="12.8" hidden="false" customHeight="false" outlineLevel="0" collapsed="false">
      <c r="D330" s="7" t="s">
        <v>8</v>
      </c>
      <c r="E330" s="8" t="n">
        <v>72</v>
      </c>
      <c r="F330" s="8" t="s">
        <v>12</v>
      </c>
      <c r="G330" s="9" t="n">
        <f aca="false">G359</f>
        <v>0</v>
      </c>
      <c r="H330" s="9" t="n">
        <f aca="false">H359</f>
        <v>0</v>
      </c>
      <c r="I330" s="9" t="n">
        <f aca="false">I359</f>
        <v>180</v>
      </c>
      <c r="J330" s="9" t="n">
        <f aca="false">J359</f>
        <v>358.78</v>
      </c>
      <c r="K330" s="9" t="n">
        <f aca="false">K359</f>
        <v>360</v>
      </c>
      <c r="L330" s="9" t="n">
        <f aca="false">L359</f>
        <v>0</v>
      </c>
      <c r="M330" s="9" t="n">
        <f aca="false">M359</f>
        <v>0</v>
      </c>
    </row>
    <row r="331" customFormat="false" ht="12.8" hidden="false" customHeight="false" outlineLevel="0" collapsed="false">
      <c r="D331" s="12"/>
      <c r="E331" s="13"/>
      <c r="F331" s="10" t="s">
        <v>105</v>
      </c>
      <c r="G331" s="11" t="n">
        <f aca="false">SUM(G328:G330)</f>
        <v>69642.46</v>
      </c>
      <c r="H331" s="11" t="n">
        <f aca="false">SUM(H328:H330)</f>
        <v>34868.45</v>
      </c>
      <c r="I331" s="11" t="n">
        <f aca="false">SUM(I328:I330)</f>
        <v>48137</v>
      </c>
      <c r="J331" s="11" t="n">
        <f aca="false">SUM(J328:J330)</f>
        <v>37401.72</v>
      </c>
      <c r="K331" s="11" t="n">
        <f aca="false">SUM(K328:K330)</f>
        <v>39096</v>
      </c>
      <c r="L331" s="11" t="n">
        <f aca="false">SUM(L328:L330)</f>
        <v>4770</v>
      </c>
      <c r="M331" s="11" t="n">
        <f aca="false">SUM(M328:M330)</f>
        <v>4770</v>
      </c>
    </row>
    <row r="333" customFormat="false" ht="12.8" hidden="false" customHeight="false" outlineLevel="0" collapsed="false">
      <c r="D333" s="41" t="s">
        <v>194</v>
      </c>
      <c r="E333" s="41"/>
      <c r="F333" s="41"/>
      <c r="G333" s="41"/>
      <c r="H333" s="41"/>
      <c r="I333" s="41"/>
      <c r="J333" s="41"/>
      <c r="K333" s="41"/>
      <c r="L333" s="41"/>
      <c r="M333" s="41"/>
    </row>
    <row r="334" customFormat="false" ht="12.8" hidden="false" customHeight="false" outlineLevel="0" collapsed="false">
      <c r="D334" s="6" t="s">
        <v>20</v>
      </c>
      <c r="E334" s="6" t="s">
        <v>21</v>
      </c>
      <c r="F334" s="6" t="s">
        <v>22</v>
      </c>
      <c r="G334" s="6" t="s">
        <v>1</v>
      </c>
      <c r="H334" s="6" t="s">
        <v>2</v>
      </c>
      <c r="I334" s="6" t="s">
        <v>3</v>
      </c>
      <c r="J334" s="6" t="s">
        <v>4</v>
      </c>
      <c r="K334" s="6" t="s">
        <v>5</v>
      </c>
      <c r="L334" s="6" t="s">
        <v>6</v>
      </c>
      <c r="M334" s="6" t="s">
        <v>7</v>
      </c>
    </row>
    <row r="335" customFormat="false" ht="12.8" hidden="false" customHeight="false" outlineLevel="0" collapsed="false">
      <c r="A335" s="1" t="n">
        <v>5</v>
      </c>
      <c r="B335" s="1" t="n">
        <v>2</v>
      </c>
      <c r="C335" s="1" t="n">
        <v>1</v>
      </c>
      <c r="D335" s="27" t="s">
        <v>195</v>
      </c>
      <c r="E335" s="8" t="n">
        <v>630</v>
      </c>
      <c r="F335" s="8" t="s">
        <v>112</v>
      </c>
      <c r="G335" s="9" t="n">
        <v>3959.21</v>
      </c>
      <c r="H335" s="9" t="n">
        <v>7936.38</v>
      </c>
      <c r="I335" s="9" t="n">
        <v>13250</v>
      </c>
      <c r="J335" s="9" t="n">
        <v>4368.31</v>
      </c>
      <c r="K335" s="9" t="n">
        <v>4270</v>
      </c>
      <c r="L335" s="9" t="n">
        <f aca="false">K335</f>
        <v>4270</v>
      </c>
      <c r="M335" s="9" t="n">
        <f aca="false">L335</f>
        <v>4270</v>
      </c>
    </row>
    <row r="336" customFormat="false" ht="12.8" hidden="false" customHeight="false" outlineLevel="0" collapsed="false">
      <c r="A336" s="1" t="n">
        <v>5</v>
      </c>
      <c r="B336" s="1" t="n">
        <v>2</v>
      </c>
      <c r="C336" s="1" t="n">
        <v>1</v>
      </c>
      <c r="D336" s="45" t="s">
        <v>8</v>
      </c>
      <c r="E336" s="10" t="n">
        <v>41</v>
      </c>
      <c r="F336" s="10" t="s">
        <v>10</v>
      </c>
      <c r="G336" s="11" t="n">
        <f aca="false">SUM(G335:G335)</f>
        <v>3959.21</v>
      </c>
      <c r="H336" s="11" t="n">
        <f aca="false">SUM(H335:H335)</f>
        <v>7936.38</v>
      </c>
      <c r="I336" s="11" t="n">
        <f aca="false">SUM(I335:I335)</f>
        <v>13250</v>
      </c>
      <c r="J336" s="11" t="n">
        <f aca="false">SUM(J335:J335)</f>
        <v>4368.31</v>
      </c>
      <c r="K336" s="11" t="n">
        <f aca="false">SUM(K335:K335)</f>
        <v>4270</v>
      </c>
      <c r="L336" s="11" t="n">
        <f aca="false">SUM(L335:L335)</f>
        <v>4270</v>
      </c>
      <c r="M336" s="11" t="n">
        <f aca="false">SUM(M335:M335)</f>
        <v>4270</v>
      </c>
    </row>
    <row r="338" customFormat="false" ht="12.8" hidden="false" customHeight="false" outlineLevel="0" collapsed="false">
      <c r="E338" s="28" t="s">
        <v>44</v>
      </c>
      <c r="F338" s="12" t="s">
        <v>196</v>
      </c>
      <c r="G338" s="29" t="n">
        <f aca="false">462+642.36</f>
        <v>1104.36</v>
      </c>
      <c r="H338" s="29" t="n">
        <v>2148.73</v>
      </c>
      <c r="I338" s="29" t="n">
        <v>2500</v>
      </c>
      <c r="J338" s="29" t="n">
        <v>1219.15</v>
      </c>
      <c r="K338" s="29" t="n">
        <v>1220</v>
      </c>
      <c r="L338" s="29" t="n">
        <f aca="false">K338</f>
        <v>1220</v>
      </c>
      <c r="M338" s="30" t="n">
        <f aca="false">L338</f>
        <v>1220</v>
      </c>
    </row>
    <row r="339" customFormat="false" ht="12.8" hidden="false" customHeight="false" outlineLevel="0" collapsed="false">
      <c r="E339" s="31"/>
      <c r="F339" s="32" t="s">
        <v>197</v>
      </c>
      <c r="G339" s="33" t="n">
        <v>1415.59</v>
      </c>
      <c r="H339" s="33" t="n">
        <v>1014.35</v>
      </c>
      <c r="I339" s="33" t="n">
        <v>1500</v>
      </c>
      <c r="J339" s="33" t="n">
        <v>53.53</v>
      </c>
      <c r="K339" s="33" t="n">
        <v>50</v>
      </c>
      <c r="L339" s="33" t="n">
        <f aca="false">K339</f>
        <v>50</v>
      </c>
      <c r="M339" s="34" t="n">
        <f aca="false">L339</f>
        <v>50</v>
      </c>
    </row>
    <row r="340" customFormat="false" ht="12.8" hidden="false" customHeight="false" outlineLevel="0" collapsed="false">
      <c r="E340" s="36"/>
      <c r="F340" s="47" t="s">
        <v>198</v>
      </c>
      <c r="G340" s="38" t="n">
        <v>358.42</v>
      </c>
      <c r="H340" s="38" t="n">
        <v>4083.58</v>
      </c>
      <c r="I340" s="38" t="n">
        <v>8000</v>
      </c>
      <c r="J340" s="38" t="n">
        <v>1999.68</v>
      </c>
      <c r="K340" s="38" t="n">
        <v>2000</v>
      </c>
      <c r="L340" s="38" t="n">
        <f aca="false">K340</f>
        <v>2000</v>
      </c>
      <c r="M340" s="39" t="n">
        <f aca="false">L340</f>
        <v>2000</v>
      </c>
    </row>
    <row r="341" customFormat="false" ht="12.8" hidden="false" customHeight="false" outlineLevel="0" collapsed="false">
      <c r="G341" s="33"/>
      <c r="H341" s="33"/>
      <c r="I341" s="33"/>
      <c r="J341" s="33"/>
      <c r="K341" s="33"/>
      <c r="L341" s="33"/>
      <c r="M341" s="33"/>
    </row>
    <row r="342" customFormat="false" ht="12.8" hidden="false" customHeight="false" outlineLevel="0" collapsed="false">
      <c r="D342" s="41" t="s">
        <v>199</v>
      </c>
      <c r="E342" s="41"/>
      <c r="F342" s="41"/>
      <c r="G342" s="41"/>
      <c r="H342" s="41"/>
      <c r="I342" s="41"/>
      <c r="J342" s="41"/>
      <c r="K342" s="41"/>
      <c r="L342" s="41"/>
      <c r="M342" s="41"/>
    </row>
    <row r="343" customFormat="false" ht="12.8" hidden="false" customHeight="false" outlineLevel="0" collapsed="false">
      <c r="D343" s="6" t="s">
        <v>20</v>
      </c>
      <c r="E343" s="6" t="s">
        <v>21</v>
      </c>
      <c r="F343" s="6" t="s">
        <v>22</v>
      </c>
      <c r="G343" s="6" t="s">
        <v>1</v>
      </c>
      <c r="H343" s="6" t="s">
        <v>2</v>
      </c>
      <c r="I343" s="6" t="s">
        <v>3</v>
      </c>
      <c r="J343" s="6" t="s">
        <v>4</v>
      </c>
      <c r="K343" s="6" t="s">
        <v>5</v>
      </c>
      <c r="L343" s="6" t="s">
        <v>6</v>
      </c>
      <c r="M343" s="6" t="s">
        <v>7</v>
      </c>
    </row>
    <row r="344" customFormat="false" ht="12.8" hidden="false" customHeight="false" outlineLevel="0" collapsed="false">
      <c r="A344" s="1" t="n">
        <v>5</v>
      </c>
      <c r="B344" s="1" t="n">
        <v>2</v>
      </c>
      <c r="C344" s="1" t="n">
        <v>2</v>
      </c>
      <c r="D344" s="50" t="s">
        <v>200</v>
      </c>
      <c r="E344" s="8" t="n">
        <v>630</v>
      </c>
      <c r="F344" s="8" t="s">
        <v>112</v>
      </c>
      <c r="G344" s="9" t="n">
        <f aca="false">2933.5+105.54</f>
        <v>3039.04</v>
      </c>
      <c r="H344" s="9" t="n">
        <v>3231.61</v>
      </c>
      <c r="I344" s="9" t="n">
        <v>2400</v>
      </c>
      <c r="J344" s="9" t="n">
        <v>467.84</v>
      </c>
      <c r="K344" s="9" t="n">
        <v>500</v>
      </c>
      <c r="L344" s="9" t="n">
        <f aca="false">K344</f>
        <v>500</v>
      </c>
      <c r="M344" s="9" t="n">
        <f aca="false">L344</f>
        <v>500</v>
      </c>
    </row>
    <row r="345" customFormat="false" ht="12.8" hidden="false" customHeight="false" outlineLevel="0" collapsed="false">
      <c r="A345" s="1" t="n">
        <v>5</v>
      </c>
      <c r="B345" s="1" t="n">
        <v>2</v>
      </c>
      <c r="C345" s="1" t="n">
        <v>2</v>
      </c>
      <c r="D345" s="45" t="s">
        <v>8</v>
      </c>
      <c r="E345" s="10" t="n">
        <v>41</v>
      </c>
      <c r="F345" s="10" t="s">
        <v>10</v>
      </c>
      <c r="G345" s="11" t="n">
        <f aca="false">SUM(G344:G344)</f>
        <v>3039.04</v>
      </c>
      <c r="H345" s="11" t="n">
        <f aca="false">SUM(H344:H344)</f>
        <v>3231.61</v>
      </c>
      <c r="I345" s="11" t="n">
        <f aca="false">SUM(I344:I344)</f>
        <v>2400</v>
      </c>
      <c r="J345" s="11" t="n">
        <f aca="false">SUM(J344:J344)</f>
        <v>467.84</v>
      </c>
      <c r="K345" s="11" t="n">
        <f aca="false">SUM(K344:K344)</f>
        <v>500</v>
      </c>
      <c r="L345" s="11" t="n">
        <f aca="false">SUM(L344:L344)</f>
        <v>500</v>
      </c>
      <c r="M345" s="11" t="n">
        <f aca="false">SUM(M344:M344)</f>
        <v>500</v>
      </c>
    </row>
    <row r="347" customFormat="false" ht="12.8" hidden="false" customHeight="false" outlineLevel="0" collapsed="false">
      <c r="D347" s="41" t="s">
        <v>201</v>
      </c>
      <c r="E347" s="41"/>
      <c r="F347" s="41"/>
      <c r="G347" s="41"/>
      <c r="H347" s="41"/>
      <c r="I347" s="41"/>
      <c r="J347" s="41"/>
      <c r="K347" s="41"/>
      <c r="L347" s="41"/>
      <c r="M347" s="41"/>
    </row>
    <row r="348" customFormat="false" ht="12.8" hidden="false" customHeight="false" outlineLevel="0" collapsed="false">
      <c r="D348" s="6" t="s">
        <v>20</v>
      </c>
      <c r="E348" s="6" t="s">
        <v>21</v>
      </c>
      <c r="F348" s="6" t="s">
        <v>22</v>
      </c>
      <c r="G348" s="6" t="s">
        <v>1</v>
      </c>
      <c r="H348" s="6" t="s">
        <v>2</v>
      </c>
      <c r="I348" s="6" t="s">
        <v>3</v>
      </c>
      <c r="J348" s="6" t="s">
        <v>4</v>
      </c>
      <c r="K348" s="6" t="s">
        <v>5</v>
      </c>
      <c r="L348" s="6" t="s">
        <v>6</v>
      </c>
      <c r="M348" s="6" t="s">
        <v>7</v>
      </c>
    </row>
    <row r="349" customFormat="false" ht="12.8" hidden="false" customHeight="false" outlineLevel="0" collapsed="false">
      <c r="A349" s="1" t="n">
        <v>5</v>
      </c>
      <c r="B349" s="1" t="n">
        <v>2</v>
      </c>
      <c r="C349" s="1" t="n">
        <v>3</v>
      </c>
      <c r="D349" s="75" t="s">
        <v>200</v>
      </c>
      <c r="E349" s="8" t="n">
        <v>610</v>
      </c>
      <c r="F349" s="8" t="s">
        <v>110</v>
      </c>
      <c r="G349" s="9" t="n">
        <v>27712.89</v>
      </c>
      <c r="H349" s="9" t="n">
        <v>0</v>
      </c>
      <c r="I349" s="9" t="n">
        <v>12688</v>
      </c>
      <c r="J349" s="9" t="n">
        <v>10268.1</v>
      </c>
      <c r="K349" s="9" t="n">
        <v>14720</v>
      </c>
      <c r="L349" s="9" t="n">
        <v>0</v>
      </c>
      <c r="M349" s="9" t="n">
        <f aca="false">L349</f>
        <v>0</v>
      </c>
    </row>
    <row r="350" customFormat="false" ht="12.8" hidden="false" customHeight="false" outlineLevel="0" collapsed="false">
      <c r="A350" s="1" t="n">
        <v>5</v>
      </c>
      <c r="B350" s="1" t="n">
        <v>2</v>
      </c>
      <c r="C350" s="1" t="n">
        <v>3</v>
      </c>
      <c r="D350" s="75"/>
      <c r="E350" s="8" t="n">
        <v>620</v>
      </c>
      <c r="F350" s="8" t="s">
        <v>111</v>
      </c>
      <c r="G350" s="9" t="n">
        <v>9788.5</v>
      </c>
      <c r="H350" s="9" t="n">
        <v>2682.93</v>
      </c>
      <c r="I350" s="9" t="n">
        <v>5798</v>
      </c>
      <c r="J350" s="9" t="n">
        <v>5297.98</v>
      </c>
      <c r="K350" s="9" t="n">
        <v>11150</v>
      </c>
      <c r="L350" s="9" t="n">
        <v>0</v>
      </c>
      <c r="M350" s="9" t="n">
        <f aca="false">L350</f>
        <v>0</v>
      </c>
    </row>
    <row r="351" customFormat="false" ht="12.8" hidden="false" customHeight="false" outlineLevel="0" collapsed="false">
      <c r="A351" s="1" t="n">
        <v>5</v>
      </c>
      <c r="B351" s="1" t="n">
        <v>2</v>
      </c>
      <c r="C351" s="1" t="n">
        <v>3</v>
      </c>
      <c r="D351" s="75"/>
      <c r="E351" s="8" t="n">
        <v>630</v>
      </c>
      <c r="F351" s="8" t="s">
        <v>112</v>
      </c>
      <c r="G351" s="9" t="n">
        <v>404.91</v>
      </c>
      <c r="H351" s="9" t="n">
        <v>0</v>
      </c>
      <c r="I351" s="9" t="n">
        <v>0</v>
      </c>
      <c r="J351" s="9" t="n">
        <v>0</v>
      </c>
      <c r="K351" s="9" t="n">
        <v>0</v>
      </c>
      <c r="L351" s="9" t="n">
        <v>0</v>
      </c>
      <c r="M351" s="9" t="n">
        <f aca="false">L351</f>
        <v>0</v>
      </c>
    </row>
    <row r="352" customFormat="false" ht="12.8" hidden="false" customHeight="false" outlineLevel="0" collapsed="false">
      <c r="A352" s="1" t="n">
        <v>5</v>
      </c>
      <c r="B352" s="1" t="n">
        <v>2</v>
      </c>
      <c r="C352" s="1" t="n">
        <v>3</v>
      </c>
      <c r="D352" s="76" t="s">
        <v>8</v>
      </c>
      <c r="E352" s="52" t="s">
        <v>119</v>
      </c>
      <c r="F352" s="25" t="s">
        <v>202</v>
      </c>
      <c r="G352" s="26" t="n">
        <f aca="false">SUM(G349:G351)</f>
        <v>37906.3</v>
      </c>
      <c r="H352" s="26" t="n">
        <f aca="false">SUM(H349:H351)</f>
        <v>2682.93</v>
      </c>
      <c r="I352" s="26" t="n">
        <f aca="false">SUM(I349:I351)</f>
        <v>18486</v>
      </c>
      <c r="J352" s="26" t="n">
        <f aca="false">SUM(J349:J351)</f>
        <v>15566.08</v>
      </c>
      <c r="K352" s="26" t="n">
        <f aca="false">SUM(K349:K351)</f>
        <v>25870</v>
      </c>
      <c r="L352" s="26" t="n">
        <f aca="false">SUM(L349:L351)</f>
        <v>0</v>
      </c>
      <c r="M352" s="26" t="n">
        <f aca="false">SUM(M349:M351)</f>
        <v>0</v>
      </c>
    </row>
    <row r="353" customFormat="false" ht="12.8" hidden="false" customHeight="false" outlineLevel="0" collapsed="false">
      <c r="A353" s="1" t="n">
        <v>5</v>
      </c>
      <c r="B353" s="1" t="n">
        <v>2</v>
      </c>
      <c r="C353" s="1" t="n">
        <v>3</v>
      </c>
      <c r="D353" s="75" t="s">
        <v>200</v>
      </c>
      <c r="E353" s="8" t="n">
        <v>610</v>
      </c>
      <c r="F353" s="8" t="s">
        <v>110</v>
      </c>
      <c r="G353" s="9" t="n">
        <v>14361.67</v>
      </c>
      <c r="H353" s="9" t="n">
        <v>16310.54</v>
      </c>
      <c r="I353" s="9" t="n">
        <v>8402</v>
      </c>
      <c r="J353" s="9" t="n">
        <v>11699.58</v>
      </c>
      <c r="K353" s="9" t="n">
        <v>4080</v>
      </c>
      <c r="L353" s="9" t="n">
        <v>0</v>
      </c>
      <c r="M353" s="9" t="n">
        <f aca="false">L353</f>
        <v>0</v>
      </c>
    </row>
    <row r="354" customFormat="false" ht="12.8" hidden="false" customHeight="false" outlineLevel="0" collapsed="false">
      <c r="A354" s="1" t="n">
        <v>5</v>
      </c>
      <c r="B354" s="1" t="n">
        <v>2</v>
      </c>
      <c r="C354" s="1" t="n">
        <v>3</v>
      </c>
      <c r="D354" s="75"/>
      <c r="E354" s="8" t="n">
        <v>620</v>
      </c>
      <c r="F354" s="8" t="s">
        <v>111</v>
      </c>
      <c r="G354" s="9" t="n">
        <v>4903.17</v>
      </c>
      <c r="H354" s="9" t="n">
        <v>3083.15</v>
      </c>
      <c r="I354" s="9" t="n">
        <v>2936</v>
      </c>
      <c r="J354" s="9" t="n">
        <v>2326.95</v>
      </c>
      <c r="K354" s="9" t="n">
        <v>1426</v>
      </c>
      <c r="L354" s="9" t="n">
        <v>0</v>
      </c>
      <c r="M354" s="9" t="n">
        <f aca="false">L354</f>
        <v>0</v>
      </c>
    </row>
    <row r="355" customFormat="false" ht="12.8" hidden="false" customHeight="false" outlineLevel="0" collapsed="false">
      <c r="A355" s="1" t="n">
        <v>5</v>
      </c>
      <c r="B355" s="1" t="n">
        <v>2</v>
      </c>
      <c r="C355" s="1" t="n">
        <v>3</v>
      </c>
      <c r="D355" s="75"/>
      <c r="E355" s="8" t="n">
        <v>630</v>
      </c>
      <c r="F355" s="8" t="s">
        <v>112</v>
      </c>
      <c r="G355" s="9" t="n">
        <v>5336.29</v>
      </c>
      <c r="H355" s="9" t="n">
        <v>1437.46</v>
      </c>
      <c r="I355" s="9" t="n">
        <v>2483</v>
      </c>
      <c r="J355" s="9" t="n">
        <v>2614.18</v>
      </c>
      <c r="K355" s="9" t="n">
        <v>2590</v>
      </c>
      <c r="L355" s="9" t="n">
        <v>0</v>
      </c>
      <c r="M355" s="9" t="n">
        <f aca="false">L355</f>
        <v>0</v>
      </c>
    </row>
    <row r="356" customFormat="false" ht="12.8" hidden="false" customHeight="false" outlineLevel="0" collapsed="false">
      <c r="A356" s="1" t="n">
        <v>5</v>
      </c>
      <c r="B356" s="1" t="n">
        <v>2</v>
      </c>
      <c r="C356" s="1" t="n">
        <v>3</v>
      </c>
      <c r="D356" s="75"/>
      <c r="E356" s="8" t="n">
        <v>640</v>
      </c>
      <c r="F356" s="8" t="s">
        <v>113</v>
      </c>
      <c r="G356" s="9" t="n">
        <v>136.78</v>
      </c>
      <c r="H356" s="9" t="n">
        <v>186.38</v>
      </c>
      <c r="I356" s="9" t="n">
        <v>0</v>
      </c>
      <c r="J356" s="9" t="n">
        <v>0</v>
      </c>
      <c r="K356" s="9" t="n">
        <v>0</v>
      </c>
      <c r="L356" s="9" t="n">
        <v>0</v>
      </c>
      <c r="M356" s="9" t="n">
        <f aca="false">L356</f>
        <v>0</v>
      </c>
    </row>
    <row r="357" customFormat="false" ht="12.8" hidden="false" customHeight="false" outlineLevel="0" collapsed="false">
      <c r="A357" s="1" t="n">
        <v>5</v>
      </c>
      <c r="B357" s="1" t="n">
        <v>2</v>
      </c>
      <c r="C357" s="1" t="n">
        <v>3</v>
      </c>
      <c r="D357" s="76" t="s">
        <v>8</v>
      </c>
      <c r="E357" s="25" t="n">
        <v>41</v>
      </c>
      <c r="F357" s="25" t="s">
        <v>10</v>
      </c>
      <c r="G357" s="26" t="n">
        <f aca="false">SUM(G353:G356)</f>
        <v>24737.91</v>
      </c>
      <c r="H357" s="26" t="n">
        <f aca="false">SUM(H353:H356)</f>
        <v>21017.53</v>
      </c>
      <c r="I357" s="26" t="n">
        <f aca="false">SUM(I353:I356)</f>
        <v>13821</v>
      </c>
      <c r="J357" s="26" t="n">
        <f aca="false">SUM(J353:J356)</f>
        <v>16640.71</v>
      </c>
      <c r="K357" s="26" t="n">
        <f aca="false">SUM(K353:K356)</f>
        <v>8096</v>
      </c>
      <c r="L357" s="26" t="n">
        <f aca="false">SUM(L353:L356)</f>
        <v>0</v>
      </c>
      <c r="M357" s="26" t="n">
        <f aca="false">SUM(M353:M356)</f>
        <v>0</v>
      </c>
    </row>
    <row r="358" customFormat="false" ht="12.8" hidden="false" customHeight="false" outlineLevel="0" collapsed="false">
      <c r="D358" s="77" t="s">
        <v>200</v>
      </c>
      <c r="E358" s="8" t="n">
        <v>640</v>
      </c>
      <c r="F358" s="8" t="s">
        <v>113</v>
      </c>
      <c r="G358" s="9" t="n">
        <v>0</v>
      </c>
      <c r="H358" s="9" t="n">
        <v>0</v>
      </c>
      <c r="I358" s="9" t="n">
        <v>180</v>
      </c>
      <c r="J358" s="9" t="n">
        <v>358.78</v>
      </c>
      <c r="K358" s="9" t="n">
        <v>360</v>
      </c>
      <c r="L358" s="9" t="n">
        <v>0</v>
      </c>
      <c r="M358" s="9" t="n">
        <v>0</v>
      </c>
    </row>
    <row r="359" customFormat="false" ht="12.8" hidden="false" customHeight="false" outlineLevel="0" collapsed="false">
      <c r="D359" s="76" t="s">
        <v>8</v>
      </c>
      <c r="E359" s="25" t="n">
        <v>72</v>
      </c>
      <c r="F359" s="25" t="s">
        <v>12</v>
      </c>
      <c r="G359" s="26" t="n">
        <f aca="false">SUM(G358:G358)</f>
        <v>0</v>
      </c>
      <c r="H359" s="26" t="n">
        <f aca="false">SUM(H358:H358)</f>
        <v>0</v>
      </c>
      <c r="I359" s="26" t="n">
        <f aca="false">SUM(I358:I358)</f>
        <v>180</v>
      </c>
      <c r="J359" s="26" t="n">
        <f aca="false">SUM(J358:J358)</f>
        <v>358.78</v>
      </c>
      <c r="K359" s="26" t="n">
        <f aca="false">SUM(K358:K358)</f>
        <v>360</v>
      </c>
      <c r="L359" s="26" t="n">
        <f aca="false">SUM(L358:L358)</f>
        <v>0</v>
      </c>
      <c r="M359" s="26" t="n">
        <f aca="false">SUM(M358:M358)</f>
        <v>0</v>
      </c>
    </row>
    <row r="360" customFormat="false" ht="12.8" hidden="false" customHeight="false" outlineLevel="0" collapsed="false">
      <c r="D360" s="12"/>
      <c r="E360" s="13"/>
      <c r="F360" s="10" t="s">
        <v>105</v>
      </c>
      <c r="G360" s="11" t="n">
        <f aca="false">G352+G357+G359</f>
        <v>62644.21</v>
      </c>
      <c r="H360" s="11" t="n">
        <f aca="false">H352+H357+H359</f>
        <v>23700.46</v>
      </c>
      <c r="I360" s="11" t="n">
        <f aca="false">I352+I357+I359</f>
        <v>32487</v>
      </c>
      <c r="J360" s="11" t="n">
        <f aca="false">J352+J357+J359</f>
        <v>32565.57</v>
      </c>
      <c r="K360" s="11" t="n">
        <f aca="false">K352+K357+K359</f>
        <v>34326</v>
      </c>
      <c r="L360" s="11" t="n">
        <f aca="false">L352+L357+L359</f>
        <v>0</v>
      </c>
      <c r="M360" s="11" t="n">
        <f aca="false">M352+M357+M359</f>
        <v>0</v>
      </c>
    </row>
    <row r="362" customFormat="false" ht="12.8" hidden="false" customHeight="false" outlineLevel="0" collapsed="false">
      <c r="D362" s="14" t="s">
        <v>203</v>
      </c>
      <c r="E362" s="14"/>
      <c r="F362" s="14"/>
      <c r="G362" s="14"/>
      <c r="H362" s="14"/>
      <c r="I362" s="14"/>
      <c r="J362" s="14"/>
      <c r="K362" s="14"/>
      <c r="L362" s="14"/>
      <c r="M362" s="14"/>
    </row>
    <row r="363" customFormat="false" ht="12.8" hidden="false" customHeight="false" outlineLevel="0" collapsed="false">
      <c r="D363" s="5"/>
      <c r="E363" s="5"/>
      <c r="F363" s="5"/>
      <c r="G363" s="6" t="s">
        <v>1</v>
      </c>
      <c r="H363" s="6" t="s">
        <v>2</v>
      </c>
      <c r="I363" s="6" t="s">
        <v>3</v>
      </c>
      <c r="J363" s="6" t="s">
        <v>4</v>
      </c>
      <c r="K363" s="6" t="s">
        <v>5</v>
      </c>
      <c r="L363" s="6" t="s">
        <v>6</v>
      </c>
      <c r="M363" s="6" t="s">
        <v>7</v>
      </c>
    </row>
    <row r="364" customFormat="false" ht="12.8" hidden="false" customHeight="false" outlineLevel="0" collapsed="false">
      <c r="D364" s="15" t="s">
        <v>8</v>
      </c>
      <c r="E364" s="16" t="n">
        <v>111</v>
      </c>
      <c r="F364" s="16" t="s">
        <v>115</v>
      </c>
      <c r="G364" s="17" t="n">
        <f aca="false">G370</f>
        <v>0</v>
      </c>
      <c r="H364" s="17" t="n">
        <f aca="false">H370</f>
        <v>0</v>
      </c>
      <c r="I364" s="17" t="n">
        <f aca="false">I370</f>
        <v>0</v>
      </c>
      <c r="J364" s="17" t="n">
        <f aca="false">J370</f>
        <v>0</v>
      </c>
      <c r="K364" s="17" t="n">
        <f aca="false">K370</f>
        <v>1625</v>
      </c>
      <c r="L364" s="17" t="n">
        <f aca="false">L370</f>
        <v>0</v>
      </c>
      <c r="M364" s="17" t="n">
        <f aca="false">M370</f>
        <v>0</v>
      </c>
    </row>
    <row r="365" customFormat="false" ht="12.8" hidden="false" customHeight="false" outlineLevel="0" collapsed="false">
      <c r="A365" s="1" t="n">
        <v>6</v>
      </c>
      <c r="D365" s="15" t="s">
        <v>8</v>
      </c>
      <c r="E365" s="16" t="n">
        <v>41</v>
      </c>
      <c r="F365" s="16" t="s">
        <v>10</v>
      </c>
      <c r="G365" s="17" t="n">
        <f aca="false">G372+G398+G435</f>
        <v>34403.53</v>
      </c>
      <c r="H365" s="17" t="n">
        <f aca="false">H372+H398+H435</f>
        <v>45905.89</v>
      </c>
      <c r="I365" s="17" t="n">
        <f aca="false">I372+I398+I435</f>
        <v>42583</v>
      </c>
      <c r="J365" s="17" t="n">
        <f aca="false">J372+J398+J435</f>
        <v>42079.43</v>
      </c>
      <c r="K365" s="17" t="n">
        <f aca="false">K371+K398+K435</f>
        <v>48604</v>
      </c>
      <c r="L365" s="17" t="n">
        <f aca="false">L372+L398+L435</f>
        <v>41902</v>
      </c>
      <c r="M365" s="17" t="n">
        <f aca="false">M372+M398+M435</f>
        <v>41902</v>
      </c>
    </row>
    <row r="366" customFormat="false" ht="12.8" hidden="false" customHeight="false" outlineLevel="0" collapsed="false">
      <c r="D366" s="12"/>
      <c r="E366" s="13"/>
      <c r="F366" s="18" t="s">
        <v>105</v>
      </c>
      <c r="G366" s="19" t="n">
        <f aca="false">SUM(G365:G365)</f>
        <v>34403.53</v>
      </c>
      <c r="H366" s="19" t="n">
        <f aca="false">SUM(H365:H365)</f>
        <v>45905.89</v>
      </c>
      <c r="I366" s="19" t="n">
        <f aca="false">SUM(I365:I365)</f>
        <v>42583</v>
      </c>
      <c r="J366" s="19" t="n">
        <f aca="false">SUM(J365:J365)</f>
        <v>42079.43</v>
      </c>
      <c r="K366" s="19" t="n">
        <f aca="false">SUM(K364:K365)</f>
        <v>50229</v>
      </c>
      <c r="L366" s="19" t="n">
        <f aca="false">SUM(L365:L365)</f>
        <v>41902</v>
      </c>
      <c r="M366" s="19" t="n">
        <f aca="false">SUM(M365:M365)</f>
        <v>41902</v>
      </c>
    </row>
    <row r="368" customFormat="false" ht="12.8" hidden="false" customHeight="false" outlineLevel="0" collapsed="false">
      <c r="D368" s="20" t="s">
        <v>204</v>
      </c>
      <c r="E368" s="20"/>
      <c r="F368" s="20"/>
      <c r="G368" s="20"/>
      <c r="H368" s="20"/>
      <c r="I368" s="20"/>
      <c r="J368" s="20"/>
      <c r="K368" s="20"/>
      <c r="L368" s="20"/>
      <c r="M368" s="20"/>
    </row>
    <row r="369" customFormat="false" ht="12.8" hidden="false" customHeight="false" outlineLevel="0" collapsed="false">
      <c r="D369" s="68"/>
      <c r="E369" s="68"/>
      <c r="F369" s="68"/>
      <c r="G369" s="6" t="s">
        <v>1</v>
      </c>
      <c r="H369" s="6" t="s">
        <v>2</v>
      </c>
      <c r="I369" s="6" t="s">
        <v>3</v>
      </c>
      <c r="J369" s="6" t="s">
        <v>4</v>
      </c>
      <c r="K369" s="6" t="s">
        <v>5</v>
      </c>
      <c r="L369" s="6" t="s">
        <v>6</v>
      </c>
      <c r="M369" s="6" t="s">
        <v>7</v>
      </c>
    </row>
    <row r="370" customFormat="false" ht="12.8" hidden="false" customHeight="false" outlineLevel="0" collapsed="false">
      <c r="D370" s="21" t="s">
        <v>8</v>
      </c>
      <c r="E370" s="8" t="n">
        <v>111</v>
      </c>
      <c r="F370" s="8" t="s">
        <v>115</v>
      </c>
      <c r="G370" s="9" t="n">
        <f aca="false">G377</f>
        <v>0</v>
      </c>
      <c r="H370" s="9" t="n">
        <f aca="false">H377</f>
        <v>0</v>
      </c>
      <c r="I370" s="9" t="n">
        <f aca="false">I377</f>
        <v>0</v>
      </c>
      <c r="J370" s="9" t="n">
        <f aca="false">J377</f>
        <v>0</v>
      </c>
      <c r="K370" s="9" t="n">
        <f aca="false">K377</f>
        <v>1625</v>
      </c>
      <c r="L370" s="9" t="n">
        <f aca="false">L377</f>
        <v>0</v>
      </c>
      <c r="M370" s="9" t="n">
        <f aca="false">M377</f>
        <v>0</v>
      </c>
    </row>
    <row r="371" customFormat="false" ht="12.8" hidden="false" customHeight="false" outlineLevel="0" collapsed="false">
      <c r="A371" s="1" t="n">
        <v>6</v>
      </c>
      <c r="B371" s="1" t="n">
        <v>1</v>
      </c>
      <c r="D371" s="21" t="s">
        <v>8</v>
      </c>
      <c r="E371" s="8" t="n">
        <v>41</v>
      </c>
      <c r="F371" s="8" t="s">
        <v>10</v>
      </c>
      <c r="G371" s="9" t="n">
        <f aca="false">G381+G389</f>
        <v>10380.96</v>
      </c>
      <c r="H371" s="9" t="n">
        <f aca="false">H381+H389</f>
        <v>8284.26</v>
      </c>
      <c r="I371" s="9" t="n">
        <f aca="false">I381+I389</f>
        <v>9240</v>
      </c>
      <c r="J371" s="9" t="n">
        <f aca="false">J381+J389</f>
        <v>9275.47</v>
      </c>
      <c r="K371" s="9" t="n">
        <f aca="false">K381+K389</f>
        <v>10040</v>
      </c>
      <c r="L371" s="9" t="n">
        <f aca="false">L381+L389</f>
        <v>10040</v>
      </c>
      <c r="M371" s="9" t="n">
        <f aca="false">M381+M389</f>
        <v>10040</v>
      </c>
    </row>
    <row r="372" customFormat="false" ht="12.8" hidden="false" customHeight="false" outlineLevel="0" collapsed="false">
      <c r="A372" s="1" t="n">
        <v>6</v>
      </c>
      <c r="B372" s="1" t="n">
        <v>1</v>
      </c>
      <c r="D372" s="12"/>
      <c r="E372" s="13"/>
      <c r="F372" s="10" t="s">
        <v>105</v>
      </c>
      <c r="G372" s="11" t="n">
        <f aca="false">SUM(G371:G371)</f>
        <v>10380.96</v>
      </c>
      <c r="H372" s="11" t="n">
        <f aca="false">SUM(H371:H371)</f>
        <v>8284.26</v>
      </c>
      <c r="I372" s="11" t="n">
        <f aca="false">SUM(I371:I371)</f>
        <v>9240</v>
      </c>
      <c r="J372" s="11" t="n">
        <f aca="false">SUM(J371:J371)</f>
        <v>9275.47</v>
      </c>
      <c r="K372" s="11" t="n">
        <f aca="false">SUM(K370:K371)</f>
        <v>11665</v>
      </c>
      <c r="L372" s="11" t="n">
        <f aca="false">SUM(L371:L371)</f>
        <v>10040</v>
      </c>
      <c r="M372" s="11" t="n">
        <f aca="false">SUM(M371:M371)</f>
        <v>10040</v>
      </c>
    </row>
    <row r="374" customFormat="false" ht="12.8" hidden="false" customHeight="false" outlineLevel="0" collapsed="false">
      <c r="D374" s="41" t="s">
        <v>205</v>
      </c>
      <c r="E374" s="41"/>
      <c r="F374" s="41"/>
      <c r="G374" s="41"/>
      <c r="H374" s="41"/>
      <c r="I374" s="41"/>
      <c r="J374" s="41"/>
      <c r="K374" s="41"/>
      <c r="L374" s="41"/>
      <c r="M374" s="41"/>
    </row>
    <row r="375" customFormat="false" ht="12.8" hidden="false" customHeight="false" outlineLevel="0" collapsed="false">
      <c r="D375" s="6" t="s">
        <v>20</v>
      </c>
      <c r="E375" s="6" t="s">
        <v>21</v>
      </c>
      <c r="F375" s="6" t="s">
        <v>22</v>
      </c>
      <c r="G375" s="6" t="s">
        <v>1</v>
      </c>
      <c r="H375" s="6" t="s">
        <v>2</v>
      </c>
      <c r="I375" s="6" t="s">
        <v>3</v>
      </c>
      <c r="J375" s="6" t="s">
        <v>4</v>
      </c>
      <c r="K375" s="6" t="s">
        <v>5</v>
      </c>
      <c r="L375" s="6" t="s">
        <v>6</v>
      </c>
      <c r="M375" s="6" t="s">
        <v>7</v>
      </c>
    </row>
    <row r="376" customFormat="false" ht="12.8" hidden="false" customHeight="false" outlineLevel="0" collapsed="false">
      <c r="D376" s="50" t="s">
        <v>206</v>
      </c>
      <c r="E376" s="8" t="n">
        <v>630</v>
      </c>
      <c r="F376" s="8" t="s">
        <v>112</v>
      </c>
      <c r="G376" s="9" t="n">
        <v>0</v>
      </c>
      <c r="H376" s="9" t="n">
        <v>0</v>
      </c>
      <c r="I376" s="9" t="n">
        <v>0</v>
      </c>
      <c r="J376" s="9" t="n">
        <v>0</v>
      </c>
      <c r="K376" s="9" t="n">
        <f aca="false">príjmy!G98</f>
        <v>1625</v>
      </c>
      <c r="L376" s="9" t="n">
        <v>0</v>
      </c>
      <c r="M376" s="9" t="n">
        <f aca="false">L376</f>
        <v>0</v>
      </c>
    </row>
    <row r="377" customFormat="false" ht="12.8" hidden="false" customHeight="false" outlineLevel="0" collapsed="false">
      <c r="D377" s="51" t="s">
        <v>8</v>
      </c>
      <c r="E377" s="25" t="n">
        <v>111</v>
      </c>
      <c r="F377" s="25" t="s">
        <v>115</v>
      </c>
      <c r="G377" s="26" t="n">
        <f aca="false">SUM(G376:G376)</f>
        <v>0</v>
      </c>
      <c r="H377" s="26" t="n">
        <f aca="false">SUM(H376:H376)</f>
        <v>0</v>
      </c>
      <c r="I377" s="26" t="n">
        <f aca="false">SUM(I376:I376)</f>
        <v>0</v>
      </c>
      <c r="J377" s="26" t="n">
        <f aca="false">SUM(J376:J376)</f>
        <v>0</v>
      </c>
      <c r="K377" s="26" t="n">
        <f aca="false">SUM(K376:K376)</f>
        <v>1625</v>
      </c>
      <c r="L377" s="26" t="n">
        <f aca="false">SUM(L376:L376)</f>
        <v>0</v>
      </c>
      <c r="M377" s="26" t="n">
        <f aca="false">SUM(M376:M376)</f>
        <v>0</v>
      </c>
    </row>
    <row r="378" customFormat="false" ht="12.8" hidden="false" customHeight="false" outlineLevel="0" collapsed="false">
      <c r="A378" s="1" t="n">
        <v>6</v>
      </c>
      <c r="B378" s="1" t="n">
        <v>1</v>
      </c>
      <c r="C378" s="1" t="n">
        <v>1</v>
      </c>
      <c r="D378" s="27" t="s">
        <v>206</v>
      </c>
      <c r="E378" s="8" t="n">
        <v>620</v>
      </c>
      <c r="F378" s="8" t="s">
        <v>111</v>
      </c>
      <c r="G378" s="9" t="n">
        <v>108.36</v>
      </c>
      <c r="H378" s="9" t="n">
        <v>0</v>
      </c>
      <c r="I378" s="9" t="n">
        <v>0</v>
      </c>
      <c r="J378" s="9" t="n">
        <v>0</v>
      </c>
      <c r="K378" s="9" t="n">
        <v>0</v>
      </c>
      <c r="L378" s="9" t="n">
        <f aca="false">I378</f>
        <v>0</v>
      </c>
      <c r="M378" s="9" t="n">
        <f aca="false">L378</f>
        <v>0</v>
      </c>
    </row>
    <row r="379" customFormat="false" ht="12.8" hidden="false" customHeight="false" outlineLevel="0" collapsed="false">
      <c r="A379" s="1" t="n">
        <v>6</v>
      </c>
      <c r="B379" s="1" t="n">
        <v>1</v>
      </c>
      <c r="C379" s="1" t="n">
        <v>1</v>
      </c>
      <c r="D379" s="27" t="s">
        <v>206</v>
      </c>
      <c r="E379" s="8" t="n">
        <v>630</v>
      </c>
      <c r="F379" s="8" t="s">
        <v>112</v>
      </c>
      <c r="G379" s="9" t="n">
        <v>4964.81</v>
      </c>
      <c r="H379" s="9" t="n">
        <v>2234.26</v>
      </c>
      <c r="I379" s="9" t="n">
        <v>2240</v>
      </c>
      <c r="J379" s="9" t="n">
        <v>2275.47</v>
      </c>
      <c r="K379" s="9" t="n">
        <v>3240</v>
      </c>
      <c r="L379" s="9" t="n">
        <f aca="false">K379</f>
        <v>3240</v>
      </c>
      <c r="M379" s="9" t="n">
        <f aca="false">L379</f>
        <v>3240</v>
      </c>
    </row>
    <row r="380" customFormat="false" ht="12.8" hidden="false" customHeight="false" outlineLevel="0" collapsed="false">
      <c r="A380" s="1" t="n">
        <v>6</v>
      </c>
      <c r="B380" s="1" t="n">
        <v>1</v>
      </c>
      <c r="C380" s="1" t="n">
        <v>1</v>
      </c>
      <c r="D380" s="27" t="s">
        <v>206</v>
      </c>
      <c r="E380" s="8" t="n">
        <v>640</v>
      </c>
      <c r="F380" s="8" t="s">
        <v>113</v>
      </c>
      <c r="G380" s="9" t="n">
        <v>3117.79</v>
      </c>
      <c r="H380" s="9" t="n">
        <v>4200</v>
      </c>
      <c r="I380" s="9" t="n">
        <v>5800</v>
      </c>
      <c r="J380" s="9" t="n">
        <v>5800</v>
      </c>
      <c r="K380" s="9" t="n">
        <v>5500</v>
      </c>
      <c r="L380" s="9" t="n">
        <f aca="false">K380</f>
        <v>5500</v>
      </c>
      <c r="M380" s="9" t="n">
        <f aca="false">L380</f>
        <v>5500</v>
      </c>
    </row>
    <row r="381" customFormat="false" ht="12.8" hidden="false" customHeight="false" outlineLevel="0" collapsed="false">
      <c r="A381" s="1" t="n">
        <v>6</v>
      </c>
      <c r="B381" s="1" t="n">
        <v>1</v>
      </c>
      <c r="C381" s="1" t="n">
        <v>1</v>
      </c>
      <c r="D381" s="51" t="s">
        <v>8</v>
      </c>
      <c r="E381" s="25" t="n">
        <v>41</v>
      </c>
      <c r="F381" s="25" t="s">
        <v>10</v>
      </c>
      <c r="G381" s="26" t="n">
        <f aca="false">SUM(G378:G380)</f>
        <v>8190.96</v>
      </c>
      <c r="H381" s="26" t="n">
        <f aca="false">SUM(H378:H380)</f>
        <v>6434.26</v>
      </c>
      <c r="I381" s="26" t="n">
        <f aca="false">SUM(I378:I380)</f>
        <v>8040</v>
      </c>
      <c r="J381" s="26" t="n">
        <f aca="false">SUM(J378:J380)</f>
        <v>8075.47</v>
      </c>
      <c r="K381" s="26" t="n">
        <f aca="false">SUM(K378:K380)</f>
        <v>8740</v>
      </c>
      <c r="L381" s="26" t="n">
        <f aca="false">SUM(L378:L380)</f>
        <v>8740</v>
      </c>
      <c r="M381" s="26" t="n">
        <f aca="false">SUM(M378:M380)</f>
        <v>8740</v>
      </c>
    </row>
    <row r="382" customFormat="false" ht="12.8" hidden="false" customHeight="false" outlineLevel="0" collapsed="false">
      <c r="D382" s="53"/>
      <c r="E382" s="54"/>
      <c r="F382" s="10" t="s">
        <v>105</v>
      </c>
      <c r="G382" s="11" t="n">
        <f aca="false">G377+G381</f>
        <v>8190.96</v>
      </c>
      <c r="H382" s="11" t="n">
        <f aca="false">H377+H381</f>
        <v>6434.26</v>
      </c>
      <c r="I382" s="11" t="n">
        <f aca="false">I377+I381</f>
        <v>8040</v>
      </c>
      <c r="J382" s="11" t="n">
        <f aca="false">J377+J381</f>
        <v>8075.47</v>
      </c>
      <c r="K382" s="11" t="n">
        <f aca="false">K377+K381</f>
        <v>10365</v>
      </c>
      <c r="L382" s="11" t="n">
        <f aca="false">L377+L381</f>
        <v>8740</v>
      </c>
      <c r="M382" s="11" t="n">
        <f aca="false">M377+M381</f>
        <v>8740</v>
      </c>
    </row>
    <row r="384" customFormat="false" ht="12.8" hidden="false" customHeight="false" outlineLevel="0" collapsed="false">
      <c r="E384" s="69" t="s">
        <v>44</v>
      </c>
      <c r="F384" s="70" t="s">
        <v>129</v>
      </c>
      <c r="G384" s="71" t="n">
        <v>814</v>
      </c>
      <c r="H384" s="71" t="n">
        <v>814</v>
      </c>
      <c r="I384" s="72" t="n">
        <v>814</v>
      </c>
      <c r="J384" s="72" t="n">
        <v>308</v>
      </c>
      <c r="K384" s="72" t="n">
        <v>381</v>
      </c>
      <c r="L384" s="72" t="n">
        <f aca="false">K384</f>
        <v>381</v>
      </c>
      <c r="M384" s="73" t="n">
        <f aca="false">L384</f>
        <v>381</v>
      </c>
    </row>
    <row r="386" customFormat="false" ht="12.8" hidden="false" customHeight="false" outlineLevel="0" collapsed="false">
      <c r="D386" s="41" t="s">
        <v>207</v>
      </c>
      <c r="E386" s="41"/>
      <c r="F386" s="41"/>
      <c r="G386" s="41"/>
      <c r="H386" s="41"/>
      <c r="I386" s="41"/>
      <c r="J386" s="41"/>
      <c r="K386" s="41"/>
      <c r="L386" s="41"/>
      <c r="M386" s="41"/>
    </row>
    <row r="387" customFormat="false" ht="12.8" hidden="false" customHeight="false" outlineLevel="0" collapsed="false">
      <c r="D387" s="6" t="s">
        <v>20</v>
      </c>
      <c r="E387" s="6" t="s">
        <v>21</v>
      </c>
      <c r="F387" s="6" t="s">
        <v>22</v>
      </c>
      <c r="G387" s="6" t="s">
        <v>1</v>
      </c>
      <c r="H387" s="6" t="s">
        <v>2</v>
      </c>
      <c r="I387" s="6" t="s">
        <v>3</v>
      </c>
      <c r="J387" s="6" t="s">
        <v>4</v>
      </c>
      <c r="K387" s="6" t="s">
        <v>5</v>
      </c>
      <c r="L387" s="6" t="s">
        <v>6</v>
      </c>
      <c r="M387" s="6" t="s">
        <v>7</v>
      </c>
    </row>
    <row r="388" customFormat="false" ht="12.8" hidden="false" customHeight="false" outlineLevel="0" collapsed="false">
      <c r="A388" s="1" t="n">
        <v>6</v>
      </c>
      <c r="B388" s="1" t="n">
        <v>1</v>
      </c>
      <c r="C388" s="1" t="n">
        <v>2</v>
      </c>
      <c r="D388" s="50" t="s">
        <v>206</v>
      </c>
      <c r="E388" s="8" t="n">
        <v>640</v>
      </c>
      <c r="F388" s="8" t="s">
        <v>113</v>
      </c>
      <c r="G388" s="9" t="n">
        <v>2190</v>
      </c>
      <c r="H388" s="9" t="n">
        <v>1850</v>
      </c>
      <c r="I388" s="9" t="n">
        <v>1200</v>
      </c>
      <c r="J388" s="9" t="n">
        <v>1200</v>
      </c>
      <c r="K388" s="9" t="n">
        <f aca="false">SUM(K391:K393)</f>
        <v>1300</v>
      </c>
      <c r="L388" s="9" t="n">
        <f aca="false">SUM(L391:L393)</f>
        <v>1300</v>
      </c>
      <c r="M388" s="9" t="n">
        <f aca="false">SUM(M391:M393)</f>
        <v>1300</v>
      </c>
    </row>
    <row r="389" customFormat="false" ht="12.8" hidden="false" customHeight="false" outlineLevel="0" collapsed="false">
      <c r="A389" s="1" t="n">
        <v>6</v>
      </c>
      <c r="B389" s="1" t="n">
        <v>1</v>
      </c>
      <c r="C389" s="1" t="n">
        <v>2</v>
      </c>
      <c r="D389" s="45" t="s">
        <v>8</v>
      </c>
      <c r="E389" s="10" t="n">
        <v>41</v>
      </c>
      <c r="F389" s="10" t="s">
        <v>10</v>
      </c>
      <c r="G389" s="11" t="n">
        <f aca="false">SUM(G388:G388)</f>
        <v>2190</v>
      </c>
      <c r="H389" s="11" t="n">
        <f aca="false">SUM(H388:H388)</f>
        <v>1850</v>
      </c>
      <c r="I389" s="11" t="n">
        <f aca="false">SUM(I388:I388)</f>
        <v>1200</v>
      </c>
      <c r="J389" s="11" t="n">
        <f aca="false">SUM(J388:J388)</f>
        <v>1200</v>
      </c>
      <c r="K389" s="11" t="n">
        <f aca="false">SUM(K388:K388)</f>
        <v>1300</v>
      </c>
      <c r="L389" s="11" t="n">
        <f aca="false">SUM(L388:L388)</f>
        <v>1300</v>
      </c>
      <c r="M389" s="11" t="n">
        <f aca="false">SUM(M388:M388)</f>
        <v>1300</v>
      </c>
    </row>
    <row r="391" customFormat="false" ht="12.8" hidden="false" customHeight="false" outlineLevel="0" collapsed="false">
      <c r="E391" s="28" t="s">
        <v>44</v>
      </c>
      <c r="F391" s="12" t="s">
        <v>208</v>
      </c>
      <c r="G391" s="29" t="n">
        <v>1100</v>
      </c>
      <c r="H391" s="29" t="n">
        <v>1000</v>
      </c>
      <c r="I391" s="29" t="n">
        <v>1200</v>
      </c>
      <c r="J391" s="29" t="n">
        <v>1200</v>
      </c>
      <c r="K391" s="29" t="n">
        <v>600</v>
      </c>
      <c r="L391" s="29" t="n">
        <v>600</v>
      </c>
      <c r="M391" s="30" t="n">
        <v>600</v>
      </c>
    </row>
    <row r="392" customFormat="false" ht="12.8" hidden="false" customHeight="false" outlineLevel="0" collapsed="false">
      <c r="E392" s="31"/>
      <c r="F392" s="32" t="s">
        <v>209</v>
      </c>
      <c r="G392" s="33" t="n">
        <v>450</v>
      </c>
      <c r="H392" s="33" t="n">
        <v>850</v>
      </c>
      <c r="I392" s="33"/>
      <c r="J392" s="33"/>
      <c r="K392" s="33" t="n">
        <v>700</v>
      </c>
      <c r="L392" s="33" t="n">
        <f aca="false">K392</f>
        <v>700</v>
      </c>
      <c r="M392" s="34" t="n">
        <f aca="false">L392</f>
        <v>700</v>
      </c>
    </row>
    <row r="393" customFormat="false" ht="12.8" hidden="false" customHeight="false" outlineLevel="0" collapsed="false">
      <c r="E393" s="36"/>
      <c r="F393" s="37" t="s">
        <v>210</v>
      </c>
      <c r="G393" s="38" t="n">
        <v>640</v>
      </c>
      <c r="H393" s="38"/>
      <c r="I393" s="38"/>
      <c r="J393" s="38"/>
      <c r="K393" s="38"/>
      <c r="L393" s="38"/>
      <c r="M393" s="39"/>
    </row>
    <row r="395" customFormat="false" ht="12.8" hidden="false" customHeight="false" outlineLevel="0" collapsed="false">
      <c r="D395" s="20" t="s">
        <v>211</v>
      </c>
      <c r="E395" s="20"/>
      <c r="F395" s="20"/>
      <c r="G395" s="20"/>
      <c r="H395" s="20"/>
      <c r="I395" s="20"/>
      <c r="J395" s="20"/>
      <c r="K395" s="20"/>
      <c r="L395" s="20"/>
      <c r="M395" s="20"/>
    </row>
    <row r="396" customFormat="false" ht="12.8" hidden="false" customHeight="false" outlineLevel="0" collapsed="false">
      <c r="D396" s="68"/>
      <c r="E396" s="68"/>
      <c r="F396" s="68"/>
      <c r="G396" s="6" t="s">
        <v>1</v>
      </c>
      <c r="H396" s="6" t="s">
        <v>2</v>
      </c>
      <c r="I396" s="6" t="s">
        <v>3</v>
      </c>
      <c r="J396" s="6" t="s">
        <v>4</v>
      </c>
      <c r="K396" s="6" t="s">
        <v>5</v>
      </c>
      <c r="L396" s="6" t="s">
        <v>6</v>
      </c>
      <c r="M396" s="6" t="s">
        <v>7</v>
      </c>
    </row>
    <row r="397" customFormat="false" ht="12.8" hidden="false" customHeight="false" outlineLevel="0" collapsed="false">
      <c r="A397" s="1" t="n">
        <v>6</v>
      </c>
      <c r="B397" s="1" t="n">
        <v>2</v>
      </c>
      <c r="D397" s="78" t="s">
        <v>8</v>
      </c>
      <c r="E397" s="79" t="n">
        <v>41</v>
      </c>
      <c r="F397" s="79" t="s">
        <v>10</v>
      </c>
      <c r="G397" s="9" t="n">
        <f aca="false">G404+G417+G430</f>
        <v>15189.14</v>
      </c>
      <c r="H397" s="9" t="n">
        <f aca="false">H404+H417+H430</f>
        <v>27176.07</v>
      </c>
      <c r="I397" s="9" t="n">
        <f aca="false">I404+I417+I430</f>
        <v>22878</v>
      </c>
      <c r="J397" s="9" t="n">
        <f aca="false">J404+J417+J430</f>
        <v>22839.24</v>
      </c>
      <c r="K397" s="9" t="n">
        <f aca="false">K404+K417+K430</f>
        <v>28425</v>
      </c>
      <c r="L397" s="9" t="n">
        <f aca="false">L404+L417+L430</f>
        <v>21623</v>
      </c>
      <c r="M397" s="9" t="n">
        <f aca="false">M404+M417+M430</f>
        <v>21623</v>
      </c>
    </row>
    <row r="398" customFormat="false" ht="12.8" hidden="false" customHeight="false" outlineLevel="0" collapsed="false">
      <c r="A398" s="1" t="n">
        <v>6</v>
      </c>
      <c r="B398" s="1" t="n">
        <v>2</v>
      </c>
      <c r="D398" s="12"/>
      <c r="E398" s="13"/>
      <c r="F398" s="10" t="s">
        <v>105</v>
      </c>
      <c r="G398" s="11" t="n">
        <f aca="false">SUM(G397:G397)</f>
        <v>15189.14</v>
      </c>
      <c r="H398" s="11" t="n">
        <f aca="false">SUM(H397:H397)</f>
        <v>27176.07</v>
      </c>
      <c r="I398" s="11" t="n">
        <f aca="false">SUM(I397:I397)</f>
        <v>22878</v>
      </c>
      <c r="J398" s="11" t="n">
        <f aca="false">SUM(J397:J397)</f>
        <v>22839.24</v>
      </c>
      <c r="K398" s="11" t="n">
        <f aca="false">SUM(K397:K397)</f>
        <v>28425</v>
      </c>
      <c r="L398" s="11" t="n">
        <f aca="false">SUM(L397:L397)</f>
        <v>21623</v>
      </c>
      <c r="M398" s="11" t="n">
        <f aca="false">SUM(M397:M397)</f>
        <v>21623</v>
      </c>
    </row>
    <row r="400" customFormat="false" ht="12.8" hidden="false" customHeight="false" outlineLevel="0" collapsed="false">
      <c r="D400" s="41" t="s">
        <v>212</v>
      </c>
      <c r="E400" s="41"/>
      <c r="F400" s="41"/>
      <c r="G400" s="41"/>
      <c r="H400" s="41"/>
      <c r="I400" s="41"/>
      <c r="J400" s="41"/>
      <c r="K400" s="41"/>
      <c r="L400" s="41"/>
      <c r="M400" s="41"/>
    </row>
    <row r="401" customFormat="false" ht="12.8" hidden="false" customHeight="false" outlineLevel="0" collapsed="false">
      <c r="D401" s="6" t="s">
        <v>20</v>
      </c>
      <c r="E401" s="6" t="s">
        <v>21</v>
      </c>
      <c r="F401" s="6" t="s">
        <v>22</v>
      </c>
      <c r="G401" s="6" t="s">
        <v>1</v>
      </c>
      <c r="H401" s="6" t="s">
        <v>2</v>
      </c>
      <c r="I401" s="6" t="s">
        <v>3</v>
      </c>
      <c r="J401" s="6" t="s">
        <v>4</v>
      </c>
      <c r="K401" s="6" t="s">
        <v>5</v>
      </c>
      <c r="L401" s="6" t="s">
        <v>6</v>
      </c>
      <c r="M401" s="6" t="s">
        <v>7</v>
      </c>
    </row>
    <row r="402" customFormat="false" ht="12.8" hidden="false" customHeight="false" outlineLevel="0" collapsed="false">
      <c r="A402" s="1" t="n">
        <v>6</v>
      </c>
      <c r="B402" s="1" t="n">
        <v>2</v>
      </c>
      <c r="C402" s="1" t="n">
        <v>1</v>
      </c>
      <c r="D402" s="50" t="s">
        <v>213</v>
      </c>
      <c r="E402" s="8" t="n">
        <v>620</v>
      </c>
      <c r="F402" s="8" t="s">
        <v>111</v>
      </c>
      <c r="G402" s="9" t="n">
        <v>452.64</v>
      </c>
      <c r="H402" s="9" t="n">
        <v>315.03</v>
      </c>
      <c r="I402" s="9" t="n">
        <v>316</v>
      </c>
      <c r="J402" s="9" t="n">
        <v>302.52</v>
      </c>
      <c r="K402" s="9" t="n">
        <v>49</v>
      </c>
      <c r="L402" s="9" t="n">
        <v>0</v>
      </c>
      <c r="M402" s="9" t="n">
        <f aca="false">L402</f>
        <v>0</v>
      </c>
    </row>
    <row r="403" customFormat="false" ht="12.8" hidden="false" customHeight="false" outlineLevel="0" collapsed="false">
      <c r="A403" s="1" t="n">
        <v>6</v>
      </c>
      <c r="B403" s="1" t="n">
        <v>2</v>
      </c>
      <c r="C403" s="1" t="n">
        <v>1</v>
      </c>
      <c r="D403" s="50"/>
      <c r="E403" s="8" t="n">
        <v>630</v>
      </c>
      <c r="F403" s="8" t="s">
        <v>112</v>
      </c>
      <c r="G403" s="9" t="n">
        <v>5628.05</v>
      </c>
      <c r="H403" s="9" t="n">
        <v>4562.12</v>
      </c>
      <c r="I403" s="9" t="n">
        <v>4500</v>
      </c>
      <c r="J403" s="9" t="n">
        <v>4632.76</v>
      </c>
      <c r="K403" s="24" t="n">
        <f aca="false">4691+6500</f>
        <v>11191</v>
      </c>
      <c r="L403" s="9" t="n">
        <f aca="false">K403-253-6500</f>
        <v>4438</v>
      </c>
      <c r="M403" s="9" t="n">
        <f aca="false">L403</f>
        <v>4438</v>
      </c>
    </row>
    <row r="404" customFormat="false" ht="12.8" hidden="false" customHeight="false" outlineLevel="0" collapsed="false">
      <c r="A404" s="1" t="n">
        <v>6</v>
      </c>
      <c r="B404" s="1" t="n">
        <v>2</v>
      </c>
      <c r="C404" s="1" t="n">
        <v>1</v>
      </c>
      <c r="D404" s="45" t="s">
        <v>8</v>
      </c>
      <c r="E404" s="10" t="n">
        <v>41</v>
      </c>
      <c r="F404" s="10" t="s">
        <v>10</v>
      </c>
      <c r="G404" s="11" t="n">
        <f aca="false">SUM(G402:G403)</f>
        <v>6080.69</v>
      </c>
      <c r="H404" s="11" t="n">
        <f aca="false">SUM(H402:H403)</f>
        <v>4877.15</v>
      </c>
      <c r="I404" s="11" t="n">
        <f aca="false">SUM(I402:I403)</f>
        <v>4816</v>
      </c>
      <c r="J404" s="11" t="n">
        <f aca="false">SUM(J402:J403)</f>
        <v>4935.28</v>
      </c>
      <c r="K404" s="11" t="n">
        <f aca="false">SUM(K402:K403)</f>
        <v>11240</v>
      </c>
      <c r="L404" s="11" t="n">
        <f aca="false">SUM(L402:L403)</f>
        <v>4438</v>
      </c>
      <c r="M404" s="11" t="n">
        <f aca="false">SUM(M402:M403)</f>
        <v>4438</v>
      </c>
    </row>
    <row r="406" customFormat="false" ht="12.8" hidden="false" customHeight="false" outlineLevel="0" collapsed="false">
      <c r="E406" s="28" t="s">
        <v>44</v>
      </c>
      <c r="F406" s="12" t="s">
        <v>129</v>
      </c>
      <c r="G406" s="29" t="n">
        <v>869</v>
      </c>
      <c r="H406" s="29" t="n">
        <v>869</v>
      </c>
      <c r="I406" s="29" t="n">
        <v>869</v>
      </c>
      <c r="J406" s="29" t="n">
        <v>803</v>
      </c>
      <c r="K406" s="29" t="n">
        <v>1018</v>
      </c>
      <c r="L406" s="29" t="n">
        <f aca="false">K406</f>
        <v>1018</v>
      </c>
      <c r="M406" s="30" t="n">
        <f aca="false">L406</f>
        <v>1018</v>
      </c>
    </row>
    <row r="407" customFormat="false" ht="12.8" hidden="false" customHeight="false" outlineLevel="0" collapsed="false">
      <c r="E407" s="31"/>
      <c r="F407" s="32" t="s">
        <v>130</v>
      </c>
      <c r="G407" s="33" t="n">
        <v>2268</v>
      </c>
      <c r="H407" s="33" t="n">
        <v>1830.74</v>
      </c>
      <c r="I407" s="33" t="n">
        <v>1831</v>
      </c>
      <c r="J407" s="33" t="n">
        <v>1608</v>
      </c>
      <c r="K407" s="33" t="n">
        <v>1920</v>
      </c>
      <c r="L407" s="33" t="n">
        <f aca="false">K407</f>
        <v>1920</v>
      </c>
      <c r="M407" s="34" t="n">
        <f aca="false">L407</f>
        <v>1920</v>
      </c>
    </row>
    <row r="408" customFormat="false" ht="12.8" hidden="false" customHeight="false" outlineLevel="0" collapsed="false">
      <c r="E408" s="31"/>
      <c r="F408" s="32" t="s">
        <v>214</v>
      </c>
      <c r="G408" s="33"/>
      <c r="H408" s="33"/>
      <c r="I408" s="33"/>
      <c r="J408" s="33"/>
      <c r="K408" s="33" t="n">
        <v>1500</v>
      </c>
      <c r="L408" s="33"/>
      <c r="M408" s="34"/>
    </row>
    <row r="409" customFormat="false" ht="12.8" hidden="false" customHeight="false" outlineLevel="0" collapsed="false">
      <c r="E409" s="31"/>
      <c r="F409" s="32" t="s">
        <v>215</v>
      </c>
      <c r="G409" s="33"/>
      <c r="H409" s="33"/>
      <c r="I409" s="33"/>
      <c r="J409" s="33"/>
      <c r="K409" s="33" t="n">
        <v>5000</v>
      </c>
      <c r="L409" s="33"/>
      <c r="M409" s="34"/>
    </row>
    <row r="410" customFormat="false" ht="12.8" hidden="false" customHeight="false" outlineLevel="0" collapsed="false">
      <c r="E410" s="36"/>
      <c r="F410" s="47" t="s">
        <v>216</v>
      </c>
      <c r="G410" s="38" t="n">
        <v>2316</v>
      </c>
      <c r="H410" s="38" t="n">
        <v>1612</v>
      </c>
      <c r="I410" s="38" t="n">
        <v>1864</v>
      </c>
      <c r="J410" s="38" t="n">
        <v>1850.52</v>
      </c>
      <c r="K410" s="38" t="n">
        <v>302</v>
      </c>
      <c r="L410" s="38"/>
      <c r="M410" s="39"/>
    </row>
    <row r="412" customFormat="false" ht="12.8" hidden="false" customHeight="false" outlineLevel="0" collapsed="false">
      <c r="D412" s="41" t="s">
        <v>217</v>
      </c>
      <c r="E412" s="41"/>
      <c r="F412" s="41"/>
      <c r="G412" s="41"/>
      <c r="H412" s="41"/>
      <c r="I412" s="41"/>
      <c r="J412" s="41"/>
      <c r="K412" s="41"/>
      <c r="L412" s="41"/>
      <c r="M412" s="41"/>
    </row>
    <row r="413" customFormat="false" ht="12.8" hidden="false" customHeight="false" outlineLevel="0" collapsed="false">
      <c r="D413" s="6" t="s">
        <v>20</v>
      </c>
      <c r="E413" s="6" t="s">
        <v>21</v>
      </c>
      <c r="F413" s="6" t="s">
        <v>22</v>
      </c>
      <c r="G413" s="6" t="s">
        <v>1</v>
      </c>
      <c r="H413" s="6" t="s">
        <v>2</v>
      </c>
      <c r="I413" s="6" t="s">
        <v>3</v>
      </c>
      <c r="J413" s="6" t="s">
        <v>4</v>
      </c>
      <c r="K413" s="6" t="s">
        <v>5</v>
      </c>
      <c r="L413" s="6" t="s">
        <v>6</v>
      </c>
      <c r="M413" s="6" t="s">
        <v>7</v>
      </c>
    </row>
    <row r="414" customFormat="false" ht="12.8" hidden="false" customHeight="false" outlineLevel="0" collapsed="false">
      <c r="A414" s="1" t="n">
        <v>6</v>
      </c>
      <c r="B414" s="1" t="n">
        <v>2</v>
      </c>
      <c r="C414" s="1" t="n">
        <v>2</v>
      </c>
      <c r="D414" s="50" t="s">
        <v>213</v>
      </c>
      <c r="E414" s="8" t="n">
        <v>620</v>
      </c>
      <c r="F414" s="8" t="s">
        <v>111</v>
      </c>
      <c r="G414" s="9" t="n">
        <v>143.57</v>
      </c>
      <c r="H414" s="9" t="n">
        <v>283.87</v>
      </c>
      <c r="I414" s="9" t="n">
        <v>0</v>
      </c>
      <c r="J414" s="9" t="n">
        <v>113.17</v>
      </c>
      <c r="K414" s="9" t="n">
        <v>0</v>
      </c>
      <c r="L414" s="9" t="n">
        <f aca="false">K414</f>
        <v>0</v>
      </c>
      <c r="M414" s="9" t="n">
        <f aca="false">L414</f>
        <v>0</v>
      </c>
    </row>
    <row r="415" customFormat="false" ht="12.8" hidden="false" customHeight="false" outlineLevel="0" collapsed="false">
      <c r="A415" s="1" t="n">
        <v>6</v>
      </c>
      <c r="B415" s="1" t="n">
        <v>2</v>
      </c>
      <c r="C415" s="1" t="n">
        <v>2</v>
      </c>
      <c r="D415" s="50"/>
      <c r="E415" s="8" t="n">
        <v>630</v>
      </c>
      <c r="F415" s="8" t="s">
        <v>112</v>
      </c>
      <c r="G415" s="9" t="n">
        <v>4368.38</v>
      </c>
      <c r="H415" s="9" t="n">
        <v>12322.91</v>
      </c>
      <c r="I415" s="9" t="n">
        <v>8500</v>
      </c>
      <c r="J415" s="9" t="n">
        <v>7878.75</v>
      </c>
      <c r="K415" s="9" t="n">
        <v>9500</v>
      </c>
      <c r="L415" s="9" t="n">
        <v>9500</v>
      </c>
      <c r="M415" s="9" t="n">
        <f aca="false">L415</f>
        <v>9500</v>
      </c>
    </row>
    <row r="416" customFormat="false" ht="12.8" hidden="false" customHeight="false" outlineLevel="0" collapsed="false">
      <c r="A416" s="1" t="n">
        <v>6</v>
      </c>
      <c r="B416" s="1" t="n">
        <v>2</v>
      </c>
      <c r="C416" s="1" t="n">
        <v>2</v>
      </c>
      <c r="D416" s="50"/>
      <c r="E416" s="8" t="n">
        <v>640</v>
      </c>
      <c r="F416" s="8" t="s">
        <v>113</v>
      </c>
      <c r="G416" s="9" t="n">
        <v>4000</v>
      </c>
      <c r="H416" s="9" t="n">
        <v>8350</v>
      </c>
      <c r="I416" s="9" t="n">
        <v>4350</v>
      </c>
      <c r="J416" s="9" t="n">
        <v>4850</v>
      </c>
      <c r="K416" s="9" t="n">
        <v>4350</v>
      </c>
      <c r="L416" s="9" t="n">
        <f aca="false">K416</f>
        <v>4350</v>
      </c>
      <c r="M416" s="9" t="n">
        <f aca="false">L416</f>
        <v>4350</v>
      </c>
    </row>
    <row r="417" customFormat="false" ht="12.8" hidden="false" customHeight="false" outlineLevel="0" collapsed="false">
      <c r="A417" s="1" t="n">
        <v>6</v>
      </c>
      <c r="B417" s="1" t="n">
        <v>2</v>
      </c>
      <c r="C417" s="1" t="n">
        <v>2</v>
      </c>
      <c r="D417" s="45" t="s">
        <v>8</v>
      </c>
      <c r="E417" s="10" t="n">
        <v>41</v>
      </c>
      <c r="F417" s="10" t="s">
        <v>10</v>
      </c>
      <c r="G417" s="11" t="n">
        <f aca="false">SUM(G414:G416)</f>
        <v>8511.95</v>
      </c>
      <c r="H417" s="11" t="n">
        <f aca="false">SUM(H414:H416)</f>
        <v>20956.78</v>
      </c>
      <c r="I417" s="11" t="n">
        <f aca="false">SUM(I414:I416)</f>
        <v>12850</v>
      </c>
      <c r="J417" s="11" t="n">
        <f aca="false">SUM(J414:J416)</f>
        <v>12841.92</v>
      </c>
      <c r="K417" s="11" t="n">
        <f aca="false">SUM(K414:K416)</f>
        <v>13850</v>
      </c>
      <c r="L417" s="11" t="n">
        <f aca="false">SUM(L414:L416)</f>
        <v>13850</v>
      </c>
      <c r="M417" s="11" t="n">
        <f aca="false">SUM(M414:M416)</f>
        <v>13850</v>
      </c>
    </row>
    <row r="419" customFormat="false" ht="12.8" hidden="false" customHeight="false" outlineLevel="0" collapsed="false">
      <c r="E419" s="28" t="s">
        <v>44</v>
      </c>
      <c r="F419" s="12" t="s">
        <v>218</v>
      </c>
      <c r="G419" s="29"/>
      <c r="H419" s="29" t="n">
        <v>4000</v>
      </c>
      <c r="I419" s="29"/>
      <c r="J419" s="29"/>
      <c r="K419" s="29"/>
      <c r="L419" s="29"/>
      <c r="M419" s="30"/>
    </row>
    <row r="420" customFormat="false" ht="12.8" hidden="false" customHeight="false" outlineLevel="0" collapsed="false">
      <c r="E420" s="31"/>
      <c r="F420" s="1" t="s">
        <v>219</v>
      </c>
      <c r="G420" s="33" t="n">
        <v>4000</v>
      </c>
      <c r="H420" s="33" t="n">
        <v>4000</v>
      </c>
      <c r="I420" s="33" t="n">
        <v>4000</v>
      </c>
      <c r="J420" s="33" t="n">
        <v>4000</v>
      </c>
      <c r="K420" s="33" t="n">
        <v>4000</v>
      </c>
      <c r="L420" s="33"/>
      <c r="M420" s="34"/>
    </row>
    <row r="421" customFormat="false" ht="12.8" hidden="false" customHeight="false" outlineLevel="0" collapsed="false">
      <c r="E421" s="31"/>
      <c r="F421" s="1" t="s">
        <v>220</v>
      </c>
      <c r="G421" s="33"/>
      <c r="H421" s="33"/>
      <c r="I421" s="33" t="n">
        <v>350</v>
      </c>
      <c r="J421" s="33" t="n">
        <v>850</v>
      </c>
      <c r="K421" s="33" t="n">
        <v>400</v>
      </c>
      <c r="L421" s="33"/>
      <c r="M421" s="34"/>
    </row>
    <row r="422" customFormat="false" ht="12.8" hidden="false" customHeight="false" outlineLevel="0" collapsed="false">
      <c r="E422" s="31"/>
      <c r="F422" s="1" t="s">
        <v>221</v>
      </c>
      <c r="G422" s="33"/>
      <c r="H422" s="33" t="n">
        <v>8024.46</v>
      </c>
      <c r="I422" s="33" t="n">
        <v>4000</v>
      </c>
      <c r="J422" s="33" t="n">
        <v>4104.4</v>
      </c>
      <c r="K422" s="33" t="n">
        <v>4000</v>
      </c>
      <c r="L422" s="33" t="n">
        <f aca="false">K422</f>
        <v>4000</v>
      </c>
      <c r="M422" s="34" t="n">
        <f aca="false">L422</f>
        <v>4000</v>
      </c>
    </row>
    <row r="423" customFormat="false" ht="12.8" hidden="false" customHeight="false" outlineLevel="0" collapsed="false">
      <c r="E423" s="31"/>
      <c r="F423" s="1" t="s">
        <v>222</v>
      </c>
      <c r="G423" s="35" t="n">
        <v>4511.95</v>
      </c>
      <c r="H423" s="35" t="n">
        <v>4298.45</v>
      </c>
      <c r="I423" s="35" t="n">
        <v>4500</v>
      </c>
      <c r="J423" s="35" t="n">
        <v>3887.52</v>
      </c>
      <c r="K423" s="35" t="n">
        <v>5450</v>
      </c>
      <c r="L423" s="35" t="n">
        <f aca="false">K423</f>
        <v>5450</v>
      </c>
      <c r="M423" s="34" t="n">
        <f aca="false">L423</f>
        <v>5450</v>
      </c>
    </row>
    <row r="424" customFormat="false" ht="12.8" hidden="false" customHeight="false" outlineLevel="0" collapsed="false">
      <c r="E424" s="36"/>
      <c r="F424" s="47" t="s">
        <v>223</v>
      </c>
      <c r="G424" s="38"/>
      <c r="H424" s="38"/>
      <c r="I424" s="38"/>
      <c r="J424" s="38"/>
      <c r="K424" s="38"/>
      <c r="L424" s="38" t="n">
        <v>4350</v>
      </c>
      <c r="M424" s="39" t="n">
        <v>4350</v>
      </c>
    </row>
    <row r="426" customFormat="false" ht="12.8" hidden="false" customHeight="false" outlineLevel="0" collapsed="false">
      <c r="D426" s="41" t="s">
        <v>224</v>
      </c>
      <c r="E426" s="41"/>
      <c r="F426" s="41"/>
      <c r="G426" s="41"/>
      <c r="H426" s="41"/>
      <c r="I426" s="41"/>
      <c r="J426" s="41"/>
      <c r="K426" s="41"/>
      <c r="L426" s="41"/>
      <c r="M426" s="41"/>
    </row>
    <row r="427" customFormat="false" ht="12.8" hidden="false" customHeight="false" outlineLevel="0" collapsed="false">
      <c r="D427" s="6" t="s">
        <v>20</v>
      </c>
      <c r="E427" s="6" t="s">
        <v>21</v>
      </c>
      <c r="F427" s="6" t="s">
        <v>22</v>
      </c>
      <c r="G427" s="6" t="s">
        <v>1</v>
      </c>
      <c r="H427" s="6" t="s">
        <v>2</v>
      </c>
      <c r="I427" s="6" t="s">
        <v>3</v>
      </c>
      <c r="J427" s="6" t="s">
        <v>4</v>
      </c>
      <c r="K427" s="6" t="s">
        <v>5</v>
      </c>
      <c r="L427" s="6" t="s">
        <v>6</v>
      </c>
      <c r="M427" s="6" t="s">
        <v>7</v>
      </c>
    </row>
    <row r="428" customFormat="false" ht="12.8" hidden="false" customHeight="false" outlineLevel="0" collapsed="false">
      <c r="D428" s="27" t="s">
        <v>213</v>
      </c>
      <c r="E428" s="8" t="n">
        <v>620</v>
      </c>
      <c r="F428" s="8" t="s">
        <v>111</v>
      </c>
      <c r="G428" s="9" t="n">
        <v>0</v>
      </c>
      <c r="H428" s="9" t="n">
        <v>125.7</v>
      </c>
      <c r="I428" s="9" t="n">
        <v>754</v>
      </c>
      <c r="J428" s="9" t="n">
        <v>566.7</v>
      </c>
      <c r="K428" s="9" t="n">
        <v>440</v>
      </c>
      <c r="L428" s="9" t="n">
        <f aca="false">K428</f>
        <v>440</v>
      </c>
      <c r="M428" s="9" t="n">
        <f aca="false">L428</f>
        <v>440</v>
      </c>
    </row>
    <row r="429" customFormat="false" ht="12.8" hidden="false" customHeight="false" outlineLevel="0" collapsed="false">
      <c r="A429" s="1" t="n">
        <v>6</v>
      </c>
      <c r="B429" s="1" t="n">
        <v>2</v>
      </c>
      <c r="C429" s="1" t="n">
        <v>3</v>
      </c>
      <c r="D429" s="27" t="s">
        <v>213</v>
      </c>
      <c r="E429" s="8" t="n">
        <v>630</v>
      </c>
      <c r="F429" s="8" t="s">
        <v>112</v>
      </c>
      <c r="G429" s="9" t="n">
        <v>596.5</v>
      </c>
      <c r="H429" s="9" t="n">
        <v>1216.44</v>
      </c>
      <c r="I429" s="9" t="n">
        <v>4458</v>
      </c>
      <c r="J429" s="9" t="n">
        <v>4495.34</v>
      </c>
      <c r="K429" s="9" t="n">
        <v>2895</v>
      </c>
      <c r="L429" s="9" t="n">
        <f aca="false">K429</f>
        <v>2895</v>
      </c>
      <c r="M429" s="9" t="n">
        <f aca="false">L429</f>
        <v>2895</v>
      </c>
    </row>
    <row r="430" customFormat="false" ht="12.8" hidden="false" customHeight="false" outlineLevel="0" collapsed="false">
      <c r="A430" s="1" t="n">
        <v>6</v>
      </c>
      <c r="B430" s="1" t="n">
        <v>2</v>
      </c>
      <c r="C430" s="1" t="n">
        <v>3</v>
      </c>
      <c r="D430" s="45" t="s">
        <v>8</v>
      </c>
      <c r="E430" s="10" t="n">
        <v>41</v>
      </c>
      <c r="F430" s="10" t="s">
        <v>10</v>
      </c>
      <c r="G430" s="11" t="n">
        <f aca="false">SUM(G428:G429)</f>
        <v>596.5</v>
      </c>
      <c r="H430" s="11" t="n">
        <f aca="false">SUM(H428:H429)</f>
        <v>1342.14</v>
      </c>
      <c r="I430" s="11" t="n">
        <f aca="false">SUM(I428:I429)</f>
        <v>5212</v>
      </c>
      <c r="J430" s="11" t="n">
        <f aca="false">SUM(J428:J429)</f>
        <v>5062.04</v>
      </c>
      <c r="K430" s="11" t="n">
        <f aca="false">SUM(K428:K429)</f>
        <v>3335</v>
      </c>
      <c r="L430" s="11" t="n">
        <f aca="false">SUM(L428:L429)</f>
        <v>3335</v>
      </c>
      <c r="M430" s="11" t="n">
        <f aca="false">SUM(M428:M429)</f>
        <v>3335</v>
      </c>
    </row>
    <row r="432" customFormat="false" ht="12.8" hidden="false" customHeight="false" outlineLevel="0" collapsed="false">
      <c r="D432" s="20" t="s">
        <v>225</v>
      </c>
      <c r="E432" s="20"/>
      <c r="F432" s="20"/>
      <c r="G432" s="20"/>
      <c r="H432" s="20"/>
      <c r="I432" s="20"/>
      <c r="J432" s="20"/>
      <c r="K432" s="20"/>
      <c r="L432" s="20"/>
      <c r="M432" s="20"/>
    </row>
    <row r="433" customFormat="false" ht="12.8" hidden="false" customHeight="false" outlineLevel="0" collapsed="false">
      <c r="D433" s="6"/>
      <c r="E433" s="6"/>
      <c r="F433" s="6"/>
      <c r="G433" s="6" t="s">
        <v>1</v>
      </c>
      <c r="H433" s="6" t="s">
        <v>2</v>
      </c>
      <c r="I433" s="6" t="s">
        <v>3</v>
      </c>
      <c r="J433" s="6" t="s">
        <v>4</v>
      </c>
      <c r="K433" s="6" t="s">
        <v>5</v>
      </c>
      <c r="L433" s="6" t="s">
        <v>6</v>
      </c>
      <c r="M433" s="6" t="s">
        <v>7</v>
      </c>
    </row>
    <row r="434" customFormat="false" ht="12.8" hidden="false" customHeight="false" outlineLevel="0" collapsed="false">
      <c r="A434" s="1" t="n">
        <v>6</v>
      </c>
      <c r="B434" s="1" t="n">
        <v>3</v>
      </c>
      <c r="D434" s="21" t="s">
        <v>8</v>
      </c>
      <c r="E434" s="8" t="n">
        <v>41</v>
      </c>
      <c r="F434" s="8" t="s">
        <v>10</v>
      </c>
      <c r="G434" s="9" t="n">
        <f aca="false">G441+G449</f>
        <v>8833.43</v>
      </c>
      <c r="H434" s="9" t="n">
        <f aca="false">H441+H449</f>
        <v>10445.56</v>
      </c>
      <c r="I434" s="9" t="n">
        <f aca="false">I441+I449</f>
        <v>10465</v>
      </c>
      <c r="J434" s="9" t="n">
        <f aca="false">J441+J449</f>
        <v>9964.72</v>
      </c>
      <c r="K434" s="9" t="n">
        <f aca="false">K441+K449</f>
        <v>10139</v>
      </c>
      <c r="L434" s="9" t="n">
        <f aca="false">L441+L449</f>
        <v>10239</v>
      </c>
      <c r="M434" s="9" t="n">
        <f aca="false">M441+M449</f>
        <v>10239</v>
      </c>
    </row>
    <row r="435" customFormat="false" ht="12.8" hidden="false" customHeight="false" outlineLevel="0" collapsed="false">
      <c r="D435" s="12"/>
      <c r="E435" s="13"/>
      <c r="F435" s="10" t="s">
        <v>105</v>
      </c>
      <c r="G435" s="11" t="n">
        <f aca="false">SUM(G434:G434)</f>
        <v>8833.43</v>
      </c>
      <c r="H435" s="11" t="n">
        <f aca="false">SUM(H434:H434)</f>
        <v>10445.56</v>
      </c>
      <c r="I435" s="11" t="n">
        <f aca="false">SUM(I434:I434)</f>
        <v>10465</v>
      </c>
      <c r="J435" s="11" t="n">
        <f aca="false">SUM(J434:J434)</f>
        <v>9964.72</v>
      </c>
      <c r="K435" s="11" t="n">
        <f aca="false">SUM(K434:K434)</f>
        <v>10139</v>
      </c>
      <c r="L435" s="11" t="n">
        <f aca="false">SUM(L434:L434)</f>
        <v>10239</v>
      </c>
      <c r="M435" s="11" t="n">
        <f aca="false">SUM(M434:M434)</f>
        <v>10239</v>
      </c>
    </row>
    <row r="437" customFormat="false" ht="12.8" hidden="false" customHeight="false" outlineLevel="0" collapsed="false">
      <c r="D437" s="41" t="s">
        <v>226</v>
      </c>
      <c r="E437" s="41"/>
      <c r="F437" s="41"/>
      <c r="G437" s="41"/>
      <c r="H437" s="41"/>
      <c r="I437" s="41"/>
      <c r="J437" s="41"/>
      <c r="K437" s="41"/>
      <c r="L437" s="41"/>
      <c r="M437" s="41"/>
    </row>
    <row r="438" customFormat="false" ht="12.8" hidden="false" customHeight="false" outlineLevel="0" collapsed="false">
      <c r="D438" s="6" t="s">
        <v>20</v>
      </c>
      <c r="E438" s="6" t="s">
        <v>21</v>
      </c>
      <c r="F438" s="6" t="s">
        <v>22</v>
      </c>
      <c r="G438" s="6" t="s">
        <v>1</v>
      </c>
      <c r="H438" s="6" t="s">
        <v>2</v>
      </c>
      <c r="I438" s="6" t="s">
        <v>3</v>
      </c>
      <c r="J438" s="6" t="s">
        <v>4</v>
      </c>
      <c r="K438" s="6" t="s">
        <v>5</v>
      </c>
      <c r="L438" s="6" t="s">
        <v>6</v>
      </c>
      <c r="M438" s="6" t="s">
        <v>7</v>
      </c>
    </row>
    <row r="439" customFormat="false" ht="12.8" hidden="false" customHeight="false" outlineLevel="0" collapsed="false">
      <c r="D439" s="50" t="s">
        <v>227</v>
      </c>
      <c r="E439" s="8" t="n">
        <v>620</v>
      </c>
      <c r="F439" s="8" t="s">
        <v>111</v>
      </c>
      <c r="G439" s="9" t="n">
        <v>0</v>
      </c>
      <c r="H439" s="9" t="n">
        <v>0</v>
      </c>
      <c r="I439" s="9" t="n">
        <v>0</v>
      </c>
      <c r="J439" s="9" t="n">
        <v>0</v>
      </c>
      <c r="K439" s="24" t="n">
        <v>830</v>
      </c>
      <c r="L439" s="9" t="n">
        <f aca="false">K439</f>
        <v>830</v>
      </c>
      <c r="M439" s="9" t="n">
        <f aca="false">L439</f>
        <v>830</v>
      </c>
    </row>
    <row r="440" customFormat="false" ht="12.8" hidden="false" customHeight="false" outlineLevel="0" collapsed="false">
      <c r="A440" s="1" t="n">
        <v>6</v>
      </c>
      <c r="B440" s="1" t="n">
        <v>3</v>
      </c>
      <c r="C440" s="1" t="n">
        <v>1</v>
      </c>
      <c r="D440" s="50" t="s">
        <v>227</v>
      </c>
      <c r="E440" s="8" t="n">
        <v>630</v>
      </c>
      <c r="F440" s="8" t="s">
        <v>112</v>
      </c>
      <c r="G440" s="9" t="n">
        <v>5564.72</v>
      </c>
      <c r="H440" s="9" t="n">
        <v>6175.73</v>
      </c>
      <c r="I440" s="9" t="n">
        <v>5565</v>
      </c>
      <c r="J440" s="9" t="n">
        <v>5564.72</v>
      </c>
      <c r="K440" s="9" t="n">
        <v>4409</v>
      </c>
      <c r="L440" s="9" t="n">
        <f aca="false">K440</f>
        <v>4409</v>
      </c>
      <c r="M440" s="9" t="n">
        <f aca="false">L440</f>
        <v>4409</v>
      </c>
    </row>
    <row r="441" customFormat="false" ht="12.8" hidden="false" customHeight="false" outlineLevel="0" collapsed="false">
      <c r="A441" s="1" t="n">
        <v>6</v>
      </c>
      <c r="B441" s="1" t="n">
        <v>3</v>
      </c>
      <c r="C441" s="1" t="n">
        <v>1</v>
      </c>
      <c r="D441" s="45" t="s">
        <v>8</v>
      </c>
      <c r="E441" s="10" t="n">
        <v>41</v>
      </c>
      <c r="F441" s="10" t="s">
        <v>10</v>
      </c>
      <c r="G441" s="11" t="n">
        <f aca="false">SUM(G439:G440)</f>
        <v>5564.72</v>
      </c>
      <c r="H441" s="11" t="n">
        <f aca="false">SUM(H439:H440)</f>
        <v>6175.73</v>
      </c>
      <c r="I441" s="11" t="n">
        <f aca="false">SUM(I439:I440)</f>
        <v>5565</v>
      </c>
      <c r="J441" s="11" t="n">
        <f aca="false">SUM(J439:J440)</f>
        <v>5564.72</v>
      </c>
      <c r="K441" s="11" t="n">
        <f aca="false">SUM(K439:K440)</f>
        <v>5239</v>
      </c>
      <c r="L441" s="11" t="n">
        <f aca="false">SUM(L439:L440)</f>
        <v>5239</v>
      </c>
      <c r="M441" s="11" t="n">
        <f aca="false">SUM(M439:M440)</f>
        <v>5239</v>
      </c>
    </row>
    <row r="443" customFormat="false" ht="12.8" hidden="false" customHeight="false" outlineLevel="0" collapsed="false">
      <c r="E443" s="28" t="s">
        <v>44</v>
      </c>
      <c r="F443" s="12" t="s">
        <v>228</v>
      </c>
      <c r="G443" s="29" t="n">
        <v>5400</v>
      </c>
      <c r="H443" s="29" t="n">
        <v>5400</v>
      </c>
      <c r="I443" s="29" t="n">
        <v>5400</v>
      </c>
      <c r="J443" s="29" t="n">
        <v>5400</v>
      </c>
      <c r="K443" s="29" t="n">
        <v>0</v>
      </c>
      <c r="L443" s="29" t="n">
        <v>0</v>
      </c>
      <c r="M443" s="30" t="n">
        <v>0</v>
      </c>
    </row>
    <row r="444" customFormat="false" ht="12.8" hidden="false" customHeight="false" outlineLevel="0" collapsed="false">
      <c r="E444" s="36"/>
      <c r="F444" s="47" t="s">
        <v>229</v>
      </c>
      <c r="G444" s="38"/>
      <c r="H444" s="38"/>
      <c r="I444" s="38"/>
      <c r="J444" s="38"/>
      <c r="K444" s="38" t="n">
        <v>5074</v>
      </c>
      <c r="L444" s="38" t="n">
        <f aca="false">K444</f>
        <v>5074</v>
      </c>
      <c r="M444" s="39" t="n">
        <f aca="false">L444</f>
        <v>5074</v>
      </c>
    </row>
    <row r="446" customFormat="false" ht="12.8" hidden="false" customHeight="false" outlineLevel="0" collapsed="false">
      <c r="D446" s="41" t="s">
        <v>230</v>
      </c>
      <c r="E446" s="41"/>
      <c r="F446" s="41"/>
      <c r="G446" s="41"/>
      <c r="H446" s="41"/>
      <c r="I446" s="41"/>
      <c r="J446" s="41"/>
      <c r="K446" s="41"/>
      <c r="L446" s="41"/>
      <c r="M446" s="41"/>
    </row>
    <row r="447" customFormat="false" ht="12.8" hidden="false" customHeight="false" outlineLevel="0" collapsed="false">
      <c r="D447" s="6" t="s">
        <v>20</v>
      </c>
      <c r="E447" s="6" t="s">
        <v>21</v>
      </c>
      <c r="F447" s="6" t="s">
        <v>22</v>
      </c>
      <c r="G447" s="6" t="s">
        <v>1</v>
      </c>
      <c r="H447" s="6" t="s">
        <v>2</v>
      </c>
      <c r="I447" s="6" t="s">
        <v>3</v>
      </c>
      <c r="J447" s="6" t="s">
        <v>4</v>
      </c>
      <c r="K447" s="6" t="s">
        <v>5</v>
      </c>
      <c r="L447" s="6" t="s">
        <v>6</v>
      </c>
      <c r="M447" s="6" t="s">
        <v>7</v>
      </c>
    </row>
    <row r="448" customFormat="false" ht="12.8" hidden="false" customHeight="false" outlineLevel="0" collapsed="false">
      <c r="A448" s="1" t="n">
        <v>6</v>
      </c>
      <c r="B448" s="1" t="n">
        <v>3</v>
      </c>
      <c r="C448" s="1" t="n">
        <v>2</v>
      </c>
      <c r="D448" s="50" t="s">
        <v>227</v>
      </c>
      <c r="E448" s="8" t="n">
        <v>640</v>
      </c>
      <c r="F448" s="8" t="s">
        <v>113</v>
      </c>
      <c r="G448" s="9" t="n">
        <v>3268.71</v>
      </c>
      <c r="H448" s="9" t="n">
        <v>4269.83</v>
      </c>
      <c r="I448" s="9" t="n">
        <v>4900</v>
      </c>
      <c r="J448" s="9" t="n">
        <v>4400</v>
      </c>
      <c r="K448" s="9" t="n">
        <f aca="false">SUM(K451:K455)</f>
        <v>4900</v>
      </c>
      <c r="L448" s="9" t="n">
        <v>5000</v>
      </c>
      <c r="M448" s="9" t="n">
        <f aca="false">L448</f>
        <v>5000</v>
      </c>
    </row>
    <row r="449" customFormat="false" ht="12.8" hidden="false" customHeight="false" outlineLevel="0" collapsed="false">
      <c r="A449" s="1" t="n">
        <v>6</v>
      </c>
      <c r="B449" s="1" t="n">
        <v>3</v>
      </c>
      <c r="C449" s="1" t="n">
        <v>2</v>
      </c>
      <c r="D449" s="45" t="s">
        <v>8</v>
      </c>
      <c r="E449" s="10" t="n">
        <v>41</v>
      </c>
      <c r="F449" s="10" t="s">
        <v>10</v>
      </c>
      <c r="G449" s="11" t="n">
        <f aca="false">SUM(G448:G448)</f>
        <v>3268.71</v>
      </c>
      <c r="H449" s="11" t="n">
        <f aca="false">SUM(H448:H448)</f>
        <v>4269.83</v>
      </c>
      <c r="I449" s="11" t="n">
        <f aca="false">SUM(I448:I448)</f>
        <v>4900</v>
      </c>
      <c r="J449" s="11" t="n">
        <f aca="false">SUM(J448:J448)</f>
        <v>4400</v>
      </c>
      <c r="K449" s="11" t="n">
        <f aca="false">SUM(K448:K448)</f>
        <v>4900</v>
      </c>
      <c r="L449" s="11" t="n">
        <f aca="false">SUM(L448:L448)</f>
        <v>5000</v>
      </c>
      <c r="M449" s="11" t="n">
        <f aca="false">SUM(M448:M448)</f>
        <v>5000</v>
      </c>
    </row>
    <row r="451" customFormat="false" ht="12.8" hidden="false" customHeight="false" outlineLevel="0" collapsed="false">
      <c r="E451" s="28" t="s">
        <v>44</v>
      </c>
      <c r="F451" s="12" t="s">
        <v>231</v>
      </c>
      <c r="G451" s="29" t="n">
        <v>1100</v>
      </c>
      <c r="H451" s="29" t="n">
        <v>1100</v>
      </c>
      <c r="I451" s="29" t="n">
        <v>1100</v>
      </c>
      <c r="J451" s="29" t="n">
        <v>1100</v>
      </c>
      <c r="K451" s="29" t="n">
        <v>1100</v>
      </c>
      <c r="L451" s="29"/>
      <c r="M451" s="30"/>
    </row>
    <row r="452" customFormat="false" ht="12.8" hidden="false" customHeight="false" outlineLevel="0" collapsed="false">
      <c r="E452" s="31"/>
      <c r="F452" s="1" t="s">
        <v>232</v>
      </c>
      <c r="G452" s="33" t="n">
        <v>1168.71</v>
      </c>
      <c r="H452" s="33" t="n">
        <v>1669.83</v>
      </c>
      <c r="I452" s="33" t="n">
        <v>1500</v>
      </c>
      <c r="J452" s="33" t="n">
        <v>1000</v>
      </c>
      <c r="K452" s="33" t="n">
        <v>1500</v>
      </c>
      <c r="L452" s="33"/>
      <c r="M452" s="34"/>
    </row>
    <row r="453" customFormat="false" ht="12.8" hidden="false" customHeight="false" outlineLevel="0" collapsed="false">
      <c r="E453" s="31"/>
      <c r="F453" s="32" t="s">
        <v>233</v>
      </c>
      <c r="G453" s="33" t="n">
        <v>1000</v>
      </c>
      <c r="H453" s="33" t="n">
        <v>1000</v>
      </c>
      <c r="I453" s="33" t="n">
        <v>1300</v>
      </c>
      <c r="J453" s="33" t="n">
        <v>1300</v>
      </c>
      <c r="K453" s="33" t="n">
        <v>1300</v>
      </c>
      <c r="L453" s="33"/>
      <c r="M453" s="34"/>
    </row>
    <row r="454" customFormat="false" ht="12.8" hidden="false" customHeight="false" outlineLevel="0" collapsed="false">
      <c r="E454" s="31"/>
      <c r="F454" s="32" t="s">
        <v>234</v>
      </c>
      <c r="G454" s="35"/>
      <c r="H454" s="33" t="n">
        <v>500</v>
      </c>
      <c r="I454" s="33" t="n">
        <v>1000</v>
      </c>
      <c r="J454" s="33" t="n">
        <v>1000</v>
      </c>
      <c r="K454" s="33" t="n">
        <v>1000</v>
      </c>
      <c r="L454" s="33"/>
      <c r="M454" s="34"/>
    </row>
    <row r="455" customFormat="false" ht="12.8" hidden="false" customHeight="false" outlineLevel="0" collapsed="false">
      <c r="E455" s="36"/>
      <c r="F455" s="47" t="s">
        <v>223</v>
      </c>
      <c r="G455" s="59"/>
      <c r="H455" s="59"/>
      <c r="I455" s="59"/>
      <c r="J455" s="59"/>
      <c r="K455" s="59"/>
      <c r="L455" s="59" t="n">
        <v>5000</v>
      </c>
      <c r="M455" s="39" t="n">
        <v>5000</v>
      </c>
    </row>
    <row r="457" customFormat="false" ht="12.8" hidden="false" customHeight="false" outlineLevel="0" collapsed="false">
      <c r="D457" s="14" t="s">
        <v>235</v>
      </c>
      <c r="E457" s="14"/>
      <c r="F457" s="14"/>
      <c r="G457" s="14"/>
      <c r="H457" s="14"/>
      <c r="I457" s="14"/>
      <c r="J457" s="14"/>
      <c r="K457" s="14"/>
      <c r="L457" s="14"/>
      <c r="M457" s="14"/>
    </row>
    <row r="458" customFormat="false" ht="12.8" hidden="false" customHeight="false" outlineLevel="0" collapsed="false">
      <c r="D458" s="5"/>
      <c r="E458" s="5"/>
      <c r="F458" s="5"/>
      <c r="G458" s="6" t="s">
        <v>1</v>
      </c>
      <c r="H458" s="6" t="s">
        <v>2</v>
      </c>
      <c r="I458" s="6" t="s">
        <v>3</v>
      </c>
      <c r="J458" s="6" t="s">
        <v>4</v>
      </c>
      <c r="K458" s="6" t="s">
        <v>5</v>
      </c>
      <c r="L458" s="6" t="s">
        <v>6</v>
      </c>
      <c r="M458" s="6" t="s">
        <v>7</v>
      </c>
    </row>
    <row r="459" customFormat="false" ht="12.8" hidden="false" customHeight="false" outlineLevel="0" collapsed="false">
      <c r="A459" s="1" t="n">
        <v>7</v>
      </c>
      <c r="D459" s="15" t="s">
        <v>8</v>
      </c>
      <c r="E459" s="16" t="n">
        <v>111</v>
      </c>
      <c r="F459" s="16" t="s">
        <v>34</v>
      </c>
      <c r="G459" s="17" t="n">
        <f aca="false">G466+G503</f>
        <v>39381.36</v>
      </c>
      <c r="H459" s="17" t="n">
        <f aca="false">H466+H503</f>
        <v>40325.07</v>
      </c>
      <c r="I459" s="17" t="n">
        <f aca="false">I466+I503</f>
        <v>34596</v>
      </c>
      <c r="J459" s="17" t="n">
        <f aca="false">J466+J503</f>
        <v>36752.41</v>
      </c>
      <c r="K459" s="17" t="n">
        <f aca="false">K466+K503</f>
        <v>37512</v>
      </c>
      <c r="L459" s="17" t="n">
        <f aca="false">L466+L503</f>
        <v>37512</v>
      </c>
      <c r="M459" s="17" t="n">
        <f aca="false">M466+M503</f>
        <v>37512</v>
      </c>
    </row>
    <row r="460" customFormat="false" ht="12.8" hidden="false" customHeight="false" outlineLevel="0" collapsed="false">
      <c r="A460" s="1" t="n">
        <v>7</v>
      </c>
      <c r="D460" s="15"/>
      <c r="E460" s="16" t="n">
        <v>41</v>
      </c>
      <c r="F460" s="16" t="s">
        <v>10</v>
      </c>
      <c r="G460" s="17" t="n">
        <f aca="false">G467+G506</f>
        <v>51830.06</v>
      </c>
      <c r="H460" s="17" t="n">
        <f aca="false">H467+H506</f>
        <v>51813.01</v>
      </c>
      <c r="I460" s="17" t="n">
        <f aca="false">I467+I506</f>
        <v>65077</v>
      </c>
      <c r="J460" s="17" t="n">
        <f aca="false">J467+J506</f>
        <v>59918.84</v>
      </c>
      <c r="K460" s="17" t="n">
        <f aca="false">K467+K506</f>
        <v>82444</v>
      </c>
      <c r="L460" s="17" t="n">
        <f aca="false">L467+L506</f>
        <v>84330</v>
      </c>
      <c r="M460" s="17" t="n">
        <f aca="false">M467+M506</f>
        <v>92459</v>
      </c>
    </row>
    <row r="461" customFormat="false" ht="12.8" hidden="false" customHeight="false" outlineLevel="0" collapsed="false">
      <c r="D461" s="15"/>
      <c r="E461" s="16" t="n">
        <v>72</v>
      </c>
      <c r="F461" s="16" t="s">
        <v>12</v>
      </c>
      <c r="G461" s="17" t="n">
        <f aca="false">G468</f>
        <v>0</v>
      </c>
      <c r="H461" s="17" t="n">
        <f aca="false">H468</f>
        <v>0</v>
      </c>
      <c r="I461" s="17" t="n">
        <f aca="false">I468</f>
        <v>700</v>
      </c>
      <c r="J461" s="17" t="n">
        <f aca="false">J468</f>
        <v>684.11</v>
      </c>
      <c r="K461" s="17" t="n">
        <f aca="false">K468</f>
        <v>700</v>
      </c>
      <c r="L461" s="17" t="n">
        <f aca="false">L468</f>
        <v>700</v>
      </c>
      <c r="M461" s="17" t="n">
        <f aca="false">M468</f>
        <v>700</v>
      </c>
    </row>
    <row r="462" customFormat="false" ht="12.8" hidden="false" customHeight="false" outlineLevel="0" collapsed="false">
      <c r="A462" s="1" t="n">
        <v>7</v>
      </c>
      <c r="D462" s="12"/>
      <c r="E462" s="13"/>
      <c r="F462" s="18" t="s">
        <v>105</v>
      </c>
      <c r="G462" s="19" t="n">
        <f aca="false">SUM(G459:G461)</f>
        <v>91211.42</v>
      </c>
      <c r="H462" s="19" t="n">
        <f aca="false">SUM(H459:H461)</f>
        <v>92138.08</v>
      </c>
      <c r="I462" s="19" t="n">
        <f aca="false">SUM(I459:I461)</f>
        <v>100373</v>
      </c>
      <c r="J462" s="19" t="n">
        <f aca="false">SUM(J459:J461)</f>
        <v>97355.36</v>
      </c>
      <c r="K462" s="19" t="n">
        <f aca="false">SUM(K459:K461)</f>
        <v>120656</v>
      </c>
      <c r="L462" s="19" t="n">
        <f aca="false">SUM(L459:L461)</f>
        <v>122542</v>
      </c>
      <c r="M462" s="19" t="n">
        <f aca="false">SUM(M459:M461)</f>
        <v>130671</v>
      </c>
    </row>
    <row r="464" customFormat="false" ht="12.8" hidden="false" customHeight="false" outlineLevel="0" collapsed="false">
      <c r="D464" s="20" t="s">
        <v>236</v>
      </c>
      <c r="E464" s="20"/>
      <c r="F464" s="20"/>
      <c r="G464" s="20"/>
      <c r="H464" s="20"/>
      <c r="I464" s="20"/>
      <c r="J464" s="20"/>
      <c r="K464" s="20"/>
      <c r="L464" s="20"/>
      <c r="M464" s="20"/>
    </row>
    <row r="465" customFormat="false" ht="12.8" hidden="false" customHeight="false" outlineLevel="0" collapsed="false">
      <c r="D465" s="68"/>
      <c r="E465" s="68"/>
      <c r="F465" s="68"/>
      <c r="G465" s="6" t="s">
        <v>1</v>
      </c>
      <c r="H465" s="6" t="s">
        <v>2</v>
      </c>
      <c r="I465" s="6" t="s">
        <v>3</v>
      </c>
      <c r="J465" s="6" t="s">
        <v>4</v>
      </c>
      <c r="K465" s="6" t="s">
        <v>5</v>
      </c>
      <c r="L465" s="6" t="s">
        <v>6</v>
      </c>
      <c r="M465" s="6" t="s">
        <v>7</v>
      </c>
    </row>
    <row r="466" customFormat="false" ht="12.8" hidden="false" customHeight="false" outlineLevel="0" collapsed="false">
      <c r="A466" s="1" t="n">
        <v>7</v>
      </c>
      <c r="B466" s="1" t="n">
        <v>1</v>
      </c>
      <c r="D466" s="21" t="s">
        <v>8</v>
      </c>
      <c r="E466" s="8" t="n">
        <v>111</v>
      </c>
      <c r="F466" s="8" t="s">
        <v>34</v>
      </c>
      <c r="G466" s="9" t="n">
        <f aca="false">G476</f>
        <v>38347.4</v>
      </c>
      <c r="H466" s="9" t="n">
        <f aca="false">H476</f>
        <v>38494.67</v>
      </c>
      <c r="I466" s="9" t="n">
        <f aca="false">I476</f>
        <v>32936</v>
      </c>
      <c r="J466" s="9" t="n">
        <f aca="false">J476</f>
        <v>34925.29</v>
      </c>
      <c r="K466" s="9" t="n">
        <f aca="false">K476</f>
        <v>35712</v>
      </c>
      <c r="L466" s="9" t="n">
        <f aca="false">L476</f>
        <v>35712</v>
      </c>
      <c r="M466" s="9" t="n">
        <f aca="false">M476</f>
        <v>35712</v>
      </c>
    </row>
    <row r="467" customFormat="false" ht="12.8" hidden="false" customHeight="false" outlineLevel="0" collapsed="false">
      <c r="A467" s="1" t="n">
        <v>7</v>
      </c>
      <c r="B467" s="1" t="n">
        <v>1</v>
      </c>
      <c r="D467" s="21"/>
      <c r="E467" s="8" t="n">
        <v>41</v>
      </c>
      <c r="F467" s="8" t="s">
        <v>10</v>
      </c>
      <c r="G467" s="9" t="n">
        <f aca="false">G481+G493</f>
        <v>46980.06</v>
      </c>
      <c r="H467" s="9" t="n">
        <f aca="false">H481+H493</f>
        <v>48913.01</v>
      </c>
      <c r="I467" s="9" t="n">
        <f aca="false">I481+I493</f>
        <v>62077</v>
      </c>
      <c r="J467" s="9" t="n">
        <f aca="false">J481+J493</f>
        <v>57018.84</v>
      </c>
      <c r="K467" s="9" t="n">
        <f aca="false">K481+K493</f>
        <v>78444</v>
      </c>
      <c r="L467" s="9" t="n">
        <f aca="false">L481+L493</f>
        <v>81330</v>
      </c>
      <c r="M467" s="9" t="n">
        <f aca="false">M481+M493</f>
        <v>89459</v>
      </c>
    </row>
    <row r="468" customFormat="false" ht="12.8" hidden="false" customHeight="false" outlineLevel="0" collapsed="false">
      <c r="D468" s="21"/>
      <c r="E468" s="8" t="n">
        <v>72</v>
      </c>
      <c r="F468" s="8" t="s">
        <v>12</v>
      </c>
      <c r="G468" s="9" t="n">
        <f aca="false">G483</f>
        <v>0</v>
      </c>
      <c r="H468" s="9" t="n">
        <f aca="false">H483</f>
        <v>0</v>
      </c>
      <c r="I468" s="9" t="n">
        <f aca="false">I483</f>
        <v>700</v>
      </c>
      <c r="J468" s="9" t="n">
        <f aca="false">J483</f>
        <v>684.11</v>
      </c>
      <c r="K468" s="9" t="n">
        <f aca="false">K483</f>
        <v>700</v>
      </c>
      <c r="L468" s="9" t="n">
        <f aca="false">L483</f>
        <v>700</v>
      </c>
      <c r="M468" s="9" t="n">
        <f aca="false">M483</f>
        <v>700</v>
      </c>
    </row>
    <row r="469" customFormat="false" ht="12.8" hidden="false" customHeight="false" outlineLevel="0" collapsed="false">
      <c r="A469" s="1" t="n">
        <v>7</v>
      </c>
      <c r="B469" s="1" t="n">
        <v>1</v>
      </c>
      <c r="D469" s="12"/>
      <c r="E469" s="13"/>
      <c r="F469" s="10" t="s">
        <v>105</v>
      </c>
      <c r="G469" s="11" t="n">
        <f aca="false">SUM(G466:G468)</f>
        <v>85327.46</v>
      </c>
      <c r="H469" s="11" t="n">
        <f aca="false">SUM(H466:H468)</f>
        <v>87407.68</v>
      </c>
      <c r="I469" s="11" t="n">
        <f aca="false">SUM(I466:I468)</f>
        <v>95713</v>
      </c>
      <c r="J469" s="11" t="n">
        <f aca="false">SUM(J466:J468)</f>
        <v>92628.24</v>
      </c>
      <c r="K469" s="11" t="n">
        <f aca="false">SUM(K466:K468)</f>
        <v>114856</v>
      </c>
      <c r="L469" s="11" t="n">
        <f aca="false">SUM(L466:L468)</f>
        <v>117742</v>
      </c>
      <c r="M469" s="11" t="n">
        <f aca="false">SUM(M466:M468)</f>
        <v>125871</v>
      </c>
    </row>
    <row r="471" customFormat="false" ht="12.8" hidden="false" customHeight="false" outlineLevel="0" collapsed="false">
      <c r="D471" s="41" t="s">
        <v>237</v>
      </c>
      <c r="E471" s="41"/>
      <c r="F471" s="41"/>
      <c r="G471" s="41"/>
      <c r="H471" s="41"/>
      <c r="I471" s="41"/>
      <c r="J471" s="41"/>
      <c r="K471" s="41"/>
      <c r="L471" s="41"/>
      <c r="M471" s="41"/>
    </row>
    <row r="472" customFormat="false" ht="12.8" hidden="false" customHeight="false" outlineLevel="0" collapsed="false">
      <c r="D472" s="6" t="s">
        <v>20</v>
      </c>
      <c r="E472" s="6" t="s">
        <v>21</v>
      </c>
      <c r="F472" s="6" t="s">
        <v>22</v>
      </c>
      <c r="G472" s="6" t="s">
        <v>1</v>
      </c>
      <c r="H472" s="6" t="s">
        <v>2</v>
      </c>
      <c r="I472" s="6" t="s">
        <v>3</v>
      </c>
      <c r="J472" s="6" t="s">
        <v>4</v>
      </c>
      <c r="K472" s="6" t="s">
        <v>5</v>
      </c>
      <c r="L472" s="6" t="s">
        <v>6</v>
      </c>
      <c r="M472" s="6" t="s">
        <v>7</v>
      </c>
    </row>
    <row r="473" customFormat="false" ht="12.8" hidden="false" customHeight="false" outlineLevel="0" collapsed="false">
      <c r="A473" s="1" t="n">
        <v>7</v>
      </c>
      <c r="B473" s="1" t="n">
        <v>1</v>
      </c>
      <c r="C473" s="1" t="n">
        <v>1</v>
      </c>
      <c r="D473" s="50" t="s">
        <v>238</v>
      </c>
      <c r="E473" s="8" t="n">
        <v>610</v>
      </c>
      <c r="F473" s="8" t="s">
        <v>110</v>
      </c>
      <c r="G473" s="9" t="n">
        <v>27474.49</v>
      </c>
      <c r="H473" s="9" t="n">
        <v>27765.1</v>
      </c>
      <c r="I473" s="9" t="n">
        <v>23712</v>
      </c>
      <c r="J473" s="9" t="n">
        <v>24196.49</v>
      </c>
      <c r="K473" s="9" t="n">
        <v>26462</v>
      </c>
      <c r="L473" s="9" t="n">
        <v>26462</v>
      </c>
      <c r="M473" s="9" t="n">
        <v>26462</v>
      </c>
    </row>
    <row r="474" customFormat="false" ht="12.8" hidden="false" customHeight="false" outlineLevel="0" collapsed="false">
      <c r="A474" s="1" t="n">
        <v>7</v>
      </c>
      <c r="B474" s="1" t="n">
        <v>1</v>
      </c>
      <c r="C474" s="1" t="n">
        <v>1</v>
      </c>
      <c r="D474" s="50"/>
      <c r="E474" s="8" t="n">
        <v>620</v>
      </c>
      <c r="F474" s="8" t="s">
        <v>111</v>
      </c>
      <c r="G474" s="9" t="n">
        <v>9894.55</v>
      </c>
      <c r="H474" s="9" t="n">
        <v>9698.61</v>
      </c>
      <c r="I474" s="9" t="n">
        <v>8288</v>
      </c>
      <c r="J474" s="9" t="n">
        <v>8985.63</v>
      </c>
      <c r="K474" s="9" t="n">
        <v>9250</v>
      </c>
      <c r="L474" s="9" t="n">
        <v>9250</v>
      </c>
      <c r="M474" s="9" t="n">
        <v>9250</v>
      </c>
    </row>
    <row r="475" customFormat="false" ht="12.8" hidden="false" customHeight="false" outlineLevel="0" collapsed="false">
      <c r="A475" s="1" t="n">
        <v>7</v>
      </c>
      <c r="B475" s="1" t="n">
        <v>1</v>
      </c>
      <c r="C475" s="1" t="n">
        <v>1</v>
      </c>
      <c r="D475" s="50"/>
      <c r="E475" s="8" t="n">
        <v>630</v>
      </c>
      <c r="F475" s="8" t="s">
        <v>112</v>
      </c>
      <c r="G475" s="9" t="n">
        <v>978.36</v>
      </c>
      <c r="H475" s="9" t="n">
        <v>1030.96</v>
      </c>
      <c r="I475" s="9" t="n">
        <v>936</v>
      </c>
      <c r="J475" s="9" t="n">
        <v>1743.17</v>
      </c>
      <c r="K475" s="9" t="n">
        <v>0</v>
      </c>
      <c r="L475" s="9" t="n">
        <f aca="false">K475</f>
        <v>0</v>
      </c>
      <c r="M475" s="9" t="n">
        <f aca="false">L475</f>
        <v>0</v>
      </c>
    </row>
    <row r="476" customFormat="false" ht="12.8" hidden="false" customHeight="false" outlineLevel="0" collapsed="false">
      <c r="A476" s="1" t="n">
        <v>7</v>
      </c>
      <c r="B476" s="1" t="n">
        <v>1</v>
      </c>
      <c r="C476" s="1" t="n">
        <v>1</v>
      </c>
      <c r="D476" s="51" t="s">
        <v>8</v>
      </c>
      <c r="E476" s="25" t="n">
        <v>111</v>
      </c>
      <c r="F476" s="25" t="s">
        <v>115</v>
      </c>
      <c r="G476" s="26" t="n">
        <f aca="false">SUM(G473:G475)</f>
        <v>38347.4</v>
      </c>
      <c r="H476" s="26" t="n">
        <f aca="false">SUM(H473:H475)</f>
        <v>38494.67</v>
      </c>
      <c r="I476" s="26" t="n">
        <f aca="false">SUM(I473:I475)</f>
        <v>32936</v>
      </c>
      <c r="J476" s="26" t="n">
        <f aca="false">SUM(J473:J475)</f>
        <v>34925.29</v>
      </c>
      <c r="K476" s="60" t="n">
        <f aca="false">SUM(K473:K475)</f>
        <v>35712</v>
      </c>
      <c r="L476" s="26" t="n">
        <f aca="false">SUM(L473:L475)</f>
        <v>35712</v>
      </c>
      <c r="M476" s="26" t="n">
        <f aca="false">SUM(M473:M475)</f>
        <v>35712</v>
      </c>
    </row>
    <row r="477" customFormat="false" ht="12.8" hidden="false" customHeight="false" outlineLevel="0" collapsed="false">
      <c r="A477" s="1" t="n">
        <v>7</v>
      </c>
      <c r="B477" s="1" t="n">
        <v>1</v>
      </c>
      <c r="C477" s="1" t="n">
        <v>1</v>
      </c>
      <c r="D477" s="50" t="s">
        <v>238</v>
      </c>
      <c r="E477" s="8" t="n">
        <v>610</v>
      </c>
      <c r="F477" s="8" t="s">
        <v>110</v>
      </c>
      <c r="G477" s="9" t="n">
        <v>18802.14</v>
      </c>
      <c r="H477" s="9" t="n">
        <v>22026.13</v>
      </c>
      <c r="I477" s="9" t="n">
        <v>25746</v>
      </c>
      <c r="J477" s="9" t="n">
        <v>26657.85</v>
      </c>
      <c r="K477" s="9" t="n">
        <v>30458</v>
      </c>
      <c r="L477" s="9" t="n">
        <v>35551</v>
      </c>
      <c r="M477" s="9" t="n">
        <v>41442</v>
      </c>
    </row>
    <row r="478" customFormat="false" ht="12.8" hidden="false" customHeight="false" outlineLevel="0" collapsed="false">
      <c r="A478" s="1" t="n">
        <v>7</v>
      </c>
      <c r="B478" s="1" t="n">
        <v>1</v>
      </c>
      <c r="C478" s="1" t="n">
        <v>1</v>
      </c>
      <c r="D478" s="50"/>
      <c r="E478" s="8" t="n">
        <v>620</v>
      </c>
      <c r="F478" s="8" t="s">
        <v>111</v>
      </c>
      <c r="G478" s="9" t="n">
        <v>7347.28</v>
      </c>
      <c r="H478" s="9" t="n">
        <v>8620.44</v>
      </c>
      <c r="I478" s="9" t="n">
        <v>11425</v>
      </c>
      <c r="J478" s="9" t="n">
        <v>10236.89</v>
      </c>
      <c r="K478" s="9" t="n">
        <v>12380</v>
      </c>
      <c r="L478" s="9" t="n">
        <v>13138</v>
      </c>
      <c r="M478" s="9" t="n">
        <v>15312</v>
      </c>
    </row>
    <row r="479" customFormat="false" ht="12.8" hidden="false" customHeight="false" outlineLevel="0" collapsed="false">
      <c r="A479" s="1" t="n">
        <v>7</v>
      </c>
      <c r="B479" s="1" t="n">
        <v>1</v>
      </c>
      <c r="C479" s="1" t="n">
        <v>1</v>
      </c>
      <c r="D479" s="50"/>
      <c r="E479" s="8" t="n">
        <v>630</v>
      </c>
      <c r="F479" s="8" t="s">
        <v>112</v>
      </c>
      <c r="G479" s="9" t="n">
        <v>13927.4</v>
      </c>
      <c r="H479" s="9" t="n">
        <v>15044.36</v>
      </c>
      <c r="I479" s="9" t="n">
        <v>19475</v>
      </c>
      <c r="J479" s="9" t="n">
        <v>16568.79</v>
      </c>
      <c r="K479" s="9" t="n">
        <f aca="false">6170+11886</f>
        <v>18056</v>
      </c>
      <c r="L479" s="9" t="n">
        <f aca="false">6255+11886</f>
        <v>18141</v>
      </c>
      <c r="M479" s="9" t="n">
        <f aca="false">6319+11886</f>
        <v>18205</v>
      </c>
    </row>
    <row r="480" customFormat="false" ht="12.8" hidden="false" customHeight="false" outlineLevel="0" collapsed="false">
      <c r="A480" s="1" t="n">
        <v>7</v>
      </c>
      <c r="B480" s="1" t="n">
        <v>1</v>
      </c>
      <c r="C480" s="1" t="n">
        <v>1</v>
      </c>
      <c r="D480" s="50"/>
      <c r="E480" s="8" t="n">
        <v>640</v>
      </c>
      <c r="F480" s="8" t="s">
        <v>113</v>
      </c>
      <c r="G480" s="9" t="n">
        <v>342.63</v>
      </c>
      <c r="H480" s="9" t="n">
        <v>216.69</v>
      </c>
      <c r="I480" s="9" t="n">
        <v>2631</v>
      </c>
      <c r="J480" s="9" t="n">
        <v>73.18</v>
      </c>
      <c r="K480" s="9" t="n">
        <v>3050</v>
      </c>
      <c r="L480" s="9" t="n">
        <v>0</v>
      </c>
      <c r="M480" s="9" t="n">
        <f aca="false">L480</f>
        <v>0</v>
      </c>
    </row>
    <row r="481" customFormat="false" ht="12.8" hidden="false" customHeight="false" outlineLevel="0" collapsed="false">
      <c r="A481" s="1" t="n">
        <v>7</v>
      </c>
      <c r="B481" s="1" t="n">
        <v>1</v>
      </c>
      <c r="C481" s="1" t="n">
        <v>1</v>
      </c>
      <c r="D481" s="51" t="s">
        <v>8</v>
      </c>
      <c r="E481" s="25" t="n">
        <v>41</v>
      </c>
      <c r="F481" s="25" t="s">
        <v>10</v>
      </c>
      <c r="G481" s="26" t="n">
        <f aca="false">SUM(G477:G480)</f>
        <v>40419.45</v>
      </c>
      <c r="H481" s="26" t="n">
        <f aca="false">SUM(H477:H480)</f>
        <v>45907.62</v>
      </c>
      <c r="I481" s="26" t="n">
        <f aca="false">SUM(I477:I480)</f>
        <v>59277</v>
      </c>
      <c r="J481" s="26" t="n">
        <f aca="false">SUM(J477:J480)</f>
        <v>53536.71</v>
      </c>
      <c r="K481" s="26" t="n">
        <f aca="false">SUM(K477:K480)</f>
        <v>63944</v>
      </c>
      <c r="L481" s="26" t="n">
        <f aca="false">SUM(L477:L480)</f>
        <v>66830</v>
      </c>
      <c r="M481" s="26" t="n">
        <f aca="false">SUM(M477:M480)</f>
        <v>74959</v>
      </c>
    </row>
    <row r="482" customFormat="false" ht="12.8" hidden="false" customHeight="false" outlineLevel="0" collapsed="false">
      <c r="D482" s="46" t="s">
        <v>238</v>
      </c>
      <c r="E482" s="8" t="n">
        <v>640</v>
      </c>
      <c r="F482" s="8" t="s">
        <v>113</v>
      </c>
      <c r="G482" s="9" t="n">
        <v>0</v>
      </c>
      <c r="H482" s="9" t="n">
        <v>0</v>
      </c>
      <c r="I482" s="9" t="n">
        <v>700</v>
      </c>
      <c r="J482" s="9" t="n">
        <v>684.11</v>
      </c>
      <c r="K482" s="9" t="n">
        <v>700</v>
      </c>
      <c r="L482" s="9" t="n">
        <f aca="false">K482</f>
        <v>700</v>
      </c>
      <c r="M482" s="9" t="n">
        <f aca="false">L482</f>
        <v>700</v>
      </c>
    </row>
    <row r="483" customFormat="false" ht="12.8" hidden="false" customHeight="false" outlineLevel="0" collapsed="false">
      <c r="D483" s="51" t="s">
        <v>8</v>
      </c>
      <c r="E483" s="25" t="n">
        <v>72</v>
      </c>
      <c r="F483" s="25" t="s">
        <v>12</v>
      </c>
      <c r="G483" s="26" t="n">
        <f aca="false">SUM(G482)</f>
        <v>0</v>
      </c>
      <c r="H483" s="26" t="n">
        <f aca="false">SUM(H482)</f>
        <v>0</v>
      </c>
      <c r="I483" s="26" t="n">
        <f aca="false">SUM(I482)</f>
        <v>700</v>
      </c>
      <c r="J483" s="26" t="n">
        <f aca="false">SUM(J482)</f>
        <v>684.11</v>
      </c>
      <c r="K483" s="26" t="n">
        <f aca="false">SUM(K482)</f>
        <v>700</v>
      </c>
      <c r="L483" s="26" t="n">
        <f aca="false">SUM(L482)</f>
        <v>700</v>
      </c>
      <c r="M483" s="26" t="n">
        <f aca="false">SUM(M482)</f>
        <v>700</v>
      </c>
    </row>
    <row r="484" customFormat="false" ht="12.8" hidden="false" customHeight="false" outlineLevel="0" collapsed="false">
      <c r="A484" s="1" t="n">
        <v>7</v>
      </c>
      <c r="B484" s="1" t="n">
        <v>1</v>
      </c>
      <c r="C484" s="1" t="n">
        <v>1</v>
      </c>
      <c r="D484" s="12"/>
      <c r="E484" s="13"/>
      <c r="F484" s="10" t="s">
        <v>105</v>
      </c>
      <c r="G484" s="11" t="n">
        <f aca="false">G476+G481+G483</f>
        <v>78766.85</v>
      </c>
      <c r="H484" s="11" t="n">
        <f aca="false">H476+H481+H483</f>
        <v>84402.29</v>
      </c>
      <c r="I484" s="11" t="n">
        <f aca="false">I476+I481+I483</f>
        <v>92913</v>
      </c>
      <c r="J484" s="11" t="n">
        <f aca="false">J476+J481+J483</f>
        <v>89146.11</v>
      </c>
      <c r="K484" s="11" t="n">
        <f aca="false">K476+K481+K483</f>
        <v>100356</v>
      </c>
      <c r="L484" s="11" t="n">
        <f aca="false">L476+L481+L483</f>
        <v>103242</v>
      </c>
      <c r="M484" s="11" t="n">
        <f aca="false">M476+M481+M483</f>
        <v>111371</v>
      </c>
    </row>
    <row r="486" customFormat="false" ht="12.8" hidden="false" customHeight="false" outlineLevel="0" collapsed="false">
      <c r="E486" s="28" t="s">
        <v>44</v>
      </c>
      <c r="F486" s="12" t="s">
        <v>129</v>
      </c>
      <c r="G486" s="29" t="n">
        <v>3023.98</v>
      </c>
      <c r="H486" s="29" t="n">
        <v>2695</v>
      </c>
      <c r="I486" s="29" t="n">
        <v>2695</v>
      </c>
      <c r="J486" s="29" t="n">
        <v>3025</v>
      </c>
      <c r="K486" s="29" t="n">
        <v>2926</v>
      </c>
      <c r="L486" s="29" t="n">
        <f aca="false">K486</f>
        <v>2926</v>
      </c>
      <c r="M486" s="30" t="n">
        <f aca="false">L486</f>
        <v>2926</v>
      </c>
    </row>
    <row r="487" customFormat="false" ht="12.8" hidden="false" customHeight="false" outlineLevel="0" collapsed="false">
      <c r="E487" s="31"/>
      <c r="F487" s="57" t="s">
        <v>130</v>
      </c>
      <c r="G487" s="58" t="n">
        <v>782</v>
      </c>
      <c r="H487" s="58" t="n">
        <v>3530.82</v>
      </c>
      <c r="I487" s="58" t="n">
        <v>3531</v>
      </c>
      <c r="J487" s="58" t="n">
        <v>1740</v>
      </c>
      <c r="K487" s="58" t="n">
        <v>4785</v>
      </c>
      <c r="L487" s="58" t="n">
        <f aca="false">K487</f>
        <v>4785</v>
      </c>
      <c r="M487" s="34" t="n">
        <f aca="false">L487</f>
        <v>4785</v>
      </c>
    </row>
    <row r="488" customFormat="false" ht="12.8" hidden="false" customHeight="false" outlineLevel="0" collapsed="false">
      <c r="E488" s="36"/>
      <c r="F488" s="47" t="s">
        <v>239</v>
      </c>
      <c r="G488" s="38"/>
      <c r="H488" s="38"/>
      <c r="I488" s="38" t="n">
        <v>5174</v>
      </c>
      <c r="J488" s="38"/>
      <c r="K488" s="38" t="n">
        <f aca="false">ROUND(3049*1.3495,0)</f>
        <v>4115</v>
      </c>
      <c r="L488" s="38"/>
      <c r="M488" s="39"/>
    </row>
    <row r="490" customFormat="false" ht="12.8" hidden="false" customHeight="false" outlineLevel="0" collapsed="false">
      <c r="D490" s="41" t="s">
        <v>240</v>
      </c>
      <c r="E490" s="41"/>
      <c r="F490" s="41"/>
      <c r="G490" s="41"/>
      <c r="H490" s="41"/>
      <c r="I490" s="41"/>
      <c r="J490" s="41"/>
      <c r="K490" s="41"/>
      <c r="L490" s="41"/>
      <c r="M490" s="41"/>
    </row>
    <row r="491" customFormat="false" ht="12.8" hidden="false" customHeight="false" outlineLevel="0" collapsed="false">
      <c r="D491" s="6" t="s">
        <v>20</v>
      </c>
      <c r="E491" s="6" t="s">
        <v>21</v>
      </c>
      <c r="F491" s="6" t="s">
        <v>22</v>
      </c>
      <c r="G491" s="6" t="s">
        <v>1</v>
      </c>
      <c r="H491" s="6" t="s">
        <v>2</v>
      </c>
      <c r="I491" s="6" t="s">
        <v>3</v>
      </c>
      <c r="J491" s="6" t="s">
        <v>4</v>
      </c>
      <c r="K491" s="6" t="s">
        <v>5</v>
      </c>
      <c r="L491" s="6" t="s">
        <v>6</v>
      </c>
      <c r="M491" s="6" t="s">
        <v>7</v>
      </c>
    </row>
    <row r="492" customFormat="false" ht="12.8" hidden="false" customHeight="false" outlineLevel="0" collapsed="false">
      <c r="A492" s="1" t="n">
        <v>7</v>
      </c>
      <c r="B492" s="1" t="n">
        <v>1</v>
      </c>
      <c r="C492" s="1" t="n">
        <v>2</v>
      </c>
      <c r="D492" s="50" t="s">
        <v>238</v>
      </c>
      <c r="E492" s="8" t="n">
        <v>630</v>
      </c>
      <c r="F492" s="8" t="s">
        <v>112</v>
      </c>
      <c r="G492" s="9" t="n">
        <v>6560.61</v>
      </c>
      <c r="H492" s="9" t="n">
        <v>3005.39</v>
      </c>
      <c r="I492" s="9" t="n">
        <v>2800</v>
      </c>
      <c r="J492" s="9" t="n">
        <v>3482.13</v>
      </c>
      <c r="K492" s="9" t="n">
        <f aca="false">SUM(K495:K497)</f>
        <v>14500</v>
      </c>
      <c r="L492" s="9" t="n">
        <f aca="false">K492</f>
        <v>14500</v>
      </c>
      <c r="M492" s="9" t="n">
        <f aca="false">L492</f>
        <v>14500</v>
      </c>
    </row>
    <row r="493" customFormat="false" ht="12.8" hidden="false" customHeight="false" outlineLevel="0" collapsed="false">
      <c r="A493" s="1" t="n">
        <v>7</v>
      </c>
      <c r="B493" s="1" t="n">
        <v>1</v>
      </c>
      <c r="C493" s="1" t="n">
        <v>2</v>
      </c>
      <c r="D493" s="45" t="s">
        <v>8</v>
      </c>
      <c r="E493" s="10" t="n">
        <v>41</v>
      </c>
      <c r="F493" s="10" t="s">
        <v>10</v>
      </c>
      <c r="G493" s="11" t="n">
        <f aca="false">SUM(G492:G492)</f>
        <v>6560.61</v>
      </c>
      <c r="H493" s="11" t="n">
        <f aca="false">SUM(H492:H492)</f>
        <v>3005.39</v>
      </c>
      <c r="I493" s="11" t="n">
        <f aca="false">SUM(I492:I492)</f>
        <v>2800</v>
      </c>
      <c r="J493" s="11" t="n">
        <f aca="false">SUM(J492:J492)</f>
        <v>3482.13</v>
      </c>
      <c r="K493" s="11" t="n">
        <f aca="false">SUM(K492:K492)</f>
        <v>14500</v>
      </c>
      <c r="L493" s="11" t="n">
        <f aca="false">SUM(L492:L492)</f>
        <v>14500</v>
      </c>
      <c r="M493" s="11" t="n">
        <f aca="false">SUM(M492:M492)</f>
        <v>14500</v>
      </c>
    </row>
    <row r="495" customFormat="false" ht="12.8" hidden="false" customHeight="false" outlineLevel="0" collapsed="false">
      <c r="E495" s="28" t="s">
        <v>44</v>
      </c>
      <c r="F495" s="12" t="s">
        <v>241</v>
      </c>
      <c r="G495" s="29" t="n">
        <v>4812.72</v>
      </c>
      <c r="H495" s="29" t="n">
        <v>658.52</v>
      </c>
      <c r="I495" s="29" t="n">
        <v>500</v>
      </c>
      <c r="J495" s="29" t="n">
        <v>284</v>
      </c>
      <c r="K495" s="29" t="n">
        <v>500</v>
      </c>
      <c r="L495" s="29" t="n">
        <f aca="false">K495</f>
        <v>500</v>
      </c>
      <c r="M495" s="30" t="n">
        <f aca="false">L495</f>
        <v>500</v>
      </c>
    </row>
    <row r="496" customFormat="false" ht="12.8" hidden="false" customHeight="false" outlineLevel="0" collapsed="false">
      <c r="E496" s="31"/>
      <c r="F496" s="57" t="s">
        <v>242</v>
      </c>
      <c r="G496" s="58" t="n">
        <v>1747.89</v>
      </c>
      <c r="H496" s="58" t="n">
        <v>2346.87</v>
      </c>
      <c r="I496" s="58" t="n">
        <v>2300</v>
      </c>
      <c r="J496" s="58" t="n">
        <v>3198.13</v>
      </c>
      <c r="K496" s="58" t="n">
        <v>3000</v>
      </c>
      <c r="L496" s="58" t="n">
        <f aca="false">K496</f>
        <v>3000</v>
      </c>
      <c r="M496" s="34" t="n">
        <f aca="false">L496</f>
        <v>3000</v>
      </c>
    </row>
    <row r="497" customFormat="false" ht="12.8" hidden="false" customHeight="false" outlineLevel="0" collapsed="false">
      <c r="E497" s="36"/>
      <c r="F497" s="47" t="s">
        <v>243</v>
      </c>
      <c r="G497" s="38"/>
      <c r="H497" s="38"/>
      <c r="I497" s="38"/>
      <c r="J497" s="38"/>
      <c r="K497" s="38" t="n">
        <v>11000</v>
      </c>
      <c r="L497" s="38" t="n">
        <f aca="false">K497</f>
        <v>11000</v>
      </c>
      <c r="M497" s="39" t="n">
        <f aca="false">L497</f>
        <v>11000</v>
      </c>
    </row>
    <row r="499" customFormat="false" ht="12.8" hidden="false" customHeight="false" outlineLevel="0" collapsed="false">
      <c r="D499" s="20" t="s">
        <v>244</v>
      </c>
      <c r="E499" s="20"/>
      <c r="F499" s="20"/>
      <c r="G499" s="20"/>
      <c r="H499" s="20"/>
      <c r="I499" s="20"/>
      <c r="J499" s="20"/>
      <c r="K499" s="20"/>
      <c r="L499" s="20"/>
      <c r="M499" s="20"/>
    </row>
    <row r="500" customFormat="false" ht="12.8" hidden="false" customHeight="false" outlineLevel="0" collapsed="false">
      <c r="D500" s="6" t="s">
        <v>20</v>
      </c>
      <c r="E500" s="6" t="s">
        <v>21</v>
      </c>
      <c r="F500" s="6" t="s">
        <v>22</v>
      </c>
      <c r="G500" s="6" t="s">
        <v>1</v>
      </c>
      <c r="H500" s="6" t="s">
        <v>2</v>
      </c>
      <c r="I500" s="6" t="s">
        <v>3</v>
      </c>
      <c r="J500" s="6" t="s">
        <v>4</v>
      </c>
      <c r="K500" s="6" t="s">
        <v>5</v>
      </c>
      <c r="L500" s="6" t="s">
        <v>6</v>
      </c>
      <c r="M500" s="6" t="s">
        <v>7</v>
      </c>
    </row>
    <row r="501" customFormat="false" ht="12.8" hidden="false" customHeight="false" outlineLevel="0" collapsed="false">
      <c r="A501" s="1" t="n">
        <v>7</v>
      </c>
      <c r="B501" s="1" t="n">
        <v>2</v>
      </c>
      <c r="D501" s="27" t="s">
        <v>245</v>
      </c>
      <c r="E501" s="8" t="n">
        <v>640</v>
      </c>
      <c r="F501" s="8" t="s">
        <v>113</v>
      </c>
      <c r="G501" s="9" t="n">
        <v>540.96</v>
      </c>
      <c r="H501" s="9" t="n">
        <v>1058.4</v>
      </c>
      <c r="I501" s="9" t="n">
        <v>1060</v>
      </c>
      <c r="J501" s="9" t="n">
        <v>1065.12</v>
      </c>
      <c r="K501" s="24" t="n">
        <f aca="false">príjmy!H95</f>
        <v>1060</v>
      </c>
      <c r="L501" s="9" t="n">
        <f aca="false">K501</f>
        <v>1060</v>
      </c>
      <c r="M501" s="9" t="n">
        <f aca="false">L501</f>
        <v>1060</v>
      </c>
    </row>
    <row r="502" customFormat="false" ht="12.8" hidden="false" customHeight="false" outlineLevel="0" collapsed="false">
      <c r="A502" s="1" t="n">
        <v>7</v>
      </c>
      <c r="B502" s="1" t="n">
        <v>2</v>
      </c>
      <c r="D502" s="80" t="s">
        <v>246</v>
      </c>
      <c r="E502" s="8" t="n">
        <v>630</v>
      </c>
      <c r="F502" s="8" t="s">
        <v>112</v>
      </c>
      <c r="G502" s="9" t="n">
        <v>493</v>
      </c>
      <c r="H502" s="9" t="n">
        <v>772</v>
      </c>
      <c r="I502" s="9" t="n">
        <v>600</v>
      </c>
      <c r="J502" s="9" t="n">
        <v>762</v>
      </c>
      <c r="K502" s="24" t="n">
        <v>740</v>
      </c>
      <c r="L502" s="9" t="n">
        <f aca="false">K502</f>
        <v>740</v>
      </c>
      <c r="M502" s="9" t="n">
        <f aca="false">L502</f>
        <v>740</v>
      </c>
    </row>
    <row r="503" customFormat="false" ht="12.8" hidden="false" customHeight="false" outlineLevel="0" collapsed="false">
      <c r="A503" s="1" t="n">
        <v>7</v>
      </c>
      <c r="B503" s="1" t="n">
        <v>2</v>
      </c>
      <c r="D503" s="51" t="s">
        <v>8</v>
      </c>
      <c r="E503" s="25" t="n">
        <v>111</v>
      </c>
      <c r="F503" s="25" t="s">
        <v>115</v>
      </c>
      <c r="G503" s="26" t="n">
        <f aca="false">SUM(G501:G502)</f>
        <v>1033.96</v>
      </c>
      <c r="H503" s="26" t="n">
        <f aca="false">SUM(H501:H502)</f>
        <v>1830.4</v>
      </c>
      <c r="I503" s="26" t="n">
        <f aca="false">SUM(I501:I502)</f>
        <v>1660</v>
      </c>
      <c r="J503" s="26" t="n">
        <f aca="false">SUM(J501:J502)</f>
        <v>1827.12</v>
      </c>
      <c r="K503" s="26" t="n">
        <f aca="false">SUM(K501:K502)</f>
        <v>1800</v>
      </c>
      <c r="L503" s="26" t="n">
        <f aca="false">SUM(L501:L502)</f>
        <v>1800</v>
      </c>
      <c r="M503" s="26" t="n">
        <f aca="false">SUM(M501:M502)</f>
        <v>1800</v>
      </c>
    </row>
    <row r="504" customFormat="false" ht="12.8" hidden="false" customHeight="false" outlineLevel="0" collapsed="false">
      <c r="A504" s="1" t="n">
        <v>7</v>
      </c>
      <c r="B504" s="1" t="n">
        <v>2</v>
      </c>
      <c r="D504" s="81" t="s">
        <v>245</v>
      </c>
      <c r="E504" s="8" t="n">
        <v>640</v>
      </c>
      <c r="F504" s="8" t="s">
        <v>113</v>
      </c>
      <c r="G504" s="9" t="n">
        <v>4850</v>
      </c>
      <c r="H504" s="9" t="n">
        <v>2900</v>
      </c>
      <c r="I504" s="9" t="n">
        <v>3000</v>
      </c>
      <c r="J504" s="9" t="n">
        <v>2900</v>
      </c>
      <c r="K504" s="9" t="n">
        <v>3000</v>
      </c>
      <c r="L504" s="9" t="n">
        <f aca="false">K504</f>
        <v>3000</v>
      </c>
      <c r="M504" s="9" t="n">
        <f aca="false">L504</f>
        <v>3000</v>
      </c>
    </row>
    <row r="505" customFormat="false" ht="12.8" hidden="false" customHeight="false" outlineLevel="0" collapsed="false">
      <c r="A505" s="1" t="n">
        <v>7</v>
      </c>
      <c r="B505" s="1" t="n">
        <v>2</v>
      </c>
      <c r="D505" s="80" t="s">
        <v>246</v>
      </c>
      <c r="E505" s="8" t="n">
        <v>640</v>
      </c>
      <c r="F505" s="8" t="s">
        <v>113</v>
      </c>
      <c r="G505" s="9" t="n">
        <v>0</v>
      </c>
      <c r="H505" s="9" t="n">
        <v>0</v>
      </c>
      <c r="I505" s="9" t="n">
        <v>0</v>
      </c>
      <c r="J505" s="9" t="n">
        <v>0</v>
      </c>
      <c r="K505" s="9" t="n">
        <v>1000</v>
      </c>
      <c r="L505" s="9" t="n">
        <v>0</v>
      </c>
      <c r="M505" s="9" t="n">
        <f aca="false">L505</f>
        <v>0</v>
      </c>
    </row>
    <row r="506" customFormat="false" ht="12.8" hidden="false" customHeight="false" outlineLevel="0" collapsed="false">
      <c r="A506" s="1" t="n">
        <v>7</v>
      </c>
      <c r="B506" s="1" t="n">
        <v>2</v>
      </c>
      <c r="D506" s="51" t="s">
        <v>8</v>
      </c>
      <c r="E506" s="25" t="n">
        <v>41</v>
      </c>
      <c r="F506" s="25" t="s">
        <v>10</v>
      </c>
      <c r="G506" s="26" t="n">
        <f aca="false">SUM(G504:G505)</f>
        <v>4850</v>
      </c>
      <c r="H506" s="26" t="n">
        <f aca="false">SUM(H504:H505)</f>
        <v>2900</v>
      </c>
      <c r="I506" s="26" t="n">
        <f aca="false">SUM(I504:I505)</f>
        <v>3000</v>
      </c>
      <c r="J506" s="26" t="n">
        <f aca="false">SUM(J504:J505)</f>
        <v>2900</v>
      </c>
      <c r="K506" s="26" t="n">
        <f aca="false">SUM(K504:K505)</f>
        <v>4000</v>
      </c>
      <c r="L506" s="26" t="n">
        <f aca="false">SUM(L504:L505)</f>
        <v>3000</v>
      </c>
      <c r="M506" s="26" t="n">
        <f aca="false">SUM(M504:M505)</f>
        <v>3000</v>
      </c>
    </row>
    <row r="507" customFormat="false" ht="12.8" hidden="false" customHeight="false" outlineLevel="0" collapsed="false">
      <c r="A507" s="1" t="n">
        <v>7</v>
      </c>
      <c r="B507" s="1" t="n">
        <v>2</v>
      </c>
      <c r="D507" s="12"/>
      <c r="E507" s="13"/>
      <c r="F507" s="10" t="s">
        <v>105</v>
      </c>
      <c r="G507" s="11" t="n">
        <f aca="false">G503+G506</f>
        <v>5883.96</v>
      </c>
      <c r="H507" s="11" t="n">
        <f aca="false">H503+H506</f>
        <v>4730.4</v>
      </c>
      <c r="I507" s="11" t="n">
        <f aca="false">I503+I506</f>
        <v>4660</v>
      </c>
      <c r="J507" s="11" t="n">
        <f aca="false">J503+J506</f>
        <v>4727.12</v>
      </c>
      <c r="K507" s="11" t="n">
        <f aca="false">K503+K506</f>
        <v>5800</v>
      </c>
      <c r="L507" s="11" t="n">
        <f aca="false">L503+L506</f>
        <v>4800</v>
      </c>
      <c r="M507" s="11" t="n">
        <f aca="false">M503+M506</f>
        <v>4800</v>
      </c>
    </row>
    <row r="509" customFormat="false" ht="12.8" hidden="false" customHeight="false" outlineLevel="0" collapsed="false">
      <c r="D509" s="14" t="s">
        <v>247</v>
      </c>
      <c r="E509" s="14"/>
      <c r="F509" s="14"/>
      <c r="G509" s="14"/>
      <c r="H509" s="14"/>
      <c r="I509" s="14"/>
      <c r="J509" s="14"/>
      <c r="K509" s="14"/>
      <c r="L509" s="14"/>
      <c r="M509" s="14"/>
    </row>
    <row r="510" customFormat="false" ht="12.8" hidden="false" customHeight="false" outlineLevel="0" collapsed="false">
      <c r="D510" s="5"/>
      <c r="E510" s="5"/>
      <c r="F510" s="5"/>
      <c r="G510" s="6" t="s">
        <v>1</v>
      </c>
      <c r="H510" s="6" t="s">
        <v>2</v>
      </c>
      <c r="I510" s="6" t="s">
        <v>3</v>
      </c>
      <c r="J510" s="6" t="s">
        <v>4</v>
      </c>
      <c r="K510" s="6" t="s">
        <v>5</v>
      </c>
      <c r="L510" s="6" t="s">
        <v>6</v>
      </c>
      <c r="M510" s="6" t="s">
        <v>7</v>
      </c>
    </row>
    <row r="511" customFormat="false" ht="12.8" hidden="false" customHeight="false" outlineLevel="0" collapsed="false">
      <c r="A511" s="1" t="n">
        <v>8</v>
      </c>
      <c r="D511" s="15" t="s">
        <v>8</v>
      </c>
      <c r="E511" s="16" t="n">
        <v>111</v>
      </c>
      <c r="F511" s="16" t="s">
        <v>34</v>
      </c>
      <c r="G511" s="17" t="n">
        <f aca="false">G538+G577+G611</f>
        <v>50000</v>
      </c>
      <c r="H511" s="17" t="n">
        <f aca="false">H538+H577+H611</f>
        <v>0</v>
      </c>
      <c r="I511" s="17" t="n">
        <f aca="false">I538+I565+I577+I598+I611</f>
        <v>1689000</v>
      </c>
      <c r="J511" s="17" t="n">
        <f aca="false">J538+J565+J577+J598+J611</f>
        <v>675503.78</v>
      </c>
      <c r="K511" s="17" t="n">
        <f aca="false">K538+K565+K577+K598+K611</f>
        <v>1024938</v>
      </c>
      <c r="L511" s="17" t="n">
        <f aca="false">L538+L565+L577+L598+L611</f>
        <v>0</v>
      </c>
      <c r="M511" s="17" t="n">
        <f aca="false">M538+M565+M577+M598+M611</f>
        <v>0</v>
      </c>
    </row>
    <row r="512" customFormat="false" ht="12.8" hidden="false" customHeight="false" outlineLevel="0" collapsed="false">
      <c r="A512" s="1" t="n">
        <v>8</v>
      </c>
      <c r="D512" s="15"/>
      <c r="E512" s="16" t="n">
        <v>41</v>
      </c>
      <c r="F512" s="16" t="s">
        <v>10</v>
      </c>
      <c r="G512" s="17" t="n">
        <f aca="false">G518+G539+G553+G566+G578+G599+G612+G623</f>
        <v>279817.53</v>
      </c>
      <c r="H512" s="17" t="n">
        <f aca="false">H518+H539+H553+H566+H578+H599+H612+H623</f>
        <v>275897.18</v>
      </c>
      <c r="I512" s="17" t="n">
        <f aca="false">I518+I539+I553+I566+I578+I599+I612+I623</f>
        <v>687000</v>
      </c>
      <c r="J512" s="17" t="n">
        <f aca="false">J518+J539+J553+J566+J578+J599+J612+J623</f>
        <v>541020.95</v>
      </c>
      <c r="K512" s="17" t="n">
        <f aca="false">K518+K539+K553+K566+K578+K599+K612+K623</f>
        <v>332778</v>
      </c>
      <c r="L512" s="17" t="n">
        <f aca="false">L518+L539+L553+L566+L578+L599+L612+L623</f>
        <v>279420</v>
      </c>
      <c r="M512" s="17" t="n">
        <f aca="false">M518+M539+M553+M566+M578+M599+M612+M623</f>
        <v>236995</v>
      </c>
    </row>
    <row r="513" customFormat="false" ht="12.8" hidden="false" customHeight="false" outlineLevel="0" collapsed="false">
      <c r="A513" s="1" t="n">
        <v>8</v>
      </c>
      <c r="D513" s="15"/>
      <c r="E513" s="16" t="n">
        <v>52</v>
      </c>
      <c r="F513" s="16" t="s">
        <v>15</v>
      </c>
      <c r="G513" s="17" t="n">
        <f aca="false">G519</f>
        <v>0</v>
      </c>
      <c r="H513" s="17" t="n">
        <f aca="false">H519</f>
        <v>0</v>
      </c>
      <c r="I513" s="17" t="n">
        <f aca="false">I519</f>
        <v>0</v>
      </c>
      <c r="J513" s="17" t="n">
        <f aca="false">J519</f>
        <v>0</v>
      </c>
      <c r="K513" s="17" t="n">
        <f aca="false">K519</f>
        <v>0</v>
      </c>
      <c r="L513" s="17" t="n">
        <f aca="false">L519</f>
        <v>0</v>
      </c>
      <c r="M513" s="17" t="n">
        <f aca="false">M519</f>
        <v>0</v>
      </c>
    </row>
    <row r="514" customFormat="false" ht="12.8" hidden="false" customHeight="false" outlineLevel="0" collapsed="false">
      <c r="A514" s="1" t="n">
        <v>8</v>
      </c>
      <c r="D514" s="12"/>
      <c r="E514" s="13"/>
      <c r="F514" s="18" t="s">
        <v>105</v>
      </c>
      <c r="G514" s="19" t="n">
        <f aca="false">SUM(G511:G513)</f>
        <v>329817.53</v>
      </c>
      <c r="H514" s="19" t="n">
        <f aca="false">SUM(H511:H513)</f>
        <v>275897.18</v>
      </c>
      <c r="I514" s="19" t="n">
        <f aca="false">SUM(I511:I513)</f>
        <v>2376000</v>
      </c>
      <c r="J514" s="19" t="n">
        <f aca="false">SUM(J511:J513)</f>
        <v>1216524.73</v>
      </c>
      <c r="K514" s="19" t="n">
        <f aca="false">SUM(K511:K513)</f>
        <v>1357716</v>
      </c>
      <c r="L514" s="19" t="n">
        <f aca="false">SUM(L511:L513)</f>
        <v>279420</v>
      </c>
      <c r="M514" s="19" t="n">
        <f aca="false">SUM(M511:M513)</f>
        <v>236995</v>
      </c>
    </row>
    <row r="516" customFormat="false" ht="12.8" hidden="false" customHeight="false" outlineLevel="0" collapsed="false">
      <c r="D516" s="20" t="s">
        <v>248</v>
      </c>
      <c r="E516" s="20"/>
      <c r="F516" s="20"/>
      <c r="G516" s="20"/>
      <c r="H516" s="20"/>
      <c r="I516" s="20"/>
      <c r="J516" s="20"/>
      <c r="K516" s="20"/>
      <c r="L516" s="20"/>
      <c r="M516" s="20"/>
    </row>
    <row r="517" customFormat="false" ht="12.8" hidden="false" customHeight="false" outlineLevel="0" collapsed="false">
      <c r="D517" s="82"/>
      <c r="E517" s="6"/>
      <c r="F517" s="6"/>
      <c r="G517" s="6" t="s">
        <v>1</v>
      </c>
      <c r="H517" s="6" t="s">
        <v>2</v>
      </c>
      <c r="I517" s="6" t="s">
        <v>3</v>
      </c>
      <c r="J517" s="6" t="s">
        <v>4</v>
      </c>
      <c r="K517" s="6" t="s">
        <v>5</v>
      </c>
      <c r="L517" s="6" t="s">
        <v>6</v>
      </c>
      <c r="M517" s="6" t="s">
        <v>7</v>
      </c>
    </row>
    <row r="518" customFormat="false" ht="12.8" hidden="false" customHeight="false" outlineLevel="0" collapsed="false">
      <c r="A518" s="1" t="n">
        <v>8</v>
      </c>
      <c r="B518" s="1" t="n">
        <v>1</v>
      </c>
      <c r="D518" s="21" t="s">
        <v>8</v>
      </c>
      <c r="E518" s="8" t="n">
        <v>41</v>
      </c>
      <c r="F518" s="8" t="s">
        <v>10</v>
      </c>
      <c r="G518" s="9" t="n">
        <v>85530.76</v>
      </c>
      <c r="H518" s="9" t="n">
        <f aca="false">H523+H531</f>
        <v>153043.69</v>
      </c>
      <c r="I518" s="9" t="n">
        <f aca="false">I523+I532</f>
        <v>59000</v>
      </c>
      <c r="J518" s="9" t="n">
        <f aca="false">J523+J532+J533</f>
        <v>49341.19</v>
      </c>
      <c r="K518" s="9" t="n">
        <f aca="false">K523+K532</f>
        <v>25000</v>
      </c>
      <c r="L518" s="9" t="n">
        <v>0</v>
      </c>
      <c r="M518" s="9" t="n">
        <f aca="false">L518</f>
        <v>0</v>
      </c>
    </row>
    <row r="519" customFormat="false" ht="12.8" hidden="false" customHeight="false" outlineLevel="0" collapsed="false">
      <c r="A519" s="1" t="n">
        <v>8</v>
      </c>
      <c r="B519" s="1" t="n">
        <v>1</v>
      </c>
      <c r="D519" s="21"/>
      <c r="E519" s="8" t="n">
        <v>52</v>
      </c>
      <c r="F519" s="8" t="s">
        <v>15</v>
      </c>
      <c r="G519" s="9" t="n">
        <v>0</v>
      </c>
      <c r="H519" s="9" t="n">
        <v>0</v>
      </c>
      <c r="I519" s="9" t="n">
        <v>0</v>
      </c>
      <c r="J519" s="9" t="n">
        <v>0</v>
      </c>
      <c r="K519" s="9" t="n">
        <v>0</v>
      </c>
      <c r="L519" s="9" t="n">
        <v>0</v>
      </c>
      <c r="M519" s="9" t="n">
        <f aca="false">L519</f>
        <v>0</v>
      </c>
    </row>
    <row r="520" customFormat="false" ht="12.8" hidden="false" customHeight="false" outlineLevel="0" collapsed="false">
      <c r="A520" s="1" t="n">
        <v>8</v>
      </c>
      <c r="B520" s="1" t="n">
        <v>1</v>
      </c>
      <c r="D520" s="12"/>
      <c r="E520" s="13"/>
      <c r="F520" s="10" t="s">
        <v>105</v>
      </c>
      <c r="G520" s="11" t="n">
        <f aca="false">SUM(G518:G519)</f>
        <v>85530.76</v>
      </c>
      <c r="H520" s="11" t="n">
        <f aca="false">SUM(H518:H519)</f>
        <v>153043.69</v>
      </c>
      <c r="I520" s="11" t="n">
        <f aca="false">SUM(I518:I519)</f>
        <v>59000</v>
      </c>
      <c r="J520" s="11" t="n">
        <f aca="false">SUM(J518:J519)</f>
        <v>49341.19</v>
      </c>
      <c r="K520" s="11" t="n">
        <f aca="false">SUM(K518:K519)</f>
        <v>25000</v>
      </c>
      <c r="L520" s="11" t="n">
        <f aca="false">SUM(L518:L519)</f>
        <v>0</v>
      </c>
      <c r="M520" s="11" t="n">
        <f aca="false">SUM(M518:M519)</f>
        <v>0</v>
      </c>
    </row>
    <row r="522" customFormat="false" ht="12.8" hidden="false" customHeight="false" outlineLevel="0" collapsed="false">
      <c r="D522" s="1" t="s">
        <v>44</v>
      </c>
    </row>
    <row r="523" customFormat="false" ht="12.8" hidden="false" customHeight="false" outlineLevel="0" collapsed="false">
      <c r="D523" s="21" t="s">
        <v>249</v>
      </c>
      <c r="E523" s="69" t="s">
        <v>250</v>
      </c>
      <c r="F523" s="70"/>
      <c r="G523" s="72" t="n">
        <f aca="false">SUM(G524:G527)</f>
        <v>55630.76</v>
      </c>
      <c r="H523" s="72" t="n">
        <f aca="false">SUM(H524:H530)</f>
        <v>63103.69</v>
      </c>
      <c r="I523" s="72" t="n">
        <f aca="false">SUM(I524:I530)</f>
        <v>48000</v>
      </c>
      <c r="J523" s="72" t="n">
        <f aca="false">SUM(J524:J530)</f>
        <v>35901.29</v>
      </c>
      <c r="K523" s="72" t="n">
        <f aca="false">SUM(K524:K530)</f>
        <v>20000</v>
      </c>
      <c r="L523" s="72"/>
      <c r="M523" s="73"/>
    </row>
    <row r="524" customFormat="false" ht="12.8" hidden="false" customHeight="false" outlineLevel="0" collapsed="false">
      <c r="D524" s="21"/>
      <c r="E524" s="69" t="s">
        <v>251</v>
      </c>
      <c r="F524" s="70"/>
      <c r="G524" s="72" t="n">
        <v>1914.06</v>
      </c>
      <c r="H524" s="72"/>
      <c r="I524" s="72"/>
      <c r="J524" s="72"/>
      <c r="K524" s="72" t="n">
        <v>10000</v>
      </c>
      <c r="L524" s="72"/>
      <c r="M524" s="73"/>
    </row>
    <row r="525" customFormat="false" ht="12.8" hidden="false" customHeight="false" outlineLevel="0" collapsed="false">
      <c r="D525" s="21"/>
      <c r="E525" s="69" t="s">
        <v>252</v>
      </c>
      <c r="F525" s="70"/>
      <c r="G525" s="72" t="n">
        <f aca="false">300+51801.09</f>
        <v>52101.09</v>
      </c>
      <c r="H525" s="72"/>
      <c r="I525" s="72"/>
      <c r="J525" s="72"/>
      <c r="K525" s="72"/>
      <c r="L525" s="72"/>
      <c r="M525" s="73"/>
    </row>
    <row r="526" customFormat="false" ht="12.8" hidden="false" customHeight="false" outlineLevel="0" collapsed="false">
      <c r="D526" s="21"/>
      <c r="E526" s="69" t="s">
        <v>253</v>
      </c>
      <c r="F526" s="70"/>
      <c r="G526" s="72"/>
      <c r="H526" s="72" t="n">
        <v>13648.01</v>
      </c>
      <c r="I526" s="72"/>
      <c r="J526" s="72"/>
      <c r="K526" s="72"/>
      <c r="L526" s="72"/>
      <c r="M526" s="73"/>
    </row>
    <row r="527" customFormat="false" ht="12.8" hidden="false" customHeight="false" outlineLevel="0" collapsed="false">
      <c r="D527" s="21"/>
      <c r="E527" s="69" t="s">
        <v>254</v>
      </c>
      <c r="F527" s="70"/>
      <c r="G527" s="72" t="n">
        <f aca="false">180+1435.61</f>
        <v>1615.61</v>
      </c>
      <c r="H527" s="72" t="n">
        <v>49455.68</v>
      </c>
      <c r="I527" s="72"/>
      <c r="J527" s="72" t="n">
        <v>649.11</v>
      </c>
      <c r="K527" s="72"/>
      <c r="L527" s="72"/>
      <c r="M527" s="73"/>
    </row>
    <row r="528" customFormat="false" ht="12.8" hidden="false" customHeight="false" outlineLevel="0" collapsed="false">
      <c r="D528" s="21"/>
      <c r="E528" s="69" t="s">
        <v>255</v>
      </c>
      <c r="F528" s="70"/>
      <c r="G528" s="72"/>
      <c r="H528" s="72"/>
      <c r="I528" s="72" t="n">
        <v>48000</v>
      </c>
      <c r="J528" s="72" t="n">
        <v>32527.13</v>
      </c>
      <c r="K528" s="72"/>
      <c r="L528" s="72"/>
      <c r="M528" s="73"/>
    </row>
    <row r="529" customFormat="false" ht="12.8" hidden="false" customHeight="false" outlineLevel="0" collapsed="false">
      <c r="D529" s="21"/>
      <c r="E529" s="69" t="s">
        <v>256</v>
      </c>
      <c r="F529" s="70"/>
      <c r="G529" s="72"/>
      <c r="H529" s="72"/>
      <c r="I529" s="72"/>
      <c r="J529" s="72" t="n">
        <v>2725.05</v>
      </c>
      <c r="K529" s="72"/>
      <c r="L529" s="72"/>
      <c r="M529" s="73"/>
    </row>
    <row r="530" customFormat="false" ht="12.8" hidden="false" customHeight="false" outlineLevel="0" collapsed="false">
      <c r="D530" s="21"/>
      <c r="E530" s="69" t="s">
        <v>257</v>
      </c>
      <c r="F530" s="70"/>
      <c r="G530" s="72"/>
      <c r="H530" s="72"/>
      <c r="I530" s="72"/>
      <c r="J530" s="72"/>
      <c r="K530" s="72" t="n">
        <v>10000</v>
      </c>
      <c r="L530" s="72"/>
      <c r="M530" s="73"/>
    </row>
    <row r="531" customFormat="false" ht="12.8" hidden="false" customHeight="false" outlineLevel="0" collapsed="false">
      <c r="D531" s="21"/>
      <c r="E531" s="69" t="s">
        <v>258</v>
      </c>
      <c r="F531" s="70"/>
      <c r="G531" s="72"/>
      <c r="H531" s="72" t="n">
        <v>89940</v>
      </c>
      <c r="I531" s="72"/>
      <c r="J531" s="72"/>
      <c r="K531" s="72"/>
      <c r="L531" s="72"/>
      <c r="M531" s="73"/>
    </row>
    <row r="532" customFormat="false" ht="12.8" hidden="false" customHeight="false" outlineLevel="0" collapsed="false">
      <c r="D532" s="21"/>
      <c r="E532" s="69" t="s">
        <v>259</v>
      </c>
      <c r="F532" s="70"/>
      <c r="G532" s="72"/>
      <c r="H532" s="72"/>
      <c r="I532" s="72" t="n">
        <v>11000</v>
      </c>
      <c r="J532" s="72" t="n">
        <v>11045</v>
      </c>
      <c r="K532" s="72" t="n">
        <v>5000</v>
      </c>
      <c r="L532" s="72"/>
      <c r="M532" s="73"/>
    </row>
    <row r="533" customFormat="false" ht="12.8" hidden="false" customHeight="false" outlineLevel="0" collapsed="false">
      <c r="D533" s="21"/>
      <c r="E533" s="69" t="s">
        <v>260</v>
      </c>
      <c r="F533" s="70"/>
      <c r="G533" s="72"/>
      <c r="H533" s="72"/>
      <c r="I533" s="72"/>
      <c r="J533" s="72" t="n">
        <v>2394.9</v>
      </c>
      <c r="K533" s="72"/>
      <c r="L533" s="72"/>
      <c r="M533" s="73"/>
    </row>
    <row r="534" customFormat="false" ht="12.8" hidden="false" customHeight="false" outlineLevel="0" collapsed="false">
      <c r="D534" s="21"/>
      <c r="E534" s="69" t="s">
        <v>261</v>
      </c>
      <c r="F534" s="70"/>
      <c r="G534" s="72" t="n">
        <v>29900</v>
      </c>
      <c r="H534" s="72"/>
      <c r="I534" s="72"/>
      <c r="J534" s="72"/>
      <c r="K534" s="72"/>
      <c r="L534" s="72"/>
      <c r="M534" s="73"/>
    </row>
    <row r="536" customFormat="false" ht="12.8" hidden="false" customHeight="false" outlineLevel="0" collapsed="false">
      <c r="D536" s="20" t="s">
        <v>262</v>
      </c>
      <c r="E536" s="20"/>
      <c r="F536" s="20"/>
      <c r="G536" s="20"/>
      <c r="H536" s="20"/>
      <c r="I536" s="20"/>
      <c r="J536" s="20"/>
      <c r="K536" s="20"/>
      <c r="L536" s="20"/>
      <c r="M536" s="20"/>
    </row>
    <row r="537" customFormat="false" ht="12.8" hidden="false" customHeight="false" outlineLevel="0" collapsed="false">
      <c r="D537" s="82"/>
      <c r="E537" s="6"/>
      <c r="F537" s="6"/>
      <c r="G537" s="6" t="s">
        <v>1</v>
      </c>
      <c r="H537" s="6" t="s">
        <v>2</v>
      </c>
      <c r="I537" s="6" t="s">
        <v>3</v>
      </c>
      <c r="J537" s="6" t="s">
        <v>4</v>
      </c>
      <c r="K537" s="6" t="s">
        <v>5</v>
      </c>
      <c r="L537" s="6" t="s">
        <v>6</v>
      </c>
      <c r="M537" s="6" t="s">
        <v>7</v>
      </c>
    </row>
    <row r="538" customFormat="false" ht="12.8" hidden="false" customHeight="false" outlineLevel="0" collapsed="false">
      <c r="A538" s="1" t="n">
        <v>8</v>
      </c>
      <c r="B538" s="1" t="n">
        <v>2</v>
      </c>
      <c r="D538" s="83" t="s">
        <v>8</v>
      </c>
      <c r="E538" s="8" t="n">
        <v>111</v>
      </c>
      <c r="F538" s="8" t="s">
        <v>115</v>
      </c>
      <c r="G538" s="9" t="n">
        <v>50000</v>
      </c>
      <c r="H538" s="9" t="n">
        <v>0</v>
      </c>
      <c r="I538" s="9" t="n">
        <f aca="false">258000+390000+113000</f>
        <v>761000</v>
      </c>
      <c r="J538" s="9" t="n">
        <f aca="false">249669.78+113000</f>
        <v>362669.78</v>
      </c>
      <c r="K538" s="9" t="n">
        <f aca="false">390000</f>
        <v>390000</v>
      </c>
      <c r="L538" s="9" t="n">
        <v>0</v>
      </c>
      <c r="M538" s="9" t="n">
        <v>0</v>
      </c>
    </row>
    <row r="539" customFormat="false" ht="12.8" hidden="false" customHeight="false" outlineLevel="0" collapsed="false">
      <c r="A539" s="1" t="n">
        <v>8</v>
      </c>
      <c r="B539" s="1" t="n">
        <v>2</v>
      </c>
      <c r="D539" s="83" t="s">
        <v>8</v>
      </c>
      <c r="E539" s="8" t="n">
        <v>41</v>
      </c>
      <c r="F539" s="8" t="s">
        <v>10</v>
      </c>
      <c r="G539" s="9" t="n">
        <f aca="false">SUM(G543:G549)-G538</f>
        <v>35244.74</v>
      </c>
      <c r="H539" s="9" t="n">
        <f aca="false">SUM(H543:H549)</f>
        <v>8138</v>
      </c>
      <c r="I539" s="9" t="n">
        <f aca="false">SUM(I543:I549)-I538</f>
        <v>152000</v>
      </c>
      <c r="J539" s="9" t="n">
        <f aca="false">SUM(J543:J549)-J538</f>
        <v>140201.83</v>
      </c>
      <c r="K539" s="9" t="n">
        <f aca="false">SUM(K543:K549)-K538</f>
        <v>53250</v>
      </c>
      <c r="L539" s="9" t="n">
        <v>0</v>
      </c>
      <c r="M539" s="9" t="n">
        <f aca="false">SUM(M543:M549)</f>
        <v>0</v>
      </c>
    </row>
    <row r="540" customFormat="false" ht="12.8" hidden="false" customHeight="false" outlineLevel="0" collapsed="false">
      <c r="A540" s="1" t="n">
        <v>8</v>
      </c>
      <c r="B540" s="1" t="n">
        <v>2</v>
      </c>
      <c r="D540" s="12"/>
      <c r="E540" s="13"/>
      <c r="F540" s="10" t="s">
        <v>105</v>
      </c>
      <c r="G540" s="11" t="n">
        <f aca="false">SUM(G538:G539)</f>
        <v>85244.74</v>
      </c>
      <c r="H540" s="11" t="n">
        <f aca="false">SUM(H538:H539)</f>
        <v>8138</v>
      </c>
      <c r="I540" s="11" t="n">
        <f aca="false">SUM(I538:I539)</f>
        <v>913000</v>
      </c>
      <c r="J540" s="11" t="n">
        <f aca="false">SUM(J538:J539)</f>
        <v>502871.61</v>
      </c>
      <c r="K540" s="11" t="n">
        <f aca="false">SUM(K538:K539)</f>
        <v>443250</v>
      </c>
      <c r="L540" s="11" t="n">
        <f aca="false">SUM(L538:L539)</f>
        <v>0</v>
      </c>
      <c r="M540" s="11" t="n">
        <f aca="false">SUM(M538:M539)</f>
        <v>0</v>
      </c>
    </row>
    <row r="542" customFormat="false" ht="12.8" hidden="false" customHeight="false" outlineLevel="0" collapsed="false">
      <c r="D542" s="1" t="s">
        <v>44</v>
      </c>
    </row>
    <row r="543" customFormat="false" ht="12.8" hidden="false" customHeight="false" outlineLevel="0" collapsed="false">
      <c r="D543" s="21" t="s">
        <v>263</v>
      </c>
      <c r="E543" s="69" t="s">
        <v>264</v>
      </c>
      <c r="F543" s="70"/>
      <c r="G543" s="72" t="n">
        <v>11009.2</v>
      </c>
      <c r="H543" s="72"/>
      <c r="I543" s="72" t="n">
        <v>415000</v>
      </c>
      <c r="J543" s="72" t="n">
        <v>36966.24</v>
      </c>
      <c r="K543" s="71" t="n">
        <f aca="false">príjmy!H108+21000</f>
        <v>411000</v>
      </c>
      <c r="L543" s="72"/>
      <c r="M543" s="73"/>
    </row>
    <row r="544" customFormat="false" ht="12.8" hidden="false" customHeight="false" outlineLevel="0" collapsed="false">
      <c r="D544" s="21"/>
      <c r="E544" s="69" t="s">
        <v>265</v>
      </c>
      <c r="F544" s="70"/>
      <c r="G544" s="72"/>
      <c r="H544" s="72" t="n">
        <v>7640</v>
      </c>
      <c r="I544" s="72" t="n">
        <v>345000</v>
      </c>
      <c r="J544" s="72" t="n">
        <v>305874.97</v>
      </c>
      <c r="K544" s="72"/>
      <c r="L544" s="72"/>
      <c r="M544" s="73"/>
    </row>
    <row r="545" customFormat="false" ht="12.8" hidden="false" customHeight="false" outlineLevel="0" collapsed="false">
      <c r="D545" s="21"/>
      <c r="E545" s="69" t="s">
        <v>266</v>
      </c>
      <c r="F545" s="70"/>
      <c r="G545" s="72"/>
      <c r="H545" s="72"/>
      <c r="I545" s="72"/>
      <c r="J545" s="72"/>
      <c r="K545" s="72"/>
      <c r="L545" s="72"/>
      <c r="M545" s="73"/>
    </row>
    <row r="546" customFormat="false" ht="12.8" hidden="false" customHeight="false" outlineLevel="0" collapsed="false">
      <c r="D546" s="21"/>
      <c r="E546" s="84" t="s">
        <v>267</v>
      </c>
      <c r="F546" s="70"/>
      <c r="G546" s="72" t="n">
        <v>73737.54</v>
      </c>
      <c r="H546" s="72"/>
      <c r="I546" s="72"/>
      <c r="J546" s="72"/>
      <c r="K546" s="72"/>
      <c r="L546" s="72"/>
      <c r="M546" s="73"/>
    </row>
    <row r="547" customFormat="false" ht="12.8" hidden="false" customHeight="false" outlineLevel="0" collapsed="false">
      <c r="D547" s="21"/>
      <c r="E547" s="84" t="s">
        <v>268</v>
      </c>
      <c r="F547" s="70"/>
      <c r="G547" s="72" t="n">
        <v>498</v>
      </c>
      <c r="H547" s="72" t="n">
        <v>498</v>
      </c>
      <c r="I547" s="72" t="n">
        <v>143000</v>
      </c>
      <c r="J547" s="72" t="n">
        <v>158680.4</v>
      </c>
      <c r="K547" s="72" t="n">
        <f aca="false">22250-15000</f>
        <v>7250</v>
      </c>
      <c r="L547" s="72"/>
      <c r="M547" s="73"/>
    </row>
    <row r="548" customFormat="false" ht="12.8" hidden="false" customHeight="false" outlineLevel="0" collapsed="false">
      <c r="D548" s="21"/>
      <c r="E548" s="84" t="s">
        <v>269</v>
      </c>
      <c r="F548" s="70"/>
      <c r="G548" s="72"/>
      <c r="H548" s="72"/>
      <c r="I548" s="72" t="n">
        <v>10000</v>
      </c>
      <c r="J548" s="72" t="n">
        <v>1350</v>
      </c>
      <c r="K548" s="72" t="n">
        <v>10000</v>
      </c>
      <c r="L548" s="72"/>
      <c r="M548" s="73"/>
    </row>
    <row r="549" customFormat="false" ht="12.8" hidden="false" customHeight="false" outlineLevel="0" collapsed="false">
      <c r="D549" s="21"/>
      <c r="E549" s="84" t="s">
        <v>270</v>
      </c>
      <c r="F549" s="70"/>
      <c r="G549" s="72"/>
      <c r="H549" s="72"/>
      <c r="I549" s="72"/>
      <c r="J549" s="72"/>
      <c r="K549" s="72" t="n">
        <v>15000</v>
      </c>
      <c r="L549" s="72"/>
      <c r="M549" s="73"/>
    </row>
    <row r="551" customFormat="false" ht="12.8" hidden="false" customHeight="false" outlineLevel="0" collapsed="false">
      <c r="D551" s="20" t="s">
        <v>271</v>
      </c>
      <c r="E551" s="20"/>
      <c r="F551" s="20"/>
      <c r="G551" s="20"/>
      <c r="H551" s="20"/>
      <c r="I551" s="20"/>
      <c r="J551" s="20"/>
      <c r="K551" s="20"/>
      <c r="L551" s="20"/>
      <c r="M551" s="20"/>
    </row>
    <row r="552" customFormat="false" ht="12.8" hidden="false" customHeight="false" outlineLevel="0" collapsed="false">
      <c r="D552" s="82"/>
      <c r="E552" s="6"/>
      <c r="F552" s="6"/>
      <c r="G552" s="6" t="s">
        <v>1</v>
      </c>
      <c r="H552" s="6" t="s">
        <v>2</v>
      </c>
      <c r="I552" s="6" t="s">
        <v>3</v>
      </c>
      <c r="J552" s="6" t="s">
        <v>4</v>
      </c>
      <c r="K552" s="6" t="s">
        <v>5</v>
      </c>
      <c r="L552" s="6" t="s">
        <v>6</v>
      </c>
      <c r="M552" s="6" t="s">
        <v>7</v>
      </c>
    </row>
    <row r="553" customFormat="false" ht="12.8" hidden="false" customHeight="false" outlineLevel="0" collapsed="false">
      <c r="A553" s="1" t="n">
        <v>8</v>
      </c>
      <c r="B553" s="1" t="n">
        <v>3</v>
      </c>
      <c r="D553" s="83" t="s">
        <v>8</v>
      </c>
      <c r="E553" s="8" t="n">
        <v>41</v>
      </c>
      <c r="F553" s="8" t="s">
        <v>10</v>
      </c>
      <c r="G553" s="9" t="n">
        <f aca="false">SUM(G557:G561)</f>
        <v>18466</v>
      </c>
      <c r="H553" s="9" t="n">
        <f aca="false">SUM(H557:H561)</f>
        <v>0</v>
      </c>
      <c r="I553" s="9" t="n">
        <f aca="false">SUM(I557:I561)</f>
        <v>55000</v>
      </c>
      <c r="J553" s="9" t="n">
        <f aca="false">SUM(J557:J561)</f>
        <v>18600</v>
      </c>
      <c r="K553" s="9" t="n">
        <f aca="false">SUM(K557:K561)</f>
        <v>0</v>
      </c>
      <c r="L553" s="9" t="n">
        <f aca="false">SUM(L557:L561)</f>
        <v>279420</v>
      </c>
      <c r="M553" s="9" t="n">
        <f aca="false">SUM(M557:M561)</f>
        <v>0</v>
      </c>
    </row>
    <row r="554" customFormat="false" ht="12.8" hidden="false" customHeight="false" outlineLevel="0" collapsed="false">
      <c r="A554" s="1" t="n">
        <v>8</v>
      </c>
      <c r="B554" s="1" t="n">
        <v>3</v>
      </c>
      <c r="D554" s="12"/>
      <c r="E554" s="13"/>
      <c r="F554" s="10" t="s">
        <v>105</v>
      </c>
      <c r="G554" s="11" t="n">
        <f aca="false">SUM(G553:G553)</f>
        <v>18466</v>
      </c>
      <c r="H554" s="11" t="n">
        <f aca="false">SUM(H553:H553)</f>
        <v>0</v>
      </c>
      <c r="I554" s="11" t="n">
        <f aca="false">SUM(I553:I553)</f>
        <v>55000</v>
      </c>
      <c r="J554" s="11" t="n">
        <f aca="false">SUM(J553:J553)</f>
        <v>18600</v>
      </c>
      <c r="K554" s="11" t="n">
        <f aca="false">SUM(K553:K553)</f>
        <v>0</v>
      </c>
      <c r="L554" s="11" t="n">
        <f aca="false">SUM(L553:L553)</f>
        <v>279420</v>
      </c>
      <c r="M554" s="11" t="n">
        <f aca="false">SUM(M553:M553)</f>
        <v>0</v>
      </c>
    </row>
    <row r="556" customFormat="false" ht="12.8" hidden="false" customHeight="false" outlineLevel="0" collapsed="false">
      <c r="D556" s="1" t="s">
        <v>44</v>
      </c>
    </row>
    <row r="557" customFormat="false" ht="12.8" hidden="false" customHeight="false" outlineLevel="0" collapsed="false">
      <c r="D557" s="21" t="s">
        <v>272</v>
      </c>
      <c r="E557" s="69" t="s">
        <v>273</v>
      </c>
      <c r="F557" s="70"/>
      <c r="G557" s="72"/>
      <c r="H557" s="72"/>
      <c r="I557" s="72" t="n">
        <v>55000</v>
      </c>
      <c r="J557" s="72" t="n">
        <v>18600</v>
      </c>
      <c r="K557" s="72"/>
      <c r="L557" s="72"/>
      <c r="M557" s="73"/>
    </row>
    <row r="558" customFormat="false" ht="12.8" hidden="false" customHeight="false" outlineLevel="0" collapsed="false">
      <c r="D558" s="21"/>
      <c r="E558" s="69" t="s">
        <v>274</v>
      </c>
      <c r="F558" s="70"/>
      <c r="G558" s="72"/>
      <c r="H558" s="72"/>
      <c r="I558" s="72"/>
      <c r="J558" s="72"/>
      <c r="K558" s="72"/>
      <c r="L558" s="72"/>
      <c r="M558" s="73"/>
    </row>
    <row r="559" customFormat="false" ht="12.8" hidden="false" customHeight="false" outlineLevel="0" collapsed="false">
      <c r="D559" s="21"/>
      <c r="E559" s="69" t="s">
        <v>275</v>
      </c>
      <c r="F559" s="70"/>
      <c r="G559" s="72"/>
      <c r="H559" s="72"/>
      <c r="I559" s="72"/>
      <c r="J559" s="72"/>
      <c r="K559" s="72"/>
      <c r="L559" s="72"/>
      <c r="M559" s="73"/>
    </row>
    <row r="560" customFormat="false" ht="12.8" hidden="false" customHeight="false" outlineLevel="0" collapsed="false">
      <c r="D560" s="21"/>
      <c r="E560" s="69" t="s">
        <v>276</v>
      </c>
      <c r="F560" s="70"/>
      <c r="G560" s="72"/>
      <c r="H560" s="72"/>
      <c r="I560" s="72"/>
      <c r="J560" s="72"/>
      <c r="K560" s="72"/>
      <c r="L560" s="72" t="n">
        <v>279420</v>
      </c>
      <c r="M560" s="73"/>
    </row>
    <row r="561" customFormat="false" ht="12.8" hidden="false" customHeight="false" outlineLevel="0" collapsed="false">
      <c r="D561" s="21"/>
      <c r="E561" s="69" t="s">
        <v>277</v>
      </c>
      <c r="F561" s="70"/>
      <c r="G561" s="72" t="n">
        <v>18466</v>
      </c>
      <c r="H561" s="72"/>
      <c r="I561" s="72"/>
      <c r="J561" s="72"/>
      <c r="K561" s="72"/>
      <c r="L561" s="72"/>
      <c r="M561" s="73"/>
    </row>
    <row r="563" customFormat="false" ht="12.8" hidden="false" customHeight="false" outlineLevel="0" collapsed="false">
      <c r="D563" s="20" t="s">
        <v>278</v>
      </c>
      <c r="E563" s="20"/>
      <c r="F563" s="20"/>
      <c r="G563" s="20"/>
      <c r="H563" s="20"/>
      <c r="I563" s="20"/>
      <c r="J563" s="20"/>
      <c r="K563" s="20"/>
      <c r="L563" s="20"/>
      <c r="M563" s="20"/>
    </row>
    <row r="564" customFormat="false" ht="12.8" hidden="false" customHeight="false" outlineLevel="0" collapsed="false">
      <c r="D564" s="82"/>
      <c r="E564" s="6"/>
      <c r="F564" s="6"/>
      <c r="G564" s="6" t="s">
        <v>1</v>
      </c>
      <c r="H564" s="6" t="s">
        <v>2</v>
      </c>
      <c r="I564" s="6" t="s">
        <v>3</v>
      </c>
      <c r="J564" s="6" t="s">
        <v>4</v>
      </c>
      <c r="K564" s="6" t="s">
        <v>5</v>
      </c>
      <c r="L564" s="6" t="s">
        <v>6</v>
      </c>
      <c r="M564" s="6" t="s">
        <v>7</v>
      </c>
    </row>
    <row r="565" customFormat="false" ht="12.8" hidden="false" customHeight="false" outlineLevel="0" collapsed="false">
      <c r="D565" s="83" t="s">
        <v>8</v>
      </c>
      <c r="E565" s="8" t="n">
        <v>111</v>
      </c>
      <c r="F565" s="8" t="s">
        <v>34</v>
      </c>
      <c r="G565" s="9" t="n">
        <f aca="false">SUM(G569:G569)</f>
        <v>0</v>
      </c>
      <c r="H565" s="9" t="n">
        <v>0</v>
      </c>
      <c r="I565" s="9" t="n">
        <v>888000</v>
      </c>
      <c r="J565" s="9" t="n">
        <v>282834</v>
      </c>
      <c r="K565" s="9" t="n">
        <f aca="false">634938</f>
        <v>634938</v>
      </c>
      <c r="L565" s="9" t="n">
        <f aca="false">SUM(L569:L569)</f>
        <v>0</v>
      </c>
      <c r="M565" s="9" t="n">
        <f aca="false">SUM(M569:M569)</f>
        <v>0</v>
      </c>
    </row>
    <row r="566" customFormat="false" ht="12.8" hidden="false" customHeight="false" outlineLevel="0" collapsed="false">
      <c r="A566" s="1" t="n">
        <v>8</v>
      </c>
      <c r="B566" s="1" t="n">
        <v>4</v>
      </c>
      <c r="D566" s="83" t="s">
        <v>8</v>
      </c>
      <c r="E566" s="8" t="n">
        <v>41</v>
      </c>
      <c r="F566" s="8" t="s">
        <v>10</v>
      </c>
      <c r="G566" s="9" t="n">
        <f aca="false">SUM(G570:G570)</f>
        <v>8528</v>
      </c>
      <c r="H566" s="9" t="n">
        <f aca="false">SUM(H570:H570)</f>
        <v>5790</v>
      </c>
      <c r="I566" s="9" t="n">
        <f aca="false">SUM(I570:I573)-I565</f>
        <v>60000</v>
      </c>
      <c r="J566" s="9" t="n">
        <f aca="false">SUM(J570:J573)-J565</f>
        <v>17366</v>
      </c>
      <c r="K566" s="9" t="n">
        <f aca="false">SUM(K570:K573)-K565</f>
        <v>48228</v>
      </c>
      <c r="L566" s="9" t="n">
        <f aca="false">SUM(L570:L570)</f>
        <v>0</v>
      </c>
      <c r="M566" s="9" t="n">
        <f aca="false">SUM(M570:M570)</f>
        <v>0</v>
      </c>
    </row>
    <row r="567" customFormat="false" ht="12.8" hidden="false" customHeight="false" outlineLevel="0" collapsed="false">
      <c r="A567" s="1" t="n">
        <v>8</v>
      </c>
      <c r="B567" s="1" t="n">
        <v>4</v>
      </c>
      <c r="D567" s="12"/>
      <c r="E567" s="13"/>
      <c r="F567" s="10" t="s">
        <v>105</v>
      </c>
      <c r="G567" s="11" t="n">
        <f aca="false">SUM(G565:G566)</f>
        <v>8528</v>
      </c>
      <c r="H567" s="11" t="n">
        <f aca="false">SUM(H565:H566)</f>
        <v>5790</v>
      </c>
      <c r="I567" s="11" t="n">
        <f aca="false">SUM(I565:I566)</f>
        <v>948000</v>
      </c>
      <c r="J567" s="11" t="n">
        <f aca="false">SUM(J565:J566)</f>
        <v>300200</v>
      </c>
      <c r="K567" s="11" t="n">
        <f aca="false">SUM(K565:K566)</f>
        <v>683166</v>
      </c>
      <c r="L567" s="11" t="n">
        <f aca="false">SUM(L566:L566)</f>
        <v>0</v>
      </c>
      <c r="M567" s="11" t="n">
        <f aca="false">SUM(M566:M566)</f>
        <v>0</v>
      </c>
    </row>
    <row r="569" customFormat="false" ht="12.8" hidden="false" customHeight="false" outlineLevel="0" collapsed="false">
      <c r="D569" s="1" t="s">
        <v>44</v>
      </c>
    </row>
    <row r="570" customFormat="false" ht="12.8" hidden="false" customHeight="false" outlineLevel="0" collapsed="false">
      <c r="D570" s="21" t="s">
        <v>279</v>
      </c>
      <c r="E570" s="28" t="s">
        <v>81</v>
      </c>
      <c r="F570" s="12"/>
      <c r="G570" s="29" t="n">
        <v>8528</v>
      </c>
      <c r="H570" s="29" t="n">
        <v>5790</v>
      </c>
      <c r="I570" s="29" t="n">
        <f aca="false">888000+50000</f>
        <v>938000</v>
      </c>
      <c r="J570" s="29" t="n">
        <v>300200</v>
      </c>
      <c r="K570" s="29" t="n">
        <f aca="false">príjmy!H107+45000</f>
        <v>650166</v>
      </c>
      <c r="L570" s="29"/>
      <c r="M570" s="30"/>
    </row>
    <row r="571" customFormat="false" ht="12.8" hidden="false" customHeight="false" outlineLevel="0" collapsed="false">
      <c r="D571" s="21"/>
      <c r="E571" s="31" t="s">
        <v>280</v>
      </c>
      <c r="F571" s="57"/>
      <c r="G571" s="58"/>
      <c r="H571" s="58"/>
      <c r="I571" s="58"/>
      <c r="J571" s="58"/>
      <c r="K571" s="58" t="n">
        <v>15000</v>
      </c>
      <c r="L571" s="58"/>
      <c r="M571" s="34"/>
    </row>
    <row r="572" customFormat="false" ht="12.8" hidden="false" customHeight="false" outlineLevel="0" collapsed="false">
      <c r="D572" s="21"/>
      <c r="E572" s="31" t="s">
        <v>281</v>
      </c>
      <c r="F572" s="57"/>
      <c r="G572" s="58"/>
      <c r="H572" s="58"/>
      <c r="I572" s="58" t="n">
        <v>10000</v>
      </c>
      <c r="J572" s="58"/>
      <c r="K572" s="58" t="n">
        <v>10000</v>
      </c>
      <c r="L572" s="58"/>
      <c r="M572" s="34"/>
    </row>
    <row r="573" customFormat="false" ht="12.8" hidden="false" customHeight="false" outlineLevel="0" collapsed="false">
      <c r="D573" s="21"/>
      <c r="E573" s="36" t="s">
        <v>282</v>
      </c>
      <c r="F573" s="47"/>
      <c r="G573" s="38"/>
      <c r="H573" s="38"/>
      <c r="I573" s="38"/>
      <c r="J573" s="38"/>
      <c r="K573" s="38" t="n">
        <v>8000</v>
      </c>
      <c r="L573" s="38"/>
      <c r="M573" s="39"/>
    </row>
    <row r="575" customFormat="false" ht="12.8" hidden="false" customHeight="false" outlineLevel="0" collapsed="false">
      <c r="D575" s="20" t="s">
        <v>283</v>
      </c>
      <c r="E575" s="20"/>
      <c r="F575" s="20"/>
      <c r="G575" s="20"/>
      <c r="H575" s="20"/>
      <c r="I575" s="20"/>
      <c r="J575" s="20"/>
      <c r="K575" s="20"/>
      <c r="L575" s="20"/>
      <c r="M575" s="20"/>
    </row>
    <row r="576" customFormat="false" ht="12.8" hidden="false" customHeight="false" outlineLevel="0" collapsed="false">
      <c r="D576" s="82"/>
      <c r="E576" s="6"/>
      <c r="F576" s="6"/>
      <c r="G576" s="6" t="s">
        <v>1</v>
      </c>
      <c r="H576" s="6" t="s">
        <v>2</v>
      </c>
      <c r="I576" s="6" t="s">
        <v>3</v>
      </c>
      <c r="J576" s="6" t="s">
        <v>4</v>
      </c>
      <c r="K576" s="6" t="s">
        <v>5</v>
      </c>
      <c r="L576" s="6" t="s">
        <v>6</v>
      </c>
      <c r="M576" s="6" t="s">
        <v>7</v>
      </c>
    </row>
    <row r="577" customFormat="false" ht="12.8" hidden="false" customHeight="false" outlineLevel="0" collapsed="false">
      <c r="A577" s="1" t="n">
        <v>8</v>
      </c>
      <c r="B577" s="1" t="n">
        <v>5</v>
      </c>
      <c r="D577" s="21" t="s">
        <v>8</v>
      </c>
      <c r="E577" s="8" t="n">
        <v>111</v>
      </c>
      <c r="F577" s="8" t="s">
        <v>34</v>
      </c>
      <c r="G577" s="9" t="n">
        <f aca="false">G594</f>
        <v>0</v>
      </c>
      <c r="H577" s="9" t="n">
        <v>0</v>
      </c>
      <c r="I577" s="9" t="n">
        <v>30000</v>
      </c>
      <c r="J577" s="9" t="n">
        <v>30000</v>
      </c>
      <c r="K577" s="9"/>
      <c r="L577" s="9" t="n">
        <f aca="false">L590</f>
        <v>0</v>
      </c>
      <c r="M577" s="9" t="n">
        <v>0</v>
      </c>
    </row>
    <row r="578" customFormat="false" ht="12.8" hidden="false" customHeight="false" outlineLevel="0" collapsed="false">
      <c r="A578" s="1" t="n">
        <v>8</v>
      </c>
      <c r="B578" s="1" t="n">
        <v>5</v>
      </c>
      <c r="D578" s="21"/>
      <c r="E578" s="8" t="n">
        <v>41</v>
      </c>
      <c r="F578" s="8" t="s">
        <v>10</v>
      </c>
      <c r="G578" s="9" t="n">
        <f aca="false">SUM(G582:G594)</f>
        <v>107956.32</v>
      </c>
      <c r="H578" s="9" t="n">
        <f aca="false">SUM(H582:H594)</f>
        <v>103975.49</v>
      </c>
      <c r="I578" s="9" t="n">
        <f aca="false">SUM(I582:I594)-I577</f>
        <v>261000</v>
      </c>
      <c r="J578" s="9" t="n">
        <f aca="false">SUM(J582:J594)-J577</f>
        <v>227464.27</v>
      </c>
      <c r="K578" s="9" t="n">
        <f aca="false">SUM(K582:K594)-K577</f>
        <v>52000</v>
      </c>
      <c r="L578" s="9" t="n">
        <f aca="false">SUM(L582:L594)</f>
        <v>0</v>
      </c>
      <c r="M578" s="9" t="n">
        <f aca="false">SUM(M582:M594)</f>
        <v>236995</v>
      </c>
    </row>
    <row r="579" customFormat="false" ht="12.8" hidden="false" customHeight="false" outlineLevel="0" collapsed="false">
      <c r="D579" s="12"/>
      <c r="E579" s="13"/>
      <c r="F579" s="10" t="s">
        <v>105</v>
      </c>
      <c r="G579" s="11" t="n">
        <f aca="false">SUM(G577:G578)</f>
        <v>107956.32</v>
      </c>
      <c r="H579" s="11" t="n">
        <f aca="false">SUM(H577:H578)</f>
        <v>103975.49</v>
      </c>
      <c r="I579" s="11" t="n">
        <f aca="false">SUM(I577:I578)</f>
        <v>291000</v>
      </c>
      <c r="J579" s="11" t="n">
        <f aca="false">SUM(J577:J578)</f>
        <v>257464.27</v>
      </c>
      <c r="K579" s="11" t="n">
        <f aca="false">SUM(K577:K578)</f>
        <v>52000</v>
      </c>
      <c r="L579" s="11" t="n">
        <f aca="false">SUM(L577:L578)</f>
        <v>0</v>
      </c>
      <c r="M579" s="11" t="n">
        <f aca="false">SUM(M577:M578)</f>
        <v>236995</v>
      </c>
    </row>
    <row r="581" customFormat="false" ht="12.8" hidden="false" customHeight="false" outlineLevel="0" collapsed="false">
      <c r="D581" s="1" t="s">
        <v>44</v>
      </c>
    </row>
    <row r="582" customFormat="false" ht="12.8" hidden="false" customHeight="false" outlineLevel="0" collapsed="false">
      <c r="D582" s="21" t="s">
        <v>284</v>
      </c>
      <c r="E582" s="69" t="s">
        <v>285</v>
      </c>
      <c r="F582" s="70"/>
      <c r="G582" s="72" t="n">
        <v>28371.62</v>
      </c>
      <c r="H582" s="72" t="n">
        <v>12370.62</v>
      </c>
      <c r="I582" s="72" t="n">
        <v>155000</v>
      </c>
      <c r="J582" s="72" t="n">
        <v>151025.6</v>
      </c>
      <c r="K582" s="72"/>
      <c r="L582" s="72"/>
      <c r="M582" s="73"/>
    </row>
    <row r="583" customFormat="false" ht="12.8" hidden="false" customHeight="false" outlineLevel="0" collapsed="false">
      <c r="D583" s="21"/>
      <c r="E583" s="69" t="s">
        <v>286</v>
      </c>
      <c r="F583" s="70"/>
      <c r="G583" s="72"/>
      <c r="H583" s="72"/>
      <c r="I583" s="72"/>
      <c r="J583" s="72"/>
      <c r="K583" s="72" t="n">
        <v>10000</v>
      </c>
      <c r="L583" s="72"/>
      <c r="M583" s="73"/>
    </row>
    <row r="584" customFormat="false" ht="12.8" hidden="false" customHeight="false" outlineLevel="0" collapsed="false">
      <c r="D584" s="21" t="s">
        <v>287</v>
      </c>
      <c r="E584" s="69" t="s">
        <v>288</v>
      </c>
      <c r="F584" s="70"/>
      <c r="G584" s="72" t="n">
        <v>1000</v>
      </c>
      <c r="H584" s="72" t="n">
        <v>1830</v>
      </c>
      <c r="I584" s="72"/>
      <c r="J584" s="72"/>
      <c r="K584" s="72"/>
      <c r="L584" s="72"/>
      <c r="M584" s="73"/>
    </row>
    <row r="585" customFormat="false" ht="12.8" hidden="false" customHeight="false" outlineLevel="0" collapsed="false">
      <c r="D585" s="21"/>
      <c r="E585" s="69" t="s">
        <v>289</v>
      </c>
      <c r="F585" s="70"/>
      <c r="G585" s="72" t="n">
        <v>33005.1</v>
      </c>
      <c r="H585" s="72" t="n">
        <v>29510.33</v>
      </c>
      <c r="I585" s="72"/>
      <c r="J585" s="72" t="n">
        <v>2099.52</v>
      </c>
      <c r="K585" s="72"/>
      <c r="L585" s="72"/>
      <c r="M585" s="73"/>
    </row>
    <row r="586" customFormat="false" ht="12.8" hidden="false" customHeight="false" outlineLevel="0" collapsed="false">
      <c r="D586" s="21"/>
      <c r="E586" s="69" t="s">
        <v>290</v>
      </c>
      <c r="F586" s="70"/>
      <c r="G586" s="72"/>
      <c r="H586" s="72" t="n">
        <v>26971.14</v>
      </c>
      <c r="I586" s="72"/>
      <c r="J586" s="72"/>
      <c r="K586" s="72"/>
      <c r="L586" s="72"/>
      <c r="M586" s="73"/>
    </row>
    <row r="587" customFormat="false" ht="12.8" hidden="false" customHeight="false" outlineLevel="0" collapsed="false">
      <c r="D587" s="21"/>
      <c r="E587" s="69" t="s">
        <v>291</v>
      </c>
      <c r="F587" s="70"/>
      <c r="G587" s="72"/>
      <c r="H587" s="72" t="n">
        <v>30000</v>
      </c>
      <c r="I587" s="72" t="n">
        <v>25000</v>
      </c>
      <c r="J587" s="72" t="n">
        <v>24684.67</v>
      </c>
      <c r="K587" s="72"/>
      <c r="L587" s="72"/>
      <c r="M587" s="73"/>
    </row>
    <row r="588" customFormat="false" ht="12.8" hidden="false" customHeight="false" outlineLevel="0" collapsed="false">
      <c r="D588" s="21"/>
      <c r="E588" s="69" t="s">
        <v>292</v>
      </c>
      <c r="F588" s="70"/>
      <c r="G588" s="72"/>
      <c r="H588" s="72"/>
      <c r="I588" s="72" t="n">
        <v>10000</v>
      </c>
      <c r="J588" s="72"/>
      <c r="K588" s="72"/>
      <c r="L588" s="72"/>
      <c r="M588" s="73"/>
    </row>
    <row r="589" customFormat="false" ht="12.8" hidden="false" customHeight="false" outlineLevel="0" collapsed="false">
      <c r="D589" s="21"/>
      <c r="E589" s="69" t="s">
        <v>293</v>
      </c>
      <c r="F589" s="70"/>
      <c r="G589" s="72" t="n">
        <v>45579.6</v>
      </c>
      <c r="H589" s="72" t="n">
        <v>2693.4</v>
      </c>
      <c r="I589" s="72" t="n">
        <v>10000</v>
      </c>
      <c r="J589" s="72"/>
      <c r="K589" s="72" t="n">
        <v>35000</v>
      </c>
      <c r="L589" s="72"/>
      <c r="M589" s="73"/>
    </row>
    <row r="590" customFormat="false" ht="12.8" hidden="false" customHeight="false" outlineLevel="0" collapsed="false">
      <c r="D590" s="21"/>
      <c r="E590" s="69" t="s">
        <v>294</v>
      </c>
      <c r="F590" s="70"/>
      <c r="G590" s="72"/>
      <c r="H590" s="72"/>
      <c r="I590" s="72"/>
      <c r="J590" s="72"/>
      <c r="K590" s="72"/>
      <c r="L590" s="72"/>
      <c r="M590" s="73"/>
    </row>
    <row r="591" customFormat="false" ht="13.8" hidden="false" customHeight="false" outlineLevel="0" collapsed="false">
      <c r="D591" s="21"/>
      <c r="E591" s="69" t="s">
        <v>295</v>
      </c>
      <c r="F591" s="70"/>
      <c r="G591" s="72"/>
      <c r="H591" s="72"/>
      <c r="I591" s="72"/>
      <c r="J591" s="72"/>
      <c r="K591" s="72"/>
      <c r="L591" s="0"/>
      <c r="M591" s="73" t="n">
        <v>236995</v>
      </c>
    </row>
    <row r="592" customFormat="false" ht="12.8" hidden="false" customHeight="false" outlineLevel="0" collapsed="false">
      <c r="D592" s="1" t="s">
        <v>296</v>
      </c>
      <c r="E592" s="69" t="s">
        <v>297</v>
      </c>
      <c r="F592" s="70"/>
      <c r="G592" s="72"/>
      <c r="H592" s="72"/>
      <c r="I592" s="72" t="n">
        <v>5000</v>
      </c>
      <c r="J592" s="72"/>
      <c r="K592" s="72" t="n">
        <v>2000</v>
      </c>
      <c r="L592" s="72"/>
      <c r="M592" s="73"/>
    </row>
    <row r="593" customFormat="false" ht="12.8" hidden="false" customHeight="false" outlineLevel="0" collapsed="false">
      <c r="D593" s="85" t="s">
        <v>298</v>
      </c>
      <c r="E593" s="69" t="s">
        <v>299</v>
      </c>
      <c r="F593" s="70"/>
      <c r="G593" s="72"/>
      <c r="H593" s="72" t="n">
        <v>600</v>
      </c>
      <c r="I593" s="72" t="n">
        <v>80000</v>
      </c>
      <c r="J593" s="72" t="n">
        <v>76476.28</v>
      </c>
      <c r="K593" s="72"/>
      <c r="L593" s="72"/>
      <c r="M593" s="73"/>
    </row>
    <row r="594" customFormat="false" ht="12.8" hidden="false" customHeight="false" outlineLevel="0" collapsed="false">
      <c r="D594" s="21" t="s">
        <v>300</v>
      </c>
      <c r="E594" s="84" t="s">
        <v>301</v>
      </c>
      <c r="F594" s="70"/>
      <c r="G594" s="70"/>
      <c r="H594" s="70"/>
      <c r="I594" s="72" t="n">
        <v>6000</v>
      </c>
      <c r="J594" s="72" t="n">
        <v>3178.2</v>
      </c>
      <c r="K594" s="72" t="n">
        <v>5000</v>
      </c>
      <c r="L594" s="70"/>
      <c r="M594" s="86"/>
    </row>
    <row r="596" customFormat="false" ht="12.8" hidden="false" customHeight="false" outlineLevel="0" collapsed="false">
      <c r="D596" s="20" t="s">
        <v>302</v>
      </c>
      <c r="E596" s="20"/>
      <c r="F596" s="20"/>
      <c r="G596" s="20"/>
      <c r="H596" s="20"/>
      <c r="I596" s="20"/>
      <c r="J596" s="20"/>
      <c r="K596" s="20"/>
      <c r="L596" s="20"/>
      <c r="M596" s="20"/>
    </row>
    <row r="597" customFormat="false" ht="12.8" hidden="false" customHeight="false" outlineLevel="0" collapsed="false">
      <c r="D597" s="82"/>
      <c r="E597" s="6"/>
      <c r="F597" s="6"/>
      <c r="G597" s="6" t="s">
        <v>1</v>
      </c>
      <c r="H597" s="6" t="s">
        <v>2</v>
      </c>
      <c r="I597" s="6" t="s">
        <v>3</v>
      </c>
      <c r="J597" s="6" t="s">
        <v>4</v>
      </c>
      <c r="K597" s="6" t="s">
        <v>5</v>
      </c>
      <c r="L597" s="6" t="s">
        <v>6</v>
      </c>
      <c r="M597" s="6" t="s">
        <v>7</v>
      </c>
    </row>
    <row r="598" customFormat="false" ht="12.8" hidden="false" customHeight="false" outlineLevel="0" collapsed="false">
      <c r="D598" s="83" t="s">
        <v>8</v>
      </c>
      <c r="E598" s="8" t="n">
        <v>111</v>
      </c>
      <c r="F598" s="8" t="s">
        <v>115</v>
      </c>
      <c r="G598" s="9" t="n">
        <f aca="false">SUM(G602:G602)</f>
        <v>0</v>
      </c>
      <c r="H598" s="9" t="n">
        <v>0</v>
      </c>
      <c r="I598" s="9" t="n">
        <v>10000</v>
      </c>
      <c r="J598" s="9" t="n">
        <v>0</v>
      </c>
      <c r="K598" s="9" t="n">
        <v>0</v>
      </c>
      <c r="L598" s="9" t="n">
        <f aca="false">SUM(L602:L602)</f>
        <v>0</v>
      </c>
      <c r="M598" s="9" t="n">
        <f aca="false">SUM(M602:M602)</f>
        <v>0</v>
      </c>
    </row>
    <row r="599" customFormat="false" ht="12.8" hidden="false" customHeight="false" outlineLevel="0" collapsed="false">
      <c r="A599" s="1" t="n">
        <v>8</v>
      </c>
      <c r="B599" s="1" t="n">
        <v>6</v>
      </c>
      <c r="D599" s="83" t="s">
        <v>8</v>
      </c>
      <c r="E599" s="8" t="n">
        <v>41</v>
      </c>
      <c r="F599" s="8" t="s">
        <v>10</v>
      </c>
      <c r="G599" s="9" t="n">
        <f aca="false">SUM(G603:G603)</f>
        <v>0</v>
      </c>
      <c r="H599" s="9" t="n">
        <f aca="false">SUM(H603:H606)</f>
        <v>4950</v>
      </c>
      <c r="I599" s="9" t="n">
        <f aca="false">SUM(I603:I606)-I598</f>
        <v>90000</v>
      </c>
      <c r="J599" s="9" t="n">
        <f aca="false">SUM(J603:J606)-J598</f>
        <v>88047.66</v>
      </c>
      <c r="K599" s="9" t="n">
        <f aca="false">SUM(K603:K607)-K598</f>
        <v>147300</v>
      </c>
      <c r="L599" s="9" t="n">
        <f aca="false">SUM(L603:L607)-L598</f>
        <v>0</v>
      </c>
      <c r="M599" s="9" t="n">
        <f aca="false">SUM(M603:M607)-M598</f>
        <v>0</v>
      </c>
    </row>
    <row r="600" customFormat="false" ht="12.8" hidden="false" customHeight="false" outlineLevel="0" collapsed="false">
      <c r="A600" s="1" t="n">
        <v>8</v>
      </c>
      <c r="B600" s="1" t="n">
        <v>6</v>
      </c>
      <c r="D600" s="12"/>
      <c r="E600" s="13"/>
      <c r="F600" s="10" t="s">
        <v>105</v>
      </c>
      <c r="G600" s="11" t="n">
        <f aca="false">SUM(G598:G599)</f>
        <v>0</v>
      </c>
      <c r="H600" s="11" t="n">
        <f aca="false">SUM(H598:H599)</f>
        <v>4950</v>
      </c>
      <c r="I600" s="11" t="n">
        <f aca="false">SUM(I598:I599)</f>
        <v>100000</v>
      </c>
      <c r="J600" s="11" t="n">
        <f aca="false">SUM(J598:J599)</f>
        <v>88047.66</v>
      </c>
      <c r="K600" s="11" t="n">
        <f aca="false">SUM(K598:K599)</f>
        <v>147300</v>
      </c>
      <c r="L600" s="11" t="n">
        <f aca="false">SUM(L598:L599)</f>
        <v>0</v>
      </c>
      <c r="M600" s="11" t="n">
        <f aca="false">SUM(M598:M599)</f>
        <v>0</v>
      </c>
    </row>
    <row r="602" customFormat="false" ht="12.8" hidden="false" customHeight="false" outlineLevel="0" collapsed="false">
      <c r="D602" s="1" t="s">
        <v>44</v>
      </c>
    </row>
    <row r="603" customFormat="false" ht="12.8" hidden="false" customHeight="false" outlineLevel="0" collapsed="false">
      <c r="D603" s="21" t="s">
        <v>303</v>
      </c>
      <c r="E603" s="69" t="s">
        <v>304</v>
      </c>
      <c r="F603" s="70"/>
      <c r="G603" s="72" t="n">
        <v>0</v>
      </c>
      <c r="H603" s="72" t="n">
        <v>4950</v>
      </c>
      <c r="I603" s="72"/>
      <c r="J603" s="72"/>
      <c r="K603" s="72"/>
      <c r="L603" s="72"/>
      <c r="M603" s="73"/>
    </row>
    <row r="604" customFormat="false" ht="12.8" hidden="false" customHeight="false" outlineLevel="0" collapsed="false">
      <c r="D604" s="21"/>
      <c r="E604" s="69" t="s">
        <v>305</v>
      </c>
      <c r="F604" s="70"/>
      <c r="G604" s="72"/>
      <c r="H604" s="72"/>
      <c r="I604" s="72"/>
      <c r="J604" s="72"/>
      <c r="K604" s="72"/>
      <c r="L604" s="72"/>
      <c r="M604" s="73"/>
    </row>
    <row r="605" customFormat="false" ht="12.8" hidden="false" customHeight="false" outlineLevel="0" collapsed="false">
      <c r="D605" s="21"/>
      <c r="E605" s="69" t="s">
        <v>306</v>
      </c>
      <c r="F605" s="70"/>
      <c r="G605" s="72"/>
      <c r="H605" s="72"/>
      <c r="I605" s="72"/>
      <c r="J605" s="72"/>
      <c r="K605" s="72"/>
      <c r="L605" s="72"/>
      <c r="M605" s="73"/>
    </row>
    <row r="606" customFormat="false" ht="12.8" hidden="false" customHeight="false" outlineLevel="0" collapsed="false">
      <c r="D606" s="21"/>
      <c r="E606" s="69" t="s">
        <v>307</v>
      </c>
      <c r="F606" s="70"/>
      <c r="G606" s="72" t="n">
        <v>0</v>
      </c>
      <c r="H606" s="72"/>
      <c r="I606" s="72" t="n">
        <v>100000</v>
      </c>
      <c r="J606" s="72" t="n">
        <v>88047.66</v>
      </c>
      <c r="K606" s="72" t="n">
        <f aca="false">17300+100000</f>
        <v>117300</v>
      </c>
      <c r="L606" s="72"/>
      <c r="M606" s="73"/>
    </row>
    <row r="607" customFormat="false" ht="12.8" hidden="false" customHeight="false" outlineLevel="0" collapsed="false">
      <c r="D607" s="50" t="s">
        <v>227</v>
      </c>
      <c r="E607" s="69" t="s">
        <v>308</v>
      </c>
      <c r="F607" s="70"/>
      <c r="G607" s="72"/>
      <c r="H607" s="72"/>
      <c r="I607" s="72"/>
      <c r="J607" s="72"/>
      <c r="K607" s="72" t="n">
        <v>30000</v>
      </c>
      <c r="L607" s="72"/>
      <c r="M607" s="73"/>
    </row>
    <row r="609" customFormat="false" ht="12.8" hidden="false" customHeight="false" outlineLevel="0" collapsed="false">
      <c r="D609" s="20" t="s">
        <v>309</v>
      </c>
      <c r="E609" s="20"/>
      <c r="F609" s="20"/>
      <c r="G609" s="20"/>
      <c r="H609" s="20"/>
      <c r="I609" s="20"/>
      <c r="J609" s="20"/>
      <c r="K609" s="20"/>
      <c r="L609" s="20"/>
      <c r="M609" s="20"/>
    </row>
    <row r="610" customFormat="false" ht="12.8" hidden="false" customHeight="false" outlineLevel="0" collapsed="false">
      <c r="D610" s="82"/>
      <c r="E610" s="6"/>
      <c r="F610" s="6"/>
      <c r="G610" s="6" t="s">
        <v>1</v>
      </c>
      <c r="H610" s="6" t="s">
        <v>2</v>
      </c>
      <c r="I610" s="6" t="s">
        <v>3</v>
      </c>
      <c r="J610" s="6" t="s">
        <v>4</v>
      </c>
      <c r="K610" s="6" t="s">
        <v>5</v>
      </c>
      <c r="L610" s="6" t="s">
        <v>6</v>
      </c>
      <c r="M610" s="6" t="s">
        <v>7</v>
      </c>
    </row>
    <row r="611" customFormat="false" ht="12.8" hidden="false" customHeight="false" outlineLevel="0" collapsed="false">
      <c r="A611" s="1" t="n">
        <v>8</v>
      </c>
      <c r="B611" s="1" t="n">
        <v>7</v>
      </c>
      <c r="D611" s="21" t="s">
        <v>8</v>
      </c>
      <c r="E611" s="8" t="n">
        <v>111</v>
      </c>
      <c r="F611" s="8" t="s">
        <v>34</v>
      </c>
      <c r="G611" s="9" t="n">
        <v>0</v>
      </c>
      <c r="H611" s="9" t="n">
        <v>0</v>
      </c>
      <c r="I611" s="9" t="n">
        <v>0</v>
      </c>
      <c r="J611" s="9" t="n">
        <v>0</v>
      </c>
      <c r="K611" s="9" t="n">
        <v>0</v>
      </c>
      <c r="L611" s="9" t="n">
        <v>0</v>
      </c>
      <c r="M611" s="9" t="n">
        <v>0</v>
      </c>
    </row>
    <row r="612" customFormat="false" ht="12.8" hidden="false" customHeight="false" outlineLevel="0" collapsed="false">
      <c r="A612" s="1" t="n">
        <v>8</v>
      </c>
      <c r="B612" s="1" t="n">
        <v>7</v>
      </c>
      <c r="D612" s="21"/>
      <c r="E612" s="8" t="n">
        <v>41</v>
      </c>
      <c r="F612" s="8" t="s">
        <v>10</v>
      </c>
      <c r="G612" s="9" t="n">
        <f aca="false">SUM(G616:G619)</f>
        <v>20971.71</v>
      </c>
      <c r="H612" s="9" t="n">
        <f aca="false">SUM(H616:H619)</f>
        <v>0</v>
      </c>
      <c r="I612" s="9" t="n">
        <f aca="false">SUM(I616:I619)-I611</f>
        <v>0</v>
      </c>
      <c r="J612" s="9" t="n">
        <f aca="false">SUM(J616:J619)</f>
        <v>0</v>
      </c>
      <c r="K612" s="9" t="n">
        <f aca="false">SUM(K616:K619)-K611</f>
        <v>5000</v>
      </c>
      <c r="L612" s="9" t="n">
        <f aca="false">SUM(L616:L619)</f>
        <v>0</v>
      </c>
      <c r="M612" s="9" t="n">
        <f aca="false">SUM(M616:M619)</f>
        <v>0</v>
      </c>
    </row>
    <row r="613" customFormat="false" ht="12.8" hidden="false" customHeight="false" outlineLevel="0" collapsed="false">
      <c r="A613" s="1" t="n">
        <v>8</v>
      </c>
      <c r="B613" s="1" t="n">
        <v>7</v>
      </c>
      <c r="D613" s="12"/>
      <c r="E613" s="13"/>
      <c r="F613" s="10" t="s">
        <v>105</v>
      </c>
      <c r="G613" s="11" t="n">
        <f aca="false">SUM(G611:G612)</f>
        <v>20971.71</v>
      </c>
      <c r="H613" s="11" t="n">
        <f aca="false">SUM(H611:H612)</f>
        <v>0</v>
      </c>
      <c r="I613" s="11" t="n">
        <f aca="false">SUM(I611:I612)</f>
        <v>0</v>
      </c>
      <c r="J613" s="11" t="n">
        <f aca="false">SUM(J611:J612)</f>
        <v>0</v>
      </c>
      <c r="K613" s="11" t="n">
        <f aca="false">SUM(K611:K612)</f>
        <v>5000</v>
      </c>
      <c r="L613" s="11" t="n">
        <f aca="false">SUM(L611:L612)</f>
        <v>0</v>
      </c>
      <c r="M613" s="11" t="n">
        <f aca="false">SUM(M611:M612)</f>
        <v>0</v>
      </c>
    </row>
    <row r="615" customFormat="false" ht="12.8" hidden="false" customHeight="false" outlineLevel="0" collapsed="false">
      <c r="D615" s="1" t="s">
        <v>44</v>
      </c>
    </row>
    <row r="616" customFormat="false" ht="12.8" hidden="false" customHeight="false" outlineLevel="0" collapsed="false">
      <c r="D616" s="21" t="s">
        <v>310</v>
      </c>
      <c r="E616" s="69" t="s">
        <v>311</v>
      </c>
      <c r="F616" s="70"/>
      <c r="G616" s="72" t="n">
        <v>2588.41</v>
      </c>
      <c r="H616" s="72"/>
      <c r="I616" s="72"/>
      <c r="J616" s="72"/>
      <c r="K616" s="72"/>
      <c r="L616" s="72"/>
      <c r="M616" s="73"/>
    </row>
    <row r="617" customFormat="false" ht="12.8" hidden="false" customHeight="false" outlineLevel="0" collapsed="false">
      <c r="D617" s="21"/>
      <c r="E617" s="69" t="s">
        <v>312</v>
      </c>
      <c r="F617" s="70"/>
      <c r="G617" s="72"/>
      <c r="H617" s="72"/>
      <c r="I617" s="72"/>
      <c r="J617" s="72"/>
      <c r="K617" s="71"/>
      <c r="L617" s="72"/>
      <c r="M617" s="73"/>
    </row>
    <row r="618" customFormat="false" ht="12.8" hidden="false" customHeight="false" outlineLevel="0" collapsed="false">
      <c r="D618" s="21"/>
      <c r="E618" s="69" t="s">
        <v>313</v>
      </c>
      <c r="F618" s="70"/>
      <c r="G618" s="72"/>
      <c r="H618" s="72"/>
      <c r="I618" s="71"/>
      <c r="J618" s="72"/>
      <c r="K618" s="71" t="n">
        <v>5000</v>
      </c>
      <c r="L618" s="72"/>
      <c r="M618" s="73"/>
      <c r="O618" s="87"/>
    </row>
    <row r="619" customFormat="false" ht="12.8" hidden="false" customHeight="false" outlineLevel="0" collapsed="false">
      <c r="D619" s="21"/>
      <c r="E619" s="69" t="s">
        <v>314</v>
      </c>
      <c r="F619" s="70"/>
      <c r="G619" s="72" t="n">
        <v>18383.3</v>
      </c>
      <c r="H619" s="72"/>
      <c r="I619" s="72"/>
      <c r="J619" s="72"/>
      <c r="K619" s="72"/>
      <c r="L619" s="72"/>
      <c r="M619" s="73"/>
    </row>
    <row r="621" customFormat="false" ht="12.8" hidden="false" customHeight="false" outlineLevel="0" collapsed="false">
      <c r="D621" s="20" t="s">
        <v>315</v>
      </c>
      <c r="E621" s="20"/>
      <c r="F621" s="20"/>
      <c r="G621" s="20"/>
      <c r="H621" s="20"/>
      <c r="I621" s="20"/>
      <c r="J621" s="20"/>
      <c r="K621" s="20"/>
      <c r="L621" s="20"/>
      <c r="M621" s="20"/>
    </row>
    <row r="622" customFormat="false" ht="12.8" hidden="false" customHeight="false" outlineLevel="0" collapsed="false">
      <c r="D622" s="82"/>
      <c r="E622" s="6"/>
      <c r="F622" s="6"/>
      <c r="G622" s="6" t="s">
        <v>1</v>
      </c>
      <c r="H622" s="6" t="s">
        <v>2</v>
      </c>
      <c r="I622" s="6" t="s">
        <v>3</v>
      </c>
      <c r="J622" s="6" t="s">
        <v>4</v>
      </c>
      <c r="K622" s="6" t="s">
        <v>5</v>
      </c>
      <c r="L622" s="6" t="s">
        <v>6</v>
      </c>
      <c r="M622" s="6" t="s">
        <v>7</v>
      </c>
    </row>
    <row r="623" customFormat="false" ht="12.8" hidden="false" customHeight="false" outlineLevel="0" collapsed="false">
      <c r="A623" s="1" t="n">
        <v>8</v>
      </c>
      <c r="B623" s="1" t="n">
        <v>8</v>
      </c>
      <c r="D623" s="78" t="s">
        <v>8</v>
      </c>
      <c r="E623" s="8" t="n">
        <v>41</v>
      </c>
      <c r="F623" s="8" t="s">
        <v>10</v>
      </c>
      <c r="G623" s="9" t="n">
        <f aca="false">G627</f>
        <v>3120</v>
      </c>
      <c r="H623" s="9" t="n">
        <f aca="false">H627</f>
        <v>0</v>
      </c>
      <c r="I623" s="9" t="n">
        <f aca="false">I627</f>
        <v>10000</v>
      </c>
      <c r="J623" s="9" t="n">
        <f aca="false">J627</f>
        <v>0</v>
      </c>
      <c r="K623" s="9" t="n">
        <f aca="false">K627+K628</f>
        <v>2000</v>
      </c>
      <c r="L623" s="9" t="n">
        <f aca="false">L627</f>
        <v>0</v>
      </c>
      <c r="M623" s="9" t="n">
        <f aca="false">M627</f>
        <v>0</v>
      </c>
    </row>
    <row r="624" customFormat="false" ht="12.8" hidden="false" customHeight="false" outlineLevel="0" collapsed="false">
      <c r="A624" s="1" t="n">
        <v>8</v>
      </c>
      <c r="B624" s="1" t="n">
        <v>8</v>
      </c>
      <c r="D624" s="12"/>
      <c r="E624" s="13"/>
      <c r="F624" s="10" t="s">
        <v>105</v>
      </c>
      <c r="G624" s="11" t="n">
        <f aca="false">SUM(G623)</f>
        <v>3120</v>
      </c>
      <c r="H624" s="11" t="n">
        <f aca="false">SUM(H623)</f>
        <v>0</v>
      </c>
      <c r="I624" s="11" t="n">
        <f aca="false">SUM(I623)</f>
        <v>10000</v>
      </c>
      <c r="J624" s="11" t="n">
        <f aca="false">SUM(J623)</f>
        <v>0</v>
      </c>
      <c r="K624" s="11" t="n">
        <f aca="false">SUM(K623)</f>
        <v>2000</v>
      </c>
      <c r="L624" s="11" t="n">
        <f aca="false">SUM(L623)</f>
        <v>0</v>
      </c>
      <c r="M624" s="11" t="n">
        <f aca="false">SUM(M623)</f>
        <v>0</v>
      </c>
    </row>
    <row r="626" customFormat="false" ht="12.8" hidden="false" customHeight="false" outlineLevel="0" collapsed="false">
      <c r="D626" s="1" t="s">
        <v>44</v>
      </c>
    </row>
    <row r="627" customFormat="false" ht="12.8" hidden="false" customHeight="false" outlineLevel="0" collapsed="false">
      <c r="D627" s="80" t="s">
        <v>316</v>
      </c>
      <c r="E627" s="28" t="s">
        <v>317</v>
      </c>
      <c r="F627" s="12"/>
      <c r="G627" s="29" t="n">
        <v>3120</v>
      </c>
      <c r="H627" s="29"/>
      <c r="I627" s="29" t="n">
        <v>10000</v>
      </c>
      <c r="J627" s="29"/>
      <c r="K627" s="29" t="n">
        <v>0</v>
      </c>
      <c r="L627" s="29" t="n">
        <v>0</v>
      </c>
      <c r="M627" s="30" t="n">
        <v>0</v>
      </c>
    </row>
    <row r="628" customFormat="false" ht="12.8" hidden="false" customHeight="false" outlineLevel="0" collapsed="false">
      <c r="D628" s="81"/>
      <c r="E628" s="36" t="s">
        <v>318</v>
      </c>
      <c r="F628" s="47"/>
      <c r="G628" s="38"/>
      <c r="H628" s="38"/>
      <c r="I628" s="38"/>
      <c r="J628" s="38"/>
      <c r="K628" s="38" t="n">
        <v>2000</v>
      </c>
      <c r="L628" s="38"/>
      <c r="M628" s="39"/>
    </row>
    <row r="630" customFormat="false" ht="12.8" hidden="false" customHeight="false" outlineLevel="0" collapsed="false">
      <c r="D630" s="14" t="s">
        <v>319</v>
      </c>
      <c r="E630" s="14"/>
      <c r="F630" s="14"/>
      <c r="G630" s="14"/>
      <c r="H630" s="14"/>
      <c r="I630" s="14"/>
      <c r="J630" s="14"/>
      <c r="K630" s="14"/>
      <c r="L630" s="14"/>
      <c r="M630" s="14"/>
    </row>
    <row r="631" customFormat="false" ht="12.8" hidden="false" customHeight="false" outlineLevel="0" collapsed="false">
      <c r="D631" s="5"/>
      <c r="E631" s="5"/>
      <c r="F631" s="5"/>
      <c r="G631" s="6" t="s">
        <v>1</v>
      </c>
      <c r="H631" s="6" t="s">
        <v>2</v>
      </c>
      <c r="I631" s="6" t="s">
        <v>3</v>
      </c>
      <c r="J631" s="6" t="s">
        <v>4</v>
      </c>
      <c r="K631" s="6" t="s">
        <v>5</v>
      </c>
      <c r="L631" s="6" t="s">
        <v>6</v>
      </c>
      <c r="M631" s="6" t="s">
        <v>7</v>
      </c>
    </row>
    <row r="632" customFormat="false" ht="12.8" hidden="false" customHeight="false" outlineLevel="0" collapsed="false">
      <c r="A632" s="1" t="n">
        <v>9</v>
      </c>
      <c r="D632" s="49" t="s">
        <v>8</v>
      </c>
      <c r="E632" s="16" t="n">
        <v>41</v>
      </c>
      <c r="F632" s="16" t="s">
        <v>10</v>
      </c>
      <c r="G632" s="17" t="n">
        <f aca="false">G640</f>
        <v>4283.76</v>
      </c>
      <c r="H632" s="17" t="n">
        <f aca="false">H640</f>
        <v>0</v>
      </c>
      <c r="I632" s="17" t="n">
        <f aca="false">I640</f>
        <v>0</v>
      </c>
      <c r="J632" s="17" t="n">
        <f aca="false">J640</f>
        <v>0</v>
      </c>
      <c r="K632" s="17" t="n">
        <f aca="false">K640</f>
        <v>0</v>
      </c>
      <c r="L632" s="17" t="n">
        <f aca="false">L640</f>
        <v>0</v>
      </c>
      <c r="M632" s="17" t="n">
        <f aca="false">M640</f>
        <v>0</v>
      </c>
    </row>
    <row r="633" customFormat="false" ht="12.8" hidden="false" customHeight="false" outlineLevel="0" collapsed="false">
      <c r="D633" s="49"/>
      <c r="E633" s="16" t="n">
        <v>71</v>
      </c>
      <c r="F633" s="16" t="s">
        <v>11</v>
      </c>
      <c r="G633" s="17" t="n">
        <f aca="false">G642</f>
        <v>0</v>
      </c>
      <c r="H633" s="17" t="n">
        <f aca="false">H642</f>
        <v>0</v>
      </c>
      <c r="I633" s="17" t="n">
        <f aca="false">I642</f>
        <v>16000</v>
      </c>
      <c r="J633" s="17" t="n">
        <f aca="false">J642</f>
        <v>70010.5</v>
      </c>
      <c r="K633" s="17" t="n">
        <f aca="false">K642</f>
        <v>4500</v>
      </c>
      <c r="L633" s="17" t="n">
        <f aca="false">L642</f>
        <v>0</v>
      </c>
      <c r="M633" s="17" t="n">
        <f aca="false">M642</f>
        <v>0</v>
      </c>
    </row>
    <row r="634" customFormat="false" ht="12.8" hidden="false" customHeight="false" outlineLevel="0" collapsed="false">
      <c r="A634" s="1" t="n">
        <v>9</v>
      </c>
      <c r="D634" s="12"/>
      <c r="E634" s="13"/>
      <c r="F634" s="18" t="s">
        <v>105</v>
      </c>
      <c r="G634" s="19" t="n">
        <f aca="false">SUM(G632:G633)</f>
        <v>4283.76</v>
      </c>
      <c r="H634" s="19" t="n">
        <f aca="false">SUM(H632:H633)</f>
        <v>0</v>
      </c>
      <c r="I634" s="19" t="n">
        <f aca="false">SUM(I632:I633)</f>
        <v>16000</v>
      </c>
      <c r="J634" s="19" t="n">
        <f aca="false">SUM(J632:J633)</f>
        <v>70010.5</v>
      </c>
      <c r="K634" s="19" t="n">
        <f aca="false">SUM(K632:K633)</f>
        <v>4500</v>
      </c>
      <c r="L634" s="19" t="n">
        <f aca="false">SUM(L632:L633)</f>
        <v>0</v>
      </c>
      <c r="M634" s="19" t="n">
        <f aca="false">SUM(M632:M633)</f>
        <v>0</v>
      </c>
    </row>
    <row r="636" customFormat="false" ht="12.8" hidden="false" customHeight="false" outlineLevel="0" collapsed="false">
      <c r="D636" s="41" t="s">
        <v>320</v>
      </c>
      <c r="E636" s="41"/>
      <c r="F636" s="41"/>
      <c r="G636" s="41"/>
      <c r="H636" s="41"/>
      <c r="I636" s="41"/>
      <c r="J636" s="41"/>
      <c r="K636" s="41"/>
      <c r="L636" s="41"/>
      <c r="M636" s="41"/>
    </row>
    <row r="637" customFormat="false" ht="12.8" hidden="false" customHeight="false" outlineLevel="0" collapsed="false">
      <c r="D637" s="6" t="s">
        <v>20</v>
      </c>
      <c r="E637" s="6" t="s">
        <v>21</v>
      </c>
      <c r="F637" s="6" t="s">
        <v>22</v>
      </c>
      <c r="G637" s="6" t="s">
        <v>1</v>
      </c>
      <c r="H637" s="6" t="s">
        <v>2</v>
      </c>
      <c r="I637" s="6" t="s">
        <v>3</v>
      </c>
      <c r="J637" s="6" t="s">
        <v>4</v>
      </c>
      <c r="K637" s="6" t="s">
        <v>5</v>
      </c>
      <c r="L637" s="6" t="s">
        <v>6</v>
      </c>
      <c r="M637" s="6" t="s">
        <v>7</v>
      </c>
    </row>
    <row r="638" customFormat="false" ht="12.8" hidden="false" customHeight="false" outlineLevel="0" collapsed="false">
      <c r="A638" s="1" t="n">
        <v>9</v>
      </c>
      <c r="B638" s="1" t="n">
        <v>1</v>
      </c>
      <c r="D638" s="50" t="s">
        <v>109</v>
      </c>
      <c r="E638" s="8" t="n">
        <v>650</v>
      </c>
      <c r="F638" s="8" t="s">
        <v>321</v>
      </c>
      <c r="G638" s="9" t="n">
        <v>64.83</v>
      </c>
      <c r="H638" s="9" t="n">
        <v>0</v>
      </c>
      <c r="I638" s="9" t="n">
        <v>0</v>
      </c>
      <c r="J638" s="9" t="n">
        <v>0</v>
      </c>
      <c r="K638" s="9" t="n">
        <v>0</v>
      </c>
      <c r="L638" s="9" t="n">
        <v>0</v>
      </c>
      <c r="M638" s="9" t="n">
        <v>0</v>
      </c>
    </row>
    <row r="639" customFormat="false" ht="12.8" hidden="false" customHeight="false" outlineLevel="0" collapsed="false">
      <c r="A639" s="1" t="n">
        <v>9</v>
      </c>
      <c r="B639" s="1" t="n">
        <v>1</v>
      </c>
      <c r="D639" s="50"/>
      <c r="E639" s="8" t="n">
        <v>820</v>
      </c>
      <c r="F639" s="8" t="s">
        <v>322</v>
      </c>
      <c r="G639" s="9" t="n">
        <v>4218.93</v>
      </c>
      <c r="H639" s="9" t="n">
        <v>0</v>
      </c>
      <c r="I639" s="9" t="n">
        <v>0</v>
      </c>
      <c r="J639" s="9" t="n">
        <v>0</v>
      </c>
      <c r="K639" s="9" t="n">
        <v>0</v>
      </c>
      <c r="L639" s="9" t="n">
        <f aca="false">K639</f>
        <v>0</v>
      </c>
      <c r="M639" s="9" t="n">
        <f aca="false">L639</f>
        <v>0</v>
      </c>
    </row>
    <row r="640" customFormat="false" ht="12.8" hidden="false" customHeight="false" outlineLevel="0" collapsed="false">
      <c r="A640" s="1" t="n">
        <v>9</v>
      </c>
      <c r="B640" s="1" t="n">
        <v>1</v>
      </c>
      <c r="D640" s="51" t="s">
        <v>8</v>
      </c>
      <c r="E640" s="25" t="n">
        <v>41</v>
      </c>
      <c r="F640" s="25" t="s">
        <v>10</v>
      </c>
      <c r="G640" s="26" t="n">
        <f aca="false">SUM(G638:G639)</f>
        <v>4283.76</v>
      </c>
      <c r="H640" s="26" t="n">
        <f aca="false">SUM(H638:H639)</f>
        <v>0</v>
      </c>
      <c r="I640" s="26" t="n">
        <f aca="false">SUM(I638:I639)</f>
        <v>0</v>
      </c>
      <c r="J640" s="26" t="n">
        <f aca="false">SUM(J638:J639)</f>
        <v>0</v>
      </c>
      <c r="K640" s="26" t="n">
        <f aca="false">SUM(K638:K639)</f>
        <v>0</v>
      </c>
      <c r="L640" s="26" t="n">
        <f aca="false">SUM(L638:L639)</f>
        <v>0</v>
      </c>
      <c r="M640" s="26" t="n">
        <f aca="false">SUM(M638:M639)</f>
        <v>0</v>
      </c>
    </row>
    <row r="641" customFormat="false" ht="12.8" hidden="false" customHeight="false" outlineLevel="0" collapsed="false">
      <c r="D641" s="50" t="s">
        <v>109</v>
      </c>
      <c r="E641" s="8" t="n">
        <v>810</v>
      </c>
      <c r="F641" s="8" t="s">
        <v>323</v>
      </c>
      <c r="G641" s="9" t="n">
        <v>0</v>
      </c>
      <c r="H641" s="9" t="n">
        <v>0</v>
      </c>
      <c r="I641" s="9" t="n">
        <v>16000</v>
      </c>
      <c r="J641" s="9" t="n">
        <v>70010.5</v>
      </c>
      <c r="K641" s="9" t="n">
        <v>4500</v>
      </c>
      <c r="L641" s="9" t="n">
        <v>0</v>
      </c>
      <c r="M641" s="9" t="n">
        <v>0</v>
      </c>
    </row>
    <row r="642" customFormat="false" ht="12.8" hidden="false" customHeight="false" outlineLevel="0" collapsed="false">
      <c r="D642" s="51" t="s">
        <v>8</v>
      </c>
      <c r="E642" s="25" t="n">
        <v>71</v>
      </c>
      <c r="F642" s="25" t="s">
        <v>11</v>
      </c>
      <c r="G642" s="26" t="n">
        <f aca="false">SUM(G641:G641)</f>
        <v>0</v>
      </c>
      <c r="H642" s="26" t="n">
        <f aca="false">SUM(H641:H641)</f>
        <v>0</v>
      </c>
      <c r="I642" s="26" t="n">
        <f aca="false">SUM(I641:I641)</f>
        <v>16000</v>
      </c>
      <c r="J642" s="26" t="n">
        <f aca="false">SUM(J641:J641)</f>
        <v>70010.5</v>
      </c>
      <c r="K642" s="26" t="n">
        <f aca="false">SUM(K641:K641)</f>
        <v>4500</v>
      </c>
      <c r="L642" s="26" t="n">
        <f aca="false">SUM(L641:L641)</f>
        <v>0</v>
      </c>
      <c r="M642" s="26" t="n">
        <f aca="false">SUM(M641:M641)</f>
        <v>0</v>
      </c>
    </row>
    <row r="643" customFormat="false" ht="12.8" hidden="false" customHeight="false" outlineLevel="0" collapsed="false">
      <c r="D643" s="53"/>
      <c r="E643" s="54"/>
      <c r="F643" s="10" t="s">
        <v>10</v>
      </c>
      <c r="G643" s="11" t="n">
        <f aca="false">SUM(G642:G642)</f>
        <v>0</v>
      </c>
      <c r="H643" s="11" t="n">
        <f aca="false">SUM(H642:H642)</f>
        <v>0</v>
      </c>
      <c r="I643" s="11" t="n">
        <f aca="false">SUM(I642:I642)</f>
        <v>16000</v>
      </c>
      <c r="J643" s="11" t="n">
        <f aca="false">SUM(J642:J642)</f>
        <v>70010.5</v>
      </c>
      <c r="K643" s="11" t="n">
        <f aca="false">SUM(K642:K642)</f>
        <v>4500</v>
      </c>
      <c r="L643" s="11" t="n">
        <f aca="false">SUM(L642:L642)</f>
        <v>0</v>
      </c>
      <c r="M643" s="11" t="n">
        <f aca="false">SUM(M642:M642)</f>
        <v>0</v>
      </c>
    </row>
  </sheetData>
  <mergeCells count="70">
    <mergeCell ref="D3:D19"/>
    <mergeCell ref="D22:M22"/>
    <mergeCell ref="D24:D26"/>
    <mergeCell ref="D29:M29"/>
    <mergeCell ref="D31:D33"/>
    <mergeCell ref="D36:M36"/>
    <mergeCell ref="D38:D41"/>
    <mergeCell ref="D47:M47"/>
    <mergeCell ref="D51:D54"/>
    <mergeCell ref="D60:M60"/>
    <mergeCell ref="D62:D64"/>
    <mergeCell ref="D70:M70"/>
    <mergeCell ref="D84:M84"/>
    <mergeCell ref="D86:D89"/>
    <mergeCell ref="D99:M99"/>
    <mergeCell ref="D104:M104"/>
    <mergeCell ref="D106:D108"/>
    <mergeCell ref="D110:D113"/>
    <mergeCell ref="D119:M119"/>
    <mergeCell ref="D123:D124"/>
    <mergeCell ref="D129:M129"/>
    <mergeCell ref="D133:D134"/>
    <mergeCell ref="D143:M143"/>
    <mergeCell ref="D145:D146"/>
    <mergeCell ref="D149:M149"/>
    <mergeCell ref="D151:D153"/>
    <mergeCell ref="D158:D160"/>
    <mergeCell ref="D162:D165"/>
    <mergeCell ref="D167:D168"/>
    <mergeCell ref="D177:D179"/>
    <mergeCell ref="D181:D183"/>
    <mergeCell ref="D197:D200"/>
    <mergeCell ref="D208:D209"/>
    <mergeCell ref="D214:D217"/>
    <mergeCell ref="D239:D240"/>
    <mergeCell ref="D261:D263"/>
    <mergeCell ref="D276:D279"/>
    <mergeCell ref="D284:D286"/>
    <mergeCell ref="D291:D292"/>
    <mergeCell ref="D302:D303"/>
    <mergeCell ref="D313:D314"/>
    <mergeCell ref="D328:D330"/>
    <mergeCell ref="D349:D351"/>
    <mergeCell ref="D353:D356"/>
    <mergeCell ref="D364:D365"/>
    <mergeCell ref="D370:D371"/>
    <mergeCell ref="D378:D380"/>
    <mergeCell ref="D402:D403"/>
    <mergeCell ref="D414:D416"/>
    <mergeCell ref="D428:D429"/>
    <mergeCell ref="D459:D461"/>
    <mergeCell ref="D466:D468"/>
    <mergeCell ref="D473:D475"/>
    <mergeCell ref="D477:D480"/>
    <mergeCell ref="D511:D513"/>
    <mergeCell ref="D518:D519"/>
    <mergeCell ref="D523:D534"/>
    <mergeCell ref="D538:D539"/>
    <mergeCell ref="D543:D549"/>
    <mergeCell ref="D557:D561"/>
    <mergeCell ref="D565:D566"/>
    <mergeCell ref="D570:D573"/>
    <mergeCell ref="D577:D578"/>
    <mergeCell ref="D582:D583"/>
    <mergeCell ref="D584:D591"/>
    <mergeCell ref="D603:D606"/>
    <mergeCell ref="D611:D612"/>
    <mergeCell ref="D616:D619"/>
    <mergeCell ref="D632:D633"/>
    <mergeCell ref="D638:D639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&amp;L&amp;"Arial,Standaard"&amp;10Finančný rozpočet v členení podľa programov&amp;C&amp;"Arial,Standaard"&amp;10Obec Nesluša&amp;R&amp;"Arial,Standaard"&amp;10 2019 - 2021</oddHeader>
    <oddFooter>&amp;L&amp;"Arial,Standaard"&amp;10Príloha č. 1&amp;C&amp;"Arial,Standaard"&amp;10Schválený UOZ_I-26/2019&amp;R&amp;"Arial,Standaard"&amp;10 01. 03. 2019</oddFooter>
  </headerFooter>
  <rowBreaks count="13" manualBreakCount="13">
    <brk id="59" man="true" max="16383" min="0"/>
    <brk id="118" man="true" max="16383" min="0"/>
    <brk id="148" man="true" max="16383" min="0"/>
    <brk id="205" man="true" max="16383" min="0"/>
    <brk id="236" man="true" max="16383" min="0"/>
    <brk id="273" man="true" max="16383" min="0"/>
    <brk id="341" man="true" max="16383" min="0"/>
    <brk id="361" man="true" max="16383" min="0"/>
    <brk id="425" man="true" max="16383" min="0"/>
    <brk id="456" man="true" max="16383" min="0"/>
    <brk id="508" man="true" max="16383" min="0"/>
    <brk id="574" man="true" max="16383" min="0"/>
    <brk id="629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9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88" width="16.34"/>
    <col collapsed="false" customWidth="true" hidden="false" outlineLevel="0" max="2" min="2" style="88" width="17.55"/>
    <col collapsed="false" customWidth="true" hidden="false" outlineLevel="0" max="1025" min="3" style="88" width="8.64"/>
  </cols>
  <sheetData>
    <row r="1" customFormat="false" ht="12.8" hidden="false" customHeight="false" outlineLevel="0" collapsed="false">
      <c r="A1" s="88" t="s">
        <v>324</v>
      </c>
      <c r="B1" s="88" t="s">
        <v>325</v>
      </c>
    </row>
    <row r="2" customFormat="false" ht="12.8" hidden="false" customHeight="false" outlineLevel="0" collapsed="false">
      <c r="A2" s="88" t="s">
        <v>1</v>
      </c>
      <c r="B2" s="88" t="s">
        <v>326</v>
      </c>
    </row>
    <row r="3" customFormat="false" ht="12.8" hidden="false" customHeight="false" outlineLevel="0" collapsed="false">
      <c r="A3" s="88" t="s">
        <v>2</v>
      </c>
      <c r="B3" s="88" t="s">
        <v>327</v>
      </c>
    </row>
    <row r="4" customFormat="false" ht="12.8" hidden="false" customHeight="false" outlineLevel="0" collapsed="false">
      <c r="A4" s="88" t="s">
        <v>3</v>
      </c>
      <c r="B4" s="88" t="s">
        <v>328</v>
      </c>
    </row>
    <row r="5" customFormat="false" ht="12.8" hidden="false" customHeight="false" outlineLevel="0" collapsed="false">
      <c r="A5" s="88" t="s">
        <v>4</v>
      </c>
      <c r="B5" s="88" t="s">
        <v>329</v>
      </c>
    </row>
    <row r="6" customFormat="false" ht="12.8" hidden="false" customHeight="false" outlineLevel="0" collapsed="false">
      <c r="A6" s="88" t="s">
        <v>5</v>
      </c>
      <c r="B6" s="88" t="s">
        <v>330</v>
      </c>
    </row>
    <row r="7" customFormat="false" ht="12.8" hidden="false" customHeight="false" outlineLevel="0" collapsed="false">
      <c r="A7" s="88" t="s">
        <v>6</v>
      </c>
      <c r="B7" s="88" t="s">
        <v>331</v>
      </c>
    </row>
    <row r="8" customFormat="false" ht="12.8" hidden="false" customHeight="false" outlineLevel="0" collapsed="false">
      <c r="A8" s="88" t="s">
        <v>7</v>
      </c>
      <c r="B8" s="88" t="s">
        <v>332</v>
      </c>
    </row>
    <row r="9" customFormat="false" ht="12.8" hidden="false" customHeight="false" outlineLevel="0" collapsed="false">
      <c r="A9" s="88" t="s">
        <v>333</v>
      </c>
      <c r="B9" s="88" t="s">
        <v>334</v>
      </c>
    </row>
    <row r="10" customFormat="false" ht="12.8" hidden="false" customHeight="false" outlineLevel="0" collapsed="false">
      <c r="A10" s="88" t="s">
        <v>335</v>
      </c>
      <c r="B10" s="88" t="s">
        <v>336</v>
      </c>
    </row>
    <row r="11" customFormat="false" ht="12.8" hidden="false" customHeight="false" outlineLevel="0" collapsed="false">
      <c r="A11" s="88" t="s">
        <v>337</v>
      </c>
      <c r="B11" s="88" t="s">
        <v>338</v>
      </c>
    </row>
    <row r="12" customFormat="false" ht="12.8" hidden="false" customHeight="false" outlineLevel="0" collapsed="false">
      <c r="A12" s="88" t="s">
        <v>71</v>
      </c>
      <c r="B12" s="88" t="s">
        <v>339</v>
      </c>
    </row>
    <row r="13" customFormat="false" ht="12.8" hidden="false" customHeight="false" outlineLevel="0" collapsed="false">
      <c r="A13" s="88" t="s">
        <v>21</v>
      </c>
      <c r="B13" s="88" t="s">
        <v>340</v>
      </c>
    </row>
    <row r="14" customFormat="false" ht="12.8" hidden="false" customHeight="false" outlineLevel="0" collapsed="false">
      <c r="A14" s="88" t="s">
        <v>341</v>
      </c>
      <c r="B14" s="88" t="s">
        <v>202</v>
      </c>
    </row>
    <row r="15" customFormat="false" ht="12.8" hidden="false" customHeight="false" outlineLevel="0" collapsed="false">
      <c r="A15" s="88" t="s">
        <v>20</v>
      </c>
      <c r="B15" s="88" t="s">
        <v>342</v>
      </c>
    </row>
    <row r="16" customFormat="false" ht="12.8" hidden="false" customHeight="false" outlineLevel="0" collapsed="false">
      <c r="A16" s="88" t="s">
        <v>343</v>
      </c>
      <c r="B16" s="88" t="s">
        <v>344</v>
      </c>
    </row>
    <row r="17" customFormat="false" ht="12.8" hidden="false" customHeight="false" outlineLevel="0" collapsed="false">
      <c r="A17" s="88" t="s">
        <v>345</v>
      </c>
      <c r="B17" s="88" t="s">
        <v>346</v>
      </c>
    </row>
    <row r="18" customFormat="false" ht="12.8" hidden="false" customHeight="false" outlineLevel="0" collapsed="false">
      <c r="A18" s="88" t="s">
        <v>347</v>
      </c>
      <c r="B18" s="88" t="s">
        <v>348</v>
      </c>
    </row>
    <row r="19" customFormat="false" ht="12.8" hidden="false" customHeight="false" outlineLevel="0" collapsed="false">
      <c r="A19" s="88" t="s">
        <v>349</v>
      </c>
      <c r="B19" s="88" t="s">
        <v>350</v>
      </c>
    </row>
    <row r="20" customFormat="false" ht="12.8" hidden="false" customHeight="false" outlineLevel="0" collapsed="false">
      <c r="A20" s="88" t="s">
        <v>99</v>
      </c>
      <c r="B20" s="88" t="s">
        <v>351</v>
      </c>
    </row>
    <row r="21" customFormat="false" ht="12.8" hidden="false" customHeight="false" outlineLevel="0" collapsed="false">
      <c r="A21" s="88" t="s">
        <v>100</v>
      </c>
      <c r="B21" s="88" t="s">
        <v>352</v>
      </c>
    </row>
    <row r="22" customFormat="false" ht="12.8" hidden="false" customHeight="false" outlineLevel="0" collapsed="false">
      <c r="A22" s="88" t="s">
        <v>101</v>
      </c>
      <c r="B22" s="88" t="s">
        <v>353</v>
      </c>
    </row>
    <row r="23" customFormat="false" ht="12.8" hidden="false" customHeight="false" outlineLevel="0" collapsed="false">
      <c r="A23" s="88" t="s">
        <v>37</v>
      </c>
      <c r="B23" s="88" t="s">
        <v>354</v>
      </c>
    </row>
    <row r="24" customFormat="false" ht="12.8" hidden="false" customHeight="false" outlineLevel="0" collapsed="false">
      <c r="A24" s="88" t="s">
        <v>231</v>
      </c>
      <c r="B24" s="88" t="s">
        <v>355</v>
      </c>
    </row>
    <row r="25" customFormat="false" ht="12.8" hidden="false" customHeight="false" outlineLevel="0" collapsed="false">
      <c r="A25" s="88" t="s">
        <v>356</v>
      </c>
      <c r="B25" s="88" t="s">
        <v>357</v>
      </c>
    </row>
    <row r="26" customFormat="false" ht="12.8" hidden="false" customHeight="false" outlineLevel="0" collapsed="false">
      <c r="A26" s="88" t="s">
        <v>358</v>
      </c>
      <c r="B26" s="88" t="s">
        <v>359</v>
      </c>
    </row>
    <row r="27" customFormat="false" ht="12.8" hidden="false" customHeight="false" outlineLevel="0" collapsed="false">
      <c r="A27" s="88" t="s">
        <v>360</v>
      </c>
      <c r="B27" s="88" t="s">
        <v>361</v>
      </c>
    </row>
    <row r="28" customFormat="false" ht="12.8" hidden="false" customHeight="false" outlineLevel="0" collapsed="false">
      <c r="A28" s="88" t="s">
        <v>362</v>
      </c>
      <c r="B28" s="88" t="s">
        <v>363</v>
      </c>
    </row>
    <row r="29" customFormat="false" ht="12.8" hidden="false" customHeight="false" outlineLevel="0" collapsed="false">
      <c r="A29" s="88" t="s">
        <v>364</v>
      </c>
      <c r="B29" s="88" t="s">
        <v>365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&amp;C&amp;"Arial,Standaard"&amp;10&amp;A</oddHeader>
    <oddFooter>&amp;C&amp;"Arial,Standaard"&amp;10Strana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1804</TotalTime>
  <Application>LibreOffice/6.2.2.2$Linux_X86_64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 01. 03. 2019, uznesením č. I-26/2019
Podľa návrhu č. 1 zo 14. 02. 2019.</dc:description>
  <cp:keywords>rozpočet 2019 2020 2021 obec Nesluša schválený</cp:keywords>
  <dc:language>sk-SK</dc:language>
  <cp:lastModifiedBy>Matej Tabaček</cp:lastModifiedBy>
  <dcterms:modified xsi:type="dcterms:W3CDTF">2019-05-02T09:14:42Z</dcterms:modified>
  <cp:revision>127</cp:revision>
  <dc:subject>Schválený rozpočet</dc:subject>
  <dc:title>Rozpočet 2019 - 2021 Obec Nesluša</dc:title>
</cp:coreProperties>
</file>