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j Tabaček\Documents\UCTOVNICTVO\rozpocet\2016\"/>
    </mc:Choice>
  </mc:AlternateContent>
  <bookViews>
    <workbookView xWindow="10230" yWindow="1350" windowWidth="19560" windowHeight="8340"/>
  </bookViews>
  <sheets>
    <sheet name="príjmy" sheetId="5" r:id="rId1"/>
    <sheet name="výdaje" sheetId="1" r:id="rId2"/>
    <sheet name="skratky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4" i="1" l="1"/>
  <c r="L114" i="1"/>
  <c r="M114" i="1" s="1"/>
  <c r="I62" i="5"/>
  <c r="J62" i="5" s="1"/>
  <c r="I60" i="5"/>
  <c r="J60" i="5" s="1"/>
  <c r="I59" i="5"/>
  <c r="J59" i="5" s="1"/>
  <c r="I58" i="5"/>
  <c r="J58" i="5" s="1"/>
  <c r="I57" i="5"/>
  <c r="J57" i="5" s="1"/>
  <c r="I56" i="5"/>
  <c r="J56" i="5" s="1"/>
  <c r="I54" i="5"/>
  <c r="J54" i="5" s="1"/>
  <c r="I53" i="5"/>
  <c r="J53" i="5" s="1"/>
  <c r="I52" i="5"/>
  <c r="J52" i="5" s="1"/>
  <c r="I51" i="5"/>
  <c r="J51" i="5" s="1"/>
  <c r="I50" i="5"/>
  <c r="J50" i="5" s="1"/>
  <c r="I49" i="5"/>
  <c r="J49" i="5" s="1"/>
  <c r="G46" i="5"/>
  <c r="H145" i="1"/>
  <c r="E7" i="5"/>
  <c r="H9" i="5"/>
  <c r="I9" i="5"/>
  <c r="J9" i="5"/>
  <c r="I10" i="5"/>
  <c r="J10" i="5"/>
  <c r="D9" i="5"/>
  <c r="E11" i="5"/>
  <c r="E15" i="5" s="1"/>
  <c r="F11" i="5"/>
  <c r="F15" i="5" s="1"/>
  <c r="G11" i="5"/>
  <c r="G15" i="5" s="1"/>
  <c r="H11" i="5"/>
  <c r="H15" i="5" s="1"/>
  <c r="I11" i="5"/>
  <c r="I15" i="5" s="1"/>
  <c r="J11" i="5"/>
  <c r="J15" i="5" s="1"/>
  <c r="D11" i="5"/>
  <c r="D15" i="5" s="1"/>
  <c r="E6" i="5"/>
  <c r="H98" i="5"/>
  <c r="H10" i="5" s="1"/>
  <c r="G98" i="5"/>
  <c r="G10" i="5" s="1"/>
  <c r="G97" i="5"/>
  <c r="G9" i="5" s="1"/>
  <c r="F98" i="5"/>
  <c r="F10" i="5" s="1"/>
  <c r="F97" i="5"/>
  <c r="F9" i="5" s="1"/>
  <c r="E98" i="5"/>
  <c r="E10" i="5" s="1"/>
  <c r="E97" i="5"/>
  <c r="E9" i="5" s="1"/>
  <c r="I100" i="5"/>
  <c r="J100" i="5"/>
  <c r="D98" i="5"/>
  <c r="D10" i="5" s="1"/>
  <c r="E93" i="5"/>
  <c r="F93" i="5"/>
  <c r="H93" i="5"/>
  <c r="I91" i="5"/>
  <c r="D72" i="5"/>
  <c r="D93" i="5" s="1"/>
  <c r="G72" i="5"/>
  <c r="G93" i="5" s="1"/>
  <c r="I89" i="5"/>
  <c r="J89" i="5" s="1"/>
  <c r="I72" i="5"/>
  <c r="J72" i="5" s="1"/>
  <c r="I73" i="5"/>
  <c r="J73" i="5" s="1"/>
  <c r="I74" i="5"/>
  <c r="J74" i="5" s="1"/>
  <c r="I75" i="5"/>
  <c r="J75" i="5" s="1"/>
  <c r="I76" i="5"/>
  <c r="J76" i="5" s="1"/>
  <c r="I77" i="5"/>
  <c r="J77" i="5" s="1"/>
  <c r="I78" i="5"/>
  <c r="J78" i="5" s="1"/>
  <c r="I79" i="5"/>
  <c r="J79" i="5" s="1"/>
  <c r="I80" i="5"/>
  <c r="J80" i="5" s="1"/>
  <c r="I81" i="5"/>
  <c r="J81" i="5" s="1"/>
  <c r="I82" i="5"/>
  <c r="J82" i="5" s="1"/>
  <c r="I83" i="5"/>
  <c r="J83" i="5" s="1"/>
  <c r="I84" i="5"/>
  <c r="J84" i="5" s="1"/>
  <c r="I85" i="5"/>
  <c r="J85" i="5" s="1"/>
  <c r="I86" i="5"/>
  <c r="J86" i="5" s="1"/>
  <c r="I87" i="5"/>
  <c r="J87" i="5" s="1"/>
  <c r="J88" i="5"/>
  <c r="I90" i="5"/>
  <c r="J90" i="5" s="1"/>
  <c r="I71" i="5"/>
  <c r="I45" i="5"/>
  <c r="J45" i="5" s="1"/>
  <c r="H47" i="5"/>
  <c r="I42" i="5"/>
  <c r="J42" i="5" s="1"/>
  <c r="I44" i="5"/>
  <c r="J44" i="5" s="1"/>
  <c r="I46" i="5"/>
  <c r="J46" i="5" s="1"/>
  <c r="I41" i="5"/>
  <c r="J41" i="5" s="1"/>
  <c r="H526" i="1"/>
  <c r="L526" i="1"/>
  <c r="M526" i="1"/>
  <c r="K498" i="1"/>
  <c r="K499" i="1" s="1"/>
  <c r="K525" i="1"/>
  <c r="K526" i="1" s="1"/>
  <c r="J525" i="1"/>
  <c r="J526" i="1" s="1"/>
  <c r="I525" i="1"/>
  <c r="I526" i="1" s="1"/>
  <c r="K515" i="1"/>
  <c r="L498" i="1"/>
  <c r="M498" i="1"/>
  <c r="M499" i="1" s="1"/>
  <c r="L428" i="1"/>
  <c r="M428" i="1" s="1"/>
  <c r="L427" i="1"/>
  <c r="M427" i="1" s="1"/>
  <c r="L426" i="1"/>
  <c r="M426" i="1" s="1"/>
  <c r="L251" i="1"/>
  <c r="M251" i="1" s="1"/>
  <c r="L181" i="1"/>
  <c r="M181" i="1" s="1"/>
  <c r="L180" i="1"/>
  <c r="M180" i="1" s="1"/>
  <c r="L179" i="1"/>
  <c r="M179" i="1" s="1"/>
  <c r="L182" i="1"/>
  <c r="M182" i="1" s="1"/>
  <c r="D12" i="5" l="1"/>
  <c r="H100" i="5"/>
  <c r="E12" i="5"/>
  <c r="F12" i="5"/>
  <c r="J12" i="5"/>
  <c r="I12" i="5"/>
  <c r="H12" i="5"/>
  <c r="G12" i="5"/>
  <c r="D100" i="5"/>
  <c r="G100" i="5"/>
  <c r="F100" i="5"/>
  <c r="E100" i="5"/>
  <c r="I93" i="5"/>
  <c r="J92" i="5"/>
  <c r="J91" i="5"/>
  <c r="J71" i="5"/>
  <c r="J93" i="5" l="1"/>
  <c r="J66" i="5" s="1"/>
  <c r="J3" i="5" s="1"/>
  <c r="J13" i="5" s="1"/>
  <c r="D47" i="5"/>
  <c r="D36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25" i="5"/>
  <c r="J25" i="5" s="1"/>
  <c r="H421" i="1"/>
  <c r="I421" i="1"/>
  <c r="J421" i="1"/>
  <c r="K421" i="1"/>
  <c r="H418" i="1"/>
  <c r="I418" i="1"/>
  <c r="J418" i="1"/>
  <c r="K418" i="1"/>
  <c r="G418" i="1"/>
  <c r="G421" i="1"/>
  <c r="L417" i="1"/>
  <c r="M417" i="1" s="1"/>
  <c r="L420" i="1"/>
  <c r="M420" i="1" s="1"/>
  <c r="L419" i="1"/>
  <c r="M419" i="1" s="1"/>
  <c r="M421" i="1" s="1"/>
  <c r="L416" i="1"/>
  <c r="L409" i="1"/>
  <c r="M409" i="1" s="1"/>
  <c r="L232" i="1"/>
  <c r="M232" i="1" s="1"/>
  <c r="M231" i="1"/>
  <c r="L362" i="1"/>
  <c r="M362" i="1" s="1"/>
  <c r="L352" i="1"/>
  <c r="M352" i="1" s="1"/>
  <c r="L340" i="1"/>
  <c r="M340" i="1" s="1"/>
  <c r="M341" i="1"/>
  <c r="L339" i="1"/>
  <c r="M339" i="1" s="1"/>
  <c r="L334" i="1"/>
  <c r="M334" i="1" s="1"/>
  <c r="L335" i="1"/>
  <c r="M335" i="1" s="1"/>
  <c r="L333" i="1"/>
  <c r="M333" i="1" s="1"/>
  <c r="L329" i="1"/>
  <c r="M329" i="1" s="1"/>
  <c r="L330" i="1"/>
  <c r="M330" i="1" s="1"/>
  <c r="L307" i="1"/>
  <c r="M307" i="1" s="1"/>
  <c r="M308" i="1"/>
  <c r="L309" i="1"/>
  <c r="M309" i="1" s="1"/>
  <c r="L306" i="1"/>
  <c r="M306" i="1" s="1"/>
  <c r="L279" i="1"/>
  <c r="M279" i="1" s="1"/>
  <c r="L255" i="1"/>
  <c r="M255" i="1" s="1"/>
  <c r="L247" i="1"/>
  <c r="M247" i="1" s="1"/>
  <c r="L246" i="1"/>
  <c r="M246" i="1" s="1"/>
  <c r="L238" i="1"/>
  <c r="M238" i="1" s="1"/>
  <c r="L237" i="1"/>
  <c r="M237" i="1" s="1"/>
  <c r="L240" i="1"/>
  <c r="M240" i="1" s="1"/>
  <c r="L205" i="1"/>
  <c r="M205" i="1" s="1"/>
  <c r="M204" i="1"/>
  <c r="M201" i="1"/>
  <c r="L196" i="1"/>
  <c r="M196" i="1" s="1"/>
  <c r="M177" i="1"/>
  <c r="L177" i="1"/>
  <c r="I66" i="5"/>
  <c r="I3" i="5" s="1"/>
  <c r="I13" i="5" s="1"/>
  <c r="H66" i="5"/>
  <c r="H3" i="5" s="1"/>
  <c r="H13" i="5" s="1"/>
  <c r="G66" i="5"/>
  <c r="G3" i="5" s="1"/>
  <c r="G13" i="5" s="1"/>
  <c r="F66" i="5"/>
  <c r="F3" i="5" s="1"/>
  <c r="F13" i="5" s="1"/>
  <c r="E66" i="5"/>
  <c r="E3" i="5" s="1"/>
  <c r="E13" i="5" s="1"/>
  <c r="D66" i="5"/>
  <c r="D3" i="5" s="1"/>
  <c r="D13" i="5" s="1"/>
  <c r="J47" i="5"/>
  <c r="J36" i="5" s="1"/>
  <c r="I47" i="5"/>
  <c r="I36" i="5" s="1"/>
  <c r="H36" i="5"/>
  <c r="G47" i="5"/>
  <c r="G36" i="5" s="1"/>
  <c r="F47" i="5"/>
  <c r="F36" i="5" s="1"/>
  <c r="E47" i="5"/>
  <c r="E36" i="5" s="1"/>
  <c r="F32" i="5"/>
  <c r="F20" i="5" s="1"/>
  <c r="E32" i="5"/>
  <c r="E20" i="5" s="1"/>
  <c r="D32" i="5"/>
  <c r="D20" i="5" s="1"/>
  <c r="H158" i="1"/>
  <c r="I158" i="1"/>
  <c r="J158" i="1"/>
  <c r="K158" i="1"/>
  <c r="L158" i="1"/>
  <c r="M158" i="1"/>
  <c r="G158" i="1"/>
  <c r="L150" i="1"/>
  <c r="M150" i="1" s="1"/>
  <c r="L145" i="1"/>
  <c r="M145" i="1" s="1"/>
  <c r="L144" i="1"/>
  <c r="M144" i="1" s="1"/>
  <c r="L132" i="1"/>
  <c r="M132" i="1" s="1"/>
  <c r="L120" i="1"/>
  <c r="M120" i="1" s="1"/>
  <c r="L106" i="1"/>
  <c r="M106" i="1" s="1"/>
  <c r="L107" i="1"/>
  <c r="M107" i="1" s="1"/>
  <c r="L109" i="1"/>
  <c r="M109" i="1" s="1"/>
  <c r="M108" i="1"/>
  <c r="L84" i="1"/>
  <c r="M84" i="1" s="1"/>
  <c r="L85" i="1"/>
  <c r="M85" i="1" s="1"/>
  <c r="L83" i="1"/>
  <c r="M83" i="1" s="1"/>
  <c r="M45" i="1"/>
  <c r="L45" i="1"/>
  <c r="D4" i="5" l="1"/>
  <c r="D14" i="5" s="1"/>
  <c r="D16" i="5" s="1"/>
  <c r="E4" i="5"/>
  <c r="E14" i="5" s="1"/>
  <c r="F4" i="5"/>
  <c r="F14" i="5" s="1"/>
  <c r="L421" i="1"/>
  <c r="L418" i="1"/>
  <c r="G67" i="5"/>
  <c r="G37" i="5"/>
  <c r="D67" i="5"/>
  <c r="H37" i="5"/>
  <c r="I8" i="5"/>
  <c r="G32" i="5"/>
  <c r="D37" i="5"/>
  <c r="H67" i="5"/>
  <c r="H32" i="5"/>
  <c r="E67" i="5"/>
  <c r="I67" i="5"/>
  <c r="E8" i="5"/>
  <c r="M416" i="1"/>
  <c r="M418" i="1" s="1"/>
  <c r="F67" i="5"/>
  <c r="J67" i="5"/>
  <c r="H8" i="5"/>
  <c r="F8" i="5"/>
  <c r="J8" i="5"/>
  <c r="L497" i="1"/>
  <c r="L499" i="1" s="1"/>
  <c r="G20" i="5" l="1"/>
  <c r="H20" i="5"/>
  <c r="D8" i="5"/>
  <c r="I37" i="5"/>
  <c r="E37" i="5"/>
  <c r="D21" i="5"/>
  <c r="J32" i="5"/>
  <c r="J20" i="5" s="1"/>
  <c r="I32" i="5"/>
  <c r="I20" i="5" s="1"/>
  <c r="F37" i="5"/>
  <c r="G8" i="5"/>
  <c r="J37" i="5"/>
  <c r="F21" i="5"/>
  <c r="E21" i="5"/>
  <c r="L96" i="1"/>
  <c r="M96" i="1" s="1"/>
  <c r="L113" i="1"/>
  <c r="M113" i="1" s="1"/>
  <c r="L112" i="1"/>
  <c r="M112" i="1" s="1"/>
  <c r="L60" i="1"/>
  <c r="M60" i="1" s="1"/>
  <c r="L62" i="1"/>
  <c r="M62" i="1" s="1"/>
  <c r="L61" i="1"/>
  <c r="M61" i="1" s="1"/>
  <c r="H270" i="1"/>
  <c r="I270" i="1"/>
  <c r="J270" i="1"/>
  <c r="G270" i="1"/>
  <c r="L268" i="1"/>
  <c r="H267" i="1"/>
  <c r="I267" i="1"/>
  <c r="J267" i="1"/>
  <c r="K267" i="1"/>
  <c r="G267" i="1"/>
  <c r="L250" i="1"/>
  <c r="M250" i="1" s="1"/>
  <c r="L267" i="1"/>
  <c r="L275" i="1"/>
  <c r="M275" i="1" s="1"/>
  <c r="L274" i="1"/>
  <c r="M274" i="1" s="1"/>
  <c r="L273" i="1"/>
  <c r="M273" i="1" s="1"/>
  <c r="K412" i="1"/>
  <c r="L412" i="1" s="1"/>
  <c r="M404" i="1"/>
  <c r="L404" i="1"/>
  <c r="M348" i="1"/>
  <c r="K72" i="1"/>
  <c r="L72" i="1" s="1"/>
  <c r="M72" i="1" s="1"/>
  <c r="L73" i="1"/>
  <c r="M73" i="1" s="1"/>
  <c r="K71" i="1"/>
  <c r="L71" i="1" s="1"/>
  <c r="M71" i="1" s="1"/>
  <c r="H10" i="1"/>
  <c r="H11" i="1" s="1"/>
  <c r="I10" i="1"/>
  <c r="I11" i="1" s="1"/>
  <c r="J10" i="1"/>
  <c r="J11" i="1" s="1"/>
  <c r="K10" i="1"/>
  <c r="K11" i="1" s="1"/>
  <c r="L10" i="1"/>
  <c r="L11" i="1" s="1"/>
  <c r="M10" i="1"/>
  <c r="M11" i="1" s="1"/>
  <c r="G10" i="1"/>
  <c r="G11" i="1" s="1"/>
  <c r="M552" i="1"/>
  <c r="M545" i="1" s="1"/>
  <c r="L552" i="1"/>
  <c r="L545" i="1" s="1"/>
  <c r="K552" i="1"/>
  <c r="K545" i="1" s="1"/>
  <c r="K546" i="1" s="1"/>
  <c r="J552" i="1"/>
  <c r="J545" i="1" s="1"/>
  <c r="J546" i="1" s="1"/>
  <c r="I552" i="1"/>
  <c r="I545" i="1" s="1"/>
  <c r="H552" i="1"/>
  <c r="H545" i="1" s="1"/>
  <c r="G552" i="1"/>
  <c r="G545" i="1" s="1"/>
  <c r="G546" i="1" s="1"/>
  <c r="H440" i="1"/>
  <c r="H8" i="1" s="1"/>
  <c r="H14" i="1" s="1"/>
  <c r="I440" i="1"/>
  <c r="I8" i="1" s="1"/>
  <c r="I14" i="1" s="1"/>
  <c r="J440" i="1"/>
  <c r="J8" i="1" s="1"/>
  <c r="J14" i="1" s="1"/>
  <c r="K440" i="1"/>
  <c r="K8" i="1" s="1"/>
  <c r="K14" i="1" s="1"/>
  <c r="L440" i="1"/>
  <c r="L8" i="1" s="1"/>
  <c r="L14" i="1" s="1"/>
  <c r="M440" i="1"/>
  <c r="M8" i="1" s="1"/>
  <c r="M14" i="1" s="1"/>
  <c r="J498" i="1"/>
  <c r="I498" i="1"/>
  <c r="J497" i="1"/>
  <c r="J499" i="1" s="1"/>
  <c r="I497" i="1"/>
  <c r="H438" i="1"/>
  <c r="K438" i="1"/>
  <c r="L438" i="1"/>
  <c r="L6" i="1" s="1"/>
  <c r="M438" i="1"/>
  <c r="M6" i="1" s="1"/>
  <c r="H537" i="1"/>
  <c r="H538" i="1" s="1"/>
  <c r="I537" i="1"/>
  <c r="I538" i="1" s="1"/>
  <c r="J537" i="1"/>
  <c r="J538" i="1" s="1"/>
  <c r="K537" i="1"/>
  <c r="K538" i="1" s="1"/>
  <c r="L537" i="1"/>
  <c r="L538" i="1" s="1"/>
  <c r="M537" i="1"/>
  <c r="M538" i="1" s="1"/>
  <c r="G537" i="1"/>
  <c r="G538" i="1" s="1"/>
  <c r="G525" i="1"/>
  <c r="G524" i="1"/>
  <c r="G526" i="1" s="1"/>
  <c r="H498" i="1"/>
  <c r="H499" i="1" s="1"/>
  <c r="G498" i="1"/>
  <c r="G499" i="1" s="1"/>
  <c r="M515" i="1"/>
  <c r="M516" i="1" s="1"/>
  <c r="L515" i="1"/>
  <c r="L516" i="1" s="1"/>
  <c r="K516" i="1"/>
  <c r="J515" i="1"/>
  <c r="J516" i="1" s="1"/>
  <c r="I515" i="1"/>
  <c r="I516" i="1" s="1"/>
  <c r="H515" i="1"/>
  <c r="H516" i="1" s="1"/>
  <c r="G515" i="1"/>
  <c r="G516" i="1" s="1"/>
  <c r="H489" i="1"/>
  <c r="H490" i="1" s="1"/>
  <c r="I489" i="1"/>
  <c r="I490" i="1" s="1"/>
  <c r="J489" i="1"/>
  <c r="J490" i="1" s="1"/>
  <c r="K489" i="1"/>
  <c r="K490" i="1" s="1"/>
  <c r="L489" i="1"/>
  <c r="L490" i="1" s="1"/>
  <c r="M489" i="1"/>
  <c r="M490" i="1" s="1"/>
  <c r="G489" i="1"/>
  <c r="G490" i="1" s="1"/>
  <c r="M476" i="1"/>
  <c r="M477" i="1" s="1"/>
  <c r="L476" i="1"/>
  <c r="L477" i="1" s="1"/>
  <c r="K476" i="1"/>
  <c r="K477" i="1" s="1"/>
  <c r="J476" i="1"/>
  <c r="J477" i="1" s="1"/>
  <c r="I476" i="1"/>
  <c r="I477" i="1" s="1"/>
  <c r="H476" i="1"/>
  <c r="H477" i="1" s="1"/>
  <c r="G476" i="1"/>
  <c r="G477" i="1" s="1"/>
  <c r="H459" i="1"/>
  <c r="H460" i="1" s="1"/>
  <c r="I459" i="1"/>
  <c r="I460" i="1" s="1"/>
  <c r="J459" i="1"/>
  <c r="J460" i="1" s="1"/>
  <c r="K459" i="1"/>
  <c r="L459" i="1"/>
  <c r="L460" i="1" s="1"/>
  <c r="M459" i="1"/>
  <c r="M460" i="1" s="1"/>
  <c r="G459" i="1"/>
  <c r="G460" i="1" s="1"/>
  <c r="I445" i="1"/>
  <c r="L447" i="1"/>
  <c r="G445" i="1"/>
  <c r="G447" i="1" s="1"/>
  <c r="J445" i="1"/>
  <c r="J447" i="1" s="1"/>
  <c r="H445" i="1"/>
  <c r="H447" i="1" s="1"/>
  <c r="G446" i="1"/>
  <c r="G440" i="1" s="1"/>
  <c r="G8" i="1" s="1"/>
  <c r="G14" i="1" s="1"/>
  <c r="K447" i="1"/>
  <c r="M433" i="1"/>
  <c r="L433" i="1"/>
  <c r="K433" i="1"/>
  <c r="J433" i="1"/>
  <c r="I433" i="1"/>
  <c r="H433" i="1"/>
  <c r="G433" i="1"/>
  <c r="M429" i="1"/>
  <c r="L429" i="1"/>
  <c r="K429" i="1"/>
  <c r="J429" i="1"/>
  <c r="I429" i="1"/>
  <c r="H429" i="1"/>
  <c r="G429" i="1"/>
  <c r="M410" i="1"/>
  <c r="L410" i="1"/>
  <c r="K410" i="1"/>
  <c r="J410" i="1"/>
  <c r="I410" i="1"/>
  <c r="H410" i="1"/>
  <c r="G410" i="1"/>
  <c r="M401" i="1"/>
  <c r="L401" i="1"/>
  <c r="K401" i="1"/>
  <c r="J401" i="1"/>
  <c r="I401" i="1"/>
  <c r="H401" i="1"/>
  <c r="G401" i="1"/>
  <c r="M396" i="1"/>
  <c r="M387" i="1" s="1"/>
  <c r="L396" i="1"/>
  <c r="K396" i="1"/>
  <c r="K387" i="1" s="1"/>
  <c r="J396" i="1"/>
  <c r="J387" i="1" s="1"/>
  <c r="I396" i="1"/>
  <c r="H396" i="1"/>
  <c r="G396" i="1"/>
  <c r="G387" i="1" s="1"/>
  <c r="M371" i="1"/>
  <c r="L371" i="1"/>
  <c r="K371" i="1"/>
  <c r="J371" i="1"/>
  <c r="I371" i="1"/>
  <c r="H371" i="1"/>
  <c r="G371" i="1"/>
  <c r="M364" i="1"/>
  <c r="L364" i="1"/>
  <c r="K364" i="1"/>
  <c r="J364" i="1"/>
  <c r="I364" i="1"/>
  <c r="H364" i="1"/>
  <c r="G364" i="1"/>
  <c r="M353" i="1"/>
  <c r="L353" i="1"/>
  <c r="K353" i="1"/>
  <c r="J353" i="1"/>
  <c r="I353" i="1"/>
  <c r="H353" i="1"/>
  <c r="G353" i="1"/>
  <c r="M342" i="1"/>
  <c r="L342" i="1"/>
  <c r="K342" i="1"/>
  <c r="J342" i="1"/>
  <c r="I342" i="1"/>
  <c r="H342" i="1"/>
  <c r="G342" i="1"/>
  <c r="M331" i="1"/>
  <c r="L331" i="1"/>
  <c r="K331" i="1"/>
  <c r="J331" i="1"/>
  <c r="I331" i="1"/>
  <c r="H331" i="1"/>
  <c r="G331" i="1"/>
  <c r="H310" i="1"/>
  <c r="I310" i="1"/>
  <c r="J310" i="1"/>
  <c r="K310" i="1"/>
  <c r="L310" i="1"/>
  <c r="M310" i="1"/>
  <c r="H315" i="1"/>
  <c r="I315" i="1"/>
  <c r="J315" i="1"/>
  <c r="K315" i="1"/>
  <c r="L315" i="1"/>
  <c r="M315" i="1"/>
  <c r="G315" i="1"/>
  <c r="G310" i="1"/>
  <c r="M291" i="1"/>
  <c r="L291" i="1"/>
  <c r="K291" i="1"/>
  <c r="J291" i="1"/>
  <c r="I291" i="1"/>
  <c r="H291" i="1"/>
  <c r="G291" i="1"/>
  <c r="M286" i="1"/>
  <c r="L286" i="1"/>
  <c r="K286" i="1"/>
  <c r="J286" i="1"/>
  <c r="I286" i="1"/>
  <c r="H286" i="1"/>
  <c r="G286" i="1"/>
  <c r="M280" i="1"/>
  <c r="L280" i="1"/>
  <c r="K280" i="1"/>
  <c r="J280" i="1"/>
  <c r="I280" i="1"/>
  <c r="H280" i="1"/>
  <c r="G280" i="1"/>
  <c r="M256" i="1"/>
  <c r="L256" i="1"/>
  <c r="K256" i="1"/>
  <c r="J256" i="1"/>
  <c r="I256" i="1"/>
  <c r="H256" i="1"/>
  <c r="G256" i="1"/>
  <c r="M248" i="1"/>
  <c r="L248" i="1"/>
  <c r="K248" i="1"/>
  <c r="J248" i="1"/>
  <c r="I248" i="1"/>
  <c r="H248" i="1"/>
  <c r="G248" i="1"/>
  <c r="M241" i="1"/>
  <c r="L241" i="1"/>
  <c r="K241" i="1"/>
  <c r="J241" i="1"/>
  <c r="I241" i="1"/>
  <c r="H241" i="1"/>
  <c r="G241" i="1"/>
  <c r="M239" i="1"/>
  <c r="M225" i="1" s="1"/>
  <c r="L239" i="1"/>
  <c r="L225" i="1" s="1"/>
  <c r="K239" i="1"/>
  <c r="K225" i="1" s="1"/>
  <c r="J239" i="1"/>
  <c r="J225" i="1" s="1"/>
  <c r="I239" i="1"/>
  <c r="I225" i="1" s="1"/>
  <c r="H239" i="1"/>
  <c r="H225" i="1" s="1"/>
  <c r="G239" i="1"/>
  <c r="G225" i="1" s="1"/>
  <c r="M233" i="1"/>
  <c r="L233" i="1"/>
  <c r="K233" i="1"/>
  <c r="J233" i="1"/>
  <c r="I233" i="1"/>
  <c r="H233" i="1"/>
  <c r="G233" i="1"/>
  <c r="M215" i="1"/>
  <c r="L215" i="1"/>
  <c r="K215" i="1"/>
  <c r="J215" i="1"/>
  <c r="I215" i="1"/>
  <c r="H215" i="1"/>
  <c r="G215" i="1"/>
  <c r="M210" i="1"/>
  <c r="L210" i="1"/>
  <c r="K210" i="1"/>
  <c r="J210" i="1"/>
  <c r="I210" i="1"/>
  <c r="H210" i="1"/>
  <c r="G210" i="1"/>
  <c r="M202" i="1"/>
  <c r="L202" i="1"/>
  <c r="K202" i="1"/>
  <c r="J202" i="1"/>
  <c r="I202" i="1"/>
  <c r="H202" i="1"/>
  <c r="G202" i="1"/>
  <c r="M197" i="1"/>
  <c r="L197" i="1"/>
  <c r="K197" i="1"/>
  <c r="J197" i="1"/>
  <c r="I197" i="1"/>
  <c r="H197" i="1"/>
  <c r="G197" i="1"/>
  <c r="G177" i="1"/>
  <c r="H187" i="1"/>
  <c r="I187" i="1"/>
  <c r="J187" i="1"/>
  <c r="K187" i="1"/>
  <c r="L187" i="1"/>
  <c r="L168" i="1" s="1"/>
  <c r="L169" i="1" s="1"/>
  <c r="M187" i="1"/>
  <c r="G187" i="1"/>
  <c r="K177" i="1"/>
  <c r="J177" i="1"/>
  <c r="I177" i="1"/>
  <c r="H177" i="1"/>
  <c r="J145" i="1"/>
  <c r="J146" i="1" s="1"/>
  <c r="G145" i="1"/>
  <c r="G146" i="1" s="1"/>
  <c r="H146" i="1"/>
  <c r="H151" i="1"/>
  <c r="I151" i="1"/>
  <c r="J151" i="1"/>
  <c r="K151" i="1"/>
  <c r="L151" i="1"/>
  <c r="M151" i="1"/>
  <c r="G151" i="1"/>
  <c r="K146" i="1"/>
  <c r="L146" i="1"/>
  <c r="M146" i="1"/>
  <c r="I145" i="1"/>
  <c r="I146" i="1" s="1"/>
  <c r="M163" i="1"/>
  <c r="L163" i="1"/>
  <c r="K163" i="1"/>
  <c r="J163" i="1"/>
  <c r="I163" i="1"/>
  <c r="H163" i="1"/>
  <c r="G163" i="1"/>
  <c r="M138" i="1"/>
  <c r="L138" i="1"/>
  <c r="K138" i="1"/>
  <c r="J138" i="1"/>
  <c r="I138" i="1"/>
  <c r="H138" i="1"/>
  <c r="G138" i="1"/>
  <c r="M133" i="1"/>
  <c r="L133" i="1"/>
  <c r="K133" i="1"/>
  <c r="J133" i="1"/>
  <c r="I133" i="1"/>
  <c r="H133" i="1"/>
  <c r="G133" i="1"/>
  <c r="J35" i="1"/>
  <c r="K35" i="1"/>
  <c r="L35" i="1"/>
  <c r="M35" i="1"/>
  <c r="J79" i="1"/>
  <c r="K79" i="1"/>
  <c r="L79" i="1"/>
  <c r="M79" i="1"/>
  <c r="J58" i="1"/>
  <c r="K58" i="1"/>
  <c r="L58" i="1"/>
  <c r="M58" i="1"/>
  <c r="G88" i="1"/>
  <c r="G87" i="1"/>
  <c r="G100" i="1"/>
  <c r="J69" i="1"/>
  <c r="J52" i="1"/>
  <c r="J45" i="1"/>
  <c r="K6" i="1" l="1"/>
  <c r="H6" i="1"/>
  <c r="K460" i="1"/>
  <c r="K439" i="1"/>
  <c r="K7" i="1" s="1"/>
  <c r="K9" i="1" s="1"/>
  <c r="I438" i="1"/>
  <c r="I6" i="1" s="1"/>
  <c r="I499" i="1"/>
  <c r="I4" i="5"/>
  <c r="I14" i="5" s="1"/>
  <c r="J4" i="5"/>
  <c r="J14" i="5" s="1"/>
  <c r="H4" i="5"/>
  <c r="H14" i="5" s="1"/>
  <c r="G4" i="5"/>
  <c r="G14" i="5" s="1"/>
  <c r="J271" i="1"/>
  <c r="I271" i="1"/>
  <c r="I261" i="1" s="1"/>
  <c r="H21" i="5"/>
  <c r="G21" i="5"/>
  <c r="E5" i="5"/>
  <c r="H168" i="1"/>
  <c r="H169" i="1" s="1"/>
  <c r="J168" i="1"/>
  <c r="J169" i="1" s="1"/>
  <c r="J21" i="5"/>
  <c r="I21" i="5"/>
  <c r="F5" i="5"/>
  <c r="J260" i="1"/>
  <c r="J219" i="1" s="1"/>
  <c r="G261" i="1"/>
  <c r="G262" i="1" s="1"/>
  <c r="K260" i="1"/>
  <c r="K219" i="1" s="1"/>
  <c r="G260" i="1"/>
  <c r="G219" i="1" s="1"/>
  <c r="H260" i="1"/>
  <c r="H219" i="1" s="1"/>
  <c r="I260" i="1"/>
  <c r="I219" i="1" s="1"/>
  <c r="M412" i="1"/>
  <c r="M268" i="1"/>
  <c r="M270" i="1" s="1"/>
  <c r="L270" i="1"/>
  <c r="L271" i="1" s="1"/>
  <c r="L261" i="1" s="1"/>
  <c r="L262" i="1" s="1"/>
  <c r="K270" i="1"/>
  <c r="K271" i="1" s="1"/>
  <c r="K261" i="1" s="1"/>
  <c r="K262" i="1" s="1"/>
  <c r="H271" i="1"/>
  <c r="H261" i="1" s="1"/>
  <c r="L260" i="1"/>
  <c r="L219" i="1" s="1"/>
  <c r="G271" i="1"/>
  <c r="M267" i="1"/>
  <c r="J438" i="1"/>
  <c r="I439" i="1"/>
  <c r="I441" i="1" s="1"/>
  <c r="G439" i="1"/>
  <c r="G7" i="1" s="1"/>
  <c r="J439" i="1"/>
  <c r="J7" i="1" s="1"/>
  <c r="G438" i="1"/>
  <c r="M439" i="1"/>
  <c r="L439" i="1"/>
  <c r="H439" i="1"/>
  <c r="H7" i="1" s="1"/>
  <c r="H9" i="1" s="1"/>
  <c r="H546" i="1"/>
  <c r="L546" i="1"/>
  <c r="I546" i="1"/>
  <c r="M546" i="1"/>
  <c r="K381" i="1"/>
  <c r="M381" i="1"/>
  <c r="J381" i="1"/>
  <c r="G381" i="1"/>
  <c r="I447" i="1"/>
  <c r="M447" i="1"/>
  <c r="I434" i="1"/>
  <c r="M434" i="1"/>
  <c r="I301" i="1"/>
  <c r="I302" i="1" s="1"/>
  <c r="M388" i="1"/>
  <c r="M382" i="1" s="1"/>
  <c r="K434" i="1"/>
  <c r="J301" i="1"/>
  <c r="J302" i="1" s="1"/>
  <c r="K357" i="1"/>
  <c r="K358" i="1" s="1"/>
  <c r="L434" i="1"/>
  <c r="J434" i="1"/>
  <c r="H434" i="1"/>
  <c r="G434" i="1"/>
  <c r="K388" i="1"/>
  <c r="K382" i="1" s="1"/>
  <c r="K422" i="1"/>
  <c r="L388" i="1"/>
  <c r="L382" i="1" s="1"/>
  <c r="J422" i="1"/>
  <c r="K402" i="1"/>
  <c r="G422" i="1"/>
  <c r="H301" i="1"/>
  <c r="H302" i="1" s="1"/>
  <c r="J324" i="1"/>
  <c r="J325" i="1" s="1"/>
  <c r="L402" i="1"/>
  <c r="H422" i="1"/>
  <c r="L422" i="1"/>
  <c r="L357" i="1"/>
  <c r="L358" i="1" s="1"/>
  <c r="M402" i="1"/>
  <c r="L387" i="1"/>
  <c r="L381" i="1" s="1"/>
  <c r="I422" i="1"/>
  <c r="M422" i="1"/>
  <c r="I388" i="1"/>
  <c r="I382" i="1" s="1"/>
  <c r="G388" i="1"/>
  <c r="G382" i="1" s="1"/>
  <c r="H402" i="1"/>
  <c r="H387" i="1"/>
  <c r="H381" i="1" s="1"/>
  <c r="J388" i="1"/>
  <c r="J382" i="1" s="1"/>
  <c r="H388" i="1"/>
  <c r="H382" i="1" s="1"/>
  <c r="I402" i="1"/>
  <c r="J402" i="1"/>
  <c r="I387" i="1"/>
  <c r="G402" i="1"/>
  <c r="J357" i="1"/>
  <c r="J358" i="1" s="1"/>
  <c r="G357" i="1"/>
  <c r="G358" i="1" s="1"/>
  <c r="H357" i="1"/>
  <c r="H358" i="1" s="1"/>
  <c r="K324" i="1"/>
  <c r="K325" i="1" s="1"/>
  <c r="G324" i="1"/>
  <c r="G325" i="1" s="1"/>
  <c r="M301" i="1"/>
  <c r="M302" i="1" s="1"/>
  <c r="M324" i="1"/>
  <c r="M325" i="1" s="1"/>
  <c r="I324" i="1"/>
  <c r="I325" i="1" s="1"/>
  <c r="M357" i="1"/>
  <c r="M358" i="1" s="1"/>
  <c r="I357" i="1"/>
  <c r="I358" i="1" s="1"/>
  <c r="L324" i="1"/>
  <c r="L325" i="1" s="1"/>
  <c r="H324" i="1"/>
  <c r="H325" i="1" s="1"/>
  <c r="L301" i="1"/>
  <c r="G301" i="1"/>
  <c r="G302" i="1" s="1"/>
  <c r="K301" i="1"/>
  <c r="H226" i="1"/>
  <c r="H227" i="1" s="1"/>
  <c r="L226" i="1"/>
  <c r="L227" i="1" s="1"/>
  <c r="J261" i="1"/>
  <c r="J262" i="1" s="1"/>
  <c r="J226" i="1"/>
  <c r="J227" i="1" s="1"/>
  <c r="K226" i="1"/>
  <c r="I226" i="1"/>
  <c r="I227" i="1" s="1"/>
  <c r="M226" i="1"/>
  <c r="M227" i="1" s="1"/>
  <c r="K292" i="1"/>
  <c r="L292" i="1"/>
  <c r="M292" i="1"/>
  <c r="I292" i="1"/>
  <c r="J292" i="1"/>
  <c r="H292" i="1"/>
  <c r="G292" i="1"/>
  <c r="G226" i="1"/>
  <c r="L191" i="1"/>
  <c r="L192" i="1" s="1"/>
  <c r="I242" i="1"/>
  <c r="M242" i="1"/>
  <c r="M168" i="1"/>
  <c r="M169" i="1" s="1"/>
  <c r="G168" i="1"/>
  <c r="G169" i="1" s="1"/>
  <c r="M191" i="1"/>
  <c r="M192" i="1" s="1"/>
  <c r="J242" i="1"/>
  <c r="K242" i="1"/>
  <c r="K168" i="1"/>
  <c r="K169" i="1" s="1"/>
  <c r="H242" i="1"/>
  <c r="L242" i="1"/>
  <c r="J191" i="1"/>
  <c r="K191" i="1"/>
  <c r="G242" i="1"/>
  <c r="I191" i="1"/>
  <c r="H191" i="1"/>
  <c r="G191" i="1"/>
  <c r="G192" i="1" s="1"/>
  <c r="I168" i="1"/>
  <c r="I169" i="1" s="1"/>
  <c r="M139" i="1"/>
  <c r="H126" i="1"/>
  <c r="L126" i="1"/>
  <c r="M126" i="1"/>
  <c r="I126" i="1"/>
  <c r="J126" i="1"/>
  <c r="K126" i="1"/>
  <c r="J125" i="1"/>
  <c r="G126" i="1"/>
  <c r="K152" i="1"/>
  <c r="I164" i="1"/>
  <c r="M164" i="1"/>
  <c r="H125" i="1"/>
  <c r="L139" i="1"/>
  <c r="J152" i="1"/>
  <c r="L164" i="1"/>
  <c r="I139" i="1"/>
  <c r="G125" i="1"/>
  <c r="L152" i="1"/>
  <c r="M125" i="1"/>
  <c r="I125" i="1"/>
  <c r="I127" i="1" s="1"/>
  <c r="K139" i="1"/>
  <c r="M152" i="1"/>
  <c r="K164" i="1"/>
  <c r="L125" i="1"/>
  <c r="K125" i="1"/>
  <c r="J139" i="1"/>
  <c r="H139" i="1"/>
  <c r="I152" i="1"/>
  <c r="H152" i="1"/>
  <c r="H164" i="1"/>
  <c r="G164" i="1"/>
  <c r="J164" i="1"/>
  <c r="G152" i="1"/>
  <c r="G139" i="1"/>
  <c r="G58" i="1"/>
  <c r="G86" i="1"/>
  <c r="G25" i="1" s="1"/>
  <c r="G91" i="1"/>
  <c r="G110" i="1"/>
  <c r="M121" i="1"/>
  <c r="L121" i="1"/>
  <c r="K121" i="1"/>
  <c r="J121" i="1"/>
  <c r="I121" i="1"/>
  <c r="H121" i="1"/>
  <c r="G121" i="1"/>
  <c r="H110" i="1"/>
  <c r="I110" i="1"/>
  <c r="J110" i="1"/>
  <c r="K110" i="1"/>
  <c r="L110" i="1"/>
  <c r="M110" i="1"/>
  <c r="H100" i="1"/>
  <c r="H101" i="1" s="1"/>
  <c r="G101" i="1"/>
  <c r="H96" i="1"/>
  <c r="H97" i="1" s="1"/>
  <c r="G97" i="1"/>
  <c r="I97" i="1"/>
  <c r="J97" i="1"/>
  <c r="K97" i="1"/>
  <c r="L97" i="1"/>
  <c r="M97" i="1"/>
  <c r="H86" i="1"/>
  <c r="H25" i="1" s="1"/>
  <c r="I86" i="1"/>
  <c r="J86" i="1"/>
  <c r="J25" i="1" s="1"/>
  <c r="K86" i="1"/>
  <c r="K25" i="1" s="1"/>
  <c r="L86" i="1"/>
  <c r="L25" i="1" s="1"/>
  <c r="M86" i="1"/>
  <c r="M25" i="1" s="1"/>
  <c r="H91" i="1"/>
  <c r="I91" i="1"/>
  <c r="J91" i="1"/>
  <c r="J26" i="1" s="1"/>
  <c r="K91" i="1"/>
  <c r="L91" i="1"/>
  <c r="M91" i="1"/>
  <c r="I101" i="1"/>
  <c r="J101" i="1"/>
  <c r="K101" i="1"/>
  <c r="L101" i="1"/>
  <c r="M101" i="1"/>
  <c r="J441" i="1" l="1"/>
  <c r="K441" i="1"/>
  <c r="H441" i="1"/>
  <c r="F16" i="5"/>
  <c r="M7" i="1"/>
  <c r="M441" i="1"/>
  <c r="L7" i="1"/>
  <c r="L441" i="1"/>
  <c r="E16" i="5"/>
  <c r="D5" i="5"/>
  <c r="I5" i="5"/>
  <c r="I16" i="5"/>
  <c r="H16" i="5"/>
  <c r="H5" i="5"/>
  <c r="G16" i="5"/>
  <c r="G5" i="5"/>
  <c r="J5" i="5"/>
  <c r="J16" i="5"/>
  <c r="M127" i="1"/>
  <c r="M271" i="1"/>
  <c r="M261" i="1" s="1"/>
  <c r="M262" i="1" s="1"/>
  <c r="M260" i="1"/>
  <c r="M219" i="1" s="1"/>
  <c r="J6" i="1"/>
  <c r="J9" i="1" s="1"/>
  <c r="I7" i="1"/>
  <c r="L383" i="1"/>
  <c r="K192" i="1"/>
  <c r="J192" i="1"/>
  <c r="I192" i="1"/>
  <c r="H192" i="1"/>
  <c r="M9" i="1"/>
  <c r="G441" i="1"/>
  <c r="G6" i="1"/>
  <c r="G9" i="1" s="1"/>
  <c r="L9" i="1"/>
  <c r="M389" i="1"/>
  <c r="I389" i="1"/>
  <c r="I381" i="1"/>
  <c r="G296" i="1"/>
  <c r="G297" i="1" s="1"/>
  <c r="K389" i="1"/>
  <c r="H296" i="1"/>
  <c r="H297" i="1" s="1"/>
  <c r="H383" i="1"/>
  <c r="M296" i="1"/>
  <c r="M297" i="1" s="1"/>
  <c r="I296" i="1"/>
  <c r="I297" i="1" s="1"/>
  <c r="M383" i="1"/>
  <c r="G389" i="1"/>
  <c r="J296" i="1"/>
  <c r="J297" i="1" s="1"/>
  <c r="L389" i="1"/>
  <c r="G383" i="1"/>
  <c r="K383" i="1"/>
  <c r="J383" i="1"/>
  <c r="H389" i="1"/>
  <c r="J389" i="1"/>
  <c r="L302" i="1"/>
  <c r="L296" i="1" s="1"/>
  <c r="L297" i="1" s="1"/>
  <c r="G220" i="1"/>
  <c r="G221" i="1" s="1"/>
  <c r="K302" i="1"/>
  <c r="G227" i="1"/>
  <c r="H220" i="1"/>
  <c r="H221" i="1" s="1"/>
  <c r="K220" i="1"/>
  <c r="K221" i="1" s="1"/>
  <c r="K227" i="1"/>
  <c r="I220" i="1"/>
  <c r="I221" i="1" s="1"/>
  <c r="J220" i="1"/>
  <c r="J221" i="1" s="1"/>
  <c r="H262" i="1"/>
  <c r="I262" i="1"/>
  <c r="L220" i="1"/>
  <c r="L221" i="1" s="1"/>
  <c r="G127" i="1"/>
  <c r="L19" i="1"/>
  <c r="L3" i="1" s="1"/>
  <c r="L12" i="1" s="1"/>
  <c r="H127" i="1"/>
  <c r="M19" i="1"/>
  <c r="J127" i="1"/>
  <c r="J20" i="1"/>
  <c r="H19" i="1"/>
  <c r="H3" i="1" s="1"/>
  <c r="H12" i="1" s="1"/>
  <c r="K19" i="1"/>
  <c r="K3" i="1" s="1"/>
  <c r="K12" i="1" s="1"/>
  <c r="G19" i="1"/>
  <c r="G3" i="1" s="1"/>
  <c r="J19" i="1"/>
  <c r="J3" i="1" s="1"/>
  <c r="L127" i="1"/>
  <c r="K127" i="1"/>
  <c r="I25" i="1"/>
  <c r="I19" i="1" s="1"/>
  <c r="I3" i="1" s="1"/>
  <c r="I12" i="1" s="1"/>
  <c r="G92" i="1"/>
  <c r="G102" i="1"/>
  <c r="M102" i="1"/>
  <c r="J102" i="1"/>
  <c r="H102" i="1"/>
  <c r="I102" i="1"/>
  <c r="L102" i="1"/>
  <c r="K102" i="1"/>
  <c r="J92" i="1"/>
  <c r="K92" i="1"/>
  <c r="L92" i="1"/>
  <c r="M92" i="1"/>
  <c r="H92" i="1"/>
  <c r="I79" i="1"/>
  <c r="H79" i="1"/>
  <c r="G79" i="1"/>
  <c r="M69" i="1"/>
  <c r="L69" i="1"/>
  <c r="K69" i="1"/>
  <c r="I69" i="1"/>
  <c r="H69" i="1"/>
  <c r="G69" i="1"/>
  <c r="I58" i="1"/>
  <c r="H58" i="1"/>
  <c r="M52" i="1"/>
  <c r="L52" i="1"/>
  <c r="K52" i="1"/>
  <c r="I52" i="1"/>
  <c r="H52" i="1"/>
  <c r="G52" i="1"/>
  <c r="K45" i="1"/>
  <c r="I45" i="1"/>
  <c r="H45" i="1"/>
  <c r="G45" i="1"/>
  <c r="I35" i="1"/>
  <c r="H35" i="1"/>
  <c r="G35" i="1"/>
  <c r="I9" i="1" l="1"/>
  <c r="K26" i="1"/>
  <c r="K20" i="1" s="1"/>
  <c r="K21" i="1" s="1"/>
  <c r="M220" i="1"/>
  <c r="M221" i="1" s="1"/>
  <c r="M3" i="1"/>
  <c r="M12" i="1" s="1"/>
  <c r="J12" i="1"/>
  <c r="J4" i="1"/>
  <c r="J13" i="1" s="1"/>
  <c r="G12" i="1"/>
  <c r="I383" i="1"/>
  <c r="K296" i="1"/>
  <c r="G26" i="1"/>
  <c r="G20" i="1" s="1"/>
  <c r="G4" i="1" s="1"/>
  <c r="G13" i="1" s="1"/>
  <c r="H26" i="1"/>
  <c r="H27" i="1" s="1"/>
  <c r="I26" i="1"/>
  <c r="L26" i="1"/>
  <c r="L20" i="1" s="1"/>
  <c r="L4" i="1" s="1"/>
  <c r="L13" i="1" s="1"/>
  <c r="L15" i="1" s="1"/>
  <c r="I110" i="5" s="1"/>
  <c r="J21" i="1"/>
  <c r="I92" i="1"/>
  <c r="M26" i="1"/>
  <c r="M20" i="1" s="1"/>
  <c r="K27" i="1" l="1"/>
  <c r="J15" i="1"/>
  <c r="G110" i="5" s="1"/>
  <c r="G15" i="1"/>
  <c r="D110" i="5" s="1"/>
  <c r="J5" i="1"/>
  <c r="L5" i="1"/>
  <c r="M4" i="1"/>
  <c r="M13" i="1" s="1"/>
  <c r="M15" i="1" s="1"/>
  <c r="J110" i="5" s="1"/>
  <c r="K297" i="1"/>
  <c r="K4" i="1"/>
  <c r="K13" i="1" s="1"/>
  <c r="K15" i="1" s="1"/>
  <c r="H110" i="5" s="1"/>
  <c r="G21" i="1"/>
  <c r="G5" i="1"/>
  <c r="I20" i="1"/>
  <c r="I4" i="1" s="1"/>
  <c r="I13" i="1" s="1"/>
  <c r="I15" i="1" s="1"/>
  <c r="F110" i="5" s="1"/>
  <c r="H20" i="1"/>
  <c r="H4" i="1" s="1"/>
  <c r="H13" i="1" s="1"/>
  <c r="H15" i="1" s="1"/>
  <c r="E110" i="5" s="1"/>
  <c r="I27" i="1"/>
  <c r="L21" i="1"/>
  <c r="M21" i="1"/>
  <c r="G27" i="1"/>
  <c r="J27" i="1"/>
  <c r="K5" i="1" l="1"/>
  <c r="M5" i="1"/>
  <c r="I21" i="1"/>
  <c r="I5" i="1"/>
  <c r="H21" i="1"/>
  <c r="H5" i="1"/>
  <c r="M27" i="1"/>
  <c r="L27" i="1"/>
</calcChain>
</file>

<file path=xl/comments1.xml><?xml version="1.0" encoding="utf-8"?>
<comments xmlns="http://schemas.openxmlformats.org/spreadsheetml/2006/main">
  <authors>
    <author>Matej Tabaček</author>
  </authors>
  <commentList>
    <comment ref="D72" authorId="0" shapeId="0">
      <text>
        <r>
          <rPr>
            <b/>
            <sz val="9"/>
            <color indexed="81"/>
            <rFont val="Segoe UI"/>
            <family val="2"/>
            <charset val="238"/>
          </rPr>
          <t>Matej Tabaček:</t>
        </r>
        <r>
          <rPr>
            <sz val="9"/>
            <color indexed="81"/>
            <rFont val="Segoe UI"/>
            <family val="2"/>
            <charset val="238"/>
          </rPr>
          <t xml:space="preserve">
Zvýšenie platov</t>
        </r>
      </text>
    </comment>
    <comment ref="G72" authorId="0" shapeId="0">
      <text>
        <r>
          <rPr>
            <b/>
            <sz val="9"/>
            <color indexed="81"/>
            <rFont val="Segoe UI"/>
            <family val="2"/>
            <charset val="238"/>
          </rPr>
          <t>Matej Tabaček:</t>
        </r>
        <r>
          <rPr>
            <sz val="9"/>
            <color indexed="81"/>
            <rFont val="Segoe UI"/>
            <family val="2"/>
            <charset val="238"/>
          </rPr>
          <t xml:space="preserve">
+ učebnice, preplatok 2014</t>
        </r>
      </text>
    </comment>
  </commentList>
</comments>
</file>

<file path=xl/comments2.xml><?xml version="1.0" encoding="utf-8"?>
<comments xmlns="http://schemas.openxmlformats.org/spreadsheetml/2006/main">
  <authors>
    <author>Matej Tabaček</author>
  </authors>
  <commentList>
    <comment ref="F96" authorId="0" shapeId="0">
      <text>
        <r>
          <rPr>
            <b/>
            <sz val="9"/>
            <color indexed="81"/>
            <rFont val="Segoe UI"/>
            <family val="2"/>
            <charset val="238"/>
          </rPr>
          <t>Matej Tabaček:</t>
        </r>
        <r>
          <rPr>
            <sz val="9"/>
            <color indexed="81"/>
            <rFont val="Segoe UI"/>
            <family val="2"/>
            <charset val="238"/>
          </rPr>
          <t xml:space="preserve">
Pre zjednodušenie porovnania sú položky 610, 620 a 630 zo starých rokov presunuté do položky 640</t>
        </r>
      </text>
    </comment>
    <comment ref="F100" authorId="0" shapeId="0">
      <text>
        <r>
          <rPr>
            <b/>
            <sz val="9"/>
            <color indexed="81"/>
            <rFont val="Segoe UI"/>
            <family val="2"/>
            <charset val="238"/>
          </rPr>
          <t>Matej Tabaček:</t>
        </r>
        <r>
          <rPr>
            <sz val="9"/>
            <color indexed="81"/>
            <rFont val="Segoe UI"/>
            <family val="2"/>
            <charset val="238"/>
          </rPr>
          <t xml:space="preserve">
Pre zjednodušenie porovnania sú položky 610, 620 a 630 zo starých rokov presunuté do položky 640</t>
        </r>
      </text>
    </comment>
  </commentList>
</comments>
</file>

<file path=xl/sharedStrings.xml><?xml version="1.0" encoding="utf-8"?>
<sst xmlns="http://schemas.openxmlformats.org/spreadsheetml/2006/main" count="1344" uniqueCount="318">
  <si>
    <t>Pr</t>
  </si>
  <si>
    <t>Po</t>
  </si>
  <si>
    <t>Pv</t>
  </si>
  <si>
    <t>Názov</t>
  </si>
  <si>
    <t>FK</t>
  </si>
  <si>
    <t>01.1.1</t>
  </si>
  <si>
    <t>01.1.2</t>
  </si>
  <si>
    <t>01.3.3</t>
  </si>
  <si>
    <t>Voľby</t>
  </si>
  <si>
    <t>01.6.0</t>
  </si>
  <si>
    <t>02.2.0</t>
  </si>
  <si>
    <t>06.3.0</t>
  </si>
  <si>
    <t>05.1.0</t>
  </si>
  <si>
    <t>Zberný dvor</t>
  </si>
  <si>
    <t>09.1.1.1</t>
  </si>
  <si>
    <t>09.1.2.1</t>
  </si>
  <si>
    <t>09.5.0</t>
  </si>
  <si>
    <t>Kamerový systém</t>
  </si>
  <si>
    <t>03.6.0</t>
  </si>
  <si>
    <t>04.5.1</t>
  </si>
  <si>
    <t>06.2.0</t>
  </si>
  <si>
    <t>06.4.0</t>
  </si>
  <si>
    <t>03.2.0</t>
  </si>
  <si>
    <t>08.1.0</t>
  </si>
  <si>
    <t>08.2.0</t>
  </si>
  <si>
    <t>08.4.0</t>
  </si>
  <si>
    <t>Dotácie</t>
  </si>
  <si>
    <t>Dom opatrovateľskej služby</t>
  </si>
  <si>
    <t>10.2.0</t>
  </si>
  <si>
    <t>04.2.2</t>
  </si>
  <si>
    <t>program</t>
  </si>
  <si>
    <t>podprogram</t>
  </si>
  <si>
    <t>prvok</t>
  </si>
  <si>
    <t>funkčná klasifikácia</t>
  </si>
  <si>
    <t>KV</t>
  </si>
  <si>
    <t>kapitálové výdavky</t>
  </si>
  <si>
    <t>Rekonštrukcia obecného úradu</t>
  </si>
  <si>
    <t>Rekonštrukcia tribúny</t>
  </si>
  <si>
    <t>EK</t>
  </si>
  <si>
    <t>Mzdy</t>
  </si>
  <si>
    <t>Odvody</t>
  </si>
  <si>
    <t>Tovary a služby</t>
  </si>
  <si>
    <t>Vlasté zdroje</t>
  </si>
  <si>
    <t>Zdroj kytia</t>
  </si>
  <si>
    <t>Štátne dotácie</t>
  </si>
  <si>
    <t>Vlastné zdroje</t>
  </si>
  <si>
    <t>Podprogram 1.1 Obecný úrad</t>
  </si>
  <si>
    <t>Prvok 1.1.1 Vedenie obce</t>
  </si>
  <si>
    <t>Transfery</t>
  </si>
  <si>
    <t>Celkové výdavky</t>
  </si>
  <si>
    <t>Zdroj krytia</t>
  </si>
  <si>
    <t>Prvok 1.1.2 Personál</t>
  </si>
  <si>
    <t>Prvok 1.1.3 Vnútorná kontrola</t>
  </si>
  <si>
    <t>Prvok 1.1.5 Prevádzka</t>
  </si>
  <si>
    <t>Prvok 1.1.7 Matrika a evidencia obyvateľstva</t>
  </si>
  <si>
    <t>Štátna dotácia</t>
  </si>
  <si>
    <t>2013 S</t>
  </si>
  <si>
    <t>2014 S</t>
  </si>
  <si>
    <t>2015 R</t>
  </si>
  <si>
    <t>2015 OS</t>
  </si>
  <si>
    <t>ekonomická klasifikácia</t>
  </si>
  <si>
    <t>Skutočnosť v roku 2013</t>
  </si>
  <si>
    <t>Skutočnosť v roku 2014</t>
  </si>
  <si>
    <t>Schválený rozpočet na rok 2015</t>
  </si>
  <si>
    <t>Odhad skutočnosti na rok 2015</t>
  </si>
  <si>
    <t>Podprogram 1.2 Spoločný obecný úrad</t>
  </si>
  <si>
    <t>Mzdy MŠ Nesluša</t>
  </si>
  <si>
    <t>Školský metodik</t>
  </si>
  <si>
    <t>Stavebný úrad</t>
  </si>
  <si>
    <t>Podprogram 1.3 Správa a údržba majetku</t>
  </si>
  <si>
    <t>06.1.0</t>
  </si>
  <si>
    <t>Lesy</t>
  </si>
  <si>
    <t>Byty</t>
  </si>
  <si>
    <t>Podprogram 1.4 Voľby</t>
  </si>
  <si>
    <t>Bankové poplatky</t>
  </si>
  <si>
    <t>Podprogram 2.1 Materská škola</t>
  </si>
  <si>
    <t>Podprogram 2.2 Základná škola</t>
  </si>
  <si>
    <t>Podprogram 2.3 Centrum voľného času</t>
  </si>
  <si>
    <t>RO</t>
  </si>
  <si>
    <t>Originálne kompetencie</t>
  </si>
  <si>
    <t>PROGRAM 2 - ŠKOLSTVO</t>
  </si>
  <si>
    <t>PROGRAM 1 - SAMOSPRÁVA</t>
  </si>
  <si>
    <t>PROGRAM 3 - VODA</t>
  </si>
  <si>
    <t>Podprogram 3.2 Skupinové vodovody</t>
  </si>
  <si>
    <t>Podprogram 3.1 Verejný vodovod</t>
  </si>
  <si>
    <t>PROGRAM 4 - ODPADOVÉ HOSPODÁRSTVO A ŽIVOTNÉ PROSTREDIE</t>
  </si>
  <si>
    <t>Podprogram 4.1 Komunálny odpad</t>
  </si>
  <si>
    <t>Podprogram 4.2 Separovaný zber</t>
  </si>
  <si>
    <t>Podprogram 4.3 Zberný dvor</t>
  </si>
  <si>
    <t>Podprogram 4.4 Likvidácia skládok</t>
  </si>
  <si>
    <t>Podprogram 5.1 Bezpečnosť</t>
  </si>
  <si>
    <t>Prvok 5.1.1 Protipožiarna ochrana</t>
  </si>
  <si>
    <t>Prvok 5.1.2 Civilná obrana</t>
  </si>
  <si>
    <t>Prvok 5.1.3 Verejné osvetlenie</t>
  </si>
  <si>
    <t>Prvok 5.1.4 Kamerový systém</t>
  </si>
  <si>
    <t>Podprogram 5.2 Komunikácie a verejné priestranstvá</t>
  </si>
  <si>
    <t>Prvok 5.2.1 Miestne komunikácie</t>
  </si>
  <si>
    <t>Prvok 5.2.3 Regionálny rozvoj</t>
  </si>
  <si>
    <t>11T</t>
  </si>
  <si>
    <t>PROGRAM 6 - ŠPORT, KULTÚRA A INÉ SPOLOČENSKÉ SLUŽBY</t>
  </si>
  <si>
    <t>Podprogram 6.1 Šport</t>
  </si>
  <si>
    <t>Prvok 6.1.1 Futbalový klub</t>
  </si>
  <si>
    <t>Prvok 6.1.2 Ostatné športové kluby</t>
  </si>
  <si>
    <t>Prvok 5.2.2 Verejné priestranstvá</t>
  </si>
  <si>
    <t>Podprogram 6.2 Kultúra</t>
  </si>
  <si>
    <t>Prvok 6.2.1 Kultúrny dom</t>
  </si>
  <si>
    <t>Prvok 6.2.2 Kultúrne akcie</t>
  </si>
  <si>
    <t>Prvok 6.2.3 Knižnica</t>
  </si>
  <si>
    <t>Podprogram 6.3 Iné služby</t>
  </si>
  <si>
    <t>Prvok 6.3.1 Pohrebná služby</t>
  </si>
  <si>
    <t>Prvok 6.3.2 Náboženské a spoločenské spolky a združenia</t>
  </si>
  <si>
    <t>PROGRAM 7 - SOLIDARITA</t>
  </si>
  <si>
    <t>PROGRAM 5 - PROSTREDIE PRE ŽIVOT</t>
  </si>
  <si>
    <t>Podprogram 7.1 Staroba</t>
  </si>
  <si>
    <t>Prvok 7.1.1 Dom opatrovateľskej služby</t>
  </si>
  <si>
    <t>Prvok 7.1.2 Starostlivosť o starých občanov</t>
  </si>
  <si>
    <t>Podprogram 7.2 Rodina a hmotná núdza</t>
  </si>
  <si>
    <t>10.4.0</t>
  </si>
  <si>
    <t>10.7.0</t>
  </si>
  <si>
    <t>Podprogram 7.3 Nezamestnanosť</t>
  </si>
  <si>
    <t>Bežné výdavky</t>
  </si>
  <si>
    <t>Kapitálové výdavky</t>
  </si>
  <si>
    <t>Prvok 1.1.4 Služby a kancelárske vybavenie</t>
  </si>
  <si>
    <t>PROGRAM 8 - INVESTÍCIE</t>
  </si>
  <si>
    <t>Úvery</t>
  </si>
  <si>
    <t>Podprogram 8.1 Samospráva</t>
  </si>
  <si>
    <t>V tom:</t>
  </si>
  <si>
    <t>Zetor Proxima (vlastné)</t>
  </si>
  <si>
    <t>Zetor Proxima (úver)</t>
  </si>
  <si>
    <t>Lesná fréza SEPPI</t>
  </si>
  <si>
    <t>Podprogram 8.2 Školstvo</t>
  </si>
  <si>
    <t>ZŠ - výmena okien</t>
  </si>
  <si>
    <t>ZŠ - elektroinštalácia</t>
  </si>
  <si>
    <t>MŠ - zateplenie</t>
  </si>
  <si>
    <t>MŠ - nábytok</t>
  </si>
  <si>
    <t>ZŠ - átrium</t>
  </si>
  <si>
    <t>Výkup pozemkov</t>
  </si>
  <si>
    <t>MŠ - rozšírenie kapacity</t>
  </si>
  <si>
    <t>ZŠ - oplotenie areálu</t>
  </si>
  <si>
    <t>ZŠ - rekonštrukcia WC</t>
  </si>
  <si>
    <t>Podprogram 8.3 Voda</t>
  </si>
  <si>
    <t>Nové trasy</t>
  </si>
  <si>
    <t>Vodojem Chovancovce</t>
  </si>
  <si>
    <t>Rekonštrukcia Močariny</t>
  </si>
  <si>
    <t>Výstavba vodojemov</t>
  </si>
  <si>
    <t>Rekonštruckia vodojemov</t>
  </si>
  <si>
    <t>Podprogram 8.4 Odpadové hospodárstvo a životné prostredie</t>
  </si>
  <si>
    <t>Podprogram 8.5 Prostredie pre život</t>
  </si>
  <si>
    <t>Výstavba miestnych komunikácií</t>
  </si>
  <si>
    <t>Projekt centra obce</t>
  </si>
  <si>
    <t>Športová úprava striekačky DHZ</t>
  </si>
  <si>
    <t>Kamerový systém (vlastné)</t>
  </si>
  <si>
    <t>Kamerový systém (z dotácie)</t>
  </si>
  <si>
    <t>Rekonštrukcia centra obce</t>
  </si>
  <si>
    <t>Podprogram 8.6 Šport, kultúra a iné spoločenské služby</t>
  </si>
  <si>
    <t>09.1.1.1-710</t>
  </si>
  <si>
    <t>09.1.2.1-710</t>
  </si>
  <si>
    <t>06.3.0-710</t>
  </si>
  <si>
    <t>06.2.0-710</t>
  </si>
  <si>
    <t>05.1.0-710</t>
  </si>
  <si>
    <t>04.5.1-710</t>
  </si>
  <si>
    <t>03.2.0-710</t>
  </si>
  <si>
    <t>03.6.0-710</t>
  </si>
  <si>
    <t>01.1.1-710</t>
  </si>
  <si>
    <t>Podprogram 8.7 Solidarita</t>
  </si>
  <si>
    <t>10.2.0-710</t>
  </si>
  <si>
    <t>DOS - elektroinštalácia</t>
  </si>
  <si>
    <t>DOS - výmena dverí (dotácia)</t>
  </si>
  <si>
    <t>DOS - výmena okien</t>
  </si>
  <si>
    <t>DOS - štúdia prestavby HŠ</t>
  </si>
  <si>
    <t>HŠ</t>
  </si>
  <si>
    <t>bývalá horná škola</t>
  </si>
  <si>
    <t>účtované v účtovníctve rozpočtovej organizácie Základná škola Nesluša</t>
  </si>
  <si>
    <t>DOS</t>
  </si>
  <si>
    <t>Podprogram 8.8 Plánovanie</t>
  </si>
  <si>
    <t>04.4.3-710</t>
  </si>
  <si>
    <t>Územný plán</t>
  </si>
  <si>
    <t>08.1.0-710</t>
  </si>
  <si>
    <t>MŠ</t>
  </si>
  <si>
    <t>Materská škola Nesluša</t>
  </si>
  <si>
    <t>ZŠ</t>
  </si>
  <si>
    <t>Základná škola Nesluša</t>
  </si>
  <si>
    <t>Podprogram 9.1 Splácanie úverov</t>
  </si>
  <si>
    <t>Splácanie úrokov</t>
  </si>
  <si>
    <t>Splácanie istiny</t>
  </si>
  <si>
    <t>SUMÁR VÝDAVKOV</t>
  </si>
  <si>
    <t>Finančné operácie</t>
  </si>
  <si>
    <t>Elektrina</t>
  </si>
  <si>
    <t>Plyn</t>
  </si>
  <si>
    <t>Chomút</t>
  </si>
  <si>
    <t>Rocknes</t>
  </si>
  <si>
    <t>Hody a iné podujatia</t>
  </si>
  <si>
    <t>Pohonné hmoty</t>
  </si>
  <si>
    <t>Nerozdelené</t>
  </si>
  <si>
    <t>PROGRAM 9 - VYROVNANIE DLHU</t>
  </si>
  <si>
    <t>Knihy</t>
  </si>
  <si>
    <t>Klub invalidov</t>
  </si>
  <si>
    <t>Červený kríž</t>
  </si>
  <si>
    <t>Cirkev</t>
  </si>
  <si>
    <t>Koks</t>
  </si>
  <si>
    <t>Stravovanie</t>
  </si>
  <si>
    <t>Pohrebná služba Lisko</t>
  </si>
  <si>
    <t>Dohoda správca</t>
  </si>
  <si>
    <t>Šachový klub</t>
  </si>
  <si>
    <t>Stolný tenis</t>
  </si>
  <si>
    <t>Neslušskí vlci</t>
  </si>
  <si>
    <t>Priatelia Kysúc</t>
  </si>
  <si>
    <t>Zimná údržba</t>
  </si>
  <si>
    <t>Cesty a chodníky</t>
  </si>
  <si>
    <t>Kanály</t>
  </si>
  <si>
    <t>Odstupné</t>
  </si>
  <si>
    <t>Právne služby</t>
  </si>
  <si>
    <t>Služby DCOM</t>
  </si>
  <si>
    <t>Softvér (URBIS)</t>
  </si>
  <si>
    <t>DCOM</t>
  </si>
  <si>
    <t>Dátové centrum obcí a miest (e-gov)</t>
  </si>
  <si>
    <t>URBIS</t>
  </si>
  <si>
    <t>informačný systém (účtovníctvo, administratíva, evidencie, dane...)</t>
  </si>
  <si>
    <t>Prvok 1.1.6 Informačný systém (web a rozhlas)</t>
  </si>
  <si>
    <t>09.2.1.1</t>
  </si>
  <si>
    <t>Regulácia potoka - projekt, obstarávanie</t>
  </si>
  <si>
    <t>Regulácia potoka - realizácia (dotácia)</t>
  </si>
  <si>
    <t>Regulácia potoka - realizácia (vlastné)</t>
  </si>
  <si>
    <t>Projekt obecného vodovodu</t>
  </si>
  <si>
    <t>Átrium v centre obce</t>
  </si>
  <si>
    <t>SUMÁR PRÍJMOV</t>
  </si>
  <si>
    <t>Odvoz odpadu</t>
  </si>
  <si>
    <t>Kompostéry do domácností</t>
  </si>
  <si>
    <t>Bežné príjmy</t>
  </si>
  <si>
    <t>Kapitálové príjmy</t>
  </si>
  <si>
    <t>Celkové príjmy</t>
  </si>
  <si>
    <t>DAŇOVÉ PRÍJMY</t>
  </si>
  <si>
    <t>Zdroj</t>
  </si>
  <si>
    <t>PrD</t>
  </si>
  <si>
    <t>Daňové príjmy - rozpis</t>
  </si>
  <si>
    <t>Výnos dane z príjmov</t>
  </si>
  <si>
    <t>Daň z pozemkov</t>
  </si>
  <si>
    <t>Daň zo stavieb</t>
  </si>
  <si>
    <t>Daň z bytov</t>
  </si>
  <si>
    <t>Daň za psa</t>
  </si>
  <si>
    <t>Daň za užívanie verejného priestranstva</t>
  </si>
  <si>
    <t>Daň za komunálne odpady a drobné stavebné odpady</t>
  </si>
  <si>
    <t>NEDAŇOVÉ PRÍJMY</t>
  </si>
  <si>
    <t>Nedaňové príjmy - rozpis</t>
  </si>
  <si>
    <t>Príjmy z majetku</t>
  </si>
  <si>
    <t>Administratívne poplatky a iné platby</t>
  </si>
  <si>
    <t>Úroky z vkladov</t>
  </si>
  <si>
    <t>Iné nedaňové príjmy</t>
  </si>
  <si>
    <t>PrN</t>
  </si>
  <si>
    <t>GRANTY A TRANSFERY</t>
  </si>
  <si>
    <t>PRÍJMOVÉ FINANČNÉ OPERÁCIE</t>
  </si>
  <si>
    <t>Granty a transfery - rozpis</t>
  </si>
  <si>
    <t>PrGT</t>
  </si>
  <si>
    <t>Revízie el. zariadení</t>
  </si>
  <si>
    <t>Údržba vodovodu</t>
  </si>
  <si>
    <t>Vodné</t>
  </si>
  <si>
    <t>Rozbor vody</t>
  </si>
  <si>
    <t>Odber podzemnej vody</t>
  </si>
  <si>
    <t>Dohoda</t>
  </si>
  <si>
    <t>ZŠ - neurčené</t>
  </si>
  <si>
    <t>Projektová dokumentácia</t>
  </si>
  <si>
    <t>DOS - plynofikácia</t>
  </si>
  <si>
    <t>Príjmy ZŠ</t>
  </si>
  <si>
    <t>Prídavky na deti</t>
  </si>
  <si>
    <t>ZŠ stravné ŠJ</t>
  </si>
  <si>
    <t>ZŠ školské potreby</t>
  </si>
  <si>
    <t>ZŠ žiaci zo SZP</t>
  </si>
  <si>
    <t>ZŠ vzdelávacie poukazy</t>
  </si>
  <si>
    <t>Cestná doprava</t>
  </si>
  <si>
    <t>Matrika</t>
  </si>
  <si>
    <t>Životné prostredie</t>
  </si>
  <si>
    <t>Register obyvateľstva</t>
  </si>
  <si>
    <t>Regionálny rozvoj ESF</t>
  </si>
  <si>
    <t>ZŠ asistent učiteľa</t>
  </si>
  <si>
    <t>Chránená dielňa ESF</t>
  </si>
  <si>
    <t>ESF</t>
  </si>
  <si>
    <t>Európsky sociálny fond</t>
  </si>
  <si>
    <t>ZŠ normatívne</t>
  </si>
  <si>
    <t>MŠ predškoláci</t>
  </si>
  <si>
    <t>SZP</t>
  </si>
  <si>
    <t>sociálne znevýhodnené prostredie</t>
  </si>
  <si>
    <t>Aktivačné práce</t>
  </si>
  <si>
    <t>Sklad civilnej obrany</t>
  </si>
  <si>
    <t>CVČ vzdelávacie</t>
  </si>
  <si>
    <t>ŠJ</t>
  </si>
  <si>
    <t>školská jedáleň</t>
  </si>
  <si>
    <t>Havária ihrisko ZŠ</t>
  </si>
  <si>
    <t>Nevyčerpané dotácie</t>
  </si>
  <si>
    <t>Zostatky</t>
  </si>
  <si>
    <t>Splátky od občanov</t>
  </si>
  <si>
    <t>Úver na Zetor</t>
  </si>
  <si>
    <t>Rezervný fond</t>
  </si>
  <si>
    <t>Predaj majetku</t>
  </si>
  <si>
    <t>CVČ</t>
  </si>
  <si>
    <t>centrum voľného času</t>
  </si>
  <si>
    <t>ROZDIEL PRÍJMOV A VÝDAJOV</t>
  </si>
  <si>
    <t>Prenájom budov</t>
  </si>
  <si>
    <t>Správne poplatky</t>
  </si>
  <si>
    <t>Opatrovateľská služba</t>
  </si>
  <si>
    <t>Vodovodný materiál</t>
  </si>
  <si>
    <t>Vstupné na akcie</t>
  </si>
  <si>
    <t>Predaj dreva</t>
  </si>
  <si>
    <t>Príspevok rodičov MŠ</t>
  </si>
  <si>
    <t>Príspevok CVČ</t>
  </si>
  <si>
    <t>Vodovodné prípojky</t>
  </si>
  <si>
    <t>Licencie automaty</t>
  </si>
  <si>
    <t>Stravné zamestnanci</t>
  </si>
  <si>
    <t>Dobropisy</t>
  </si>
  <si>
    <t>Poplatky DOS</t>
  </si>
  <si>
    <t>Ťažba dreva</t>
  </si>
  <si>
    <t>Kúpa motorového vozidla</t>
  </si>
  <si>
    <t>ZŠ - strešné okná telocvičňa</t>
  </si>
  <si>
    <t>2016 S</t>
  </si>
  <si>
    <t>2017 S</t>
  </si>
  <si>
    <t>2018 S</t>
  </si>
  <si>
    <t>Schválený rozpočet na rok 2016</t>
  </si>
  <si>
    <t>Schválený rozpočet na rok 2017</t>
  </si>
  <si>
    <t>Schválený rozpočet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</si>
</sst>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Liberation Sans"/>
      <charset val="238"/>
    </font>
    <font>
      <sz val="11"/>
      <color theme="1"/>
      <name val="Liberation San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0" applyFont="1"/>
    <xf numFmtId="0" fontId="0" fillId="5" borderId="0" xfId="0" applyFill="1"/>
    <xf numFmtId="0" fontId="3" fillId="5" borderId="0" xfId="0" applyFont="1" applyFill="1"/>
    <xf numFmtId="4" fontId="3" fillId="0" borderId="0" xfId="0" applyNumberFormat="1" applyFont="1"/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/>
    </xf>
    <xf numFmtId="14" fontId="3" fillId="0" borderId="0" xfId="0" applyNumberFormat="1" applyFont="1"/>
    <xf numFmtId="0" fontId="0" fillId="0" borderId="1" xfId="0" applyBorder="1"/>
    <xf numFmtId="4" fontId="0" fillId="0" borderId="1" xfId="0" applyNumberFormat="1" applyBorder="1"/>
    <xf numFmtId="0" fontId="3" fillId="0" borderId="1" xfId="0" applyFont="1" applyBorder="1"/>
    <xf numFmtId="4" fontId="3" fillId="0" borderId="1" xfId="0" applyNumberFormat="1" applyFont="1" applyBorder="1"/>
    <xf numFmtId="14" fontId="3" fillId="0" borderId="1" xfId="0" applyNumberFormat="1" applyFont="1" applyBorder="1"/>
    <xf numFmtId="14" fontId="3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0" fontId="0" fillId="0" borderId="1" xfId="0" applyBorder="1" applyAlignment="1">
      <alignment vertical="center"/>
    </xf>
    <xf numFmtId="0" fontId="0" fillId="0" borderId="1" xfId="0" quotePrefix="1" applyBorder="1"/>
    <xf numFmtId="0" fontId="0" fillId="0" borderId="1" xfId="0" applyFont="1" applyBorder="1"/>
    <xf numFmtId="4" fontId="0" fillId="0" borderId="1" xfId="0" applyNumberFormat="1" applyFont="1" applyBorder="1"/>
    <xf numFmtId="14" fontId="0" fillId="0" borderId="1" xfId="0" quotePrefix="1" applyNumberFormat="1" applyBorder="1"/>
    <xf numFmtId="14" fontId="7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/>
    <xf numFmtId="14" fontId="0" fillId="0" borderId="1" xfId="0" quotePrefix="1" applyNumberFormat="1" applyBorder="1" applyAlignment="1">
      <alignment vertical="center"/>
    </xf>
    <xf numFmtId="14" fontId="0" fillId="0" borderId="1" xfId="0" quotePrefix="1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7" borderId="1" xfId="0" quotePrefix="1" applyFill="1" applyBorder="1" applyAlignment="1">
      <alignment vertical="center"/>
    </xf>
    <xf numFmtId="0" fontId="0" fillId="7" borderId="1" xfId="0" applyFill="1" applyBorder="1"/>
    <xf numFmtId="4" fontId="0" fillId="7" borderId="1" xfId="0" applyNumberFormat="1" applyFill="1" applyBorder="1"/>
    <xf numFmtId="0" fontId="3" fillId="7" borderId="1" xfId="0" applyFont="1" applyFill="1" applyBorder="1"/>
    <xf numFmtId="4" fontId="3" fillId="7" borderId="1" xfId="0" applyNumberFormat="1" applyFont="1" applyFill="1" applyBorder="1"/>
    <xf numFmtId="0" fontId="0" fillId="0" borderId="1" xfId="0" applyFill="1" applyBorder="1"/>
    <xf numFmtId="0" fontId="0" fillId="0" borderId="1" xfId="0" applyFont="1" applyFill="1" applyBorder="1"/>
    <xf numFmtId="4" fontId="0" fillId="0" borderId="1" xfId="0" applyNumberFormat="1" applyFont="1" applyFill="1" applyBorder="1"/>
    <xf numFmtId="4" fontId="0" fillId="0" borderId="1" xfId="0" applyNumberFormat="1" applyFill="1" applyBorder="1"/>
    <xf numFmtId="14" fontId="3" fillId="0" borderId="1" xfId="0" applyNumberFormat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0" fillId="0" borderId="3" xfId="0" applyBorder="1"/>
    <xf numFmtId="4" fontId="0" fillId="0" borderId="3" xfId="0" applyNumberFormat="1" applyBorder="1"/>
    <xf numFmtId="0" fontId="0" fillId="6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14" fontId="0" fillId="0" borderId="3" xfId="0" quotePrefix="1" applyNumberFormat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8" xfId="0" applyBorder="1"/>
    <xf numFmtId="0" fontId="0" fillId="0" borderId="6" xfId="0" applyFill="1" applyBorder="1"/>
    <xf numFmtId="0" fontId="0" fillId="0" borderId="1" xfId="0" applyBorder="1" applyAlignment="1"/>
    <xf numFmtId="14" fontId="0" fillId="0" borderId="1" xfId="0" applyNumberFormat="1" applyBorder="1" applyAlignment="1">
      <alignment vertical="center"/>
    </xf>
    <xf numFmtId="0" fontId="0" fillId="0" borderId="12" xfId="0" applyBorder="1"/>
    <xf numFmtId="0" fontId="0" fillId="0" borderId="11" xfId="0" applyBorder="1"/>
    <xf numFmtId="0" fontId="0" fillId="0" borderId="13" xfId="0" applyFont="1" applyBorder="1"/>
    <xf numFmtId="0" fontId="0" fillId="0" borderId="12" xfId="0" applyFont="1" applyBorder="1"/>
    <xf numFmtId="4" fontId="0" fillId="0" borderId="12" xfId="0" applyNumberFormat="1" applyFont="1" applyBorder="1"/>
    <xf numFmtId="4" fontId="0" fillId="0" borderId="11" xfId="0" applyNumberFormat="1" applyFont="1" applyBorder="1"/>
    <xf numFmtId="0" fontId="0" fillId="0" borderId="14" xfId="0" applyFont="1" applyBorder="1"/>
    <xf numFmtId="0" fontId="0" fillId="0" borderId="5" xfId="0" applyFont="1" applyBorder="1"/>
    <xf numFmtId="4" fontId="0" fillId="0" borderId="5" xfId="0" applyNumberFormat="1" applyFont="1" applyBorder="1"/>
    <xf numFmtId="4" fontId="0" fillId="0" borderId="15" xfId="0" applyNumberFormat="1" applyFont="1" applyBorder="1"/>
    <xf numFmtId="0" fontId="0" fillId="0" borderId="9" xfId="0" applyFont="1" applyBorder="1"/>
    <xf numFmtId="0" fontId="0" fillId="0" borderId="0" xfId="0" applyFont="1" applyBorder="1"/>
    <xf numFmtId="4" fontId="0" fillId="0" borderId="0" xfId="0" applyNumberFormat="1" applyFont="1" applyBorder="1"/>
    <xf numFmtId="4" fontId="0" fillId="0" borderId="10" xfId="0" applyNumberFormat="1" applyFont="1" applyBorder="1"/>
    <xf numFmtId="0" fontId="0" fillId="0" borderId="13" xfId="0" applyBorder="1"/>
    <xf numFmtId="0" fontId="0" fillId="0" borderId="9" xfId="0" applyBorder="1"/>
    <xf numFmtId="0" fontId="0" fillId="0" borderId="0" xfId="0" applyBorder="1"/>
    <xf numFmtId="0" fontId="0" fillId="0" borderId="14" xfId="0" applyBorder="1"/>
    <xf numFmtId="0" fontId="0" fillId="0" borderId="5" xfId="0" applyBorder="1"/>
    <xf numFmtId="0" fontId="0" fillId="0" borderId="0" xfId="0" applyFill="1" applyBorder="1"/>
    <xf numFmtId="4" fontId="0" fillId="0" borderId="12" xfId="0" applyNumberFormat="1" applyBorder="1"/>
    <xf numFmtId="4" fontId="0" fillId="0" borderId="11" xfId="0" applyNumberFormat="1" applyBorder="1"/>
    <xf numFmtId="4" fontId="0" fillId="0" borderId="0" xfId="0" applyNumberFormat="1" applyBorder="1"/>
    <xf numFmtId="4" fontId="0" fillId="0" borderId="0" xfId="0" applyNumberFormat="1" applyFill="1" applyBorder="1"/>
    <xf numFmtId="4" fontId="0" fillId="0" borderId="10" xfId="0" applyNumberFormat="1" applyBorder="1"/>
    <xf numFmtId="4" fontId="0" fillId="0" borderId="5" xfId="0" applyNumberFormat="1" applyBorder="1"/>
    <xf numFmtId="4" fontId="0" fillId="0" borderId="15" xfId="0" applyNumberFormat="1" applyBorder="1"/>
    <xf numFmtId="4" fontId="0" fillId="0" borderId="5" xfId="0" applyNumberFormat="1" applyFill="1" applyBorder="1"/>
    <xf numFmtId="0" fontId="0" fillId="0" borderId="6" xfId="0" applyFont="1" applyBorder="1"/>
    <xf numFmtId="0" fontId="0" fillId="0" borderId="7" xfId="0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4" fontId="7" fillId="0" borderId="1" xfId="0" quotePrefix="1" applyNumberFormat="1" applyFont="1" applyBorder="1" applyAlignment="1">
      <alignment horizontal="left" vertical="center"/>
    </xf>
    <xf numFmtId="14" fontId="0" fillId="0" borderId="2" xfId="0" quotePrefix="1" applyNumberFormat="1" applyBorder="1" applyAlignment="1">
      <alignment vertical="center"/>
    </xf>
    <xf numFmtId="0" fontId="0" fillId="7" borderId="1" xfId="0" applyFill="1" applyBorder="1" applyAlignment="1">
      <alignment vertical="center"/>
    </xf>
    <xf numFmtId="0" fontId="8" fillId="0" borderId="1" xfId="0" applyFont="1" applyBorder="1"/>
    <xf numFmtId="4" fontId="8" fillId="0" borderId="1" xfId="0" applyNumberFormat="1" applyFont="1" applyBorder="1"/>
    <xf numFmtId="0" fontId="3" fillId="2" borderId="0" xfId="0" applyFont="1" applyFill="1" applyAlignment="1"/>
    <xf numFmtId="0" fontId="4" fillId="4" borderId="0" xfId="0" applyFont="1" applyFill="1" applyAlignment="1"/>
    <xf numFmtId="0" fontId="3" fillId="3" borderId="0" xfId="0" applyFont="1" applyFill="1" applyAlignment="1"/>
    <xf numFmtId="0" fontId="0" fillId="0" borderId="0" xfId="0" applyFont="1" applyFill="1" applyBorder="1"/>
    <xf numFmtId="0" fontId="0" fillId="0" borderId="5" xfId="0" applyFont="1" applyFill="1" applyBorder="1"/>
    <xf numFmtId="4" fontId="0" fillId="7" borderId="1" xfId="0" applyNumberFormat="1" applyFill="1" applyBorder="1" applyAlignment="1"/>
    <xf numFmtId="4" fontId="0" fillId="0" borderId="1" xfId="0" applyNumberFormat="1" applyBorder="1" applyAlignment="1"/>
    <xf numFmtId="4" fontId="0" fillId="0" borderId="0" xfId="0" applyNumberFormat="1" applyFont="1" applyFill="1" applyBorder="1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14" fontId="0" fillId="0" borderId="2" xfId="0" quotePrefix="1" applyNumberFormat="1" applyBorder="1" applyAlignment="1">
      <alignment horizontal="left" vertical="center"/>
    </xf>
    <xf numFmtId="14" fontId="0" fillId="0" borderId="4" xfId="0" quotePrefix="1" applyNumberFormat="1" applyBorder="1" applyAlignment="1">
      <alignment horizontal="left" vertical="center"/>
    </xf>
    <xf numFmtId="14" fontId="0" fillId="0" borderId="3" xfId="0" quotePrefix="1" applyNumberFormat="1" applyBorder="1" applyAlignment="1">
      <alignment horizontal="left" vertical="center"/>
    </xf>
    <xf numFmtId="14" fontId="0" fillId="0" borderId="2" xfId="0" quotePrefix="1" applyNumberFormat="1" applyBorder="1" applyAlignment="1">
      <alignment vertical="center"/>
    </xf>
    <xf numFmtId="14" fontId="0" fillId="0" borderId="4" xfId="0" quotePrefix="1" applyNumberFormat="1" applyBorder="1" applyAlignment="1">
      <alignment vertical="center"/>
    </xf>
    <xf numFmtId="14" fontId="0" fillId="0" borderId="3" xfId="0" quotePrefix="1" applyNumberFormat="1" applyBorder="1" applyAlignment="1">
      <alignment vertical="center"/>
    </xf>
    <xf numFmtId="0" fontId="0" fillId="7" borderId="2" xfId="0" quotePrefix="1" applyFill="1" applyBorder="1" applyAlignment="1">
      <alignment vertical="center"/>
    </xf>
    <xf numFmtId="0" fontId="0" fillId="7" borderId="4" xfId="0" quotePrefix="1" applyFill="1" applyBorder="1" applyAlignment="1">
      <alignment vertical="center"/>
    </xf>
    <xf numFmtId="0" fontId="0" fillId="7" borderId="3" xfId="0" quotePrefix="1" applyFill="1" applyBorder="1" applyAlignment="1">
      <alignment vertical="center"/>
    </xf>
    <xf numFmtId="0" fontId="3" fillId="3" borderId="0" xfId="0" applyFont="1" applyFill="1" applyAlignment="1"/>
    <xf numFmtId="0" fontId="4" fillId="4" borderId="0" xfId="0" applyFont="1" applyFill="1" applyAlignment="1"/>
    <xf numFmtId="0" fontId="0" fillId="7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0" xfId="0" applyFont="1" applyFill="1" applyAlignment="1"/>
    <xf numFmtId="14" fontId="0" fillId="0" borderId="1" xfId="0" quotePrefix="1" applyNumberFormat="1" applyBorder="1" applyAlignment="1">
      <alignment horizontal="left" vertical="center"/>
    </xf>
    <xf numFmtId="0" fontId="0" fillId="0" borderId="2" xfId="0" quotePrefix="1" applyFill="1" applyBorder="1" applyAlignment="1">
      <alignment vertical="center"/>
    </xf>
    <xf numFmtId="0" fontId="0" fillId="0" borderId="3" xfId="0" quotePrefix="1" applyFill="1" applyBorder="1" applyAlignment="1">
      <alignment vertical="center"/>
    </xf>
    <xf numFmtId="0" fontId="0" fillId="0" borderId="2" xfId="0" quotePrefix="1" applyBorder="1" applyAlignment="1">
      <alignment vertical="center"/>
    </xf>
    <xf numFmtId="0" fontId="0" fillId="0" borderId="3" xfId="0" quotePrefix="1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14" fontId="0" fillId="0" borderId="2" xfId="0" quotePrefix="1" applyNumberFormat="1" applyBorder="1" applyAlignment="1">
      <alignment horizontal="center" vertical="center"/>
    </xf>
    <xf numFmtId="14" fontId="0" fillId="0" borderId="3" xfId="0" quotePrefix="1" applyNumberFormat="1" applyBorder="1" applyAlignment="1">
      <alignment horizontal="center" vertic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abSelected="1" zoomScaleNormal="100" workbookViewId="0"/>
  </sheetViews>
  <sheetFormatPr defaultRowHeight="15" x14ac:dyDescent="0.25"/>
  <cols>
    <col min="1" max="1" width="12.28515625" customWidth="1"/>
    <col min="3" max="3" width="19.140625" customWidth="1"/>
    <col min="4" max="10" width="11.42578125" bestFit="1" customWidth="1"/>
  </cols>
  <sheetData>
    <row r="1" spans="1:10" x14ac:dyDescent="0.25">
      <c r="A1" s="5" t="s">
        <v>225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8"/>
      <c r="B2" s="8"/>
      <c r="C2" s="8"/>
      <c r="D2" s="7" t="s">
        <v>56</v>
      </c>
      <c r="E2" s="7" t="s">
        <v>57</v>
      </c>
      <c r="F2" s="7" t="s">
        <v>58</v>
      </c>
      <c r="G2" s="7" t="s">
        <v>59</v>
      </c>
      <c r="H2" s="7" t="s">
        <v>312</v>
      </c>
      <c r="I2" s="7" t="s">
        <v>313</v>
      </c>
      <c r="J2" s="7" t="s">
        <v>314</v>
      </c>
    </row>
    <row r="3" spans="1:10" x14ac:dyDescent="0.25">
      <c r="A3" s="103" t="s">
        <v>50</v>
      </c>
      <c r="B3" s="10">
        <v>111</v>
      </c>
      <c r="C3" s="10" t="s">
        <v>26</v>
      </c>
      <c r="D3" s="11">
        <f>D66</f>
        <v>467659.65</v>
      </c>
      <c r="E3" s="11">
        <f>E66-E92</f>
        <v>464738.5199999999</v>
      </c>
      <c r="F3" s="11">
        <f>F66</f>
        <v>480248</v>
      </c>
      <c r="G3" s="11">
        <f>G66</f>
        <v>486713.67</v>
      </c>
      <c r="H3" s="11">
        <f>H66</f>
        <v>513430</v>
      </c>
      <c r="I3" s="11">
        <f>I66</f>
        <v>522208</v>
      </c>
      <c r="J3" s="11">
        <f>J66</f>
        <v>522208</v>
      </c>
    </row>
    <row r="4" spans="1:10" x14ac:dyDescent="0.25">
      <c r="A4" s="104"/>
      <c r="B4" s="10">
        <v>41</v>
      </c>
      <c r="C4" s="10" t="s">
        <v>45</v>
      </c>
      <c r="D4" s="11">
        <f t="shared" ref="D4:J4" si="0">D20+D36-D7</f>
        <v>832913.13</v>
      </c>
      <c r="E4" s="11">
        <f t="shared" si="0"/>
        <v>815576.10999999987</v>
      </c>
      <c r="F4" s="11">
        <f t="shared" si="0"/>
        <v>872589</v>
      </c>
      <c r="G4" s="11">
        <f t="shared" si="0"/>
        <v>900364.64999999991</v>
      </c>
      <c r="H4" s="11">
        <f t="shared" si="0"/>
        <v>954999</v>
      </c>
      <c r="I4" s="11">
        <f t="shared" si="0"/>
        <v>954999</v>
      </c>
      <c r="J4" s="11">
        <f t="shared" si="0"/>
        <v>954999</v>
      </c>
    </row>
    <row r="5" spans="1:10" x14ac:dyDescent="0.25">
      <c r="A5" s="104"/>
      <c r="B5" s="10"/>
      <c r="C5" s="12" t="s">
        <v>228</v>
      </c>
      <c r="D5" s="13">
        <f>SUM(D3:D4)</f>
        <v>1300572.78</v>
      </c>
      <c r="E5" s="13">
        <f t="shared" ref="E5:J5" si="1">SUM(E3:E4)</f>
        <v>1280314.6299999999</v>
      </c>
      <c r="F5" s="13">
        <f t="shared" si="1"/>
        <v>1352837</v>
      </c>
      <c r="G5" s="13">
        <f t="shared" si="1"/>
        <v>1387078.3199999998</v>
      </c>
      <c r="H5" s="13">
        <f t="shared" si="1"/>
        <v>1468429</v>
      </c>
      <c r="I5" s="13">
        <f t="shared" si="1"/>
        <v>1477207</v>
      </c>
      <c r="J5" s="13">
        <f t="shared" si="1"/>
        <v>1477207</v>
      </c>
    </row>
    <row r="6" spans="1:10" x14ac:dyDescent="0.25">
      <c r="A6" s="104"/>
      <c r="B6" s="10">
        <v>111</v>
      </c>
      <c r="C6" s="10" t="s">
        <v>26</v>
      </c>
      <c r="D6" s="11">
        <v>0</v>
      </c>
      <c r="E6" s="11">
        <f>E92</f>
        <v>10000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</row>
    <row r="7" spans="1:10" x14ac:dyDescent="0.25">
      <c r="A7" s="104"/>
      <c r="B7" s="10">
        <v>43</v>
      </c>
      <c r="C7" s="10" t="s">
        <v>45</v>
      </c>
      <c r="D7" s="11">
        <v>0</v>
      </c>
      <c r="E7" s="11">
        <f>E43</f>
        <v>1072.5</v>
      </c>
      <c r="F7" s="11">
        <v>0</v>
      </c>
      <c r="G7" s="11">
        <v>280</v>
      </c>
      <c r="H7" s="11">
        <v>0</v>
      </c>
      <c r="I7" s="11">
        <v>0</v>
      </c>
      <c r="J7" s="11">
        <v>0</v>
      </c>
    </row>
    <row r="8" spans="1:10" x14ac:dyDescent="0.25">
      <c r="A8" s="104"/>
      <c r="B8" s="10"/>
      <c r="C8" s="12" t="s">
        <v>229</v>
      </c>
      <c r="D8" s="13">
        <f t="shared" ref="D8:J8" si="2">SUM(D6:D7)</f>
        <v>0</v>
      </c>
      <c r="E8" s="13">
        <f t="shared" si="2"/>
        <v>11072.5</v>
      </c>
      <c r="F8" s="13">
        <f t="shared" si="2"/>
        <v>0</v>
      </c>
      <c r="G8" s="13">
        <f t="shared" si="2"/>
        <v>280</v>
      </c>
      <c r="H8" s="13">
        <f t="shared" si="2"/>
        <v>0</v>
      </c>
      <c r="I8" s="13">
        <f t="shared" si="2"/>
        <v>0</v>
      </c>
      <c r="J8" s="13">
        <f t="shared" si="2"/>
        <v>0</v>
      </c>
    </row>
    <row r="9" spans="1:10" x14ac:dyDescent="0.25">
      <c r="A9" s="104"/>
      <c r="B9" s="10">
        <v>131</v>
      </c>
      <c r="C9" s="10" t="s">
        <v>26</v>
      </c>
      <c r="D9" s="11">
        <f t="shared" ref="D9:J10" si="3">D97</f>
        <v>0</v>
      </c>
      <c r="E9" s="11">
        <f t="shared" si="3"/>
        <v>22382.36</v>
      </c>
      <c r="F9" s="11">
        <f t="shared" si="3"/>
        <v>17331</v>
      </c>
      <c r="G9" s="11">
        <f t="shared" si="3"/>
        <v>17330.41</v>
      </c>
      <c r="H9" s="11">
        <f t="shared" si="3"/>
        <v>0</v>
      </c>
      <c r="I9" s="11">
        <f t="shared" si="3"/>
        <v>0</v>
      </c>
      <c r="J9" s="11">
        <f t="shared" si="3"/>
        <v>0</v>
      </c>
    </row>
    <row r="10" spans="1:10" x14ac:dyDescent="0.25">
      <c r="A10" s="104"/>
      <c r="B10" s="10">
        <v>41</v>
      </c>
      <c r="C10" s="10" t="s">
        <v>45</v>
      </c>
      <c r="D10" s="11">
        <f t="shared" si="3"/>
        <v>2312.21</v>
      </c>
      <c r="E10" s="11">
        <f t="shared" si="3"/>
        <v>3387.31</v>
      </c>
      <c r="F10" s="11">
        <f t="shared" si="3"/>
        <v>12907</v>
      </c>
      <c r="G10" s="11">
        <f t="shared" si="3"/>
        <v>12173.51</v>
      </c>
      <c r="H10" s="11">
        <f t="shared" si="3"/>
        <v>182899</v>
      </c>
      <c r="I10" s="11">
        <f t="shared" si="3"/>
        <v>0</v>
      </c>
      <c r="J10" s="11">
        <f t="shared" si="3"/>
        <v>0</v>
      </c>
    </row>
    <row r="11" spans="1:10" x14ac:dyDescent="0.25">
      <c r="A11" s="104"/>
      <c r="B11" s="10">
        <v>52</v>
      </c>
      <c r="C11" s="10" t="s">
        <v>124</v>
      </c>
      <c r="D11" s="11">
        <f>D99</f>
        <v>34488.01</v>
      </c>
      <c r="E11" s="11">
        <f t="shared" ref="E11:J11" si="4">E99</f>
        <v>0</v>
      </c>
      <c r="F11" s="11">
        <f t="shared" si="4"/>
        <v>0</v>
      </c>
      <c r="G11" s="11">
        <f t="shared" si="4"/>
        <v>0</v>
      </c>
      <c r="H11" s="11">
        <f t="shared" si="4"/>
        <v>0</v>
      </c>
      <c r="I11" s="11">
        <f t="shared" si="4"/>
        <v>0</v>
      </c>
      <c r="J11" s="11">
        <f t="shared" si="4"/>
        <v>0</v>
      </c>
    </row>
    <row r="12" spans="1:10" x14ac:dyDescent="0.25">
      <c r="A12" s="104"/>
      <c r="B12" s="10"/>
      <c r="C12" s="12" t="s">
        <v>186</v>
      </c>
      <c r="D12" s="13">
        <f>SUM(D9:D11)</f>
        <v>36800.22</v>
      </c>
      <c r="E12" s="13">
        <f t="shared" ref="E12:J12" si="5">SUM(E9:E11)</f>
        <v>25769.670000000002</v>
      </c>
      <c r="F12" s="13">
        <f t="shared" si="5"/>
        <v>30238</v>
      </c>
      <c r="G12" s="13">
        <f t="shared" si="5"/>
        <v>29503.919999999998</v>
      </c>
      <c r="H12" s="13">
        <f t="shared" si="5"/>
        <v>182899</v>
      </c>
      <c r="I12" s="13">
        <f t="shared" si="5"/>
        <v>0</v>
      </c>
      <c r="J12" s="13">
        <f t="shared" si="5"/>
        <v>0</v>
      </c>
    </row>
    <row r="13" spans="1:10" x14ac:dyDescent="0.25">
      <c r="A13" s="104"/>
      <c r="B13" s="10">
        <v>111</v>
      </c>
      <c r="C13" s="10" t="s">
        <v>26</v>
      </c>
      <c r="D13" s="11">
        <f t="shared" ref="D13:J14" si="6">D3+D6+D9</f>
        <v>467659.65</v>
      </c>
      <c r="E13" s="11">
        <f t="shared" si="6"/>
        <v>497120.87999999989</v>
      </c>
      <c r="F13" s="11">
        <f t="shared" si="6"/>
        <v>497579</v>
      </c>
      <c r="G13" s="11">
        <f t="shared" si="6"/>
        <v>504044.07999999996</v>
      </c>
      <c r="H13" s="11">
        <f t="shared" si="6"/>
        <v>513430</v>
      </c>
      <c r="I13" s="11">
        <f t="shared" si="6"/>
        <v>522208</v>
      </c>
      <c r="J13" s="11">
        <f t="shared" si="6"/>
        <v>522208</v>
      </c>
    </row>
    <row r="14" spans="1:10" x14ac:dyDescent="0.25">
      <c r="A14" s="104"/>
      <c r="B14" s="10">
        <v>41</v>
      </c>
      <c r="C14" s="10" t="s">
        <v>45</v>
      </c>
      <c r="D14" s="11">
        <f t="shared" si="6"/>
        <v>835225.34</v>
      </c>
      <c r="E14" s="11">
        <f t="shared" si="6"/>
        <v>820035.91999999993</v>
      </c>
      <c r="F14" s="11">
        <f t="shared" si="6"/>
        <v>885496</v>
      </c>
      <c r="G14" s="11">
        <f t="shared" si="6"/>
        <v>912818.15999999992</v>
      </c>
      <c r="H14" s="11">
        <f t="shared" si="6"/>
        <v>1137898</v>
      </c>
      <c r="I14" s="11">
        <f t="shared" si="6"/>
        <v>954999</v>
      </c>
      <c r="J14" s="11">
        <f t="shared" si="6"/>
        <v>954999</v>
      </c>
    </row>
    <row r="15" spans="1:10" x14ac:dyDescent="0.25">
      <c r="A15" s="105"/>
      <c r="B15" s="10">
        <v>52</v>
      </c>
      <c r="C15" s="10" t="s">
        <v>124</v>
      </c>
      <c r="D15" s="11">
        <f>D11</f>
        <v>34488.01</v>
      </c>
      <c r="E15" s="11">
        <f t="shared" ref="E15:J15" si="7">E11</f>
        <v>0</v>
      </c>
      <c r="F15" s="11">
        <f t="shared" si="7"/>
        <v>0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</row>
    <row r="16" spans="1:10" x14ac:dyDescent="0.25">
      <c r="A16" s="58"/>
      <c r="B16" s="59"/>
      <c r="C16" s="12" t="s">
        <v>230</v>
      </c>
      <c r="D16" s="13">
        <f>SUM(D13:D15)</f>
        <v>1337373</v>
      </c>
      <c r="E16" s="13">
        <f t="shared" ref="E16:J16" si="8">SUM(E13:E15)</f>
        <v>1317156.7999999998</v>
      </c>
      <c r="F16" s="13">
        <f t="shared" si="8"/>
        <v>1383075</v>
      </c>
      <c r="G16" s="13">
        <f t="shared" si="8"/>
        <v>1416862.2399999998</v>
      </c>
      <c r="H16" s="13">
        <f t="shared" si="8"/>
        <v>1651328</v>
      </c>
      <c r="I16" s="13">
        <f t="shared" si="8"/>
        <v>1477207</v>
      </c>
      <c r="J16" s="13">
        <f t="shared" si="8"/>
        <v>1477207</v>
      </c>
    </row>
    <row r="18" spans="1:10" x14ac:dyDescent="0.25">
      <c r="A18" s="96" t="s">
        <v>231</v>
      </c>
      <c r="B18" s="96"/>
      <c r="C18" s="96"/>
      <c r="D18" s="96"/>
      <c r="E18" s="96"/>
      <c r="F18" s="96"/>
      <c r="G18" s="96"/>
      <c r="H18" s="96"/>
      <c r="I18" s="96"/>
      <c r="J18" s="96"/>
    </row>
    <row r="19" spans="1:10" x14ac:dyDescent="0.25">
      <c r="A19" s="8"/>
      <c r="B19" s="8"/>
      <c r="C19" s="8"/>
      <c r="D19" s="7" t="s">
        <v>56</v>
      </c>
      <c r="E19" s="7" t="s">
        <v>57</v>
      </c>
      <c r="F19" s="7" t="s">
        <v>58</v>
      </c>
      <c r="G19" s="7" t="s">
        <v>59</v>
      </c>
      <c r="H19" s="7" t="s">
        <v>312</v>
      </c>
      <c r="I19" s="7" t="s">
        <v>313</v>
      </c>
      <c r="J19" s="7" t="s">
        <v>314</v>
      </c>
    </row>
    <row r="20" spans="1:10" x14ac:dyDescent="0.25">
      <c r="A20" s="92" t="s">
        <v>232</v>
      </c>
      <c r="B20" s="30">
        <v>41</v>
      </c>
      <c r="C20" s="30" t="s">
        <v>45</v>
      </c>
      <c r="D20" s="31">
        <f>D32</f>
        <v>695274.46</v>
      </c>
      <c r="E20" s="31">
        <f t="shared" ref="E20:J20" si="9">E32</f>
        <v>727434.99999999988</v>
      </c>
      <c r="F20" s="31">
        <f t="shared" si="9"/>
        <v>787898</v>
      </c>
      <c r="G20" s="31">
        <f t="shared" si="9"/>
        <v>807107.67999999993</v>
      </c>
      <c r="H20" s="31">
        <f t="shared" si="9"/>
        <v>867552</v>
      </c>
      <c r="I20" s="31">
        <f t="shared" si="9"/>
        <v>867552</v>
      </c>
      <c r="J20" s="31">
        <f t="shared" si="9"/>
        <v>867552</v>
      </c>
    </row>
    <row r="21" spans="1:10" x14ac:dyDescent="0.25">
      <c r="A21" s="58"/>
      <c r="B21" s="59"/>
      <c r="C21" s="32" t="s">
        <v>49</v>
      </c>
      <c r="D21" s="33">
        <f t="shared" ref="D21:J21" si="10">SUM(D20:D20)</f>
        <v>695274.46</v>
      </c>
      <c r="E21" s="33">
        <f t="shared" si="10"/>
        <v>727434.99999999988</v>
      </c>
      <c r="F21" s="33">
        <f t="shared" si="10"/>
        <v>787898</v>
      </c>
      <c r="G21" s="33">
        <f t="shared" si="10"/>
        <v>807107.67999999993</v>
      </c>
      <c r="H21" s="33">
        <f t="shared" si="10"/>
        <v>867552</v>
      </c>
      <c r="I21" s="33">
        <f t="shared" si="10"/>
        <v>867552</v>
      </c>
      <c r="J21" s="33">
        <f t="shared" si="10"/>
        <v>867552</v>
      </c>
    </row>
    <row r="23" spans="1:10" x14ac:dyDescent="0.25">
      <c r="A23" s="97" t="s">
        <v>234</v>
      </c>
      <c r="B23" s="97"/>
      <c r="C23" s="97"/>
      <c r="D23" s="97"/>
      <c r="E23" s="97"/>
      <c r="F23" s="97"/>
      <c r="G23" s="97"/>
      <c r="H23" s="97"/>
      <c r="I23" s="97"/>
      <c r="J23" s="97"/>
    </row>
    <row r="24" spans="1:10" x14ac:dyDescent="0.25">
      <c r="A24" s="7" t="s">
        <v>4</v>
      </c>
      <c r="B24" s="7" t="s">
        <v>38</v>
      </c>
      <c r="C24" s="7" t="s">
        <v>3</v>
      </c>
      <c r="D24" s="7" t="s">
        <v>56</v>
      </c>
      <c r="E24" s="7" t="s">
        <v>57</v>
      </c>
      <c r="F24" s="7" t="s">
        <v>58</v>
      </c>
      <c r="G24" s="7" t="s">
        <v>59</v>
      </c>
      <c r="H24" s="7" t="s">
        <v>312</v>
      </c>
      <c r="I24" s="7" t="s">
        <v>313</v>
      </c>
      <c r="J24" s="7" t="s">
        <v>314</v>
      </c>
    </row>
    <row r="25" spans="1:10" x14ac:dyDescent="0.25">
      <c r="A25" s="106" t="s">
        <v>233</v>
      </c>
      <c r="B25" s="10">
        <v>111003</v>
      </c>
      <c r="C25" s="10" t="s">
        <v>235</v>
      </c>
      <c r="D25" s="11">
        <v>646648.12</v>
      </c>
      <c r="E25" s="11">
        <v>665548.61</v>
      </c>
      <c r="F25" s="11">
        <v>718698</v>
      </c>
      <c r="G25" s="11">
        <v>723616.41</v>
      </c>
      <c r="H25" s="11">
        <v>783927</v>
      </c>
      <c r="I25" s="11">
        <f>H25</f>
        <v>783927</v>
      </c>
      <c r="J25" s="11">
        <f>I25</f>
        <v>783927</v>
      </c>
    </row>
    <row r="26" spans="1:10" x14ac:dyDescent="0.25">
      <c r="A26" s="107"/>
      <c r="B26" s="10">
        <v>121001</v>
      </c>
      <c r="C26" s="10" t="s">
        <v>236</v>
      </c>
      <c r="D26" s="11">
        <v>15820.85</v>
      </c>
      <c r="E26" s="11">
        <v>19434.099999999999</v>
      </c>
      <c r="F26" s="11">
        <v>19000</v>
      </c>
      <c r="G26" s="11">
        <v>16830.32</v>
      </c>
      <c r="H26" s="11">
        <v>16800</v>
      </c>
      <c r="I26" s="11">
        <f t="shared" ref="I26:J31" si="11">H26</f>
        <v>16800</v>
      </c>
      <c r="J26" s="11">
        <f t="shared" si="11"/>
        <v>16800</v>
      </c>
    </row>
    <row r="27" spans="1:10" x14ac:dyDescent="0.25">
      <c r="A27" s="107"/>
      <c r="B27" s="10">
        <v>121002</v>
      </c>
      <c r="C27" s="10" t="s">
        <v>237</v>
      </c>
      <c r="D27" s="11">
        <v>14131.51</v>
      </c>
      <c r="E27" s="11">
        <v>17418.939999999999</v>
      </c>
      <c r="F27" s="11">
        <v>17100</v>
      </c>
      <c r="G27" s="11">
        <v>19766.12</v>
      </c>
      <c r="H27" s="11">
        <v>19800</v>
      </c>
      <c r="I27" s="11">
        <f t="shared" si="11"/>
        <v>19800</v>
      </c>
      <c r="J27" s="11">
        <f t="shared" si="11"/>
        <v>19800</v>
      </c>
    </row>
    <row r="28" spans="1:10" x14ac:dyDescent="0.25">
      <c r="A28" s="107"/>
      <c r="B28" s="10">
        <v>121003</v>
      </c>
      <c r="C28" s="10" t="s">
        <v>238</v>
      </c>
      <c r="D28" s="11">
        <v>99.65</v>
      </c>
      <c r="E28" s="11">
        <v>108.83</v>
      </c>
      <c r="F28" s="11">
        <v>100</v>
      </c>
      <c r="G28" s="11">
        <v>124.83</v>
      </c>
      <c r="H28" s="11">
        <v>125</v>
      </c>
      <c r="I28" s="11">
        <f t="shared" si="11"/>
        <v>125</v>
      </c>
      <c r="J28" s="11">
        <f t="shared" si="11"/>
        <v>125</v>
      </c>
    </row>
    <row r="29" spans="1:10" x14ac:dyDescent="0.25">
      <c r="A29" s="107"/>
      <c r="B29" s="10">
        <v>133001</v>
      </c>
      <c r="C29" s="10" t="s">
        <v>239</v>
      </c>
      <c r="D29" s="11">
        <v>1894.51</v>
      </c>
      <c r="E29" s="11">
        <v>2088.92</v>
      </c>
      <c r="F29" s="11">
        <v>2000</v>
      </c>
      <c r="G29" s="11">
        <v>2264</v>
      </c>
      <c r="H29" s="11">
        <v>2300</v>
      </c>
      <c r="I29" s="11">
        <f t="shared" si="11"/>
        <v>2300</v>
      </c>
      <c r="J29" s="11">
        <f t="shared" si="11"/>
        <v>2300</v>
      </c>
    </row>
    <row r="30" spans="1:10" x14ac:dyDescent="0.25">
      <c r="A30" s="107"/>
      <c r="B30" s="10">
        <v>133012</v>
      </c>
      <c r="C30" s="10" t="s">
        <v>240</v>
      </c>
      <c r="D30" s="11">
        <v>1326</v>
      </c>
      <c r="E30" s="11">
        <v>1029</v>
      </c>
      <c r="F30" s="11">
        <v>1000</v>
      </c>
      <c r="G30" s="11">
        <v>2145</v>
      </c>
      <c r="H30" s="11">
        <v>2200</v>
      </c>
      <c r="I30" s="11">
        <f t="shared" si="11"/>
        <v>2200</v>
      </c>
      <c r="J30" s="11">
        <f t="shared" si="11"/>
        <v>2200</v>
      </c>
    </row>
    <row r="31" spans="1:10" x14ac:dyDescent="0.25">
      <c r="A31" s="108"/>
      <c r="B31" s="10">
        <v>133013</v>
      </c>
      <c r="C31" s="10" t="s">
        <v>241</v>
      </c>
      <c r="D31" s="11">
        <v>15353.82</v>
      </c>
      <c r="E31" s="11">
        <v>21806.6</v>
      </c>
      <c r="F31" s="11">
        <v>30000</v>
      </c>
      <c r="G31" s="11">
        <v>42361</v>
      </c>
      <c r="H31" s="11">
        <v>42400</v>
      </c>
      <c r="I31" s="11">
        <f t="shared" si="11"/>
        <v>42400</v>
      </c>
      <c r="J31" s="11">
        <f t="shared" si="11"/>
        <v>42400</v>
      </c>
    </row>
    <row r="32" spans="1:10" s="3" customFormat="1" x14ac:dyDescent="0.25">
      <c r="A32" s="15"/>
      <c r="B32" s="12">
        <v>41</v>
      </c>
      <c r="C32" s="12" t="s">
        <v>45</v>
      </c>
      <c r="D32" s="13">
        <f>SUM(D25:D31)</f>
        <v>695274.46</v>
      </c>
      <c r="E32" s="13">
        <f t="shared" ref="E32:J32" si="12">SUM(E25:E31)</f>
        <v>727434.99999999988</v>
      </c>
      <c r="F32" s="13">
        <f t="shared" si="12"/>
        <v>787898</v>
      </c>
      <c r="G32" s="13">
        <f t="shared" si="12"/>
        <v>807107.67999999993</v>
      </c>
      <c r="H32" s="13">
        <f t="shared" si="12"/>
        <v>867552</v>
      </c>
      <c r="I32" s="13">
        <f t="shared" si="12"/>
        <v>867552</v>
      </c>
      <c r="J32" s="13">
        <f t="shared" si="12"/>
        <v>867552</v>
      </c>
    </row>
    <row r="34" spans="1:10" x14ac:dyDescent="0.25">
      <c r="A34" s="96" t="s">
        <v>242</v>
      </c>
      <c r="B34" s="96"/>
      <c r="C34" s="96"/>
      <c r="D34" s="96"/>
      <c r="E34" s="96"/>
      <c r="F34" s="96"/>
      <c r="G34" s="96"/>
      <c r="H34" s="96"/>
      <c r="I34" s="96"/>
      <c r="J34" s="96"/>
    </row>
    <row r="35" spans="1:10" x14ac:dyDescent="0.25">
      <c r="A35" s="8"/>
      <c r="B35" s="8"/>
      <c r="C35" s="8"/>
      <c r="D35" s="7" t="s">
        <v>56</v>
      </c>
      <c r="E35" s="7" t="s">
        <v>57</v>
      </c>
      <c r="F35" s="7" t="s">
        <v>58</v>
      </c>
      <c r="G35" s="7" t="s">
        <v>59</v>
      </c>
      <c r="H35" s="7" t="s">
        <v>312</v>
      </c>
      <c r="I35" s="7" t="s">
        <v>313</v>
      </c>
      <c r="J35" s="7" t="s">
        <v>314</v>
      </c>
    </row>
    <row r="36" spans="1:10" x14ac:dyDescent="0.25">
      <c r="A36" s="92"/>
      <c r="B36" s="30">
        <v>41</v>
      </c>
      <c r="C36" s="30" t="s">
        <v>45</v>
      </c>
      <c r="D36" s="31">
        <f>D47</f>
        <v>137638.67000000001</v>
      </c>
      <c r="E36" s="31">
        <f t="shared" ref="E36:J36" si="13">E47</f>
        <v>89213.609999999971</v>
      </c>
      <c r="F36" s="31">
        <f t="shared" si="13"/>
        <v>84691</v>
      </c>
      <c r="G36" s="31">
        <f t="shared" si="13"/>
        <v>93536.969999999987</v>
      </c>
      <c r="H36" s="31">
        <f t="shared" si="13"/>
        <v>87447</v>
      </c>
      <c r="I36" s="31">
        <f t="shared" si="13"/>
        <v>87447</v>
      </c>
      <c r="J36" s="31">
        <f t="shared" si="13"/>
        <v>87447</v>
      </c>
    </row>
    <row r="37" spans="1:10" x14ac:dyDescent="0.25">
      <c r="A37" s="58"/>
      <c r="B37" s="59"/>
      <c r="C37" s="32" t="s">
        <v>49</v>
      </c>
      <c r="D37" s="33">
        <f t="shared" ref="D37:J37" si="14">SUM(D36:D36)</f>
        <v>137638.67000000001</v>
      </c>
      <c r="E37" s="33">
        <f t="shared" si="14"/>
        <v>89213.609999999971</v>
      </c>
      <c r="F37" s="33">
        <f t="shared" si="14"/>
        <v>84691</v>
      </c>
      <c r="G37" s="33">
        <f t="shared" si="14"/>
        <v>93536.969999999987</v>
      </c>
      <c r="H37" s="33">
        <f t="shared" si="14"/>
        <v>87447</v>
      </c>
      <c r="I37" s="33">
        <f t="shared" si="14"/>
        <v>87447</v>
      </c>
      <c r="J37" s="33">
        <f t="shared" si="14"/>
        <v>87447</v>
      </c>
    </row>
    <row r="39" spans="1:10" x14ac:dyDescent="0.25">
      <c r="A39" s="97" t="s">
        <v>243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0" x14ac:dyDescent="0.25">
      <c r="A40" s="7" t="s">
        <v>4</v>
      </c>
      <c r="B40" s="7" t="s">
        <v>38</v>
      </c>
      <c r="C40" s="7" t="s">
        <v>3</v>
      </c>
      <c r="D40" s="7" t="s">
        <v>56</v>
      </c>
      <c r="E40" s="7" t="s">
        <v>57</v>
      </c>
      <c r="F40" s="7" t="s">
        <v>58</v>
      </c>
      <c r="G40" s="7" t="s">
        <v>59</v>
      </c>
      <c r="H40" s="7" t="s">
        <v>312</v>
      </c>
      <c r="I40" s="7" t="s">
        <v>313</v>
      </c>
      <c r="J40" s="7" t="s">
        <v>314</v>
      </c>
    </row>
    <row r="41" spans="1:10" x14ac:dyDescent="0.25">
      <c r="A41" s="109" t="s">
        <v>248</v>
      </c>
      <c r="B41" s="10">
        <v>210</v>
      </c>
      <c r="C41" s="10" t="s">
        <v>244</v>
      </c>
      <c r="D41" s="11">
        <v>11228.48</v>
      </c>
      <c r="E41" s="11">
        <v>10954.51</v>
      </c>
      <c r="F41" s="11">
        <v>7800</v>
      </c>
      <c r="G41" s="11">
        <v>9992.0499999999993</v>
      </c>
      <c r="H41" s="11">
        <v>1860</v>
      </c>
      <c r="I41" s="11">
        <f>H41</f>
        <v>1860</v>
      </c>
      <c r="J41" s="11">
        <f>I41</f>
        <v>1860</v>
      </c>
    </row>
    <row r="42" spans="1:10" x14ac:dyDescent="0.25">
      <c r="A42" s="110"/>
      <c r="B42" s="10">
        <v>220</v>
      </c>
      <c r="C42" s="10" t="s">
        <v>245</v>
      </c>
      <c r="D42" s="11">
        <v>112634.27</v>
      </c>
      <c r="E42" s="11">
        <v>68764.509999999995</v>
      </c>
      <c r="F42" s="11">
        <v>57552</v>
      </c>
      <c r="G42" s="11">
        <v>63741.24</v>
      </c>
      <c r="H42" s="11">
        <v>63890</v>
      </c>
      <c r="I42" s="11">
        <f t="shared" ref="I42:J42" si="15">H42</f>
        <v>63890</v>
      </c>
      <c r="J42" s="11">
        <f t="shared" si="15"/>
        <v>63890</v>
      </c>
    </row>
    <row r="43" spans="1:10" x14ac:dyDescent="0.25">
      <c r="A43" s="110"/>
      <c r="B43" s="10">
        <v>230</v>
      </c>
      <c r="C43" s="10" t="s">
        <v>292</v>
      </c>
      <c r="D43" s="11">
        <v>0</v>
      </c>
      <c r="E43" s="11">
        <v>1072.5</v>
      </c>
      <c r="F43" s="11">
        <v>0</v>
      </c>
      <c r="G43" s="11">
        <v>280</v>
      </c>
      <c r="H43" s="11">
        <v>0</v>
      </c>
      <c r="I43" s="11">
        <v>0</v>
      </c>
      <c r="J43" s="11">
        <v>0</v>
      </c>
    </row>
    <row r="44" spans="1:10" x14ac:dyDescent="0.25">
      <c r="A44" s="110"/>
      <c r="B44" s="10">
        <v>240</v>
      </c>
      <c r="C44" s="10" t="s">
        <v>246</v>
      </c>
      <c r="D44" s="11">
        <v>64.27</v>
      </c>
      <c r="E44" s="11">
        <v>37.93</v>
      </c>
      <c r="F44" s="11">
        <v>40</v>
      </c>
      <c r="G44" s="11">
        <v>20.59</v>
      </c>
      <c r="H44" s="11">
        <v>20</v>
      </c>
      <c r="I44" s="11">
        <f t="shared" ref="I44:J44" si="16">H44</f>
        <v>20</v>
      </c>
      <c r="J44" s="11">
        <f t="shared" si="16"/>
        <v>20</v>
      </c>
    </row>
    <row r="45" spans="1:10" x14ac:dyDescent="0.25">
      <c r="A45" s="110"/>
      <c r="B45" s="10">
        <v>290</v>
      </c>
      <c r="C45" s="10" t="s">
        <v>247</v>
      </c>
      <c r="D45" s="11">
        <v>1455.95</v>
      </c>
      <c r="E45" s="11">
        <v>490.01</v>
      </c>
      <c r="F45" s="11">
        <v>10860</v>
      </c>
      <c r="G45" s="11">
        <v>11064.09</v>
      </c>
      <c r="H45" s="11">
        <v>8950</v>
      </c>
      <c r="I45" s="11">
        <f t="shared" ref="I45:J46" si="17">H45</f>
        <v>8950</v>
      </c>
      <c r="J45" s="11">
        <f t="shared" si="17"/>
        <v>8950</v>
      </c>
    </row>
    <row r="46" spans="1:10" x14ac:dyDescent="0.25">
      <c r="A46" s="111"/>
      <c r="B46" s="10" t="s">
        <v>78</v>
      </c>
      <c r="C46" s="10" t="s">
        <v>262</v>
      </c>
      <c r="D46" s="11">
        <v>12255.7</v>
      </c>
      <c r="E46" s="11">
        <v>7894.15</v>
      </c>
      <c r="F46" s="11">
        <v>8439</v>
      </c>
      <c r="G46" s="11">
        <f>F46</f>
        <v>8439</v>
      </c>
      <c r="H46" s="11">
        <v>12727</v>
      </c>
      <c r="I46" s="11">
        <f t="shared" si="17"/>
        <v>12727</v>
      </c>
      <c r="J46" s="11">
        <f t="shared" si="17"/>
        <v>12727</v>
      </c>
    </row>
    <row r="47" spans="1:10" x14ac:dyDescent="0.25">
      <c r="A47" s="58"/>
      <c r="B47" s="93">
        <v>41</v>
      </c>
      <c r="C47" s="93" t="s">
        <v>42</v>
      </c>
      <c r="D47" s="94">
        <f t="shared" ref="D47:J47" si="18">SUM(D41:D46)</f>
        <v>137638.67000000001</v>
      </c>
      <c r="E47" s="94">
        <f t="shared" si="18"/>
        <v>89213.609999999971</v>
      </c>
      <c r="F47" s="94">
        <f t="shared" si="18"/>
        <v>84691</v>
      </c>
      <c r="G47" s="94">
        <f t="shared" si="18"/>
        <v>93536.969999999987</v>
      </c>
      <c r="H47" s="94">
        <f t="shared" si="18"/>
        <v>87447</v>
      </c>
      <c r="I47" s="94">
        <f t="shared" si="18"/>
        <v>87447</v>
      </c>
      <c r="J47" s="94">
        <f t="shared" si="18"/>
        <v>87447</v>
      </c>
    </row>
    <row r="49" spans="1:10" x14ac:dyDescent="0.25">
      <c r="B49" s="60" t="s">
        <v>126</v>
      </c>
      <c r="C49" s="61" t="s">
        <v>296</v>
      </c>
      <c r="D49" s="62">
        <v>10657.33</v>
      </c>
      <c r="E49" s="62">
        <v>10600.88</v>
      </c>
      <c r="F49" s="62">
        <v>7200</v>
      </c>
      <c r="G49" s="62">
        <v>9629</v>
      </c>
      <c r="H49" s="62">
        <v>1500</v>
      </c>
      <c r="I49" s="62">
        <f>H49</f>
        <v>1500</v>
      </c>
      <c r="J49" s="63">
        <f>I49</f>
        <v>1500</v>
      </c>
    </row>
    <row r="50" spans="1:10" x14ac:dyDescent="0.25">
      <c r="B50" s="68"/>
      <c r="C50" s="98" t="s">
        <v>297</v>
      </c>
      <c r="D50" s="70">
        <v>8162.6</v>
      </c>
      <c r="E50" s="70">
        <v>8219.5</v>
      </c>
      <c r="F50" s="70">
        <v>8200</v>
      </c>
      <c r="G50" s="70">
        <v>7544.18</v>
      </c>
      <c r="H50" s="70">
        <v>7500</v>
      </c>
      <c r="I50" s="70">
        <f>H50</f>
        <v>7500</v>
      </c>
      <c r="J50" s="71">
        <f>I50</f>
        <v>7500</v>
      </c>
    </row>
    <row r="51" spans="1:10" x14ac:dyDescent="0.25">
      <c r="B51" s="68"/>
      <c r="C51" s="98" t="s">
        <v>305</v>
      </c>
      <c r="D51" s="70">
        <v>3300</v>
      </c>
      <c r="E51" s="70">
        <v>2400</v>
      </c>
      <c r="F51" s="70">
        <v>2400</v>
      </c>
      <c r="G51" s="70">
        <v>3200</v>
      </c>
      <c r="H51" s="70">
        <v>3200</v>
      </c>
      <c r="I51" s="70">
        <f t="shared" ref="I51:J51" si="19">H51</f>
        <v>3200</v>
      </c>
      <c r="J51" s="71">
        <f t="shared" si="19"/>
        <v>3200</v>
      </c>
    </row>
    <row r="52" spans="1:10" x14ac:dyDescent="0.25">
      <c r="B52" s="68"/>
      <c r="C52" s="98" t="s">
        <v>255</v>
      </c>
      <c r="D52" s="70">
        <v>14911.91</v>
      </c>
      <c r="E52" s="70">
        <v>15149.35</v>
      </c>
      <c r="F52" s="70">
        <v>15200</v>
      </c>
      <c r="G52" s="70">
        <v>20772.490000000002</v>
      </c>
      <c r="H52" s="70">
        <v>21000</v>
      </c>
      <c r="I52" s="70">
        <f t="shared" ref="I52:J52" si="20">H52</f>
        <v>21000</v>
      </c>
      <c r="J52" s="71">
        <f t="shared" si="20"/>
        <v>21000</v>
      </c>
    </row>
    <row r="53" spans="1:10" x14ac:dyDescent="0.25">
      <c r="B53" s="68"/>
      <c r="C53" s="98" t="s">
        <v>298</v>
      </c>
      <c r="D53" s="70">
        <v>3965.31</v>
      </c>
      <c r="E53" s="70">
        <v>3437.59</v>
      </c>
      <c r="F53" s="70">
        <v>900</v>
      </c>
      <c r="G53" s="70">
        <v>1358.39</v>
      </c>
      <c r="H53" s="70">
        <v>1360</v>
      </c>
      <c r="I53" s="70">
        <f t="shared" ref="I53:J53" si="21">H53</f>
        <v>1360</v>
      </c>
      <c r="J53" s="71">
        <f t="shared" si="21"/>
        <v>1360</v>
      </c>
    </row>
    <row r="54" spans="1:10" x14ac:dyDescent="0.25">
      <c r="B54" s="68"/>
      <c r="C54" s="98" t="s">
        <v>299</v>
      </c>
      <c r="D54" s="70">
        <v>1130.77</v>
      </c>
      <c r="E54" s="70">
        <v>1607.13</v>
      </c>
      <c r="F54" s="70">
        <v>1000</v>
      </c>
      <c r="G54" s="70">
        <v>99.86</v>
      </c>
      <c r="H54" s="70">
        <v>100</v>
      </c>
      <c r="I54" s="70">
        <f t="shared" ref="I54:J54" si="22">H54</f>
        <v>100</v>
      </c>
      <c r="J54" s="71">
        <f t="shared" si="22"/>
        <v>100</v>
      </c>
    </row>
    <row r="55" spans="1:10" x14ac:dyDescent="0.25">
      <c r="B55" s="73"/>
      <c r="C55" s="98" t="s">
        <v>300</v>
      </c>
      <c r="D55" s="102">
        <v>2298</v>
      </c>
      <c r="E55" s="102">
        <v>2162</v>
      </c>
      <c r="F55" s="80"/>
      <c r="G55" s="80"/>
      <c r="H55" s="80"/>
      <c r="I55" s="70"/>
      <c r="J55" s="71"/>
    </row>
    <row r="56" spans="1:10" x14ac:dyDescent="0.25">
      <c r="B56" s="73"/>
      <c r="C56" s="98" t="s">
        <v>308</v>
      </c>
      <c r="D56" s="102">
        <v>17713.89</v>
      </c>
      <c r="E56" s="102">
        <v>18499.98</v>
      </c>
      <c r="F56" s="80">
        <v>18500</v>
      </c>
      <c r="G56" s="81">
        <v>19583.23</v>
      </c>
      <c r="H56" s="102">
        <v>19600</v>
      </c>
      <c r="I56" s="70">
        <f t="shared" ref="I56:J56" si="23">H56</f>
        <v>19600</v>
      </c>
      <c r="J56" s="71">
        <f t="shared" si="23"/>
        <v>19600</v>
      </c>
    </row>
    <row r="57" spans="1:10" x14ac:dyDescent="0.25">
      <c r="B57" s="73"/>
      <c r="C57" s="98" t="s">
        <v>301</v>
      </c>
      <c r="D57" s="102">
        <v>48508.04</v>
      </c>
      <c r="E57" s="102">
        <v>5342.44</v>
      </c>
      <c r="F57" s="80"/>
      <c r="G57" s="80">
        <v>2245.4499999999998</v>
      </c>
      <c r="H57" s="102">
        <v>2200</v>
      </c>
      <c r="I57" s="70">
        <f t="shared" ref="I57:J57" si="24">H57</f>
        <v>2200</v>
      </c>
      <c r="J57" s="71">
        <f t="shared" si="24"/>
        <v>2200</v>
      </c>
    </row>
    <row r="58" spans="1:10" x14ac:dyDescent="0.25">
      <c r="B58" s="73"/>
      <c r="C58" s="98" t="s">
        <v>302</v>
      </c>
      <c r="D58" s="102">
        <v>3623</v>
      </c>
      <c r="E58" s="102">
        <v>3246</v>
      </c>
      <c r="F58" s="80">
        <v>3600</v>
      </c>
      <c r="G58" s="81">
        <v>2786</v>
      </c>
      <c r="H58" s="102">
        <v>2800</v>
      </c>
      <c r="I58" s="70">
        <f t="shared" ref="I58:J58" si="25">H58</f>
        <v>2800</v>
      </c>
      <c r="J58" s="71">
        <f t="shared" si="25"/>
        <v>2800</v>
      </c>
    </row>
    <row r="59" spans="1:10" x14ac:dyDescent="0.25">
      <c r="B59" s="73"/>
      <c r="C59" s="98" t="s">
        <v>303</v>
      </c>
      <c r="D59" s="102">
        <v>2127.5</v>
      </c>
      <c r="E59" s="102">
        <v>1289.2</v>
      </c>
      <c r="F59" s="80">
        <v>1300</v>
      </c>
      <c r="G59" s="81">
        <v>1624</v>
      </c>
      <c r="H59" s="102">
        <v>1600</v>
      </c>
      <c r="I59" s="70">
        <f t="shared" ref="I59:J59" si="26">H59</f>
        <v>1600</v>
      </c>
      <c r="J59" s="71">
        <f t="shared" si="26"/>
        <v>1600</v>
      </c>
    </row>
    <row r="60" spans="1:10" x14ac:dyDescent="0.25">
      <c r="B60" s="73"/>
      <c r="C60" s="98" t="s">
        <v>304</v>
      </c>
      <c r="D60" s="102">
        <v>1912</v>
      </c>
      <c r="E60" s="102">
        <v>2460</v>
      </c>
      <c r="F60" s="80">
        <v>2000</v>
      </c>
      <c r="G60" s="81">
        <v>600</v>
      </c>
      <c r="H60" s="102">
        <v>600</v>
      </c>
      <c r="I60" s="70">
        <f t="shared" ref="I60:J60" si="27">H60</f>
        <v>600</v>
      </c>
      <c r="J60" s="71">
        <f t="shared" si="27"/>
        <v>600</v>
      </c>
    </row>
    <row r="61" spans="1:10" x14ac:dyDescent="0.25">
      <c r="B61" s="73"/>
      <c r="C61" s="98" t="s">
        <v>307</v>
      </c>
      <c r="D61" s="102"/>
      <c r="E61" s="102"/>
      <c r="F61" s="80">
        <v>1685</v>
      </c>
      <c r="G61" s="80">
        <v>1997.99</v>
      </c>
      <c r="H61" s="80"/>
      <c r="I61" s="70"/>
      <c r="J61" s="71"/>
    </row>
    <row r="62" spans="1:10" x14ac:dyDescent="0.25">
      <c r="B62" s="75"/>
      <c r="C62" s="99" t="s">
        <v>306</v>
      </c>
      <c r="D62" s="83"/>
      <c r="E62" s="83"/>
      <c r="F62" s="83">
        <v>9115</v>
      </c>
      <c r="G62" s="83">
        <v>8820.15</v>
      </c>
      <c r="H62" s="83">
        <v>8800</v>
      </c>
      <c r="I62" s="66">
        <f>H62</f>
        <v>8800</v>
      </c>
      <c r="J62" s="67">
        <f>I62</f>
        <v>8800</v>
      </c>
    </row>
    <row r="64" spans="1:10" x14ac:dyDescent="0.25">
      <c r="A64" s="96" t="s">
        <v>249</v>
      </c>
      <c r="B64" s="96"/>
      <c r="C64" s="96"/>
      <c r="D64" s="96"/>
      <c r="E64" s="96"/>
      <c r="F64" s="96"/>
      <c r="G64" s="96"/>
      <c r="H64" s="96"/>
      <c r="I64" s="96"/>
      <c r="J64" s="96"/>
    </row>
    <row r="65" spans="1:10" x14ac:dyDescent="0.25">
      <c r="A65" s="8"/>
      <c r="B65" s="8"/>
      <c r="C65" s="8"/>
      <c r="D65" s="7" t="s">
        <v>56</v>
      </c>
      <c r="E65" s="7" t="s">
        <v>57</v>
      </c>
      <c r="F65" s="7" t="s">
        <v>58</v>
      </c>
      <c r="G65" s="7" t="s">
        <v>59</v>
      </c>
      <c r="H65" s="7" t="s">
        <v>312</v>
      </c>
      <c r="I65" s="7" t="s">
        <v>313</v>
      </c>
      <c r="J65" s="7" t="s">
        <v>314</v>
      </c>
    </row>
    <row r="66" spans="1:10" x14ac:dyDescent="0.25">
      <c r="A66" s="29" t="s">
        <v>50</v>
      </c>
      <c r="B66" s="30">
        <v>111</v>
      </c>
      <c r="C66" s="30" t="s">
        <v>26</v>
      </c>
      <c r="D66" s="31">
        <f>D93</f>
        <v>467659.65</v>
      </c>
      <c r="E66" s="31">
        <f t="shared" ref="E66:J66" si="28">E93</f>
        <v>474738.5199999999</v>
      </c>
      <c r="F66" s="31">
        <f t="shared" si="28"/>
        <v>480248</v>
      </c>
      <c r="G66" s="31">
        <f t="shared" si="28"/>
        <v>486713.67</v>
      </c>
      <c r="H66" s="100">
        <f t="shared" si="28"/>
        <v>513430</v>
      </c>
      <c r="I66" s="100">
        <f t="shared" si="28"/>
        <v>522208</v>
      </c>
      <c r="J66" s="100">
        <f t="shared" si="28"/>
        <v>522208</v>
      </c>
    </row>
    <row r="67" spans="1:10" x14ac:dyDescent="0.25">
      <c r="A67" s="58"/>
      <c r="B67" s="59"/>
      <c r="C67" s="32" t="s">
        <v>49</v>
      </c>
      <c r="D67" s="33">
        <f>SUM(D66:D66)</f>
        <v>467659.65</v>
      </c>
      <c r="E67" s="33">
        <f t="shared" ref="E67:J67" si="29">SUM(E66:E66)</f>
        <v>474738.5199999999</v>
      </c>
      <c r="F67" s="33">
        <f t="shared" si="29"/>
        <v>480248</v>
      </c>
      <c r="G67" s="33">
        <f t="shared" si="29"/>
        <v>486713.67</v>
      </c>
      <c r="H67" s="33">
        <f t="shared" si="29"/>
        <v>513430</v>
      </c>
      <c r="I67" s="33">
        <f t="shared" si="29"/>
        <v>522208</v>
      </c>
      <c r="J67" s="33">
        <f t="shared" si="29"/>
        <v>522208</v>
      </c>
    </row>
    <row r="69" spans="1:10" x14ac:dyDescent="0.25">
      <c r="A69" s="95" t="s">
        <v>251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x14ac:dyDescent="0.25">
      <c r="A70" s="7" t="s">
        <v>4</v>
      </c>
      <c r="B70" s="7" t="s">
        <v>38</v>
      </c>
      <c r="C70" s="7" t="s">
        <v>3</v>
      </c>
      <c r="D70" s="7" t="s">
        <v>56</v>
      </c>
      <c r="E70" s="7" t="s">
        <v>57</v>
      </c>
      <c r="F70" s="7" t="s">
        <v>58</v>
      </c>
      <c r="G70" s="7" t="s">
        <v>59</v>
      </c>
      <c r="H70" s="7" t="s">
        <v>312</v>
      </c>
      <c r="I70" s="7" t="s">
        <v>313</v>
      </c>
      <c r="J70" s="7" t="s">
        <v>314</v>
      </c>
    </row>
    <row r="71" spans="1:10" x14ac:dyDescent="0.25">
      <c r="A71" s="112" t="s">
        <v>252</v>
      </c>
      <c r="B71" s="10">
        <v>312001</v>
      </c>
      <c r="C71" s="10" t="s">
        <v>263</v>
      </c>
      <c r="D71" s="11">
        <v>1982.12</v>
      </c>
      <c r="E71" s="11">
        <v>1620.36</v>
      </c>
      <c r="F71" s="11">
        <v>1600</v>
      </c>
      <c r="G71" s="11">
        <v>1317.12</v>
      </c>
      <c r="H71" s="101">
        <v>1300</v>
      </c>
      <c r="I71" s="101">
        <f>H71</f>
        <v>1300</v>
      </c>
      <c r="J71" s="101">
        <f>I71</f>
        <v>1300</v>
      </c>
    </row>
    <row r="72" spans="1:10" x14ac:dyDescent="0.25">
      <c r="A72" s="113"/>
      <c r="B72" s="10">
        <v>312001</v>
      </c>
      <c r="C72" s="10" t="s">
        <v>277</v>
      </c>
      <c r="D72" s="11">
        <f>324947+7697</f>
        <v>332644</v>
      </c>
      <c r="E72" s="11">
        <v>350826</v>
      </c>
      <c r="F72" s="11">
        <v>368472</v>
      </c>
      <c r="G72" s="11">
        <f>373433+57.39+792</f>
        <v>374282.39</v>
      </c>
      <c r="H72" s="101">
        <v>394085</v>
      </c>
      <c r="I72" s="101">
        <f t="shared" ref="I72:J72" si="30">H72</f>
        <v>394085</v>
      </c>
      <c r="J72" s="101">
        <f t="shared" si="30"/>
        <v>394085</v>
      </c>
    </row>
    <row r="73" spans="1:10" x14ac:dyDescent="0.25">
      <c r="A73" s="113"/>
      <c r="B73" s="10">
        <v>312001</v>
      </c>
      <c r="C73" s="10" t="s">
        <v>264</v>
      </c>
      <c r="D73" s="11">
        <v>5807</v>
      </c>
      <c r="E73" s="11">
        <v>6280</v>
      </c>
      <c r="F73" s="11">
        <v>6280</v>
      </c>
      <c r="G73" s="11">
        <v>6089</v>
      </c>
      <c r="H73" s="101">
        <v>6089</v>
      </c>
      <c r="I73" s="101">
        <f t="shared" ref="I73:J73" si="31">H73</f>
        <v>6089</v>
      </c>
      <c r="J73" s="101">
        <f t="shared" si="31"/>
        <v>6089</v>
      </c>
    </row>
    <row r="74" spans="1:10" x14ac:dyDescent="0.25">
      <c r="A74" s="113"/>
      <c r="B74" s="10">
        <v>312001</v>
      </c>
      <c r="C74" s="10" t="s">
        <v>265</v>
      </c>
      <c r="D74" s="11">
        <v>1245</v>
      </c>
      <c r="E74" s="11">
        <v>1162</v>
      </c>
      <c r="F74" s="11">
        <v>1200</v>
      </c>
      <c r="G74" s="11">
        <v>1029.2</v>
      </c>
      <c r="H74" s="101">
        <v>1000</v>
      </c>
      <c r="I74" s="101">
        <f t="shared" ref="I74:J74" si="32">H74</f>
        <v>1000</v>
      </c>
      <c r="J74" s="101">
        <f t="shared" si="32"/>
        <v>1000</v>
      </c>
    </row>
    <row r="75" spans="1:10" x14ac:dyDescent="0.25">
      <c r="A75" s="113"/>
      <c r="B75" s="10">
        <v>312001</v>
      </c>
      <c r="C75" s="10" t="s">
        <v>266</v>
      </c>
      <c r="D75" s="11">
        <v>2967</v>
      </c>
      <c r="E75" s="11">
        <v>3553</v>
      </c>
      <c r="F75" s="11">
        <v>4028</v>
      </c>
      <c r="G75" s="11">
        <v>5045</v>
      </c>
      <c r="H75" s="101">
        <v>11510</v>
      </c>
      <c r="I75" s="101">
        <f t="shared" ref="I75:J75" si="33">H75</f>
        <v>11510</v>
      </c>
      <c r="J75" s="101">
        <f t="shared" si="33"/>
        <v>11510</v>
      </c>
    </row>
    <row r="76" spans="1:10" x14ac:dyDescent="0.25">
      <c r="A76" s="113"/>
      <c r="B76" s="10">
        <v>312001</v>
      </c>
      <c r="C76" s="10" t="s">
        <v>267</v>
      </c>
      <c r="D76" s="11">
        <v>3868.6</v>
      </c>
      <c r="E76" s="11">
        <v>4507</v>
      </c>
      <c r="F76" s="11">
        <v>4500</v>
      </c>
      <c r="G76" s="11">
        <v>4992</v>
      </c>
      <c r="H76" s="101">
        <v>5640</v>
      </c>
      <c r="I76" s="101">
        <f t="shared" ref="I76:J76" si="34">H76</f>
        <v>5640</v>
      </c>
      <c r="J76" s="101">
        <f t="shared" si="34"/>
        <v>5640</v>
      </c>
    </row>
    <row r="77" spans="1:10" x14ac:dyDescent="0.25">
      <c r="A77" s="113"/>
      <c r="B77" s="10">
        <v>312001</v>
      </c>
      <c r="C77" s="10" t="s">
        <v>68</v>
      </c>
      <c r="D77" s="11">
        <v>2958.33</v>
      </c>
      <c r="E77" s="11">
        <v>2945.31</v>
      </c>
      <c r="F77" s="11">
        <v>2936</v>
      </c>
      <c r="G77" s="11">
        <v>2936.01</v>
      </c>
      <c r="H77" s="101">
        <v>2936</v>
      </c>
      <c r="I77" s="101">
        <f t="shared" ref="I77:J77" si="35">H77</f>
        <v>2936</v>
      </c>
      <c r="J77" s="101">
        <f t="shared" si="35"/>
        <v>2936</v>
      </c>
    </row>
    <row r="78" spans="1:10" x14ac:dyDescent="0.25">
      <c r="A78" s="113"/>
      <c r="B78" s="10">
        <v>312001</v>
      </c>
      <c r="C78" s="10" t="s">
        <v>268</v>
      </c>
      <c r="D78" s="11">
        <v>24700.65</v>
      </c>
      <c r="E78" s="11">
        <v>136.81</v>
      </c>
      <c r="F78" s="11">
        <v>136</v>
      </c>
      <c r="G78" s="11">
        <v>136.38</v>
      </c>
      <c r="H78" s="101">
        <v>136</v>
      </c>
      <c r="I78" s="101">
        <f t="shared" ref="I78:J78" si="36">H78</f>
        <v>136</v>
      </c>
      <c r="J78" s="101">
        <f t="shared" si="36"/>
        <v>136</v>
      </c>
    </row>
    <row r="79" spans="1:10" x14ac:dyDescent="0.25">
      <c r="A79" s="113"/>
      <c r="B79" s="10">
        <v>312001</v>
      </c>
      <c r="C79" s="10" t="s">
        <v>269</v>
      </c>
      <c r="D79" s="11">
        <v>3828</v>
      </c>
      <c r="E79" s="11">
        <v>3905.31</v>
      </c>
      <c r="F79" s="11">
        <v>3911</v>
      </c>
      <c r="G79" s="11">
        <v>4000.79</v>
      </c>
      <c r="H79" s="101">
        <v>4000</v>
      </c>
      <c r="I79" s="101">
        <f t="shared" ref="I79:J79" si="37">H79</f>
        <v>4000</v>
      </c>
      <c r="J79" s="101">
        <f t="shared" si="37"/>
        <v>4000</v>
      </c>
    </row>
    <row r="80" spans="1:10" x14ac:dyDescent="0.25">
      <c r="A80" s="113"/>
      <c r="B80" s="10">
        <v>312001</v>
      </c>
      <c r="C80" s="10" t="s">
        <v>282</v>
      </c>
      <c r="D80" s="11">
        <v>241.2</v>
      </c>
      <c r="E80" s="11">
        <v>241.2</v>
      </c>
      <c r="F80" s="11">
        <v>241</v>
      </c>
      <c r="G80" s="11">
        <v>241.23</v>
      </c>
      <c r="H80" s="101">
        <v>241</v>
      </c>
      <c r="I80" s="101">
        <f t="shared" ref="I80:J80" si="38">H80</f>
        <v>241</v>
      </c>
      <c r="J80" s="101">
        <f t="shared" si="38"/>
        <v>241</v>
      </c>
    </row>
    <row r="81" spans="1:10" x14ac:dyDescent="0.25">
      <c r="A81" s="113"/>
      <c r="B81" s="10">
        <v>312001</v>
      </c>
      <c r="C81" s="10" t="s">
        <v>8</v>
      </c>
      <c r="D81" s="11">
        <v>1144.01</v>
      </c>
      <c r="E81" s="11">
        <v>7289.6</v>
      </c>
      <c r="F81" s="11">
        <v>2000</v>
      </c>
      <c r="G81" s="11">
        <v>1280</v>
      </c>
      <c r="H81" s="101">
        <v>2000</v>
      </c>
      <c r="I81" s="101">
        <f t="shared" ref="I81:J81" si="39">H81</f>
        <v>2000</v>
      </c>
      <c r="J81" s="101">
        <f t="shared" si="39"/>
        <v>2000</v>
      </c>
    </row>
    <row r="82" spans="1:10" x14ac:dyDescent="0.25">
      <c r="A82" s="113"/>
      <c r="B82" s="10">
        <v>312001</v>
      </c>
      <c r="C82" s="10" t="s">
        <v>278</v>
      </c>
      <c r="D82" s="11">
        <v>4825</v>
      </c>
      <c r="E82" s="11">
        <v>4937</v>
      </c>
      <c r="F82" s="11">
        <v>5045</v>
      </c>
      <c r="G82" s="11">
        <v>5045</v>
      </c>
      <c r="H82" s="101">
        <v>5045</v>
      </c>
      <c r="I82" s="101">
        <f t="shared" ref="I82:J82" si="40">H82</f>
        <v>5045</v>
      </c>
      <c r="J82" s="101">
        <f t="shared" si="40"/>
        <v>5045</v>
      </c>
    </row>
    <row r="83" spans="1:10" x14ac:dyDescent="0.25">
      <c r="A83" s="113"/>
      <c r="B83" s="10">
        <v>312001</v>
      </c>
      <c r="C83" s="10" t="s">
        <v>270</v>
      </c>
      <c r="D83" s="11">
        <v>333.79</v>
      </c>
      <c r="E83" s="11">
        <v>296.81</v>
      </c>
      <c r="F83" s="11">
        <v>300</v>
      </c>
      <c r="G83" s="11">
        <v>295.58</v>
      </c>
      <c r="H83" s="101">
        <v>295</v>
      </c>
      <c r="I83" s="101">
        <f t="shared" ref="I83:J83" si="41">H83</f>
        <v>295</v>
      </c>
      <c r="J83" s="101">
        <f t="shared" si="41"/>
        <v>295</v>
      </c>
    </row>
    <row r="84" spans="1:10" x14ac:dyDescent="0.25">
      <c r="A84" s="113"/>
      <c r="B84" s="10">
        <v>312001</v>
      </c>
      <c r="C84" s="10" t="s">
        <v>271</v>
      </c>
      <c r="D84" s="11">
        <v>1049.73</v>
      </c>
      <c r="E84" s="11">
        <v>1045.1099999999999</v>
      </c>
      <c r="F84" s="11">
        <v>1042</v>
      </c>
      <c r="G84" s="11">
        <v>1041.81</v>
      </c>
      <c r="H84" s="101">
        <v>1042</v>
      </c>
      <c r="I84" s="101">
        <f t="shared" ref="I84:J84" si="42">H84</f>
        <v>1042</v>
      </c>
      <c r="J84" s="101">
        <f t="shared" si="42"/>
        <v>1042</v>
      </c>
    </row>
    <row r="85" spans="1:10" x14ac:dyDescent="0.25">
      <c r="A85" s="113"/>
      <c r="B85" s="10">
        <v>312001</v>
      </c>
      <c r="C85" s="10" t="s">
        <v>283</v>
      </c>
      <c r="D85" s="11">
        <v>2453.4</v>
      </c>
      <c r="E85" s="11">
        <v>1745</v>
      </c>
      <c r="F85" s="11">
        <v>1750</v>
      </c>
      <c r="G85" s="11">
        <v>1350</v>
      </c>
      <c r="H85" s="101">
        <v>720</v>
      </c>
      <c r="I85" s="101">
        <f t="shared" ref="I85:J85" si="43">H85</f>
        <v>720</v>
      </c>
      <c r="J85" s="101">
        <f t="shared" si="43"/>
        <v>720</v>
      </c>
    </row>
    <row r="86" spans="1:10" x14ac:dyDescent="0.25">
      <c r="A86" s="113"/>
      <c r="B86" s="10">
        <v>312001</v>
      </c>
      <c r="C86" s="10" t="s">
        <v>281</v>
      </c>
      <c r="D86" s="11">
        <v>0</v>
      </c>
      <c r="E86" s="11">
        <v>0</v>
      </c>
      <c r="F86" s="11">
        <v>0</v>
      </c>
      <c r="G86" s="11">
        <v>0</v>
      </c>
      <c r="H86" s="101">
        <v>8568</v>
      </c>
      <c r="I86" s="101">
        <f t="shared" ref="I86:J86" si="44">H86</f>
        <v>8568</v>
      </c>
      <c r="J86" s="101">
        <f t="shared" si="44"/>
        <v>8568</v>
      </c>
    </row>
    <row r="87" spans="1:10" x14ac:dyDescent="0.25">
      <c r="A87" s="113"/>
      <c r="B87" s="10">
        <v>312001</v>
      </c>
      <c r="C87" s="10" t="s">
        <v>173</v>
      </c>
      <c r="D87" s="11">
        <v>38400</v>
      </c>
      <c r="E87" s="11">
        <v>38400</v>
      </c>
      <c r="F87" s="11">
        <v>38400</v>
      </c>
      <c r="G87" s="11">
        <v>38400</v>
      </c>
      <c r="H87" s="101">
        <v>38400</v>
      </c>
      <c r="I87" s="101">
        <f t="shared" ref="I87:J87" si="45">H87</f>
        <v>38400</v>
      </c>
      <c r="J87" s="101">
        <f t="shared" si="45"/>
        <v>38400</v>
      </c>
    </row>
    <row r="88" spans="1:10" x14ac:dyDescent="0.25">
      <c r="A88" s="113"/>
      <c r="B88" s="10">
        <v>312001</v>
      </c>
      <c r="C88" s="10" t="s">
        <v>272</v>
      </c>
      <c r="D88" s="11">
        <v>0</v>
      </c>
      <c r="E88" s="11">
        <v>17749.349999999999</v>
      </c>
      <c r="F88" s="11">
        <v>27312</v>
      </c>
      <c r="G88" s="11">
        <v>25239.919999999998</v>
      </c>
      <c r="H88" s="101">
        <v>26328</v>
      </c>
      <c r="I88" s="101">
        <v>35106</v>
      </c>
      <c r="J88" s="101">
        <f t="shared" ref="I88:J89" si="46">I88</f>
        <v>35106</v>
      </c>
    </row>
    <row r="89" spans="1:10" x14ac:dyDescent="0.25">
      <c r="A89" s="113"/>
      <c r="B89" s="10">
        <v>312001</v>
      </c>
      <c r="C89" s="10" t="s">
        <v>274</v>
      </c>
      <c r="D89" s="11">
        <v>16311.82</v>
      </c>
      <c r="E89" s="11">
        <v>16798.66</v>
      </c>
      <c r="F89" s="11">
        <v>7000</v>
      </c>
      <c r="G89" s="11">
        <v>10579.74</v>
      </c>
      <c r="H89" s="101">
        <v>0</v>
      </c>
      <c r="I89" s="101">
        <f t="shared" si="46"/>
        <v>0</v>
      </c>
      <c r="J89" s="101">
        <f t="shared" si="46"/>
        <v>0</v>
      </c>
    </row>
    <row r="90" spans="1:10" x14ac:dyDescent="0.25">
      <c r="A90" s="113"/>
      <c r="B90" s="10">
        <v>312001</v>
      </c>
      <c r="C90" s="10" t="s">
        <v>273</v>
      </c>
      <c r="D90" s="11">
        <v>3600</v>
      </c>
      <c r="E90" s="11">
        <v>1300</v>
      </c>
      <c r="F90" s="11">
        <v>4095</v>
      </c>
      <c r="G90" s="11">
        <v>3412.5</v>
      </c>
      <c r="H90" s="101">
        <v>4095</v>
      </c>
      <c r="I90" s="101">
        <f t="shared" ref="I90:J92" si="47">H90</f>
        <v>4095</v>
      </c>
      <c r="J90" s="101">
        <f t="shared" si="47"/>
        <v>4095</v>
      </c>
    </row>
    <row r="91" spans="1:10" x14ac:dyDescent="0.25">
      <c r="A91" s="113"/>
      <c r="B91" s="10">
        <v>312001</v>
      </c>
      <c r="C91" s="10" t="s">
        <v>286</v>
      </c>
      <c r="D91" s="11">
        <v>19300</v>
      </c>
      <c r="E91" s="11">
        <v>0</v>
      </c>
      <c r="F91" s="11">
        <v>0</v>
      </c>
      <c r="G91" s="11">
        <v>0</v>
      </c>
      <c r="H91" s="101">
        <v>0</v>
      </c>
      <c r="I91" s="101">
        <f t="shared" si="47"/>
        <v>0</v>
      </c>
      <c r="J91" s="101">
        <f t="shared" si="47"/>
        <v>0</v>
      </c>
    </row>
    <row r="92" spans="1:10" x14ac:dyDescent="0.25">
      <c r="A92" s="114"/>
      <c r="B92" s="10">
        <v>322001</v>
      </c>
      <c r="C92" s="10" t="s">
        <v>17</v>
      </c>
      <c r="D92" s="11">
        <v>0</v>
      </c>
      <c r="E92" s="11">
        <v>10000</v>
      </c>
      <c r="F92" s="11">
        <v>0</v>
      </c>
      <c r="G92" s="11">
        <v>0</v>
      </c>
      <c r="H92" s="101">
        <v>0</v>
      </c>
      <c r="I92" s="101">
        <v>0</v>
      </c>
      <c r="J92" s="101">
        <f t="shared" si="47"/>
        <v>0</v>
      </c>
    </row>
    <row r="93" spans="1:10" x14ac:dyDescent="0.25">
      <c r="A93" s="14" t="s">
        <v>43</v>
      </c>
      <c r="B93" s="12">
        <v>111</v>
      </c>
      <c r="C93" s="12" t="s">
        <v>26</v>
      </c>
      <c r="D93" s="13">
        <f>SUM(D71:D92)</f>
        <v>467659.65</v>
      </c>
      <c r="E93" s="13">
        <f t="shared" ref="E93:J93" si="48">SUM(E71:E92)</f>
        <v>474738.5199999999</v>
      </c>
      <c r="F93" s="13">
        <f t="shared" si="48"/>
        <v>480248</v>
      </c>
      <c r="G93" s="13">
        <f t="shared" si="48"/>
        <v>486713.67</v>
      </c>
      <c r="H93" s="13">
        <f t="shared" si="48"/>
        <v>513430</v>
      </c>
      <c r="I93" s="13">
        <f t="shared" si="48"/>
        <v>522208</v>
      </c>
      <c r="J93" s="13">
        <f t="shared" si="48"/>
        <v>522208</v>
      </c>
    </row>
    <row r="95" spans="1:10" x14ac:dyDescent="0.25">
      <c r="A95" s="96" t="s">
        <v>250</v>
      </c>
      <c r="B95" s="96"/>
      <c r="C95" s="96"/>
      <c r="D95" s="96"/>
      <c r="E95" s="96"/>
      <c r="F95" s="96"/>
      <c r="G95" s="96"/>
      <c r="H95" s="96"/>
      <c r="I95" s="96"/>
      <c r="J95" s="96"/>
    </row>
    <row r="96" spans="1:10" x14ac:dyDescent="0.25">
      <c r="A96" s="8"/>
      <c r="B96" s="8"/>
      <c r="C96" s="8"/>
      <c r="D96" s="7" t="s">
        <v>56</v>
      </c>
      <c r="E96" s="7" t="s">
        <v>57</v>
      </c>
      <c r="F96" s="7" t="s">
        <v>58</v>
      </c>
      <c r="G96" s="7" t="s">
        <v>59</v>
      </c>
      <c r="H96" s="7" t="s">
        <v>312</v>
      </c>
      <c r="I96" s="7" t="s">
        <v>313</v>
      </c>
      <c r="J96" s="7" t="s">
        <v>314</v>
      </c>
    </row>
    <row r="97" spans="1:10" x14ac:dyDescent="0.25">
      <c r="A97" s="115" t="s">
        <v>50</v>
      </c>
      <c r="B97" s="30">
        <v>131</v>
      </c>
      <c r="C97" s="30" t="s">
        <v>44</v>
      </c>
      <c r="D97" s="31">
        <v>0</v>
      </c>
      <c r="E97" s="31">
        <f>E102</f>
        <v>22382.36</v>
      </c>
      <c r="F97" s="31">
        <f>F102</f>
        <v>17331</v>
      </c>
      <c r="G97" s="31">
        <f>G102</f>
        <v>17330.41</v>
      </c>
      <c r="H97" s="31">
        <v>0</v>
      </c>
      <c r="I97" s="31">
        <v>0</v>
      </c>
      <c r="J97" s="31">
        <v>0</v>
      </c>
    </row>
    <row r="98" spans="1:10" x14ac:dyDescent="0.25">
      <c r="A98" s="116"/>
      <c r="B98" s="30">
        <v>41</v>
      </c>
      <c r="C98" s="30" t="s">
        <v>45</v>
      </c>
      <c r="D98" s="31">
        <f>D103+D106</f>
        <v>2312.21</v>
      </c>
      <c r="E98" s="31">
        <f>E103</f>
        <v>3387.31</v>
      </c>
      <c r="F98" s="31">
        <f>F103+F104</f>
        <v>12907</v>
      </c>
      <c r="G98" s="31">
        <f>G103</f>
        <v>12173.51</v>
      </c>
      <c r="H98" s="31">
        <f>H103</f>
        <v>182899</v>
      </c>
      <c r="I98" s="31">
        <v>0</v>
      </c>
      <c r="J98" s="31">
        <v>0</v>
      </c>
    </row>
    <row r="99" spans="1:10" x14ac:dyDescent="0.25">
      <c r="A99" s="117"/>
      <c r="B99" s="30">
        <v>52</v>
      </c>
      <c r="C99" s="30" t="s">
        <v>124</v>
      </c>
      <c r="D99" s="31">
        <v>34488.01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</row>
    <row r="100" spans="1:10" x14ac:dyDescent="0.25">
      <c r="A100" s="58"/>
      <c r="B100" s="59"/>
      <c r="C100" s="32" t="s">
        <v>49</v>
      </c>
      <c r="D100" s="33">
        <f>SUM(D97:D99)</f>
        <v>36800.22</v>
      </c>
      <c r="E100" s="33">
        <f t="shared" ref="E100:J100" si="49">SUM(E97:E99)</f>
        <v>25769.670000000002</v>
      </c>
      <c r="F100" s="33">
        <f t="shared" si="49"/>
        <v>30238</v>
      </c>
      <c r="G100" s="33">
        <f t="shared" si="49"/>
        <v>29503.919999999998</v>
      </c>
      <c r="H100" s="33">
        <f t="shared" si="49"/>
        <v>182899</v>
      </c>
      <c r="I100" s="33">
        <f t="shared" si="49"/>
        <v>0</v>
      </c>
      <c r="J100" s="33">
        <f t="shared" si="49"/>
        <v>0</v>
      </c>
    </row>
    <row r="102" spans="1:10" x14ac:dyDescent="0.25">
      <c r="B102" s="60" t="s">
        <v>126</v>
      </c>
      <c r="C102" s="61" t="s">
        <v>287</v>
      </c>
      <c r="D102" s="62"/>
      <c r="E102" s="62">
        <v>22382.36</v>
      </c>
      <c r="F102" s="62">
        <v>17331</v>
      </c>
      <c r="G102" s="62">
        <v>17330.41</v>
      </c>
      <c r="H102" s="62"/>
      <c r="I102" s="62"/>
      <c r="J102" s="63"/>
    </row>
    <row r="103" spans="1:10" x14ac:dyDescent="0.25">
      <c r="B103" s="68"/>
      <c r="C103" s="69" t="s">
        <v>288</v>
      </c>
      <c r="D103" s="70">
        <v>1944.21</v>
      </c>
      <c r="E103" s="70">
        <v>3387.31</v>
      </c>
      <c r="F103" s="70">
        <v>12173</v>
      </c>
      <c r="G103" s="70">
        <v>12173.51</v>
      </c>
      <c r="H103" s="70">
        <v>182899</v>
      </c>
      <c r="I103" s="70"/>
      <c r="J103" s="71"/>
    </row>
    <row r="104" spans="1:10" x14ac:dyDescent="0.25">
      <c r="B104" s="68"/>
      <c r="C104" s="98" t="s">
        <v>291</v>
      </c>
      <c r="D104" s="70">
        <v>0</v>
      </c>
      <c r="E104" s="70"/>
      <c r="F104" s="70">
        <v>734</v>
      </c>
      <c r="G104" s="70"/>
      <c r="H104" s="70"/>
      <c r="I104" s="70"/>
      <c r="J104" s="71"/>
    </row>
    <row r="105" spans="1:10" x14ac:dyDescent="0.25">
      <c r="B105" s="68"/>
      <c r="C105" s="98" t="s">
        <v>290</v>
      </c>
      <c r="D105" s="70">
        <v>34488.01</v>
      </c>
      <c r="E105" s="70"/>
      <c r="F105" s="70"/>
      <c r="G105" s="70"/>
      <c r="H105" s="70"/>
      <c r="I105" s="70"/>
      <c r="J105" s="71"/>
    </row>
    <row r="106" spans="1:10" x14ac:dyDescent="0.25">
      <c r="B106" s="64"/>
      <c r="C106" s="65" t="s">
        <v>289</v>
      </c>
      <c r="D106" s="66">
        <v>368</v>
      </c>
      <c r="E106" s="66"/>
      <c r="F106" s="66"/>
      <c r="G106" s="66"/>
      <c r="H106" s="66"/>
      <c r="I106" s="66"/>
      <c r="J106" s="67"/>
    </row>
    <row r="108" spans="1:10" x14ac:dyDescent="0.25">
      <c r="A108" s="96" t="s">
        <v>295</v>
      </c>
      <c r="B108" s="96"/>
      <c r="C108" s="96"/>
      <c r="D108" s="96"/>
      <c r="E108" s="96"/>
      <c r="F108" s="96"/>
      <c r="G108" s="96"/>
      <c r="H108" s="96"/>
      <c r="I108" s="96"/>
      <c r="J108" s="96"/>
    </row>
    <row r="109" spans="1:10" x14ac:dyDescent="0.25">
      <c r="A109" s="8"/>
      <c r="B109" s="8"/>
      <c r="C109" s="8"/>
      <c r="D109" s="7" t="s">
        <v>56</v>
      </c>
      <c r="E109" s="7" t="s">
        <v>57</v>
      </c>
      <c r="F109" s="7" t="s">
        <v>58</v>
      </c>
      <c r="G109" s="7" t="s">
        <v>59</v>
      </c>
      <c r="H109" s="7" t="s">
        <v>312</v>
      </c>
      <c r="I109" s="7" t="s">
        <v>313</v>
      </c>
      <c r="J109" s="7" t="s">
        <v>314</v>
      </c>
    </row>
    <row r="110" spans="1:10" x14ac:dyDescent="0.25">
      <c r="D110" s="31">
        <f>D16-výdaje!G15</f>
        <v>36428.580000000075</v>
      </c>
      <c r="E110" s="31">
        <f>E16-výdaje!H15</f>
        <v>38850.810000000056</v>
      </c>
      <c r="F110" s="31">
        <f>F16-výdaje!I15</f>
        <v>0</v>
      </c>
      <c r="G110" s="31">
        <f>G16-výdaje!J15</f>
        <v>207991.63999999966</v>
      </c>
      <c r="H110" s="31">
        <f>H16-výdaje!K15</f>
        <v>54330</v>
      </c>
      <c r="I110" s="31">
        <f>I16-výdaje!L15</f>
        <v>0</v>
      </c>
      <c r="J110" s="31">
        <f>J16-výdaje!M15</f>
        <v>0</v>
      </c>
    </row>
  </sheetData>
  <mergeCells count="5">
    <mergeCell ref="A3:A15"/>
    <mergeCell ref="A25:A31"/>
    <mergeCell ref="A41:A46"/>
    <mergeCell ref="A71:A92"/>
    <mergeCell ref="A97:A99"/>
  </mergeCells>
  <pageMargins left="0.7" right="0.7" top="0.75" bottom="0.75" header="0.3" footer="0.3"/>
  <pageSetup paperSize="9" scale="72" fitToHeight="0" orientation="portrait" r:id="rId1"/>
  <rowBreaks count="4" manualBreakCount="4">
    <brk id="17" max="16383" man="1"/>
    <brk id="33" max="16383" man="1"/>
    <brk id="63" max="16383" man="1"/>
    <brk id="9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52"/>
  <sheetViews>
    <sheetView topLeftCell="D1" zoomScaleNormal="100" workbookViewId="0">
      <selection activeCell="D1" sqref="D1"/>
    </sheetView>
  </sheetViews>
  <sheetFormatPr defaultRowHeight="15" x14ac:dyDescent="0.25"/>
  <cols>
    <col min="1" max="1" width="2.85546875" hidden="1" customWidth="1"/>
    <col min="2" max="2" width="3.28515625" hidden="1" customWidth="1"/>
    <col min="3" max="3" width="3.140625" hidden="1" customWidth="1"/>
    <col min="4" max="4" width="12.28515625" customWidth="1"/>
    <col min="6" max="6" width="19.140625" customWidth="1"/>
    <col min="7" max="13" width="11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s="5" t="s">
        <v>185</v>
      </c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D2" s="8"/>
      <c r="E2" s="8"/>
      <c r="F2" s="8"/>
      <c r="G2" s="7" t="s">
        <v>56</v>
      </c>
      <c r="H2" s="7" t="s">
        <v>57</v>
      </c>
      <c r="I2" s="7" t="s">
        <v>58</v>
      </c>
      <c r="J2" s="7" t="s">
        <v>59</v>
      </c>
      <c r="K2" s="7" t="s">
        <v>312</v>
      </c>
      <c r="L2" s="7" t="s">
        <v>313</v>
      </c>
      <c r="M2" s="7" t="s">
        <v>314</v>
      </c>
    </row>
    <row r="3" spans="1:13" x14ac:dyDescent="0.25">
      <c r="D3" s="103" t="s">
        <v>50</v>
      </c>
      <c r="E3" s="10">
        <v>111</v>
      </c>
      <c r="F3" s="10" t="s">
        <v>26</v>
      </c>
      <c r="G3" s="11">
        <f t="shared" ref="G3:M3" si="0">G19+G125+G219+G381</f>
        <v>464739.23000000004</v>
      </c>
      <c r="H3" s="11">
        <f t="shared" si="0"/>
        <v>482576.37</v>
      </c>
      <c r="I3" s="11">
        <f t="shared" si="0"/>
        <v>484806</v>
      </c>
      <c r="J3" s="11">
        <f t="shared" si="0"/>
        <v>488245.51000000007</v>
      </c>
      <c r="K3" s="11">
        <f t="shared" si="0"/>
        <v>507598</v>
      </c>
      <c r="L3" s="11">
        <f t="shared" si="0"/>
        <v>516376</v>
      </c>
      <c r="M3" s="11">
        <f t="shared" si="0"/>
        <v>516376</v>
      </c>
    </row>
    <row r="4" spans="1:13" x14ac:dyDescent="0.25">
      <c r="D4" s="104"/>
      <c r="E4" s="10">
        <v>41</v>
      </c>
      <c r="F4" s="10" t="s">
        <v>45</v>
      </c>
      <c r="G4" s="11">
        <f t="shared" ref="G4:M4" si="1">G20+G126+G168+G191+G220+G296+G382+G550</f>
        <v>682807.28999999992</v>
      </c>
      <c r="H4" s="11">
        <f t="shared" si="1"/>
        <v>735831.40999999992</v>
      </c>
      <c r="I4" s="11">
        <f t="shared" si="1"/>
        <v>693876</v>
      </c>
      <c r="J4" s="11">
        <f t="shared" si="1"/>
        <v>681453.7</v>
      </c>
      <c r="K4" s="11">
        <f t="shared" si="1"/>
        <v>724731</v>
      </c>
      <c r="L4" s="11">
        <f t="shared" si="1"/>
        <v>706139</v>
      </c>
      <c r="M4" s="11">
        <f t="shared" si="1"/>
        <v>718360</v>
      </c>
    </row>
    <row r="5" spans="1:13" x14ac:dyDescent="0.25">
      <c r="D5" s="104"/>
      <c r="E5" s="10"/>
      <c r="F5" s="12" t="s">
        <v>120</v>
      </c>
      <c r="G5" s="13">
        <f>SUM(G3:G4)</f>
        <v>1147546.52</v>
      </c>
      <c r="H5" s="13">
        <f t="shared" ref="H5:M5" si="2">SUM(H3:H4)</f>
        <v>1218407.7799999998</v>
      </c>
      <c r="I5" s="13">
        <f t="shared" si="2"/>
        <v>1178682</v>
      </c>
      <c r="J5" s="13">
        <f t="shared" si="2"/>
        <v>1169699.21</v>
      </c>
      <c r="K5" s="13">
        <f t="shared" si="2"/>
        <v>1232329</v>
      </c>
      <c r="L5" s="13">
        <f t="shared" si="2"/>
        <v>1222515</v>
      </c>
      <c r="M5" s="13">
        <f t="shared" si="2"/>
        <v>1234736</v>
      </c>
    </row>
    <row r="6" spans="1:13" x14ac:dyDescent="0.25">
      <c r="D6" s="104"/>
      <c r="E6" s="10">
        <v>111</v>
      </c>
      <c r="F6" s="10" t="s">
        <v>26</v>
      </c>
      <c r="G6" s="11">
        <f>G438</f>
        <v>3000</v>
      </c>
      <c r="H6" s="11">
        <f t="shared" ref="H6:M6" si="3">H438</f>
        <v>0</v>
      </c>
      <c r="I6" s="11">
        <f t="shared" si="3"/>
        <v>12426</v>
      </c>
      <c r="J6" s="11">
        <f t="shared" si="3"/>
        <v>10000</v>
      </c>
      <c r="K6" s="11">
        <f t="shared" si="3"/>
        <v>0</v>
      </c>
      <c r="L6" s="11">
        <f t="shared" si="3"/>
        <v>0</v>
      </c>
      <c r="M6" s="11">
        <f t="shared" si="3"/>
        <v>0</v>
      </c>
    </row>
    <row r="7" spans="1:13" x14ac:dyDescent="0.25">
      <c r="D7" s="104"/>
      <c r="E7" s="10">
        <v>41</v>
      </c>
      <c r="F7" s="10" t="s">
        <v>45</v>
      </c>
      <c r="G7" s="11">
        <f>G439</f>
        <v>108893.96</v>
      </c>
      <c r="H7" s="11">
        <f t="shared" ref="H7:M7" si="4">H439</f>
        <v>48692.63</v>
      </c>
      <c r="I7" s="11">
        <f t="shared" si="4"/>
        <v>179913</v>
      </c>
      <c r="J7" s="11">
        <f t="shared" si="4"/>
        <v>17117.079999999998</v>
      </c>
      <c r="K7" s="11">
        <f t="shared" si="4"/>
        <v>360450</v>
      </c>
      <c r="L7" s="11">
        <f t="shared" si="4"/>
        <v>254692</v>
      </c>
      <c r="M7" s="11">
        <f t="shared" si="4"/>
        <v>242471</v>
      </c>
    </row>
    <row r="8" spans="1:13" x14ac:dyDescent="0.25">
      <c r="D8" s="104"/>
      <c r="E8" s="10">
        <v>52</v>
      </c>
      <c r="F8" s="10" t="s">
        <v>124</v>
      </c>
      <c r="G8" s="11">
        <f>G440</f>
        <v>34488</v>
      </c>
      <c r="H8" s="11">
        <f t="shared" ref="H8:M8" si="5">H440</f>
        <v>0</v>
      </c>
      <c r="I8" s="11">
        <f t="shared" si="5"/>
        <v>0</v>
      </c>
      <c r="J8" s="11">
        <f t="shared" si="5"/>
        <v>0</v>
      </c>
      <c r="K8" s="11">
        <f t="shared" si="5"/>
        <v>0</v>
      </c>
      <c r="L8" s="11">
        <f t="shared" si="5"/>
        <v>0</v>
      </c>
      <c r="M8" s="11">
        <f t="shared" si="5"/>
        <v>0</v>
      </c>
    </row>
    <row r="9" spans="1:13" x14ac:dyDescent="0.25">
      <c r="D9" s="104"/>
      <c r="E9" s="10"/>
      <c r="F9" s="12" t="s">
        <v>121</v>
      </c>
      <c r="G9" s="13">
        <f>SUM(G6:G8)</f>
        <v>146381.96000000002</v>
      </c>
      <c r="H9" s="13">
        <f t="shared" ref="H9:M9" si="6">SUM(H6:H8)</f>
        <v>48692.63</v>
      </c>
      <c r="I9" s="13">
        <f t="shared" si="6"/>
        <v>192339</v>
      </c>
      <c r="J9" s="13">
        <f t="shared" si="6"/>
        <v>27117.079999999998</v>
      </c>
      <c r="K9" s="13">
        <f t="shared" si="6"/>
        <v>360450</v>
      </c>
      <c r="L9" s="13">
        <f t="shared" si="6"/>
        <v>254692</v>
      </c>
      <c r="M9" s="13">
        <f t="shared" si="6"/>
        <v>242471</v>
      </c>
    </row>
    <row r="10" spans="1:13" x14ac:dyDescent="0.25">
      <c r="D10" s="104"/>
      <c r="E10" s="10">
        <v>41</v>
      </c>
      <c r="F10" s="10" t="s">
        <v>45</v>
      </c>
      <c r="G10" s="11">
        <f>G551</f>
        <v>7015.94</v>
      </c>
      <c r="H10" s="11">
        <f t="shared" ref="H10:M10" si="7">H551</f>
        <v>11205.58</v>
      </c>
      <c r="I10" s="11">
        <f t="shared" si="7"/>
        <v>12054</v>
      </c>
      <c r="J10" s="11">
        <f t="shared" si="7"/>
        <v>12054.31</v>
      </c>
      <c r="K10" s="11">
        <f t="shared" si="7"/>
        <v>4219</v>
      </c>
      <c r="L10" s="11">
        <f t="shared" si="7"/>
        <v>0</v>
      </c>
      <c r="M10" s="11">
        <f t="shared" si="7"/>
        <v>0</v>
      </c>
    </row>
    <row r="11" spans="1:13" x14ac:dyDescent="0.25">
      <c r="D11" s="104"/>
      <c r="E11" s="10"/>
      <c r="F11" s="12" t="s">
        <v>186</v>
      </c>
      <c r="G11" s="13">
        <f>SUM(G10)</f>
        <v>7015.94</v>
      </c>
      <c r="H11" s="13">
        <f t="shared" ref="H11:M11" si="8">SUM(H10)</f>
        <v>11205.58</v>
      </c>
      <c r="I11" s="13">
        <f t="shared" si="8"/>
        <v>12054</v>
      </c>
      <c r="J11" s="13">
        <f t="shared" si="8"/>
        <v>12054.31</v>
      </c>
      <c r="K11" s="13">
        <f t="shared" si="8"/>
        <v>4219</v>
      </c>
      <c r="L11" s="13">
        <f t="shared" si="8"/>
        <v>0</v>
      </c>
      <c r="M11" s="13">
        <f t="shared" si="8"/>
        <v>0</v>
      </c>
    </row>
    <row r="12" spans="1:13" x14ac:dyDescent="0.25">
      <c r="D12" s="104"/>
      <c r="E12" s="10">
        <v>111</v>
      </c>
      <c r="F12" s="10" t="s">
        <v>26</v>
      </c>
      <c r="G12" s="11">
        <f>G3+G6</f>
        <v>467739.23000000004</v>
      </c>
      <c r="H12" s="11">
        <f t="shared" ref="H12:M12" si="9">H3+H6</f>
        <v>482576.37</v>
      </c>
      <c r="I12" s="11">
        <f>I3+I6</f>
        <v>497232</v>
      </c>
      <c r="J12" s="11">
        <f t="shared" si="9"/>
        <v>498245.51000000007</v>
      </c>
      <c r="K12" s="11">
        <f t="shared" si="9"/>
        <v>507598</v>
      </c>
      <c r="L12" s="11">
        <f t="shared" si="9"/>
        <v>516376</v>
      </c>
      <c r="M12" s="11">
        <f t="shared" si="9"/>
        <v>516376</v>
      </c>
    </row>
    <row r="13" spans="1:13" x14ac:dyDescent="0.25">
      <c r="D13" s="104"/>
      <c r="E13" s="10">
        <v>41</v>
      </c>
      <c r="F13" s="10" t="s">
        <v>45</v>
      </c>
      <c r="G13" s="11">
        <f>G4+G7+G10</f>
        <v>798717.18999999983</v>
      </c>
      <c r="H13" s="11">
        <f t="shared" ref="H13:M13" si="10">H4+H7+H10</f>
        <v>795729.61999999988</v>
      </c>
      <c r="I13" s="11">
        <f>I4+I7+I10</f>
        <v>885843</v>
      </c>
      <c r="J13" s="11">
        <f t="shared" si="10"/>
        <v>710625.09</v>
      </c>
      <c r="K13" s="11">
        <f t="shared" si="10"/>
        <v>1089400</v>
      </c>
      <c r="L13" s="11">
        <f t="shared" si="10"/>
        <v>960831</v>
      </c>
      <c r="M13" s="11">
        <f t="shared" si="10"/>
        <v>960831</v>
      </c>
    </row>
    <row r="14" spans="1:13" x14ac:dyDescent="0.25">
      <c r="D14" s="105"/>
      <c r="E14" s="10">
        <v>52</v>
      </c>
      <c r="F14" s="10" t="s">
        <v>124</v>
      </c>
      <c r="G14" s="11">
        <f>G8</f>
        <v>34488</v>
      </c>
      <c r="H14" s="11">
        <f t="shared" ref="H14:M14" si="11">H8</f>
        <v>0</v>
      </c>
      <c r="I14" s="11">
        <f t="shared" si="11"/>
        <v>0</v>
      </c>
      <c r="J14" s="11">
        <f t="shared" si="11"/>
        <v>0</v>
      </c>
      <c r="K14" s="11">
        <f t="shared" si="11"/>
        <v>0</v>
      </c>
      <c r="L14" s="11">
        <f t="shared" si="11"/>
        <v>0</v>
      </c>
      <c r="M14" s="11">
        <f t="shared" si="11"/>
        <v>0</v>
      </c>
    </row>
    <row r="15" spans="1:13" x14ac:dyDescent="0.25">
      <c r="D15" s="58"/>
      <c r="E15" s="59"/>
      <c r="F15" s="12" t="s">
        <v>49</v>
      </c>
      <c r="G15" s="13">
        <f>SUM(G12:G14)</f>
        <v>1300944.42</v>
      </c>
      <c r="H15" s="13">
        <f t="shared" ref="H15:M15" si="12">SUM(H12:H14)</f>
        <v>1278305.9899999998</v>
      </c>
      <c r="I15" s="13">
        <f>SUM(I12:I14)</f>
        <v>1383075</v>
      </c>
      <c r="J15" s="13">
        <f t="shared" si="12"/>
        <v>1208870.6000000001</v>
      </c>
      <c r="K15" s="13">
        <f t="shared" si="12"/>
        <v>1596998</v>
      </c>
      <c r="L15" s="13">
        <f t="shared" si="12"/>
        <v>1477207</v>
      </c>
      <c r="M15" s="13">
        <f t="shared" si="12"/>
        <v>1477207</v>
      </c>
    </row>
    <row r="17" spans="1:13" x14ac:dyDescent="0.25">
      <c r="D17" s="119" t="s">
        <v>81</v>
      </c>
      <c r="E17" s="119"/>
      <c r="F17" s="119"/>
      <c r="G17" s="119"/>
      <c r="H17" s="119"/>
      <c r="I17" s="119"/>
      <c r="J17" s="119"/>
      <c r="K17" s="119"/>
      <c r="L17" s="119"/>
      <c r="M17" s="119"/>
    </row>
    <row r="18" spans="1:13" x14ac:dyDescent="0.25">
      <c r="D18" s="8"/>
      <c r="E18" s="8"/>
      <c r="F18" s="8"/>
      <c r="G18" s="7" t="s">
        <v>56</v>
      </c>
      <c r="H18" s="7" t="s">
        <v>57</v>
      </c>
      <c r="I18" s="7" t="s">
        <v>58</v>
      </c>
      <c r="J18" s="7" t="s">
        <v>59</v>
      </c>
      <c r="K18" s="7" t="s">
        <v>312</v>
      </c>
      <c r="L18" s="7" t="s">
        <v>313</v>
      </c>
      <c r="M18" s="7" t="s">
        <v>314</v>
      </c>
    </row>
    <row r="19" spans="1:13" x14ac:dyDescent="0.25">
      <c r="A19">
        <v>1</v>
      </c>
      <c r="D19" s="120" t="s">
        <v>50</v>
      </c>
      <c r="E19" s="30">
        <v>111</v>
      </c>
      <c r="F19" s="30" t="s">
        <v>44</v>
      </c>
      <c r="G19" s="31">
        <f t="shared" ref="G19:M19" si="13">G25+G97+G121</f>
        <v>8980.1099999999988</v>
      </c>
      <c r="H19" s="31">
        <f t="shared" si="13"/>
        <v>15518.85</v>
      </c>
      <c r="I19" s="31">
        <f t="shared" si="13"/>
        <v>6581</v>
      </c>
      <c r="J19" s="31">
        <f t="shared" si="13"/>
        <v>9258.61</v>
      </c>
      <c r="K19" s="31">
        <f t="shared" si="13"/>
        <v>9978</v>
      </c>
      <c r="L19" s="31">
        <f t="shared" si="13"/>
        <v>9978</v>
      </c>
      <c r="M19" s="31">
        <f t="shared" si="13"/>
        <v>9978</v>
      </c>
    </row>
    <row r="20" spans="1:13" x14ac:dyDescent="0.25">
      <c r="A20">
        <v>1</v>
      </c>
      <c r="D20" s="120"/>
      <c r="E20" s="30">
        <v>41</v>
      </c>
      <c r="F20" s="30" t="s">
        <v>45</v>
      </c>
      <c r="G20" s="31">
        <f t="shared" ref="G20:M20" si="14">G26+G101+G110</f>
        <v>222253.58000000002</v>
      </c>
      <c r="H20" s="31">
        <f t="shared" si="14"/>
        <v>208865.62999999995</v>
      </c>
      <c r="I20" s="31">
        <f t="shared" si="14"/>
        <v>235964</v>
      </c>
      <c r="J20" s="31">
        <f t="shared" si="14"/>
        <v>215078.16000000003</v>
      </c>
      <c r="K20" s="31">
        <f t="shared" si="14"/>
        <v>233155</v>
      </c>
      <c r="L20" s="31">
        <f t="shared" si="14"/>
        <v>229908</v>
      </c>
      <c r="M20" s="31">
        <f t="shared" si="14"/>
        <v>234251</v>
      </c>
    </row>
    <row r="21" spans="1:13" x14ac:dyDescent="0.25">
      <c r="A21">
        <v>1</v>
      </c>
      <c r="D21" s="58"/>
      <c r="E21" s="59"/>
      <c r="F21" s="32" t="s">
        <v>49</v>
      </c>
      <c r="G21" s="33">
        <f>SUM(G19:G20)</f>
        <v>231233.69</v>
      </c>
      <c r="H21" s="33">
        <f t="shared" ref="H21:M21" si="15">SUM(H19:H20)</f>
        <v>224384.47999999995</v>
      </c>
      <c r="I21" s="33">
        <f t="shared" si="15"/>
        <v>242545</v>
      </c>
      <c r="J21" s="33">
        <f t="shared" si="15"/>
        <v>224336.77000000002</v>
      </c>
      <c r="K21" s="33">
        <f t="shared" si="15"/>
        <v>243133</v>
      </c>
      <c r="L21" s="33">
        <f t="shared" si="15"/>
        <v>239886</v>
      </c>
      <c r="M21" s="33">
        <f t="shared" si="15"/>
        <v>244229</v>
      </c>
    </row>
    <row r="23" spans="1:13" x14ac:dyDescent="0.25">
      <c r="D23" s="118" t="s">
        <v>46</v>
      </c>
      <c r="E23" s="118"/>
      <c r="F23" s="118"/>
      <c r="G23" s="118"/>
      <c r="H23" s="118"/>
      <c r="I23" s="118"/>
      <c r="J23" s="118"/>
      <c r="K23" s="118"/>
      <c r="L23" s="118"/>
      <c r="M23" s="118"/>
    </row>
    <row r="24" spans="1:13" x14ac:dyDescent="0.25">
      <c r="D24" s="7"/>
      <c r="E24" s="7"/>
      <c r="F24" s="7"/>
      <c r="G24" s="7" t="s">
        <v>56</v>
      </c>
      <c r="H24" s="7" t="s">
        <v>57</v>
      </c>
      <c r="I24" s="7" t="s">
        <v>58</v>
      </c>
      <c r="J24" s="7" t="s">
        <v>59</v>
      </c>
      <c r="K24" s="7" t="s">
        <v>312</v>
      </c>
      <c r="L24" s="7" t="s">
        <v>313</v>
      </c>
      <c r="M24" s="7" t="s">
        <v>314</v>
      </c>
    </row>
    <row r="25" spans="1:13" x14ac:dyDescent="0.25">
      <c r="A25">
        <v>1</v>
      </c>
      <c r="B25">
        <v>1</v>
      </c>
      <c r="D25" s="121" t="s">
        <v>50</v>
      </c>
      <c r="E25" s="10">
        <v>111</v>
      </c>
      <c r="F25" s="10" t="s">
        <v>44</v>
      </c>
      <c r="G25" s="11">
        <f>G86</f>
        <v>4877.7299999999996</v>
      </c>
      <c r="H25" s="11">
        <f t="shared" ref="H25:M25" si="16">H86</f>
        <v>4850.42</v>
      </c>
      <c r="I25" s="11">
        <f t="shared" si="16"/>
        <v>4581</v>
      </c>
      <c r="J25" s="11">
        <f t="shared" si="16"/>
        <v>5042.6000000000004</v>
      </c>
      <c r="K25" s="11">
        <f t="shared" si="16"/>
        <v>5042</v>
      </c>
      <c r="L25" s="11">
        <f t="shared" si="16"/>
        <v>5042</v>
      </c>
      <c r="M25" s="11">
        <f t="shared" si="16"/>
        <v>5042</v>
      </c>
    </row>
    <row r="26" spans="1:13" x14ac:dyDescent="0.25">
      <c r="A26">
        <v>1</v>
      </c>
      <c r="B26">
        <v>1</v>
      </c>
      <c r="D26" s="121"/>
      <c r="E26" s="10">
        <v>41</v>
      </c>
      <c r="F26" s="10" t="s">
        <v>45</v>
      </c>
      <c r="G26" s="11">
        <f t="shared" ref="G26:M26" si="17">G35+G45+G52+G58+G69+G79+G91</f>
        <v>181153.66</v>
      </c>
      <c r="H26" s="11">
        <f t="shared" si="17"/>
        <v>185967.82999999996</v>
      </c>
      <c r="I26" s="11">
        <f t="shared" si="17"/>
        <v>215754</v>
      </c>
      <c r="J26" s="11">
        <f t="shared" si="17"/>
        <v>202158.88000000003</v>
      </c>
      <c r="K26" s="11">
        <f t="shared" si="17"/>
        <v>216905</v>
      </c>
      <c r="L26" s="11">
        <f t="shared" si="17"/>
        <v>215134</v>
      </c>
      <c r="M26" s="11">
        <f t="shared" si="17"/>
        <v>218917</v>
      </c>
    </row>
    <row r="27" spans="1:13" x14ac:dyDescent="0.25">
      <c r="A27">
        <v>1</v>
      </c>
      <c r="B27">
        <v>1</v>
      </c>
      <c r="D27" s="58"/>
      <c r="E27" s="59"/>
      <c r="F27" s="12" t="s">
        <v>49</v>
      </c>
      <c r="G27" s="13">
        <f>SUM(G25:G26)</f>
        <v>186031.39</v>
      </c>
      <c r="H27" s="13">
        <f t="shared" ref="H27:M27" si="18">SUM(H25:H26)</f>
        <v>190818.24999999997</v>
      </c>
      <c r="I27" s="13">
        <f t="shared" si="18"/>
        <v>220335</v>
      </c>
      <c r="J27" s="13">
        <f t="shared" si="18"/>
        <v>207201.48000000004</v>
      </c>
      <c r="K27" s="13">
        <f t="shared" si="18"/>
        <v>221947</v>
      </c>
      <c r="L27" s="13">
        <f t="shared" si="18"/>
        <v>220176</v>
      </c>
      <c r="M27" s="13">
        <f t="shared" si="18"/>
        <v>223959</v>
      </c>
    </row>
    <row r="29" spans="1:13" x14ac:dyDescent="0.25">
      <c r="D29" s="122" t="s">
        <v>47</v>
      </c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5">
      <c r="D30" s="7" t="s">
        <v>4</v>
      </c>
      <c r="E30" s="7" t="s">
        <v>38</v>
      </c>
      <c r="F30" s="7" t="s">
        <v>3</v>
      </c>
      <c r="G30" s="7" t="s">
        <v>56</v>
      </c>
      <c r="H30" s="7" t="s">
        <v>57</v>
      </c>
      <c r="I30" s="7" t="s">
        <v>58</v>
      </c>
      <c r="J30" s="7" t="s">
        <v>59</v>
      </c>
      <c r="K30" s="7" t="s">
        <v>312</v>
      </c>
      <c r="L30" s="7" t="s">
        <v>313</v>
      </c>
      <c r="M30" s="7" t="s">
        <v>314</v>
      </c>
    </row>
    <row r="31" spans="1:13" x14ac:dyDescent="0.25">
      <c r="A31">
        <v>1</v>
      </c>
      <c r="B31">
        <v>1</v>
      </c>
      <c r="C31">
        <v>1</v>
      </c>
      <c r="D31" s="123" t="s">
        <v>5</v>
      </c>
      <c r="E31" s="10">
        <v>610</v>
      </c>
      <c r="F31" s="10" t="s">
        <v>39</v>
      </c>
      <c r="G31" s="11">
        <v>27542.15</v>
      </c>
      <c r="H31" s="11">
        <v>28804.21</v>
      </c>
      <c r="I31" s="11">
        <v>28452</v>
      </c>
      <c r="J31" s="11">
        <v>28444.91</v>
      </c>
      <c r="K31" s="11">
        <v>28452</v>
      </c>
      <c r="L31" s="11">
        <v>28452</v>
      </c>
      <c r="M31" s="11">
        <v>28452</v>
      </c>
    </row>
    <row r="32" spans="1:13" x14ac:dyDescent="0.25">
      <c r="A32">
        <v>1</v>
      </c>
      <c r="B32">
        <v>1</v>
      </c>
      <c r="C32">
        <v>1</v>
      </c>
      <c r="D32" s="123"/>
      <c r="E32" s="10">
        <v>620</v>
      </c>
      <c r="F32" s="10" t="s">
        <v>40</v>
      </c>
      <c r="G32" s="11">
        <v>10435.540000000001</v>
      </c>
      <c r="H32" s="11">
        <v>12216.88</v>
      </c>
      <c r="I32" s="11">
        <v>12421</v>
      </c>
      <c r="J32" s="11">
        <v>12391.13</v>
      </c>
      <c r="K32" s="11">
        <v>10489</v>
      </c>
      <c r="L32" s="11">
        <v>10489</v>
      </c>
      <c r="M32" s="11">
        <v>10489</v>
      </c>
    </row>
    <row r="33" spans="1:13" x14ac:dyDescent="0.25">
      <c r="A33">
        <v>1</v>
      </c>
      <c r="B33">
        <v>1</v>
      </c>
      <c r="C33">
        <v>1</v>
      </c>
      <c r="D33" s="123"/>
      <c r="E33" s="10">
        <v>630</v>
      </c>
      <c r="F33" s="10" t="s">
        <v>41</v>
      </c>
      <c r="G33" s="11">
        <v>3894.41</v>
      </c>
      <c r="H33" s="11">
        <v>8328.33</v>
      </c>
      <c r="I33" s="11">
        <v>8120</v>
      </c>
      <c r="J33" s="11">
        <v>5767.31</v>
      </c>
      <c r="K33" s="11">
        <v>10934</v>
      </c>
      <c r="L33" s="11">
        <v>10924</v>
      </c>
      <c r="M33" s="11">
        <v>10934</v>
      </c>
    </row>
    <row r="34" spans="1:13" x14ac:dyDescent="0.25">
      <c r="A34">
        <v>1</v>
      </c>
      <c r="B34">
        <v>1</v>
      </c>
      <c r="C34">
        <v>1</v>
      </c>
      <c r="D34" s="123"/>
      <c r="E34" s="10">
        <v>640</v>
      </c>
      <c r="F34" s="10" t="s">
        <v>48</v>
      </c>
      <c r="G34" s="11">
        <v>0</v>
      </c>
      <c r="H34" s="11">
        <v>0</v>
      </c>
      <c r="I34" s="11">
        <v>6777</v>
      </c>
      <c r="J34" s="11">
        <v>6792.35</v>
      </c>
      <c r="K34" s="11">
        <v>0</v>
      </c>
      <c r="L34" s="11">
        <v>0</v>
      </c>
      <c r="M34" s="11">
        <v>0</v>
      </c>
    </row>
    <row r="35" spans="1:13" x14ac:dyDescent="0.25">
      <c r="A35">
        <v>1</v>
      </c>
      <c r="B35">
        <v>1</v>
      </c>
      <c r="C35">
        <v>1</v>
      </c>
      <c r="D35" s="14" t="s">
        <v>43</v>
      </c>
      <c r="E35" s="12">
        <v>41</v>
      </c>
      <c r="F35" s="12" t="s">
        <v>42</v>
      </c>
      <c r="G35" s="13">
        <f>SUM(G31:G34)</f>
        <v>41872.100000000006</v>
      </c>
      <c r="H35" s="13">
        <f>SUM(H31:H34)</f>
        <v>49349.42</v>
      </c>
      <c r="I35" s="13">
        <f>SUM(I31:I34)</f>
        <v>55770</v>
      </c>
      <c r="J35" s="13">
        <f t="shared" ref="J35:M35" si="19">SUM(J31:J34)</f>
        <v>53395.7</v>
      </c>
      <c r="K35" s="13">
        <f t="shared" si="19"/>
        <v>49875</v>
      </c>
      <c r="L35" s="13">
        <f t="shared" si="19"/>
        <v>49865</v>
      </c>
      <c r="M35" s="13">
        <f t="shared" si="19"/>
        <v>49875</v>
      </c>
    </row>
    <row r="36" spans="1:13" x14ac:dyDescent="0.25">
      <c r="D36" s="15"/>
      <c r="E36" s="16"/>
      <c r="F36" s="16"/>
      <c r="G36" s="17"/>
      <c r="H36" s="17"/>
      <c r="I36" s="17"/>
      <c r="J36" s="17"/>
      <c r="K36" s="17"/>
      <c r="L36" s="17"/>
      <c r="M36" s="17"/>
    </row>
    <row r="37" spans="1:13" x14ac:dyDescent="0.25">
      <c r="D37" s="15"/>
      <c r="E37" s="86" t="s">
        <v>126</v>
      </c>
      <c r="F37" s="87" t="s">
        <v>210</v>
      </c>
      <c r="G37" s="88"/>
      <c r="H37" s="88"/>
      <c r="I37" s="88">
        <v>6777</v>
      </c>
      <c r="J37" s="88">
        <v>6777</v>
      </c>
      <c r="K37" s="88"/>
      <c r="L37" s="88"/>
      <c r="M37" s="89"/>
    </row>
    <row r="38" spans="1:13" x14ac:dyDescent="0.25">
      <c r="D38" s="15"/>
      <c r="E38" s="16"/>
      <c r="F38" s="16"/>
      <c r="G38" s="17"/>
      <c r="H38" s="17"/>
      <c r="I38" s="17"/>
      <c r="J38" s="17"/>
      <c r="K38" s="17"/>
      <c r="L38" s="17"/>
      <c r="M38" s="17"/>
    </row>
    <row r="39" spans="1:13" x14ac:dyDescent="0.25">
      <c r="D39" s="122" t="s">
        <v>51</v>
      </c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5">
      <c r="D40" s="7" t="s">
        <v>4</v>
      </c>
      <c r="E40" s="7" t="s">
        <v>38</v>
      </c>
      <c r="F40" s="7" t="s">
        <v>3</v>
      </c>
      <c r="G40" s="7" t="s">
        <v>56</v>
      </c>
      <c r="H40" s="7" t="s">
        <v>57</v>
      </c>
      <c r="I40" s="7" t="s">
        <v>58</v>
      </c>
      <c r="J40" s="7" t="s">
        <v>59</v>
      </c>
      <c r="K40" s="7" t="s">
        <v>312</v>
      </c>
      <c r="L40" s="7" t="s">
        <v>313</v>
      </c>
      <c r="M40" s="7" t="s">
        <v>314</v>
      </c>
    </row>
    <row r="41" spans="1:13" x14ac:dyDescent="0.25">
      <c r="A41">
        <v>1</v>
      </c>
      <c r="B41">
        <v>1</v>
      </c>
      <c r="C41">
        <v>2</v>
      </c>
      <c r="D41" s="123" t="s">
        <v>5</v>
      </c>
      <c r="E41" s="10">
        <v>610</v>
      </c>
      <c r="F41" s="10" t="s">
        <v>39</v>
      </c>
      <c r="G41" s="11">
        <v>41983.83</v>
      </c>
      <c r="H41" s="11">
        <v>46254.400000000001</v>
      </c>
      <c r="I41" s="11">
        <v>47855</v>
      </c>
      <c r="J41" s="11">
        <v>48214.27</v>
      </c>
      <c r="K41" s="11">
        <v>47517</v>
      </c>
      <c r="L41" s="11">
        <v>49346</v>
      </c>
      <c r="M41" s="11">
        <v>51248</v>
      </c>
    </row>
    <row r="42" spans="1:13" x14ac:dyDescent="0.25">
      <c r="A42">
        <v>1</v>
      </c>
      <c r="B42">
        <v>1</v>
      </c>
      <c r="C42">
        <v>2</v>
      </c>
      <c r="D42" s="123"/>
      <c r="E42" s="10">
        <v>620</v>
      </c>
      <c r="F42" s="10" t="s">
        <v>40</v>
      </c>
      <c r="G42" s="11">
        <v>14391.65</v>
      </c>
      <c r="H42" s="11">
        <v>16286.66</v>
      </c>
      <c r="I42" s="11">
        <v>16933</v>
      </c>
      <c r="J42" s="11">
        <v>17328.599999999999</v>
      </c>
      <c r="K42" s="11">
        <v>18359</v>
      </c>
      <c r="L42" s="11">
        <v>18730</v>
      </c>
      <c r="M42" s="11">
        <v>19412</v>
      </c>
    </row>
    <row r="43" spans="1:13" x14ac:dyDescent="0.25">
      <c r="A43">
        <v>1</v>
      </c>
      <c r="B43">
        <v>1</v>
      </c>
      <c r="C43">
        <v>2</v>
      </c>
      <c r="D43" s="123"/>
      <c r="E43" s="10">
        <v>630</v>
      </c>
      <c r="F43" s="10" t="s">
        <v>41</v>
      </c>
      <c r="G43" s="11">
        <v>3339.44</v>
      </c>
      <c r="H43" s="11">
        <v>3019.15</v>
      </c>
      <c r="I43" s="11">
        <v>3971</v>
      </c>
      <c r="J43" s="11">
        <v>5447.21</v>
      </c>
      <c r="K43" s="11">
        <v>9389</v>
      </c>
      <c r="L43" s="11">
        <v>9370</v>
      </c>
      <c r="M43" s="11">
        <v>9430</v>
      </c>
    </row>
    <row r="44" spans="1:13" x14ac:dyDescent="0.25">
      <c r="A44">
        <v>1</v>
      </c>
      <c r="B44">
        <v>1</v>
      </c>
      <c r="C44">
        <v>2</v>
      </c>
      <c r="D44" s="123"/>
      <c r="E44" s="10">
        <v>640</v>
      </c>
      <c r="F44" s="10" t="s">
        <v>48</v>
      </c>
      <c r="G44" s="11">
        <v>0</v>
      </c>
      <c r="H44" s="11">
        <v>68.31</v>
      </c>
      <c r="I44" s="11">
        <v>605</v>
      </c>
      <c r="J44" s="11">
        <v>767.93</v>
      </c>
      <c r="K44" s="11">
        <v>1051</v>
      </c>
      <c r="L44" s="11">
        <v>0</v>
      </c>
      <c r="M44" s="11">
        <v>0</v>
      </c>
    </row>
    <row r="45" spans="1:13" x14ac:dyDescent="0.25">
      <c r="A45">
        <v>1</v>
      </c>
      <c r="B45">
        <v>1</v>
      </c>
      <c r="C45">
        <v>2</v>
      </c>
      <c r="D45" s="14" t="s">
        <v>43</v>
      </c>
      <c r="E45" s="12">
        <v>41</v>
      </c>
      <c r="F45" s="12" t="s">
        <v>42</v>
      </c>
      <c r="G45" s="13">
        <f t="shared" ref="G45:M45" si="20">SUM(G41:G44)</f>
        <v>59714.920000000006</v>
      </c>
      <c r="H45" s="13">
        <f t="shared" si="20"/>
        <v>65628.51999999999</v>
      </c>
      <c r="I45" s="13">
        <f t="shared" si="20"/>
        <v>69364</v>
      </c>
      <c r="J45" s="13">
        <f t="shared" si="20"/>
        <v>71758.009999999995</v>
      </c>
      <c r="K45" s="13">
        <f t="shared" si="20"/>
        <v>76316</v>
      </c>
      <c r="L45" s="13">
        <f t="shared" si="20"/>
        <v>77446</v>
      </c>
      <c r="M45" s="13">
        <f t="shared" si="20"/>
        <v>80090</v>
      </c>
    </row>
    <row r="46" spans="1:13" x14ac:dyDescent="0.25">
      <c r="D46" s="15"/>
      <c r="E46" s="16"/>
      <c r="F46" s="16"/>
      <c r="G46" s="17"/>
      <c r="H46" s="17"/>
      <c r="I46" s="17"/>
      <c r="J46" s="17"/>
      <c r="K46" s="17"/>
      <c r="L46" s="17"/>
      <c r="M46" s="17"/>
    </row>
    <row r="47" spans="1:13" x14ac:dyDescent="0.25">
      <c r="D47" s="122" t="s">
        <v>52</v>
      </c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5">
      <c r="D48" s="7" t="s">
        <v>4</v>
      </c>
      <c r="E48" s="7" t="s">
        <v>38</v>
      </c>
      <c r="F48" s="7" t="s">
        <v>3</v>
      </c>
      <c r="G48" s="7" t="s">
        <v>56</v>
      </c>
      <c r="H48" s="7" t="s">
        <v>57</v>
      </c>
      <c r="I48" s="7" t="s">
        <v>58</v>
      </c>
      <c r="J48" s="7" t="s">
        <v>59</v>
      </c>
      <c r="K48" s="7" t="s">
        <v>312</v>
      </c>
      <c r="L48" s="7" t="s">
        <v>313</v>
      </c>
      <c r="M48" s="7" t="s">
        <v>314</v>
      </c>
    </row>
    <row r="49" spans="1:13" x14ac:dyDescent="0.25">
      <c r="A49">
        <v>1</v>
      </c>
      <c r="B49">
        <v>1</v>
      </c>
      <c r="C49">
        <v>3</v>
      </c>
      <c r="D49" s="123" t="s">
        <v>6</v>
      </c>
      <c r="E49" s="10">
        <v>610</v>
      </c>
      <c r="F49" s="10" t="s">
        <v>39</v>
      </c>
      <c r="G49" s="11">
        <v>3067.2</v>
      </c>
      <c r="H49" s="11">
        <v>8533.2199999999993</v>
      </c>
      <c r="I49" s="11">
        <v>8882</v>
      </c>
      <c r="J49" s="11">
        <v>8310.74</v>
      </c>
      <c r="K49" s="11">
        <v>3468</v>
      </c>
      <c r="L49" s="11">
        <v>3468</v>
      </c>
      <c r="M49" s="11">
        <v>3468</v>
      </c>
    </row>
    <row r="50" spans="1:13" x14ac:dyDescent="0.25">
      <c r="A50">
        <v>1</v>
      </c>
      <c r="B50">
        <v>1</v>
      </c>
      <c r="C50">
        <v>3</v>
      </c>
      <c r="D50" s="123"/>
      <c r="E50" s="10">
        <v>620</v>
      </c>
      <c r="F50" s="10" t="s">
        <v>40</v>
      </c>
      <c r="G50" s="11">
        <v>1071.67</v>
      </c>
      <c r="H50" s="11">
        <v>2995.51</v>
      </c>
      <c r="I50" s="11">
        <v>3104</v>
      </c>
      <c r="J50" s="11">
        <v>2917.24</v>
      </c>
      <c r="K50" s="11">
        <v>1214</v>
      </c>
      <c r="L50" s="11">
        <v>1214</v>
      </c>
      <c r="M50" s="11">
        <v>1214</v>
      </c>
    </row>
    <row r="51" spans="1:13" x14ac:dyDescent="0.25">
      <c r="A51">
        <v>1</v>
      </c>
      <c r="B51">
        <v>1</v>
      </c>
      <c r="C51">
        <v>3</v>
      </c>
      <c r="D51" s="123"/>
      <c r="E51" s="10">
        <v>630</v>
      </c>
      <c r="F51" s="10" t="s">
        <v>41</v>
      </c>
      <c r="G51" s="11">
        <v>835.4</v>
      </c>
      <c r="H51" s="11">
        <v>969.53</v>
      </c>
      <c r="I51" s="11">
        <v>1077</v>
      </c>
      <c r="J51" s="11">
        <v>1220.3399999999999</v>
      </c>
      <c r="K51" s="11">
        <v>1697</v>
      </c>
      <c r="L51" s="11">
        <v>1697</v>
      </c>
      <c r="M51" s="11">
        <v>1697</v>
      </c>
    </row>
    <row r="52" spans="1:13" x14ac:dyDescent="0.25">
      <c r="A52">
        <v>1</v>
      </c>
      <c r="B52">
        <v>1</v>
      </c>
      <c r="C52">
        <v>3</v>
      </c>
      <c r="D52" s="14" t="s">
        <v>43</v>
      </c>
      <c r="E52" s="12">
        <v>41</v>
      </c>
      <c r="F52" s="12" t="s">
        <v>42</v>
      </c>
      <c r="G52" s="13">
        <f t="shared" ref="G52:M52" si="21">SUM(G49:G51)</f>
        <v>4974.2699999999995</v>
      </c>
      <c r="H52" s="13">
        <f t="shared" si="21"/>
        <v>12498.26</v>
      </c>
      <c r="I52" s="13">
        <f t="shared" si="21"/>
        <v>13063</v>
      </c>
      <c r="J52" s="13">
        <f t="shared" si="21"/>
        <v>12448.32</v>
      </c>
      <c r="K52" s="13">
        <f t="shared" si="21"/>
        <v>6379</v>
      </c>
      <c r="L52" s="13">
        <f t="shared" si="21"/>
        <v>6379</v>
      </c>
      <c r="M52" s="13">
        <f t="shared" si="21"/>
        <v>6379</v>
      </c>
    </row>
    <row r="53" spans="1:13" x14ac:dyDescent="0.25">
      <c r="D53" s="9"/>
      <c r="E53" s="3"/>
      <c r="F53" s="3"/>
      <c r="G53" s="6"/>
      <c r="H53" s="6"/>
      <c r="I53" s="6"/>
      <c r="J53" s="6"/>
      <c r="K53" s="6"/>
      <c r="L53" s="6"/>
      <c r="M53" s="6"/>
    </row>
    <row r="54" spans="1:13" x14ac:dyDescent="0.25">
      <c r="D54" s="122" t="s">
        <v>122</v>
      </c>
      <c r="E54" s="122"/>
      <c r="F54" s="122"/>
      <c r="G54" s="122"/>
      <c r="H54" s="122"/>
      <c r="I54" s="122"/>
      <c r="J54" s="122"/>
      <c r="K54" s="122"/>
      <c r="L54" s="122"/>
      <c r="M54" s="122"/>
    </row>
    <row r="55" spans="1:13" x14ac:dyDescent="0.25">
      <c r="D55" s="7" t="s">
        <v>4</v>
      </c>
      <c r="E55" s="7" t="s">
        <v>38</v>
      </c>
      <c r="F55" s="7" t="s">
        <v>3</v>
      </c>
      <c r="G55" s="7" t="s">
        <v>56</v>
      </c>
      <c r="H55" s="7" t="s">
        <v>57</v>
      </c>
      <c r="I55" s="7" t="s">
        <v>58</v>
      </c>
      <c r="J55" s="7" t="s">
        <v>59</v>
      </c>
      <c r="K55" s="7" t="s">
        <v>312</v>
      </c>
      <c r="L55" s="7" t="s">
        <v>313</v>
      </c>
      <c r="M55" s="7" t="s">
        <v>314</v>
      </c>
    </row>
    <row r="56" spans="1:13" x14ac:dyDescent="0.25">
      <c r="A56">
        <v>1</v>
      </c>
      <c r="B56">
        <v>1</v>
      </c>
      <c r="C56">
        <v>4</v>
      </c>
      <c r="D56" s="26" t="s">
        <v>5</v>
      </c>
      <c r="E56" s="10">
        <v>630</v>
      </c>
      <c r="F56" s="10" t="s">
        <v>41</v>
      </c>
      <c r="G56" s="11">
        <v>7401.58</v>
      </c>
      <c r="H56" s="11">
        <v>6343.63</v>
      </c>
      <c r="I56" s="11">
        <v>12926</v>
      </c>
      <c r="J56" s="11">
        <v>11444.65</v>
      </c>
      <c r="K56" s="11">
        <v>16872</v>
      </c>
      <c r="L56" s="11">
        <v>16872</v>
      </c>
      <c r="M56" s="11">
        <v>16872</v>
      </c>
    </row>
    <row r="57" spans="1:13" x14ac:dyDescent="0.25">
      <c r="A57">
        <v>1</v>
      </c>
      <c r="B57">
        <v>1</v>
      </c>
      <c r="C57">
        <v>4</v>
      </c>
      <c r="D57" s="26" t="s">
        <v>6</v>
      </c>
      <c r="E57" s="10">
        <v>630</v>
      </c>
      <c r="F57" s="10" t="s">
        <v>74</v>
      </c>
      <c r="G57" s="11">
        <v>1233.48</v>
      </c>
      <c r="H57" s="11">
        <v>1678.89</v>
      </c>
      <c r="I57" s="11">
        <v>1385</v>
      </c>
      <c r="J57" s="11">
        <v>248.86</v>
      </c>
      <c r="K57" s="11">
        <v>258</v>
      </c>
      <c r="L57" s="11">
        <v>258</v>
      </c>
      <c r="M57" s="11">
        <v>258</v>
      </c>
    </row>
    <row r="58" spans="1:13" x14ac:dyDescent="0.25">
      <c r="A58">
        <v>1</v>
      </c>
      <c r="B58">
        <v>1</v>
      </c>
      <c r="C58">
        <v>4</v>
      </c>
      <c r="D58" s="14" t="s">
        <v>43</v>
      </c>
      <c r="E58" s="12">
        <v>41</v>
      </c>
      <c r="F58" s="12" t="s">
        <v>42</v>
      </c>
      <c r="G58" s="13">
        <f>SUM(G56:G57)</f>
        <v>8635.06</v>
      </c>
      <c r="H58" s="13">
        <f>SUM(H56:H57)</f>
        <v>8022.52</v>
      </c>
      <c r="I58" s="13">
        <f>SUM(I56:I57)</f>
        <v>14311</v>
      </c>
      <c r="J58" s="13">
        <f t="shared" ref="J58:M58" si="22">SUM(J56:J57)</f>
        <v>11693.51</v>
      </c>
      <c r="K58" s="13">
        <f t="shared" si="22"/>
        <v>17130</v>
      </c>
      <c r="L58" s="13">
        <f t="shared" si="22"/>
        <v>17130</v>
      </c>
      <c r="M58" s="13">
        <f t="shared" si="22"/>
        <v>17130</v>
      </c>
    </row>
    <row r="59" spans="1:13" x14ac:dyDescent="0.25">
      <c r="D59" s="9"/>
      <c r="E59" s="3"/>
      <c r="F59" s="3"/>
      <c r="G59" s="6"/>
      <c r="H59" s="6"/>
      <c r="I59" s="6"/>
      <c r="J59" s="6"/>
      <c r="K59" s="6"/>
      <c r="L59" s="6"/>
      <c r="M59" s="6"/>
    </row>
    <row r="60" spans="1:13" x14ac:dyDescent="0.25">
      <c r="D60" s="9"/>
      <c r="E60" s="60" t="s">
        <v>126</v>
      </c>
      <c r="F60" s="61" t="s">
        <v>211</v>
      </c>
      <c r="G60" s="62"/>
      <c r="H60" s="62">
        <v>1429.84</v>
      </c>
      <c r="I60" s="62">
        <v>5000</v>
      </c>
      <c r="J60" s="62">
        <v>2674.89</v>
      </c>
      <c r="K60" s="62">
        <v>5000</v>
      </c>
      <c r="L60" s="62">
        <f t="shared" ref="L60:M62" si="23">K60</f>
        <v>5000</v>
      </c>
      <c r="M60" s="63">
        <f t="shared" si="23"/>
        <v>5000</v>
      </c>
    </row>
    <row r="61" spans="1:13" x14ac:dyDescent="0.25">
      <c r="D61" s="9"/>
      <c r="E61" s="68"/>
      <c r="F61" s="69" t="s">
        <v>213</v>
      </c>
      <c r="G61" s="70">
        <v>1504.69</v>
      </c>
      <c r="H61" s="70">
        <v>1469.79</v>
      </c>
      <c r="I61" s="70">
        <v>1600</v>
      </c>
      <c r="J61" s="70">
        <v>1563.13</v>
      </c>
      <c r="K61" s="70">
        <v>1600</v>
      </c>
      <c r="L61" s="70">
        <f t="shared" si="23"/>
        <v>1600</v>
      </c>
      <c r="M61" s="71">
        <f t="shared" si="23"/>
        <v>1600</v>
      </c>
    </row>
    <row r="62" spans="1:13" x14ac:dyDescent="0.25">
      <c r="D62" s="9"/>
      <c r="E62" s="64"/>
      <c r="F62" s="65" t="s">
        <v>212</v>
      </c>
      <c r="G62" s="66"/>
      <c r="H62" s="66"/>
      <c r="I62" s="66"/>
      <c r="J62" s="66"/>
      <c r="K62" s="66">
        <v>3000</v>
      </c>
      <c r="L62" s="66">
        <f t="shared" si="23"/>
        <v>3000</v>
      </c>
      <c r="M62" s="67">
        <f t="shared" si="23"/>
        <v>3000</v>
      </c>
    </row>
    <row r="63" spans="1:13" x14ac:dyDescent="0.25">
      <c r="D63" s="9"/>
      <c r="E63" s="69"/>
      <c r="F63" s="69"/>
      <c r="G63" s="70"/>
      <c r="H63" s="70"/>
      <c r="I63" s="70"/>
      <c r="J63" s="70"/>
      <c r="K63" s="70"/>
      <c r="L63" s="70"/>
      <c r="M63" s="70"/>
    </row>
    <row r="64" spans="1:13" x14ac:dyDescent="0.25">
      <c r="D64" s="122" t="s">
        <v>53</v>
      </c>
      <c r="E64" s="122"/>
      <c r="F64" s="122"/>
      <c r="G64" s="122"/>
      <c r="H64" s="122"/>
      <c r="I64" s="122"/>
      <c r="J64" s="122"/>
      <c r="K64" s="122"/>
      <c r="L64" s="122"/>
      <c r="M64" s="122"/>
    </row>
    <row r="65" spans="1:13" x14ac:dyDescent="0.25">
      <c r="D65" s="7" t="s">
        <v>4</v>
      </c>
      <c r="E65" s="7" t="s">
        <v>38</v>
      </c>
      <c r="F65" s="7" t="s">
        <v>3</v>
      </c>
      <c r="G65" s="7" t="s">
        <v>56</v>
      </c>
      <c r="H65" s="7" t="s">
        <v>57</v>
      </c>
      <c r="I65" s="7" t="s">
        <v>58</v>
      </c>
      <c r="J65" s="7" t="s">
        <v>59</v>
      </c>
      <c r="K65" s="7" t="s">
        <v>312</v>
      </c>
      <c r="L65" s="7" t="s">
        <v>313</v>
      </c>
      <c r="M65" s="7" t="s">
        <v>314</v>
      </c>
    </row>
    <row r="66" spans="1:13" x14ac:dyDescent="0.25">
      <c r="A66">
        <v>1</v>
      </c>
      <c r="B66">
        <v>1</v>
      </c>
      <c r="C66">
        <v>5</v>
      </c>
      <c r="D66" s="123" t="s">
        <v>6</v>
      </c>
      <c r="E66" s="10">
        <v>610</v>
      </c>
      <c r="F66" s="10" t="s">
        <v>39</v>
      </c>
      <c r="G66" s="11">
        <v>9962.61</v>
      </c>
      <c r="H66" s="11">
        <v>8873.92</v>
      </c>
      <c r="I66" s="11">
        <v>13448</v>
      </c>
      <c r="J66" s="11">
        <v>10928.43</v>
      </c>
      <c r="K66" s="11">
        <v>16670</v>
      </c>
      <c r="L66" s="11">
        <v>17309</v>
      </c>
      <c r="M66" s="11">
        <v>17973</v>
      </c>
    </row>
    <row r="67" spans="1:13" x14ac:dyDescent="0.25">
      <c r="A67">
        <v>1</v>
      </c>
      <c r="B67">
        <v>1</v>
      </c>
      <c r="C67">
        <v>5</v>
      </c>
      <c r="D67" s="123"/>
      <c r="E67" s="10">
        <v>620</v>
      </c>
      <c r="F67" s="10" t="s">
        <v>40</v>
      </c>
      <c r="G67" s="11">
        <v>4827.18</v>
      </c>
      <c r="H67" s="11">
        <v>4568.1899999999996</v>
      </c>
      <c r="I67" s="11">
        <v>5492</v>
      </c>
      <c r="J67" s="11">
        <v>4371.55</v>
      </c>
      <c r="K67" s="11">
        <v>6484</v>
      </c>
      <c r="L67" s="11">
        <v>6720</v>
      </c>
      <c r="M67" s="11">
        <v>6966</v>
      </c>
    </row>
    <row r="68" spans="1:13" x14ac:dyDescent="0.25">
      <c r="A68">
        <v>1</v>
      </c>
      <c r="B68">
        <v>1</v>
      </c>
      <c r="C68">
        <v>5</v>
      </c>
      <c r="D68" s="123"/>
      <c r="E68" s="10">
        <v>630</v>
      </c>
      <c r="F68" s="10" t="s">
        <v>41</v>
      </c>
      <c r="G68" s="11">
        <v>44422.16</v>
      </c>
      <c r="H68" s="11">
        <v>29090.17</v>
      </c>
      <c r="I68" s="11">
        <v>31879</v>
      </c>
      <c r="J68" s="11">
        <v>30313.57</v>
      </c>
      <c r="K68" s="11">
        <v>30867</v>
      </c>
      <c r="L68" s="11">
        <v>30753</v>
      </c>
      <c r="M68" s="11">
        <v>30785</v>
      </c>
    </row>
    <row r="69" spans="1:13" x14ac:dyDescent="0.25">
      <c r="A69">
        <v>1</v>
      </c>
      <c r="B69">
        <v>1</v>
      </c>
      <c r="C69">
        <v>5</v>
      </c>
      <c r="D69" s="14" t="s">
        <v>43</v>
      </c>
      <c r="E69" s="12">
        <v>41</v>
      </c>
      <c r="F69" s="12" t="s">
        <v>42</v>
      </c>
      <c r="G69" s="13">
        <f t="shared" ref="G69:M69" si="24">SUM(G66:G68)</f>
        <v>59211.950000000004</v>
      </c>
      <c r="H69" s="13">
        <f t="shared" si="24"/>
        <v>42532.28</v>
      </c>
      <c r="I69" s="13">
        <f t="shared" si="24"/>
        <v>50819</v>
      </c>
      <c r="J69" s="13">
        <f t="shared" si="24"/>
        <v>45613.55</v>
      </c>
      <c r="K69" s="13">
        <f t="shared" si="24"/>
        <v>54021</v>
      </c>
      <c r="L69" s="13">
        <f t="shared" si="24"/>
        <v>54782</v>
      </c>
      <c r="M69" s="13">
        <f t="shared" si="24"/>
        <v>55724</v>
      </c>
    </row>
    <row r="70" spans="1:13" x14ac:dyDescent="0.25">
      <c r="D70" s="9"/>
      <c r="E70" s="3"/>
      <c r="F70" s="3"/>
      <c r="G70" s="6"/>
      <c r="H70" s="6"/>
      <c r="I70" s="6"/>
      <c r="J70" s="6"/>
      <c r="K70" s="6"/>
      <c r="L70" s="6"/>
      <c r="M70" s="6"/>
    </row>
    <row r="71" spans="1:13" x14ac:dyDescent="0.25">
      <c r="D71" s="9"/>
      <c r="E71" s="60" t="s">
        <v>126</v>
      </c>
      <c r="F71" s="61" t="s">
        <v>187</v>
      </c>
      <c r="G71" s="62">
        <v>1551.53</v>
      </c>
      <c r="H71" s="62">
        <v>1275.6400000000001</v>
      </c>
      <c r="I71" s="62">
        <v>1815</v>
      </c>
      <c r="J71" s="62">
        <v>1815</v>
      </c>
      <c r="K71" s="62">
        <f t="shared" ref="K71:M72" si="25">J71</f>
        <v>1815</v>
      </c>
      <c r="L71" s="62">
        <f t="shared" si="25"/>
        <v>1815</v>
      </c>
      <c r="M71" s="63">
        <f t="shared" si="25"/>
        <v>1815</v>
      </c>
    </row>
    <row r="72" spans="1:13" x14ac:dyDescent="0.25">
      <c r="D72" s="9"/>
      <c r="E72" s="68"/>
      <c r="F72" s="69" t="s">
        <v>188</v>
      </c>
      <c r="G72" s="70">
        <v>13302.77</v>
      </c>
      <c r="H72" s="70">
        <v>6633.22</v>
      </c>
      <c r="I72" s="70">
        <v>9000</v>
      </c>
      <c r="J72" s="70">
        <v>9000</v>
      </c>
      <c r="K72" s="70">
        <f t="shared" si="25"/>
        <v>9000</v>
      </c>
      <c r="L72" s="70">
        <f t="shared" si="25"/>
        <v>9000</v>
      </c>
      <c r="M72" s="71">
        <f t="shared" si="25"/>
        <v>9000</v>
      </c>
    </row>
    <row r="73" spans="1:13" x14ac:dyDescent="0.25">
      <c r="D73" s="9"/>
      <c r="E73" s="64"/>
      <c r="F73" s="65" t="s">
        <v>192</v>
      </c>
      <c r="G73" s="66">
        <v>8608.93</v>
      </c>
      <c r="H73" s="66">
        <v>7394.98</v>
      </c>
      <c r="I73" s="66">
        <v>8850</v>
      </c>
      <c r="J73" s="66">
        <v>6116.13</v>
      </c>
      <c r="K73" s="66">
        <v>6200</v>
      </c>
      <c r="L73" s="66">
        <f>K73</f>
        <v>6200</v>
      </c>
      <c r="M73" s="67">
        <f>L73</f>
        <v>6200</v>
      </c>
    </row>
    <row r="74" spans="1:13" x14ac:dyDescent="0.25">
      <c r="D74" s="9"/>
      <c r="E74" s="3"/>
      <c r="F74" s="3"/>
      <c r="G74" s="6"/>
      <c r="H74" s="6"/>
      <c r="I74" s="6"/>
      <c r="J74" s="6"/>
      <c r="K74" s="6"/>
      <c r="L74" s="6"/>
      <c r="M74" s="6"/>
    </row>
    <row r="75" spans="1:13" x14ac:dyDescent="0.25">
      <c r="D75" s="122" t="s">
        <v>218</v>
      </c>
      <c r="E75" s="122"/>
      <c r="F75" s="122"/>
      <c r="G75" s="122"/>
      <c r="H75" s="122"/>
      <c r="I75" s="122"/>
      <c r="J75" s="122"/>
      <c r="K75" s="122"/>
      <c r="L75" s="122"/>
      <c r="M75" s="122"/>
    </row>
    <row r="76" spans="1:13" x14ac:dyDescent="0.25">
      <c r="D76" s="7" t="s">
        <v>4</v>
      </c>
      <c r="E76" s="7" t="s">
        <v>38</v>
      </c>
      <c r="F76" s="7" t="s">
        <v>3</v>
      </c>
      <c r="G76" s="7" t="s">
        <v>56</v>
      </c>
      <c r="H76" s="7" t="s">
        <v>57</v>
      </c>
      <c r="I76" s="7" t="s">
        <v>58</v>
      </c>
      <c r="J76" s="7" t="s">
        <v>59</v>
      </c>
      <c r="K76" s="7" t="s">
        <v>312</v>
      </c>
      <c r="L76" s="7" t="s">
        <v>313</v>
      </c>
      <c r="M76" s="7" t="s">
        <v>314</v>
      </c>
    </row>
    <row r="77" spans="1:13" x14ac:dyDescent="0.25">
      <c r="A77">
        <v>1</v>
      </c>
      <c r="B77">
        <v>1</v>
      </c>
      <c r="C77">
        <v>6</v>
      </c>
      <c r="D77" s="123" t="s">
        <v>5</v>
      </c>
      <c r="E77" s="10">
        <v>630</v>
      </c>
      <c r="F77" s="10" t="s">
        <v>41</v>
      </c>
      <c r="G77" s="11">
        <v>929.4</v>
      </c>
      <c r="H77" s="11">
        <v>935.21</v>
      </c>
      <c r="I77" s="11">
        <v>5193</v>
      </c>
      <c r="J77" s="11">
        <v>1157.9000000000001</v>
      </c>
      <c r="K77" s="11">
        <v>5400</v>
      </c>
      <c r="L77" s="11">
        <v>1400</v>
      </c>
      <c r="M77" s="11">
        <v>1400</v>
      </c>
    </row>
    <row r="78" spans="1:13" x14ac:dyDescent="0.25">
      <c r="A78">
        <v>1</v>
      </c>
      <c r="B78">
        <v>1</v>
      </c>
      <c r="C78">
        <v>6</v>
      </c>
      <c r="D78" s="123"/>
      <c r="E78" s="10">
        <v>640</v>
      </c>
      <c r="F78" s="10" t="s">
        <v>48</v>
      </c>
      <c r="G78" s="11">
        <v>0</v>
      </c>
      <c r="H78" s="11">
        <v>1000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</row>
    <row r="79" spans="1:13" x14ac:dyDescent="0.25">
      <c r="A79">
        <v>1</v>
      </c>
      <c r="B79">
        <v>1</v>
      </c>
      <c r="C79">
        <v>6</v>
      </c>
      <c r="D79" s="14" t="s">
        <v>43</v>
      </c>
      <c r="E79" s="12">
        <v>41</v>
      </c>
      <c r="F79" s="12" t="s">
        <v>42</v>
      </c>
      <c r="G79" s="13">
        <f>SUM(G77:G78)</f>
        <v>929.4</v>
      </c>
      <c r="H79" s="13">
        <f>SUM(H77:H78)</f>
        <v>1935.21</v>
      </c>
      <c r="I79" s="13">
        <f>SUM(I77:I78)</f>
        <v>5193</v>
      </c>
      <c r="J79" s="13">
        <f t="shared" ref="J79:M79" si="26">SUM(J77:J78)</f>
        <v>1157.9000000000001</v>
      </c>
      <c r="K79" s="13">
        <f t="shared" si="26"/>
        <v>5400</v>
      </c>
      <c r="L79" s="13">
        <f t="shared" si="26"/>
        <v>1400</v>
      </c>
      <c r="M79" s="13">
        <f t="shared" si="26"/>
        <v>1400</v>
      </c>
    </row>
    <row r="80" spans="1:13" x14ac:dyDescent="0.25">
      <c r="D80" s="9"/>
      <c r="E80" s="3"/>
      <c r="F80" s="3"/>
      <c r="G80" s="6"/>
      <c r="H80" s="6"/>
      <c r="I80" s="6"/>
      <c r="J80" s="6"/>
      <c r="K80" s="6"/>
      <c r="L80" s="6"/>
      <c r="M80" s="6"/>
    </row>
    <row r="81" spans="1:13" x14ac:dyDescent="0.25">
      <c r="D81" s="122" t="s">
        <v>54</v>
      </c>
      <c r="E81" s="122"/>
      <c r="F81" s="122"/>
      <c r="G81" s="122"/>
      <c r="H81" s="122"/>
      <c r="I81" s="122"/>
      <c r="J81" s="122"/>
      <c r="K81" s="122"/>
      <c r="L81" s="122"/>
      <c r="M81" s="122"/>
    </row>
    <row r="82" spans="1:13" x14ac:dyDescent="0.25">
      <c r="D82" s="7" t="s">
        <v>4</v>
      </c>
      <c r="E82" s="7" t="s">
        <v>38</v>
      </c>
      <c r="F82" s="7" t="s">
        <v>3</v>
      </c>
      <c r="G82" s="7" t="s">
        <v>56</v>
      </c>
      <c r="H82" s="7" t="s">
        <v>57</v>
      </c>
      <c r="I82" s="7" t="s">
        <v>58</v>
      </c>
      <c r="J82" s="7" t="s">
        <v>59</v>
      </c>
      <c r="K82" s="7" t="s">
        <v>312</v>
      </c>
      <c r="L82" s="7" t="s">
        <v>313</v>
      </c>
      <c r="M82" s="7" t="s">
        <v>314</v>
      </c>
    </row>
    <row r="83" spans="1:13" x14ac:dyDescent="0.25">
      <c r="A83">
        <v>1</v>
      </c>
      <c r="B83">
        <v>1</v>
      </c>
      <c r="C83">
        <v>7</v>
      </c>
      <c r="D83" s="123" t="s">
        <v>7</v>
      </c>
      <c r="E83" s="10">
        <v>610</v>
      </c>
      <c r="F83" s="10" t="s">
        <v>39</v>
      </c>
      <c r="G83" s="11">
        <v>1453.56</v>
      </c>
      <c r="H83" s="11">
        <v>2806.77</v>
      </c>
      <c r="I83" s="11">
        <v>3178</v>
      </c>
      <c r="J83" s="11">
        <v>2931.84</v>
      </c>
      <c r="K83" s="11">
        <v>2921</v>
      </c>
      <c r="L83" s="11">
        <f>K83</f>
        <v>2921</v>
      </c>
      <c r="M83" s="11">
        <f>L83</f>
        <v>2921</v>
      </c>
    </row>
    <row r="84" spans="1:13" x14ac:dyDescent="0.25">
      <c r="A84">
        <v>1</v>
      </c>
      <c r="B84">
        <v>1</v>
      </c>
      <c r="C84">
        <v>7</v>
      </c>
      <c r="D84" s="123"/>
      <c r="E84" s="10">
        <v>620</v>
      </c>
      <c r="F84" s="10" t="s">
        <v>40</v>
      </c>
      <c r="G84" s="11">
        <v>508.02</v>
      </c>
      <c r="H84" s="11">
        <v>993.39</v>
      </c>
      <c r="I84" s="11">
        <v>818</v>
      </c>
      <c r="J84" s="11">
        <v>1024.67</v>
      </c>
      <c r="K84" s="11">
        <v>1021</v>
      </c>
      <c r="L84" s="11">
        <f t="shared" ref="L84:M85" si="27">K84</f>
        <v>1021</v>
      </c>
      <c r="M84" s="11">
        <f t="shared" si="27"/>
        <v>1021</v>
      </c>
    </row>
    <row r="85" spans="1:13" x14ac:dyDescent="0.25">
      <c r="A85">
        <v>1</v>
      </c>
      <c r="B85">
        <v>1</v>
      </c>
      <c r="C85">
        <v>7</v>
      </c>
      <c r="D85" s="123"/>
      <c r="E85" s="10">
        <v>630</v>
      </c>
      <c r="F85" s="10" t="s">
        <v>41</v>
      </c>
      <c r="G85" s="11">
        <v>2916.15</v>
      </c>
      <c r="H85" s="11">
        <v>1050.26</v>
      </c>
      <c r="I85" s="11">
        <v>585</v>
      </c>
      <c r="J85" s="11">
        <v>1086.0899999999999</v>
      </c>
      <c r="K85" s="11">
        <v>1100</v>
      </c>
      <c r="L85" s="11">
        <f t="shared" si="27"/>
        <v>1100</v>
      </c>
      <c r="M85" s="11">
        <f t="shared" si="27"/>
        <v>1100</v>
      </c>
    </row>
    <row r="86" spans="1:13" x14ac:dyDescent="0.25">
      <c r="A86">
        <v>1</v>
      </c>
      <c r="B86">
        <v>1</v>
      </c>
      <c r="C86">
        <v>7</v>
      </c>
      <c r="D86" s="23" t="s">
        <v>43</v>
      </c>
      <c r="E86" s="24">
        <v>111</v>
      </c>
      <c r="F86" s="24" t="s">
        <v>55</v>
      </c>
      <c r="G86" s="25">
        <f t="shared" ref="G86:M86" si="28">SUM(G83:G85)</f>
        <v>4877.7299999999996</v>
      </c>
      <c r="H86" s="25">
        <f t="shared" si="28"/>
        <v>4850.42</v>
      </c>
      <c r="I86" s="25">
        <f t="shared" si="28"/>
        <v>4581</v>
      </c>
      <c r="J86" s="25">
        <f t="shared" si="28"/>
        <v>5042.6000000000004</v>
      </c>
      <c r="K86" s="25">
        <f t="shared" si="28"/>
        <v>5042</v>
      </c>
      <c r="L86" s="25">
        <f t="shared" si="28"/>
        <v>5042</v>
      </c>
      <c r="M86" s="25">
        <f t="shared" si="28"/>
        <v>5042</v>
      </c>
    </row>
    <row r="87" spans="1:13" x14ac:dyDescent="0.25">
      <c r="A87">
        <v>1</v>
      </c>
      <c r="B87">
        <v>1</v>
      </c>
      <c r="C87">
        <v>7</v>
      </c>
      <c r="D87" s="123" t="s">
        <v>7</v>
      </c>
      <c r="E87" s="10">
        <v>610</v>
      </c>
      <c r="F87" s="10" t="s">
        <v>39</v>
      </c>
      <c r="G87" s="11">
        <f>5325.31-1453.56</f>
        <v>3871.7500000000005</v>
      </c>
      <c r="H87" s="11">
        <v>3976.09</v>
      </c>
      <c r="I87" s="11">
        <v>4251</v>
      </c>
      <c r="J87" s="11">
        <v>3638.86</v>
      </c>
      <c r="K87" s="11">
        <v>4980</v>
      </c>
      <c r="L87" s="11">
        <v>5169</v>
      </c>
      <c r="M87" s="11">
        <v>5366</v>
      </c>
    </row>
    <row r="88" spans="1:13" x14ac:dyDescent="0.25">
      <c r="A88">
        <v>1</v>
      </c>
      <c r="B88">
        <v>1</v>
      </c>
      <c r="C88">
        <v>7</v>
      </c>
      <c r="D88" s="123"/>
      <c r="E88" s="10">
        <v>620</v>
      </c>
      <c r="F88" s="10" t="s">
        <v>40</v>
      </c>
      <c r="G88" s="11">
        <f>0.73+1969.71-508.02</f>
        <v>1462.42</v>
      </c>
      <c r="H88" s="11">
        <v>1455.23</v>
      </c>
      <c r="I88" s="11">
        <v>1927</v>
      </c>
      <c r="J88" s="11">
        <v>1510.32</v>
      </c>
      <c r="K88" s="11">
        <v>1930</v>
      </c>
      <c r="L88" s="11">
        <v>2001</v>
      </c>
      <c r="M88" s="11">
        <v>2074</v>
      </c>
    </row>
    <row r="89" spans="1:13" x14ac:dyDescent="0.25">
      <c r="A89">
        <v>1</v>
      </c>
      <c r="B89">
        <v>1</v>
      </c>
      <c r="C89">
        <v>7</v>
      </c>
      <c r="D89" s="123"/>
      <c r="E89" s="10">
        <v>630</v>
      </c>
      <c r="F89" s="10" t="s">
        <v>41</v>
      </c>
      <c r="G89" s="11">
        <v>402.28</v>
      </c>
      <c r="H89" s="11">
        <v>483.43</v>
      </c>
      <c r="I89" s="11">
        <v>1056</v>
      </c>
      <c r="J89" s="11">
        <v>709.62</v>
      </c>
      <c r="K89" s="11">
        <v>874</v>
      </c>
      <c r="L89" s="11">
        <v>962</v>
      </c>
      <c r="M89" s="11">
        <v>879</v>
      </c>
    </row>
    <row r="90" spans="1:13" x14ac:dyDescent="0.25">
      <c r="A90">
        <v>1</v>
      </c>
      <c r="B90">
        <v>1</v>
      </c>
      <c r="C90">
        <v>7</v>
      </c>
      <c r="D90" s="123"/>
      <c r="E90" s="10">
        <v>640</v>
      </c>
      <c r="F90" s="10" t="s">
        <v>48</v>
      </c>
      <c r="G90" s="11">
        <v>79.510000000000005</v>
      </c>
      <c r="H90" s="11">
        <v>86.87</v>
      </c>
      <c r="I90" s="11">
        <v>0</v>
      </c>
      <c r="J90" s="11">
        <v>233.09</v>
      </c>
      <c r="K90" s="11">
        <v>0</v>
      </c>
      <c r="L90" s="11">
        <v>0</v>
      </c>
      <c r="M90" s="11">
        <v>0</v>
      </c>
    </row>
    <row r="91" spans="1:13" x14ac:dyDescent="0.25">
      <c r="A91">
        <v>1</v>
      </c>
      <c r="B91">
        <v>1</v>
      </c>
      <c r="C91">
        <v>7</v>
      </c>
      <c r="D91" s="23" t="s">
        <v>43</v>
      </c>
      <c r="E91" s="24">
        <v>41</v>
      </c>
      <c r="F91" s="24" t="s">
        <v>42</v>
      </c>
      <c r="G91" s="25">
        <f>SUM(G87:G90)</f>
        <v>5815.96</v>
      </c>
      <c r="H91" s="25">
        <f t="shared" ref="H91:M91" si="29">SUM(H87:H90)</f>
        <v>6001.62</v>
      </c>
      <c r="I91" s="25">
        <f t="shared" si="29"/>
        <v>7234</v>
      </c>
      <c r="J91" s="25">
        <f t="shared" si="29"/>
        <v>6091.89</v>
      </c>
      <c r="K91" s="25">
        <f t="shared" si="29"/>
        <v>7784</v>
      </c>
      <c r="L91" s="25">
        <f t="shared" si="29"/>
        <v>8132</v>
      </c>
      <c r="M91" s="25">
        <f t="shared" si="29"/>
        <v>8319</v>
      </c>
    </row>
    <row r="92" spans="1:13" x14ac:dyDescent="0.25">
      <c r="A92">
        <v>1</v>
      </c>
      <c r="B92">
        <v>1</v>
      </c>
      <c r="C92">
        <v>7</v>
      </c>
      <c r="D92" s="58"/>
      <c r="E92" s="59"/>
      <c r="F92" s="12" t="s">
        <v>49</v>
      </c>
      <c r="G92" s="13">
        <f>G86+G91</f>
        <v>10693.689999999999</v>
      </c>
      <c r="H92" s="13">
        <f t="shared" ref="H92:M92" si="30">H86+H91</f>
        <v>10852.04</v>
      </c>
      <c r="I92" s="13">
        <f t="shared" si="30"/>
        <v>11815</v>
      </c>
      <c r="J92" s="13">
        <f t="shared" si="30"/>
        <v>11134.490000000002</v>
      </c>
      <c r="K92" s="13">
        <f t="shared" si="30"/>
        <v>12826</v>
      </c>
      <c r="L92" s="13">
        <f t="shared" si="30"/>
        <v>13174</v>
      </c>
      <c r="M92" s="13">
        <f t="shared" si="30"/>
        <v>13361</v>
      </c>
    </row>
    <row r="94" spans="1:13" x14ac:dyDescent="0.25">
      <c r="D94" s="118" t="s">
        <v>65</v>
      </c>
      <c r="E94" s="118"/>
      <c r="F94" s="118"/>
      <c r="G94" s="118"/>
      <c r="H94" s="118"/>
      <c r="I94" s="118"/>
      <c r="J94" s="118"/>
      <c r="K94" s="118"/>
      <c r="L94" s="118"/>
      <c r="M94" s="118"/>
    </row>
    <row r="95" spans="1:13" x14ac:dyDescent="0.25">
      <c r="D95" s="7" t="s">
        <v>4</v>
      </c>
      <c r="E95" s="7" t="s">
        <v>38</v>
      </c>
      <c r="F95" s="7" t="s">
        <v>3</v>
      </c>
      <c r="G95" s="7" t="s">
        <v>56</v>
      </c>
      <c r="H95" s="7" t="s">
        <v>57</v>
      </c>
      <c r="I95" s="7" t="s">
        <v>58</v>
      </c>
      <c r="J95" s="7" t="s">
        <v>59</v>
      </c>
      <c r="K95" s="7" t="s">
        <v>312</v>
      </c>
      <c r="L95" s="7" t="s">
        <v>313</v>
      </c>
      <c r="M95" s="7" t="s">
        <v>314</v>
      </c>
    </row>
    <row r="96" spans="1:13" x14ac:dyDescent="0.25">
      <c r="A96">
        <v>1</v>
      </c>
      <c r="B96">
        <v>2</v>
      </c>
      <c r="D96" s="19" t="s">
        <v>5</v>
      </c>
      <c r="E96" s="10">
        <v>640</v>
      </c>
      <c r="F96" s="20" t="s">
        <v>68</v>
      </c>
      <c r="G96" s="21">
        <v>2958.33</v>
      </c>
      <c r="H96" s="21">
        <f>319.87+113.75+2945.31</f>
        <v>3378.93</v>
      </c>
      <c r="I96" s="21">
        <v>0</v>
      </c>
      <c r="J96" s="21">
        <v>2936.01</v>
      </c>
      <c r="K96" s="21">
        <v>2936</v>
      </c>
      <c r="L96" s="21">
        <f>K96</f>
        <v>2936</v>
      </c>
      <c r="M96" s="21">
        <f>L96</f>
        <v>2936</v>
      </c>
    </row>
    <row r="97" spans="1:13" x14ac:dyDescent="0.25">
      <c r="A97">
        <v>1</v>
      </c>
      <c r="B97">
        <v>2</v>
      </c>
      <c r="D97" s="23" t="s">
        <v>43</v>
      </c>
      <c r="E97" s="24">
        <v>111</v>
      </c>
      <c r="F97" s="24" t="s">
        <v>55</v>
      </c>
      <c r="G97" s="25">
        <f>SUM(G96)</f>
        <v>2958.33</v>
      </c>
      <c r="H97" s="25">
        <f t="shared" ref="H97:M97" si="31">SUM(H96)</f>
        <v>3378.93</v>
      </c>
      <c r="I97" s="25">
        <f t="shared" si="31"/>
        <v>0</v>
      </c>
      <c r="J97" s="25">
        <f t="shared" si="31"/>
        <v>2936.01</v>
      </c>
      <c r="K97" s="25">
        <f t="shared" si="31"/>
        <v>2936</v>
      </c>
      <c r="L97" s="25">
        <f t="shared" si="31"/>
        <v>2936</v>
      </c>
      <c r="M97" s="25">
        <f t="shared" si="31"/>
        <v>2936</v>
      </c>
    </row>
    <row r="98" spans="1:13" x14ac:dyDescent="0.25">
      <c r="A98">
        <v>1</v>
      </c>
      <c r="B98">
        <v>2</v>
      </c>
      <c r="D98" s="18" t="s">
        <v>14</v>
      </c>
      <c r="E98" s="10">
        <v>640</v>
      </c>
      <c r="F98" s="10" t="s">
        <v>66</v>
      </c>
      <c r="G98" s="11">
        <v>790</v>
      </c>
      <c r="H98" s="11">
        <v>983.33</v>
      </c>
      <c r="I98" s="11">
        <v>1000</v>
      </c>
      <c r="J98" s="11">
        <v>447</v>
      </c>
      <c r="K98" s="11">
        <v>0</v>
      </c>
      <c r="L98" s="11">
        <v>0</v>
      </c>
      <c r="M98" s="11">
        <v>0</v>
      </c>
    </row>
    <row r="99" spans="1:13" x14ac:dyDescent="0.25">
      <c r="A99">
        <v>1</v>
      </c>
      <c r="B99">
        <v>2</v>
      </c>
      <c r="D99" s="18" t="s">
        <v>15</v>
      </c>
      <c r="E99" s="10">
        <v>640</v>
      </c>
      <c r="F99" s="10" t="s">
        <v>67</v>
      </c>
      <c r="G99" s="11">
        <v>319.85000000000002</v>
      </c>
      <c r="H99" s="11">
        <v>351.72</v>
      </c>
      <c r="I99" s="11">
        <v>400</v>
      </c>
      <c r="J99" s="11">
        <v>376.16</v>
      </c>
      <c r="K99" s="11">
        <v>406</v>
      </c>
      <c r="L99" s="11">
        <v>438</v>
      </c>
      <c r="M99" s="11">
        <v>473</v>
      </c>
    </row>
    <row r="100" spans="1:13" x14ac:dyDescent="0.25">
      <c r="A100">
        <v>1</v>
      </c>
      <c r="B100">
        <v>2</v>
      </c>
      <c r="D100" s="19" t="s">
        <v>5</v>
      </c>
      <c r="E100" s="10">
        <v>640</v>
      </c>
      <c r="F100" s="20" t="s">
        <v>68</v>
      </c>
      <c r="G100" s="21">
        <f>16+536.94+155.62+11015.12+3895.9+3505.09-2958.33</f>
        <v>16166.339999999998</v>
      </c>
      <c r="H100" s="21">
        <f>9389.01+3334.73+413.17+3052</f>
        <v>16188.91</v>
      </c>
      <c r="I100" s="21">
        <v>9918</v>
      </c>
      <c r="J100" s="21">
        <v>6981.99</v>
      </c>
      <c r="K100" s="21">
        <v>7444</v>
      </c>
      <c r="L100" s="21">
        <v>7936</v>
      </c>
      <c r="M100" s="21">
        <v>8461</v>
      </c>
    </row>
    <row r="101" spans="1:13" x14ac:dyDescent="0.25">
      <c r="A101">
        <v>1</v>
      </c>
      <c r="B101">
        <v>2</v>
      </c>
      <c r="D101" s="23" t="s">
        <v>43</v>
      </c>
      <c r="E101" s="24">
        <v>41</v>
      </c>
      <c r="F101" s="24" t="s">
        <v>42</v>
      </c>
      <c r="G101" s="25">
        <f>SUM(G98:G100)</f>
        <v>17276.189999999999</v>
      </c>
      <c r="H101" s="25">
        <f t="shared" ref="H101:M101" si="32">SUM(H98:H100)</f>
        <v>17523.96</v>
      </c>
      <c r="I101" s="25">
        <f t="shared" si="32"/>
        <v>11318</v>
      </c>
      <c r="J101" s="25">
        <f t="shared" si="32"/>
        <v>7805.15</v>
      </c>
      <c r="K101" s="25">
        <f t="shared" si="32"/>
        <v>7850</v>
      </c>
      <c r="L101" s="25">
        <f t="shared" si="32"/>
        <v>8374</v>
      </c>
      <c r="M101" s="25">
        <f t="shared" si="32"/>
        <v>8934</v>
      </c>
    </row>
    <row r="102" spans="1:13" x14ac:dyDescent="0.25">
      <c r="A102">
        <v>1</v>
      </c>
      <c r="B102">
        <v>2</v>
      </c>
      <c r="D102" s="58"/>
      <c r="E102" s="59"/>
      <c r="F102" s="12" t="s">
        <v>49</v>
      </c>
      <c r="G102" s="13">
        <f>G97+G101</f>
        <v>20234.519999999997</v>
      </c>
      <c r="H102" s="13">
        <f t="shared" ref="H102:M102" si="33">H97+H101</f>
        <v>20902.89</v>
      </c>
      <c r="I102" s="13">
        <f t="shared" si="33"/>
        <v>11318</v>
      </c>
      <c r="J102" s="13">
        <f t="shared" si="33"/>
        <v>10741.16</v>
      </c>
      <c r="K102" s="13">
        <f t="shared" si="33"/>
        <v>10786</v>
      </c>
      <c r="L102" s="13">
        <f t="shared" si="33"/>
        <v>11310</v>
      </c>
      <c r="M102" s="13">
        <f t="shared" si="33"/>
        <v>11870</v>
      </c>
    </row>
    <row r="104" spans="1:13" x14ac:dyDescent="0.25">
      <c r="D104" s="118" t="s">
        <v>69</v>
      </c>
      <c r="E104" s="118"/>
      <c r="F104" s="118"/>
      <c r="G104" s="118"/>
      <c r="H104" s="118"/>
      <c r="I104" s="118"/>
      <c r="J104" s="118"/>
      <c r="K104" s="118"/>
      <c r="L104" s="118"/>
      <c r="M104" s="118"/>
    </row>
    <row r="105" spans="1:13" x14ac:dyDescent="0.25">
      <c r="D105" s="7" t="s">
        <v>4</v>
      </c>
      <c r="E105" s="7" t="s">
        <v>38</v>
      </c>
      <c r="F105" s="7" t="s">
        <v>3</v>
      </c>
      <c r="G105" s="7" t="s">
        <v>56</v>
      </c>
      <c r="H105" s="7" t="s">
        <v>57</v>
      </c>
      <c r="I105" s="7" t="s">
        <v>58</v>
      </c>
      <c r="J105" s="7" t="s">
        <v>59</v>
      </c>
      <c r="K105" s="7" t="s">
        <v>312</v>
      </c>
      <c r="L105" s="7" t="s">
        <v>313</v>
      </c>
      <c r="M105" s="7" t="s">
        <v>314</v>
      </c>
    </row>
    <row r="106" spans="1:13" x14ac:dyDescent="0.25">
      <c r="A106">
        <v>1</v>
      </c>
      <c r="B106">
        <v>3</v>
      </c>
      <c r="D106" s="19" t="s">
        <v>29</v>
      </c>
      <c r="E106" s="10">
        <v>630</v>
      </c>
      <c r="F106" s="20" t="s">
        <v>71</v>
      </c>
      <c r="G106" s="21">
        <v>20382.740000000002</v>
      </c>
      <c r="H106" s="21">
        <v>3290.83</v>
      </c>
      <c r="I106" s="21">
        <v>5410</v>
      </c>
      <c r="J106" s="21">
        <v>1783.4</v>
      </c>
      <c r="K106" s="21">
        <v>2900</v>
      </c>
      <c r="L106" s="11">
        <f t="shared" ref="L106:M107" si="34">K106</f>
        <v>2900</v>
      </c>
      <c r="M106" s="11">
        <f t="shared" si="34"/>
        <v>2900</v>
      </c>
    </row>
    <row r="107" spans="1:13" x14ac:dyDescent="0.25">
      <c r="A107">
        <v>1</v>
      </c>
      <c r="B107">
        <v>3</v>
      </c>
      <c r="D107" s="22" t="s">
        <v>70</v>
      </c>
      <c r="E107" s="10">
        <v>630</v>
      </c>
      <c r="F107" s="10" t="s">
        <v>72</v>
      </c>
      <c r="G107" s="11">
        <v>309.64999999999998</v>
      </c>
      <c r="H107" s="11">
        <v>370.84</v>
      </c>
      <c r="I107" s="11">
        <v>198</v>
      </c>
      <c r="J107" s="11">
        <v>198</v>
      </c>
      <c r="K107" s="11">
        <v>200</v>
      </c>
      <c r="L107" s="11">
        <f t="shared" si="34"/>
        <v>200</v>
      </c>
      <c r="M107" s="11">
        <f t="shared" si="34"/>
        <v>200</v>
      </c>
    </row>
    <row r="108" spans="1:13" x14ac:dyDescent="0.25">
      <c r="A108">
        <v>1</v>
      </c>
      <c r="B108">
        <v>3</v>
      </c>
      <c r="D108" s="126" t="s">
        <v>5</v>
      </c>
      <c r="E108" s="10">
        <v>630</v>
      </c>
      <c r="F108" s="10" t="s">
        <v>41</v>
      </c>
      <c r="G108" s="11">
        <v>3131.34</v>
      </c>
      <c r="H108" s="11">
        <v>1712.17</v>
      </c>
      <c r="I108" s="11">
        <v>3084</v>
      </c>
      <c r="J108" s="11">
        <v>3132.73</v>
      </c>
      <c r="K108" s="11">
        <v>5100</v>
      </c>
      <c r="L108" s="11">
        <v>3100</v>
      </c>
      <c r="M108" s="11">
        <f>L108</f>
        <v>3100</v>
      </c>
    </row>
    <row r="109" spans="1:13" x14ac:dyDescent="0.25">
      <c r="A109">
        <v>1</v>
      </c>
      <c r="B109">
        <v>3</v>
      </c>
      <c r="D109" s="127"/>
      <c r="E109" s="10">
        <v>640</v>
      </c>
      <c r="F109" s="10" t="s">
        <v>48</v>
      </c>
      <c r="G109" s="11">
        <v>0</v>
      </c>
      <c r="H109" s="11">
        <v>0</v>
      </c>
      <c r="I109" s="11">
        <v>200</v>
      </c>
      <c r="J109" s="11">
        <v>0</v>
      </c>
      <c r="K109" s="11">
        <v>200</v>
      </c>
      <c r="L109" s="11">
        <f>K109</f>
        <v>200</v>
      </c>
      <c r="M109" s="11">
        <f>L109</f>
        <v>200</v>
      </c>
    </row>
    <row r="110" spans="1:13" x14ac:dyDescent="0.25">
      <c r="A110">
        <v>1</v>
      </c>
      <c r="B110">
        <v>3</v>
      </c>
      <c r="D110" s="14" t="s">
        <v>43</v>
      </c>
      <c r="E110" s="12">
        <v>41</v>
      </c>
      <c r="F110" s="12" t="s">
        <v>42</v>
      </c>
      <c r="G110" s="13">
        <f>SUM(G106:G109)</f>
        <v>23823.730000000003</v>
      </c>
      <c r="H110" s="13">
        <f t="shared" ref="H110:M110" si="35">SUM(H106:H109)</f>
        <v>5373.84</v>
      </c>
      <c r="I110" s="13">
        <f t="shared" si="35"/>
        <v>8892</v>
      </c>
      <c r="J110" s="13">
        <f t="shared" si="35"/>
        <v>5114.13</v>
      </c>
      <c r="K110" s="13">
        <f t="shared" si="35"/>
        <v>8400</v>
      </c>
      <c r="L110" s="13">
        <f t="shared" si="35"/>
        <v>6400</v>
      </c>
      <c r="M110" s="13">
        <f t="shared" si="35"/>
        <v>6400</v>
      </c>
    </row>
    <row r="112" spans="1:13" x14ac:dyDescent="0.25">
      <c r="E112" s="60" t="s">
        <v>126</v>
      </c>
      <c r="F112" s="61" t="s">
        <v>187</v>
      </c>
      <c r="G112" s="62">
        <v>309.64999999999998</v>
      </c>
      <c r="H112" s="62">
        <v>719.89</v>
      </c>
      <c r="I112" s="62">
        <v>880</v>
      </c>
      <c r="J112" s="62">
        <v>820.3</v>
      </c>
      <c r="K112" s="62">
        <v>820</v>
      </c>
      <c r="L112" s="62">
        <f t="shared" ref="L112:M114" si="36">K112</f>
        <v>820</v>
      </c>
      <c r="M112" s="63">
        <f t="shared" si="36"/>
        <v>820</v>
      </c>
    </row>
    <row r="113" spans="1:13" x14ac:dyDescent="0.25">
      <c r="E113" s="68"/>
      <c r="F113" s="69" t="s">
        <v>188</v>
      </c>
      <c r="G113" s="70">
        <v>2378.34</v>
      </c>
      <c r="H113" s="70">
        <v>1134.26</v>
      </c>
      <c r="I113" s="70">
        <v>2004</v>
      </c>
      <c r="J113" s="70">
        <v>2004</v>
      </c>
      <c r="K113" s="70">
        <v>2000</v>
      </c>
      <c r="L113" s="70">
        <f t="shared" si="36"/>
        <v>2000</v>
      </c>
      <c r="M113" s="71">
        <f t="shared" si="36"/>
        <v>2000</v>
      </c>
    </row>
    <row r="114" spans="1:13" x14ac:dyDescent="0.25">
      <c r="E114" s="68"/>
      <c r="F114" s="98" t="s">
        <v>309</v>
      </c>
      <c r="G114" s="70">
        <v>16481.240000000002</v>
      </c>
      <c r="H114" s="70">
        <f>1633.34+1167.89</f>
        <v>2801.23</v>
      </c>
      <c r="I114" s="70">
        <v>2500</v>
      </c>
      <c r="J114" s="70">
        <v>1293.4000000000001</v>
      </c>
      <c r="K114" s="70">
        <v>1500</v>
      </c>
      <c r="L114" s="70">
        <f t="shared" si="36"/>
        <v>1500</v>
      </c>
      <c r="M114" s="71">
        <f t="shared" si="36"/>
        <v>1500</v>
      </c>
    </row>
    <row r="115" spans="1:13" x14ac:dyDescent="0.25">
      <c r="E115" s="64"/>
      <c r="F115" s="65" t="s">
        <v>253</v>
      </c>
      <c r="G115" s="66"/>
      <c r="H115" s="66"/>
      <c r="I115" s="66"/>
      <c r="J115" s="66"/>
      <c r="K115" s="66">
        <v>2000</v>
      </c>
      <c r="L115" s="66"/>
      <c r="M115" s="67"/>
    </row>
    <row r="116" spans="1:13" x14ac:dyDescent="0.25">
      <c r="E116" s="69"/>
      <c r="F116" s="69"/>
      <c r="G116" s="70"/>
      <c r="H116" s="70"/>
      <c r="I116" s="70"/>
      <c r="J116" s="70"/>
      <c r="K116" s="70"/>
      <c r="L116" s="70"/>
      <c r="M116" s="70"/>
    </row>
    <row r="117" spans="1:13" x14ac:dyDescent="0.25">
      <c r="D117" s="118" t="s">
        <v>73</v>
      </c>
      <c r="E117" s="118"/>
      <c r="F117" s="118"/>
      <c r="G117" s="118"/>
      <c r="H117" s="118"/>
      <c r="I117" s="118"/>
      <c r="J117" s="118"/>
      <c r="K117" s="118"/>
      <c r="L117" s="118"/>
      <c r="M117" s="118"/>
    </row>
    <row r="118" spans="1:13" x14ac:dyDescent="0.25">
      <c r="D118" s="7" t="s">
        <v>4</v>
      </c>
      <c r="E118" s="7" t="s">
        <v>38</v>
      </c>
      <c r="F118" s="7" t="s">
        <v>3</v>
      </c>
      <c r="G118" s="7" t="s">
        <v>56</v>
      </c>
      <c r="H118" s="7" t="s">
        <v>57</v>
      </c>
      <c r="I118" s="7" t="s">
        <v>58</v>
      </c>
      <c r="J118" s="7" t="s">
        <v>59</v>
      </c>
      <c r="K118" s="7" t="s">
        <v>312</v>
      </c>
      <c r="L118" s="7" t="s">
        <v>313</v>
      </c>
      <c r="M118" s="7" t="s">
        <v>314</v>
      </c>
    </row>
    <row r="119" spans="1:13" x14ac:dyDescent="0.25">
      <c r="A119">
        <v>1</v>
      </c>
      <c r="B119">
        <v>4</v>
      </c>
      <c r="D119" s="124" t="s">
        <v>9</v>
      </c>
      <c r="E119" s="34">
        <v>620</v>
      </c>
      <c r="F119" s="35" t="s">
        <v>40</v>
      </c>
      <c r="G119" s="36">
        <v>93.04</v>
      </c>
      <c r="H119" s="36">
        <v>542.65</v>
      </c>
      <c r="I119" s="36">
        <v>0</v>
      </c>
      <c r="J119" s="36">
        <v>74.3</v>
      </c>
      <c r="K119" s="36">
        <v>0</v>
      </c>
      <c r="L119" s="36">
        <v>0</v>
      </c>
      <c r="M119" s="36">
        <v>0</v>
      </c>
    </row>
    <row r="120" spans="1:13" x14ac:dyDescent="0.25">
      <c r="A120">
        <v>1</v>
      </c>
      <c r="B120">
        <v>4</v>
      </c>
      <c r="D120" s="125"/>
      <c r="E120" s="34">
        <v>630</v>
      </c>
      <c r="F120" s="34" t="s">
        <v>41</v>
      </c>
      <c r="G120" s="37">
        <v>1051.01</v>
      </c>
      <c r="H120" s="37">
        <v>6746.85</v>
      </c>
      <c r="I120" s="37">
        <v>2000</v>
      </c>
      <c r="J120" s="37">
        <v>1205.7</v>
      </c>
      <c r="K120" s="37">
        <v>2000</v>
      </c>
      <c r="L120" s="37">
        <f>K120</f>
        <v>2000</v>
      </c>
      <c r="M120" s="37">
        <f>L120</f>
        <v>2000</v>
      </c>
    </row>
    <row r="121" spans="1:13" x14ac:dyDescent="0.25">
      <c r="A121">
        <v>1</v>
      </c>
      <c r="B121">
        <v>4</v>
      </c>
      <c r="D121" s="38" t="s">
        <v>43</v>
      </c>
      <c r="E121" s="39">
        <v>111</v>
      </c>
      <c r="F121" s="39" t="s">
        <v>42</v>
      </c>
      <c r="G121" s="40">
        <f t="shared" ref="G121:M121" si="37">SUM(G119:G120)</f>
        <v>1144.05</v>
      </c>
      <c r="H121" s="40">
        <f t="shared" si="37"/>
        <v>7289.5</v>
      </c>
      <c r="I121" s="40">
        <f t="shared" si="37"/>
        <v>2000</v>
      </c>
      <c r="J121" s="40">
        <f t="shared" si="37"/>
        <v>1280</v>
      </c>
      <c r="K121" s="40">
        <f t="shared" si="37"/>
        <v>2000</v>
      </c>
      <c r="L121" s="40">
        <f t="shared" si="37"/>
        <v>2000</v>
      </c>
      <c r="M121" s="40">
        <f t="shared" si="37"/>
        <v>2000</v>
      </c>
    </row>
    <row r="123" spans="1:13" x14ac:dyDescent="0.25">
      <c r="D123" s="119" t="s">
        <v>80</v>
      </c>
      <c r="E123" s="119"/>
      <c r="F123" s="119"/>
      <c r="G123" s="119"/>
      <c r="H123" s="119"/>
      <c r="I123" s="119"/>
      <c r="J123" s="119"/>
      <c r="K123" s="119"/>
      <c r="L123" s="119"/>
      <c r="M123" s="119"/>
    </row>
    <row r="124" spans="1:13" x14ac:dyDescent="0.25">
      <c r="D124" s="8"/>
      <c r="E124" s="8"/>
      <c r="F124" s="8"/>
      <c r="G124" s="7" t="s">
        <v>56</v>
      </c>
      <c r="H124" s="7" t="s">
        <v>57</v>
      </c>
      <c r="I124" s="7" t="s">
        <v>58</v>
      </c>
      <c r="J124" s="7" t="s">
        <v>59</v>
      </c>
      <c r="K124" s="7" t="s">
        <v>312</v>
      </c>
      <c r="L124" s="7" t="s">
        <v>313</v>
      </c>
      <c r="M124" s="7" t="s">
        <v>314</v>
      </c>
    </row>
    <row r="125" spans="1:13" x14ac:dyDescent="0.25">
      <c r="A125">
        <v>2</v>
      </c>
      <c r="D125" s="120" t="s">
        <v>50</v>
      </c>
      <c r="E125" s="30">
        <v>111</v>
      </c>
      <c r="F125" s="30" t="s">
        <v>44</v>
      </c>
      <c r="G125" s="31">
        <f t="shared" ref="G125:M125" si="38">G133+G146+G158</f>
        <v>361996.17000000004</v>
      </c>
      <c r="H125" s="31">
        <f t="shared" si="38"/>
        <v>387855.56</v>
      </c>
      <c r="I125" s="31">
        <f t="shared" si="38"/>
        <v>399743</v>
      </c>
      <c r="J125" s="31">
        <f t="shared" si="38"/>
        <v>401257.09</v>
      </c>
      <c r="K125" s="31">
        <f t="shared" si="38"/>
        <v>422095</v>
      </c>
      <c r="L125" s="31">
        <f t="shared" si="38"/>
        <v>422095</v>
      </c>
      <c r="M125" s="31">
        <f t="shared" si="38"/>
        <v>422095</v>
      </c>
    </row>
    <row r="126" spans="1:13" x14ac:dyDescent="0.25">
      <c r="A126">
        <v>2</v>
      </c>
      <c r="D126" s="120"/>
      <c r="E126" s="30">
        <v>41</v>
      </c>
      <c r="F126" s="30" t="s">
        <v>45</v>
      </c>
      <c r="G126" s="31">
        <f>G138+G151+G163</f>
        <v>219829.57</v>
      </c>
      <c r="H126" s="31">
        <f t="shared" ref="H126:M126" si="39">H138+H151+H163</f>
        <v>239995.84</v>
      </c>
      <c r="I126" s="31">
        <f t="shared" si="39"/>
        <v>220737</v>
      </c>
      <c r="J126" s="31">
        <f t="shared" si="39"/>
        <v>224031.44999999998</v>
      </c>
      <c r="K126" s="31">
        <f t="shared" si="39"/>
        <v>247965</v>
      </c>
      <c r="L126" s="31">
        <f t="shared" si="39"/>
        <v>253765</v>
      </c>
      <c r="M126" s="31">
        <f t="shared" si="39"/>
        <v>260065</v>
      </c>
    </row>
    <row r="127" spans="1:13" x14ac:dyDescent="0.25">
      <c r="A127">
        <v>2</v>
      </c>
      <c r="D127" s="58"/>
      <c r="E127" s="59"/>
      <c r="F127" s="32" t="s">
        <v>49</v>
      </c>
      <c r="G127" s="33">
        <f>SUM(G125:G126)</f>
        <v>581825.74</v>
      </c>
      <c r="H127" s="33">
        <f t="shared" ref="H127:M127" si="40">SUM(H125:H126)</f>
        <v>627851.4</v>
      </c>
      <c r="I127" s="33">
        <f t="shared" si="40"/>
        <v>620480</v>
      </c>
      <c r="J127" s="33">
        <f t="shared" si="40"/>
        <v>625288.54</v>
      </c>
      <c r="K127" s="33">
        <f t="shared" si="40"/>
        <v>670060</v>
      </c>
      <c r="L127" s="33">
        <f t="shared" si="40"/>
        <v>675860</v>
      </c>
      <c r="M127" s="33">
        <f t="shared" si="40"/>
        <v>682160</v>
      </c>
    </row>
    <row r="129" spans="1:13" x14ac:dyDescent="0.25">
      <c r="D129" s="97" t="s">
        <v>75</v>
      </c>
      <c r="E129" s="97"/>
      <c r="F129" s="97"/>
      <c r="G129" s="97"/>
      <c r="H129" s="97"/>
      <c r="I129" s="97"/>
      <c r="J129" s="97"/>
      <c r="K129" s="97"/>
      <c r="L129" s="97"/>
      <c r="M129" s="97"/>
    </row>
    <row r="130" spans="1:13" x14ac:dyDescent="0.25">
      <c r="D130" s="7" t="s">
        <v>4</v>
      </c>
      <c r="E130" s="7" t="s">
        <v>38</v>
      </c>
      <c r="F130" s="7" t="s">
        <v>3</v>
      </c>
      <c r="G130" s="7" t="s">
        <v>56</v>
      </c>
      <c r="H130" s="7" t="s">
        <v>57</v>
      </c>
      <c r="I130" s="7" t="s">
        <v>58</v>
      </c>
      <c r="J130" s="7" t="s">
        <v>59</v>
      </c>
      <c r="K130" s="7" t="s">
        <v>312</v>
      </c>
      <c r="L130" s="7" t="s">
        <v>313</v>
      </c>
      <c r="M130" s="7" t="s">
        <v>314</v>
      </c>
    </row>
    <row r="131" spans="1:13" x14ac:dyDescent="0.25">
      <c r="A131">
        <v>2</v>
      </c>
      <c r="B131">
        <v>1</v>
      </c>
      <c r="D131" s="123" t="s">
        <v>14</v>
      </c>
      <c r="E131" s="10">
        <v>610</v>
      </c>
      <c r="F131" s="10" t="s">
        <v>39</v>
      </c>
      <c r="G131" s="11">
        <v>4526.18</v>
      </c>
      <c r="H131" s="11">
        <v>330</v>
      </c>
      <c r="I131" s="11">
        <v>0</v>
      </c>
      <c r="J131" s="11">
        <v>2510</v>
      </c>
      <c r="K131" s="11">
        <v>0</v>
      </c>
      <c r="L131" s="11">
        <v>0</v>
      </c>
      <c r="M131" s="11">
        <v>0</v>
      </c>
    </row>
    <row r="132" spans="1:13" x14ac:dyDescent="0.25">
      <c r="A132">
        <v>2</v>
      </c>
      <c r="B132">
        <v>1</v>
      </c>
      <c r="D132" s="123"/>
      <c r="E132" s="10">
        <v>630</v>
      </c>
      <c r="F132" s="10" t="s">
        <v>41</v>
      </c>
      <c r="G132" s="11">
        <v>4765</v>
      </c>
      <c r="H132" s="11">
        <v>4607</v>
      </c>
      <c r="I132" s="11">
        <v>5045</v>
      </c>
      <c r="J132" s="11">
        <v>2535</v>
      </c>
      <c r="K132" s="11">
        <v>5045</v>
      </c>
      <c r="L132" s="11">
        <f>K132</f>
        <v>5045</v>
      </c>
      <c r="M132" s="11">
        <f>L132</f>
        <v>5045</v>
      </c>
    </row>
    <row r="133" spans="1:13" x14ac:dyDescent="0.25">
      <c r="A133">
        <v>2</v>
      </c>
      <c r="B133">
        <v>1</v>
      </c>
      <c r="D133" s="23" t="s">
        <v>43</v>
      </c>
      <c r="E133" s="24">
        <v>111</v>
      </c>
      <c r="F133" s="24" t="s">
        <v>55</v>
      </c>
      <c r="G133" s="25">
        <f t="shared" ref="G133:M133" si="41">SUM(G131:G132)</f>
        <v>9291.18</v>
      </c>
      <c r="H133" s="25">
        <f t="shared" si="41"/>
        <v>4937</v>
      </c>
      <c r="I133" s="25">
        <f t="shared" si="41"/>
        <v>5045</v>
      </c>
      <c r="J133" s="25">
        <f t="shared" si="41"/>
        <v>5045</v>
      </c>
      <c r="K133" s="25">
        <f t="shared" si="41"/>
        <v>5045</v>
      </c>
      <c r="L133" s="25">
        <f t="shared" si="41"/>
        <v>5045</v>
      </c>
      <c r="M133" s="25">
        <f t="shared" si="41"/>
        <v>5045</v>
      </c>
    </row>
    <row r="134" spans="1:13" x14ac:dyDescent="0.25">
      <c r="A134">
        <v>2</v>
      </c>
      <c r="B134">
        <v>1</v>
      </c>
      <c r="D134" s="123" t="s">
        <v>14</v>
      </c>
      <c r="E134" s="10">
        <v>610</v>
      </c>
      <c r="F134" s="10" t="s">
        <v>39</v>
      </c>
      <c r="G134" s="11">
        <v>70020.960000000006</v>
      </c>
      <c r="H134" s="11">
        <v>73875.17</v>
      </c>
      <c r="I134" s="11">
        <v>77308</v>
      </c>
      <c r="J134" s="11">
        <v>78995.490000000005</v>
      </c>
      <c r="K134" s="11">
        <v>87866</v>
      </c>
      <c r="L134" s="11">
        <v>92134</v>
      </c>
      <c r="M134" s="11">
        <v>96616</v>
      </c>
    </row>
    <row r="135" spans="1:13" x14ac:dyDescent="0.25">
      <c r="A135">
        <v>2</v>
      </c>
      <c r="B135">
        <v>1</v>
      </c>
      <c r="D135" s="123"/>
      <c r="E135" s="10">
        <v>620</v>
      </c>
      <c r="F135" s="10" t="s">
        <v>40</v>
      </c>
      <c r="G135" s="11">
        <v>27109.08</v>
      </c>
      <c r="H135" s="11">
        <v>26752.31</v>
      </c>
      <c r="I135" s="11">
        <v>28799</v>
      </c>
      <c r="J135" s="11">
        <v>29921.59</v>
      </c>
      <c r="K135" s="11">
        <v>32467</v>
      </c>
      <c r="L135" s="11">
        <v>34043</v>
      </c>
      <c r="M135" s="11">
        <v>35699</v>
      </c>
    </row>
    <row r="136" spans="1:13" x14ac:dyDescent="0.25">
      <c r="A136">
        <v>2</v>
      </c>
      <c r="B136">
        <v>1</v>
      </c>
      <c r="D136" s="123"/>
      <c r="E136" s="10">
        <v>630</v>
      </c>
      <c r="F136" s="10" t="s">
        <v>41</v>
      </c>
      <c r="G136" s="11">
        <v>12810.35</v>
      </c>
      <c r="H136" s="11">
        <v>10244.17</v>
      </c>
      <c r="I136" s="11">
        <v>16549</v>
      </c>
      <c r="J136" s="11">
        <v>11143.52</v>
      </c>
      <c r="K136" s="11">
        <v>10922</v>
      </c>
      <c r="L136" s="11">
        <v>10878</v>
      </c>
      <c r="M136" s="11">
        <v>11040</v>
      </c>
    </row>
    <row r="137" spans="1:13" x14ac:dyDescent="0.25">
      <c r="A137">
        <v>2</v>
      </c>
      <c r="B137">
        <v>1</v>
      </c>
      <c r="D137" s="123"/>
      <c r="E137" s="10">
        <v>640</v>
      </c>
      <c r="F137" s="10" t="s">
        <v>48</v>
      </c>
      <c r="G137" s="11">
        <v>64.150000000000006</v>
      </c>
      <c r="H137" s="11">
        <v>604.67999999999995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</row>
    <row r="138" spans="1:13" x14ac:dyDescent="0.25">
      <c r="A138">
        <v>2</v>
      </c>
      <c r="B138">
        <v>1</v>
      </c>
      <c r="D138" s="23" t="s">
        <v>43</v>
      </c>
      <c r="E138" s="24">
        <v>41</v>
      </c>
      <c r="F138" s="24" t="s">
        <v>42</v>
      </c>
      <c r="G138" s="25">
        <f>SUM(G134:G137)</f>
        <v>110004.54000000001</v>
      </c>
      <c r="H138" s="25">
        <f t="shared" ref="H138:M138" si="42">SUM(H134:H137)</f>
        <v>111476.32999999999</v>
      </c>
      <c r="I138" s="25">
        <f t="shared" si="42"/>
        <v>122656</v>
      </c>
      <c r="J138" s="25">
        <f t="shared" si="42"/>
        <v>120060.6</v>
      </c>
      <c r="K138" s="25">
        <f t="shared" si="42"/>
        <v>131255</v>
      </c>
      <c r="L138" s="25">
        <f t="shared" si="42"/>
        <v>137055</v>
      </c>
      <c r="M138" s="25">
        <f t="shared" si="42"/>
        <v>143355</v>
      </c>
    </row>
    <row r="139" spans="1:13" x14ac:dyDescent="0.25">
      <c r="A139">
        <v>2</v>
      </c>
      <c r="B139">
        <v>1</v>
      </c>
      <c r="D139" s="58"/>
      <c r="E139" s="59"/>
      <c r="F139" s="12" t="s">
        <v>49</v>
      </c>
      <c r="G139" s="13">
        <f>G133+G138</f>
        <v>119295.72</v>
      </c>
      <c r="H139" s="13">
        <f t="shared" ref="H139:M139" si="43">H133+H138</f>
        <v>116413.32999999999</v>
      </c>
      <c r="I139" s="13">
        <f t="shared" si="43"/>
        <v>127701</v>
      </c>
      <c r="J139" s="13">
        <f t="shared" si="43"/>
        <v>125105.60000000001</v>
      </c>
      <c r="K139" s="13">
        <f t="shared" si="43"/>
        <v>136300</v>
      </c>
      <c r="L139" s="13">
        <f t="shared" si="43"/>
        <v>142100</v>
      </c>
      <c r="M139" s="13">
        <f t="shared" si="43"/>
        <v>148400</v>
      </c>
    </row>
    <row r="141" spans="1:13" x14ac:dyDescent="0.25">
      <c r="D141" s="97" t="s">
        <v>76</v>
      </c>
      <c r="E141" s="97"/>
      <c r="F141" s="97"/>
      <c r="G141" s="97"/>
      <c r="H141" s="97"/>
      <c r="I141" s="97"/>
      <c r="J141" s="97"/>
      <c r="K141" s="97"/>
      <c r="L141" s="97"/>
      <c r="M141" s="97"/>
    </row>
    <row r="142" spans="1:13" x14ac:dyDescent="0.25">
      <c r="D142" s="7" t="s">
        <v>4</v>
      </c>
      <c r="E142" s="7" t="s">
        <v>38</v>
      </c>
      <c r="F142" s="7" t="s">
        <v>3</v>
      </c>
      <c r="G142" s="7" t="s">
        <v>56</v>
      </c>
      <c r="H142" s="7" t="s">
        <v>57</v>
      </c>
      <c r="I142" s="7" t="s">
        <v>58</v>
      </c>
      <c r="J142" s="7" t="s">
        <v>59</v>
      </c>
      <c r="K142" s="7" t="s">
        <v>312</v>
      </c>
      <c r="L142" s="7" t="s">
        <v>313</v>
      </c>
      <c r="M142" s="7" t="s">
        <v>314</v>
      </c>
    </row>
    <row r="143" spans="1:13" x14ac:dyDescent="0.25">
      <c r="A143">
        <v>2</v>
      </c>
      <c r="B143">
        <v>2</v>
      </c>
      <c r="D143" s="112" t="s">
        <v>219</v>
      </c>
      <c r="E143" s="10">
        <v>630</v>
      </c>
      <c r="F143" s="10" t="s">
        <v>41</v>
      </c>
      <c r="G143" s="11">
        <v>0</v>
      </c>
      <c r="H143" s="11">
        <v>19300</v>
      </c>
      <c r="I143" s="11">
        <v>0</v>
      </c>
      <c r="J143" s="11">
        <v>57.39</v>
      </c>
      <c r="K143" s="11">
        <v>0</v>
      </c>
      <c r="L143" s="11">
        <v>0</v>
      </c>
      <c r="M143" s="11">
        <v>0</v>
      </c>
    </row>
    <row r="144" spans="1:13" x14ac:dyDescent="0.25">
      <c r="A144">
        <v>2</v>
      </c>
      <c r="B144">
        <v>2</v>
      </c>
      <c r="D144" s="113"/>
      <c r="E144" s="10">
        <v>640</v>
      </c>
      <c r="F144" s="10" t="s">
        <v>48</v>
      </c>
      <c r="G144" s="11">
        <v>1245</v>
      </c>
      <c r="H144" s="11">
        <v>1162</v>
      </c>
      <c r="I144" s="11">
        <v>1200</v>
      </c>
      <c r="J144" s="11">
        <v>1029.2</v>
      </c>
      <c r="K144" s="11">
        <v>1000</v>
      </c>
      <c r="L144" s="11">
        <f>K144</f>
        <v>1000</v>
      </c>
      <c r="M144" s="11">
        <f>L144</f>
        <v>1000</v>
      </c>
    </row>
    <row r="145" spans="1:13" x14ac:dyDescent="0.25">
      <c r="A145">
        <v>2</v>
      </c>
      <c r="B145">
        <v>2</v>
      </c>
      <c r="D145" s="114"/>
      <c r="E145" s="10" t="s">
        <v>78</v>
      </c>
      <c r="F145" s="10" t="s">
        <v>26</v>
      </c>
      <c r="G145" s="11">
        <f>418726.33-G150</f>
        <v>347862.30000000005</v>
      </c>
      <c r="H145" s="11">
        <f>437444.92-H150</f>
        <v>360711.56</v>
      </c>
      <c r="I145" s="11">
        <f>455838-I150</f>
        <v>393498</v>
      </c>
      <c r="J145" s="11">
        <f>464942.5-J150</f>
        <v>394063.5</v>
      </c>
      <c r="K145" s="11">
        <v>415330</v>
      </c>
      <c r="L145" s="11">
        <f>K145</f>
        <v>415330</v>
      </c>
      <c r="M145" s="11">
        <f>L145</f>
        <v>415330</v>
      </c>
    </row>
    <row r="146" spans="1:13" x14ac:dyDescent="0.25">
      <c r="A146">
        <v>2</v>
      </c>
      <c r="B146">
        <v>2</v>
      </c>
      <c r="D146" s="23" t="s">
        <v>43</v>
      </c>
      <c r="E146" s="24">
        <v>111</v>
      </c>
      <c r="F146" s="24" t="s">
        <v>55</v>
      </c>
      <c r="G146" s="25">
        <f>SUM(G143:G145)</f>
        <v>349107.30000000005</v>
      </c>
      <c r="H146" s="25">
        <f t="shared" ref="H146:M146" si="44">SUM(H143:H145)</f>
        <v>381173.56</v>
      </c>
      <c r="I146" s="25">
        <f t="shared" si="44"/>
        <v>394698</v>
      </c>
      <c r="J146" s="25">
        <f t="shared" si="44"/>
        <v>395150.09</v>
      </c>
      <c r="K146" s="25">
        <f t="shared" si="44"/>
        <v>416330</v>
      </c>
      <c r="L146" s="25">
        <f t="shared" si="44"/>
        <v>416330</v>
      </c>
      <c r="M146" s="25">
        <f t="shared" si="44"/>
        <v>416330</v>
      </c>
    </row>
    <row r="147" spans="1:13" x14ac:dyDescent="0.25">
      <c r="A147">
        <v>2</v>
      </c>
      <c r="B147">
        <v>2</v>
      </c>
      <c r="D147" s="113" t="s">
        <v>219</v>
      </c>
      <c r="E147" s="10">
        <v>620</v>
      </c>
      <c r="F147" s="10" t="s">
        <v>40</v>
      </c>
      <c r="G147" s="11">
        <v>186.11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</row>
    <row r="148" spans="1:13" x14ac:dyDescent="0.25">
      <c r="A148">
        <v>2</v>
      </c>
      <c r="B148">
        <v>2</v>
      </c>
      <c r="D148" s="113"/>
      <c r="E148" s="10">
        <v>630</v>
      </c>
      <c r="F148" s="10" t="s">
        <v>41</v>
      </c>
      <c r="G148" s="11">
        <v>3546.02</v>
      </c>
      <c r="H148" s="11">
        <v>10831.57</v>
      </c>
      <c r="I148" s="11">
        <v>1637</v>
      </c>
      <c r="J148" s="11">
        <v>3257.43</v>
      </c>
      <c r="K148" s="11">
        <v>3356</v>
      </c>
      <c r="L148" s="11">
        <v>3356</v>
      </c>
      <c r="M148" s="11">
        <v>3356</v>
      </c>
    </row>
    <row r="149" spans="1:13" x14ac:dyDescent="0.25">
      <c r="A149">
        <v>2</v>
      </c>
      <c r="B149">
        <v>2</v>
      </c>
      <c r="D149" s="113"/>
      <c r="E149" s="10">
        <v>640</v>
      </c>
      <c r="F149" s="10" t="s">
        <v>48</v>
      </c>
      <c r="G149" s="11">
        <v>1613.4</v>
      </c>
      <c r="H149" s="11">
        <v>1048.92</v>
      </c>
      <c r="I149" s="11">
        <v>1400</v>
      </c>
      <c r="J149" s="11">
        <v>893.27</v>
      </c>
      <c r="K149" s="11">
        <v>900</v>
      </c>
      <c r="L149" s="11">
        <v>900</v>
      </c>
      <c r="M149" s="11">
        <v>900</v>
      </c>
    </row>
    <row r="150" spans="1:13" x14ac:dyDescent="0.25">
      <c r="A150">
        <v>2</v>
      </c>
      <c r="B150">
        <v>2</v>
      </c>
      <c r="D150" s="114"/>
      <c r="E150" s="10" t="s">
        <v>78</v>
      </c>
      <c r="F150" s="10" t="s">
        <v>79</v>
      </c>
      <c r="G150" s="11">
        <v>70864.03</v>
      </c>
      <c r="H150" s="11">
        <v>76733.36</v>
      </c>
      <c r="I150" s="11">
        <v>62340</v>
      </c>
      <c r="J150" s="11">
        <v>70879</v>
      </c>
      <c r="K150" s="11">
        <v>80430</v>
      </c>
      <c r="L150" s="11">
        <f>K150</f>
        <v>80430</v>
      </c>
      <c r="M150" s="11">
        <f>L150</f>
        <v>80430</v>
      </c>
    </row>
    <row r="151" spans="1:13" x14ac:dyDescent="0.25">
      <c r="A151">
        <v>2</v>
      </c>
      <c r="B151">
        <v>2</v>
      </c>
      <c r="D151" s="23" t="s">
        <v>43</v>
      </c>
      <c r="E151" s="24">
        <v>41</v>
      </c>
      <c r="F151" s="24" t="s">
        <v>42</v>
      </c>
      <c r="G151" s="25">
        <f>SUM(G147:G150)</f>
        <v>76209.56</v>
      </c>
      <c r="H151" s="25">
        <f t="shared" ref="H151:M151" si="45">SUM(H147:H150)</f>
        <v>88613.85</v>
      </c>
      <c r="I151" s="25">
        <f t="shared" si="45"/>
        <v>65377</v>
      </c>
      <c r="J151" s="25">
        <f t="shared" si="45"/>
        <v>75029.7</v>
      </c>
      <c r="K151" s="25">
        <f t="shared" si="45"/>
        <v>84686</v>
      </c>
      <c r="L151" s="25">
        <f t="shared" si="45"/>
        <v>84686</v>
      </c>
      <c r="M151" s="25">
        <f t="shared" si="45"/>
        <v>84686</v>
      </c>
    </row>
    <row r="152" spans="1:13" x14ac:dyDescent="0.25">
      <c r="A152">
        <v>2</v>
      </c>
      <c r="B152">
        <v>2</v>
      </c>
      <c r="D152" s="58"/>
      <c r="E152" s="59"/>
      <c r="F152" s="12" t="s">
        <v>49</v>
      </c>
      <c r="G152" s="13">
        <f t="shared" ref="G152:M152" si="46">G146+G151</f>
        <v>425316.86000000004</v>
      </c>
      <c r="H152" s="13">
        <f t="shared" si="46"/>
        <v>469787.41000000003</v>
      </c>
      <c r="I152" s="13">
        <f t="shared" si="46"/>
        <v>460075</v>
      </c>
      <c r="J152" s="13">
        <f t="shared" si="46"/>
        <v>470179.79000000004</v>
      </c>
      <c r="K152" s="13">
        <f t="shared" si="46"/>
        <v>501016</v>
      </c>
      <c r="L152" s="13">
        <f t="shared" si="46"/>
        <v>501016</v>
      </c>
      <c r="M152" s="13">
        <f t="shared" si="46"/>
        <v>501016</v>
      </c>
    </row>
    <row r="154" spans="1:13" x14ac:dyDescent="0.25">
      <c r="D154" s="97" t="s">
        <v>77</v>
      </c>
      <c r="E154" s="97"/>
      <c r="F154" s="97"/>
      <c r="G154" s="97"/>
      <c r="H154" s="97"/>
      <c r="I154" s="97"/>
      <c r="J154" s="97"/>
      <c r="K154" s="97"/>
      <c r="L154" s="97"/>
      <c r="M154" s="97"/>
    </row>
    <row r="155" spans="1:13" x14ac:dyDescent="0.25">
      <c r="D155" s="7" t="s">
        <v>4</v>
      </c>
      <c r="E155" s="7" t="s">
        <v>38</v>
      </c>
      <c r="F155" s="7" t="s">
        <v>3</v>
      </c>
      <c r="G155" s="7" t="s">
        <v>56</v>
      </c>
      <c r="H155" s="7" t="s">
        <v>57</v>
      </c>
      <c r="I155" s="7" t="s">
        <v>58</v>
      </c>
      <c r="J155" s="7" t="s">
        <v>59</v>
      </c>
      <c r="K155" s="7" t="s">
        <v>312</v>
      </c>
      <c r="L155" s="7" t="s">
        <v>313</v>
      </c>
      <c r="M155" s="7" t="s">
        <v>314</v>
      </c>
    </row>
    <row r="156" spans="1:13" x14ac:dyDescent="0.25">
      <c r="A156">
        <v>2</v>
      </c>
      <c r="B156">
        <v>3</v>
      </c>
      <c r="D156" s="132" t="s">
        <v>16</v>
      </c>
      <c r="E156" s="10">
        <v>610</v>
      </c>
      <c r="F156" s="10" t="s">
        <v>39</v>
      </c>
      <c r="G156" s="11">
        <v>3597.69</v>
      </c>
      <c r="H156" s="11">
        <v>1745</v>
      </c>
      <c r="I156" s="11">
        <v>0</v>
      </c>
      <c r="J156" s="11">
        <v>1062</v>
      </c>
      <c r="K156" s="11">
        <v>0</v>
      </c>
      <c r="L156" s="11">
        <v>0</v>
      </c>
      <c r="M156" s="11">
        <v>0</v>
      </c>
    </row>
    <row r="157" spans="1:13" x14ac:dyDescent="0.25">
      <c r="A157">
        <v>2</v>
      </c>
      <c r="B157">
        <v>3</v>
      </c>
      <c r="D157" s="133"/>
      <c r="E157" s="10">
        <v>630</v>
      </c>
      <c r="F157" s="10" t="s">
        <v>41</v>
      </c>
      <c r="G157" s="11">
        <v>0</v>
      </c>
      <c r="H157" s="11">
        <v>0</v>
      </c>
      <c r="I157" s="11">
        <v>0</v>
      </c>
      <c r="J157" s="11">
        <v>0</v>
      </c>
      <c r="K157" s="11">
        <v>720</v>
      </c>
      <c r="L157" s="11">
        <v>720</v>
      </c>
      <c r="M157" s="11">
        <v>720</v>
      </c>
    </row>
    <row r="158" spans="1:13" x14ac:dyDescent="0.25">
      <c r="A158">
        <v>2</v>
      </c>
      <c r="B158">
        <v>3</v>
      </c>
      <c r="D158" s="23" t="s">
        <v>43</v>
      </c>
      <c r="E158" s="24">
        <v>111</v>
      </c>
      <c r="F158" s="24" t="s">
        <v>55</v>
      </c>
      <c r="G158" s="25">
        <f>SUM(G156:G157)</f>
        <v>3597.69</v>
      </c>
      <c r="H158" s="25">
        <f t="shared" ref="H158:M158" si="47">SUM(H156:H157)</f>
        <v>1745</v>
      </c>
      <c r="I158" s="25">
        <f t="shared" si="47"/>
        <v>0</v>
      </c>
      <c r="J158" s="25">
        <f t="shared" si="47"/>
        <v>1062</v>
      </c>
      <c r="K158" s="25">
        <f t="shared" si="47"/>
        <v>720</v>
      </c>
      <c r="L158" s="25">
        <f t="shared" si="47"/>
        <v>720</v>
      </c>
      <c r="M158" s="25">
        <f t="shared" si="47"/>
        <v>720</v>
      </c>
    </row>
    <row r="159" spans="1:13" x14ac:dyDescent="0.25">
      <c r="A159">
        <v>2</v>
      </c>
      <c r="B159">
        <v>3</v>
      </c>
      <c r="D159" s="123" t="s">
        <v>16</v>
      </c>
      <c r="E159" s="10">
        <v>610</v>
      </c>
      <c r="F159" s="10" t="s">
        <v>39</v>
      </c>
      <c r="G159" s="11">
        <v>13054.68</v>
      </c>
      <c r="H159" s="11">
        <v>21516</v>
      </c>
      <c r="I159" s="11">
        <v>17309</v>
      </c>
      <c r="J159" s="11">
        <v>13010.75</v>
      </c>
      <c r="K159" s="11">
        <v>5794</v>
      </c>
      <c r="L159" s="11">
        <v>5157</v>
      </c>
      <c r="M159" s="11">
        <v>5357</v>
      </c>
    </row>
    <row r="160" spans="1:13" x14ac:dyDescent="0.25">
      <c r="A160">
        <v>2</v>
      </c>
      <c r="B160">
        <v>3</v>
      </c>
      <c r="D160" s="123"/>
      <c r="E160" s="10">
        <v>620</v>
      </c>
      <c r="F160" s="10" t="s">
        <v>40</v>
      </c>
      <c r="G160" s="11">
        <v>7544.32</v>
      </c>
      <c r="H160" s="11">
        <v>9113.81</v>
      </c>
      <c r="I160" s="11">
        <v>7046</v>
      </c>
      <c r="J160" s="11">
        <v>6167.85</v>
      </c>
      <c r="K160" s="11">
        <v>6135</v>
      </c>
      <c r="L160" s="11">
        <v>5353</v>
      </c>
      <c r="M160" s="11">
        <v>5422</v>
      </c>
    </row>
    <row r="161" spans="1:13" x14ac:dyDescent="0.25">
      <c r="A161">
        <v>2</v>
      </c>
      <c r="B161">
        <v>3</v>
      </c>
      <c r="D161" s="123"/>
      <c r="E161" s="10">
        <v>630</v>
      </c>
      <c r="F161" s="10" t="s">
        <v>41</v>
      </c>
      <c r="G161" s="11">
        <v>12896.36</v>
      </c>
      <c r="H161" s="11">
        <v>9275.85</v>
      </c>
      <c r="I161" s="11">
        <v>8349</v>
      </c>
      <c r="J161" s="11">
        <v>8536.3799999999992</v>
      </c>
      <c r="K161" s="11">
        <v>17595</v>
      </c>
      <c r="L161" s="11">
        <v>20614</v>
      </c>
      <c r="M161" s="11">
        <v>20345</v>
      </c>
    </row>
    <row r="162" spans="1:13" x14ac:dyDescent="0.25">
      <c r="A162">
        <v>2</v>
      </c>
      <c r="B162">
        <v>3</v>
      </c>
      <c r="D162" s="123"/>
      <c r="E162" s="10">
        <v>640</v>
      </c>
      <c r="F162" s="10" t="s">
        <v>48</v>
      </c>
      <c r="G162" s="11">
        <v>120.11</v>
      </c>
      <c r="H162" s="11">
        <v>0</v>
      </c>
      <c r="I162" s="11">
        <v>0</v>
      </c>
      <c r="J162" s="11">
        <v>1226.17</v>
      </c>
      <c r="K162" s="11">
        <v>2500</v>
      </c>
      <c r="L162" s="11">
        <v>900</v>
      </c>
      <c r="M162" s="11">
        <v>900</v>
      </c>
    </row>
    <row r="163" spans="1:13" x14ac:dyDescent="0.25">
      <c r="A163">
        <v>2</v>
      </c>
      <c r="B163">
        <v>3</v>
      </c>
      <c r="D163" s="23" t="s">
        <v>43</v>
      </c>
      <c r="E163" s="24">
        <v>41</v>
      </c>
      <c r="F163" s="24" t="s">
        <v>42</v>
      </c>
      <c r="G163" s="25">
        <f>SUM(G159:G162)</f>
        <v>33615.47</v>
      </c>
      <c r="H163" s="25">
        <f t="shared" ref="H163:M163" si="48">SUM(H159:H162)</f>
        <v>39905.659999999996</v>
      </c>
      <c r="I163" s="25">
        <f t="shared" si="48"/>
        <v>32704</v>
      </c>
      <c r="J163" s="25">
        <f t="shared" si="48"/>
        <v>28941.149999999994</v>
      </c>
      <c r="K163" s="25">
        <f t="shared" si="48"/>
        <v>32024</v>
      </c>
      <c r="L163" s="25">
        <f t="shared" si="48"/>
        <v>32024</v>
      </c>
      <c r="M163" s="25">
        <f t="shared" si="48"/>
        <v>32024</v>
      </c>
    </row>
    <row r="164" spans="1:13" x14ac:dyDescent="0.25">
      <c r="A164">
        <v>2</v>
      </c>
      <c r="B164">
        <v>3</v>
      </c>
      <c r="D164" s="58"/>
      <c r="E164" s="59"/>
      <c r="F164" s="12" t="s">
        <v>49</v>
      </c>
      <c r="G164" s="13">
        <f>G158+G163</f>
        <v>37213.160000000003</v>
      </c>
      <c r="H164" s="13">
        <f t="shared" ref="H164:M164" si="49">H158+H163</f>
        <v>41650.659999999996</v>
      </c>
      <c r="I164" s="13">
        <f t="shared" si="49"/>
        <v>32704</v>
      </c>
      <c r="J164" s="13">
        <f t="shared" si="49"/>
        <v>30003.149999999994</v>
      </c>
      <c r="K164" s="13">
        <f t="shared" si="49"/>
        <v>32744</v>
      </c>
      <c r="L164" s="13">
        <f t="shared" si="49"/>
        <v>32744</v>
      </c>
      <c r="M164" s="13">
        <f t="shared" si="49"/>
        <v>32744</v>
      </c>
    </row>
    <row r="166" spans="1:13" x14ac:dyDescent="0.25">
      <c r="D166" s="96" t="s">
        <v>82</v>
      </c>
      <c r="E166" s="96"/>
      <c r="F166" s="96"/>
      <c r="G166" s="96"/>
      <c r="H166" s="96"/>
      <c r="I166" s="96"/>
      <c r="J166" s="96"/>
      <c r="K166" s="96"/>
      <c r="L166" s="96"/>
      <c r="M166" s="96"/>
    </row>
    <row r="167" spans="1:13" x14ac:dyDescent="0.25">
      <c r="D167" s="8"/>
      <c r="E167" s="8"/>
      <c r="F167" s="8"/>
      <c r="G167" s="7" t="s">
        <v>56</v>
      </c>
      <c r="H167" s="7" t="s">
        <v>57</v>
      </c>
      <c r="I167" s="7" t="s">
        <v>58</v>
      </c>
      <c r="J167" s="7" t="s">
        <v>59</v>
      </c>
      <c r="K167" s="7" t="s">
        <v>312</v>
      </c>
      <c r="L167" s="7" t="s">
        <v>313</v>
      </c>
      <c r="M167" s="7" t="s">
        <v>314</v>
      </c>
    </row>
    <row r="168" spans="1:13" x14ac:dyDescent="0.25">
      <c r="A168">
        <v>3</v>
      </c>
      <c r="D168" s="29" t="s">
        <v>50</v>
      </c>
      <c r="E168" s="30">
        <v>41</v>
      </c>
      <c r="F168" s="30" t="s">
        <v>45</v>
      </c>
      <c r="G168" s="31">
        <f>G177+G187</f>
        <v>31471.7</v>
      </c>
      <c r="H168" s="31">
        <f t="shared" ref="H168:M168" si="50">H177+H187</f>
        <v>24885.670000000002</v>
      </c>
      <c r="I168" s="31">
        <f t="shared" si="50"/>
        <v>18180</v>
      </c>
      <c r="J168" s="31">
        <f t="shared" si="50"/>
        <v>33988.249999999993</v>
      </c>
      <c r="K168" s="31">
        <f t="shared" si="50"/>
        <v>38460</v>
      </c>
      <c r="L168" s="31">
        <f t="shared" si="50"/>
        <v>37400</v>
      </c>
      <c r="M168" s="31">
        <f t="shared" si="50"/>
        <v>37860</v>
      </c>
    </row>
    <row r="169" spans="1:13" x14ac:dyDescent="0.25">
      <c r="A169">
        <v>3</v>
      </c>
      <c r="D169" s="58"/>
      <c r="E169" s="59"/>
      <c r="F169" s="32" t="s">
        <v>49</v>
      </c>
      <c r="G169" s="33">
        <f>SUM(G168:G168)</f>
        <v>31471.7</v>
      </c>
      <c r="H169" s="33">
        <f t="shared" ref="H169:M169" si="51">SUM(H168:H168)</f>
        <v>24885.670000000002</v>
      </c>
      <c r="I169" s="33">
        <f t="shared" si="51"/>
        <v>18180</v>
      </c>
      <c r="J169" s="33">
        <f t="shared" si="51"/>
        <v>33988.249999999993</v>
      </c>
      <c r="K169" s="33">
        <f t="shared" si="51"/>
        <v>38460</v>
      </c>
      <c r="L169" s="33">
        <f t="shared" si="51"/>
        <v>37400</v>
      </c>
      <c r="M169" s="33">
        <f t="shared" si="51"/>
        <v>37860</v>
      </c>
    </row>
    <row r="171" spans="1:13" x14ac:dyDescent="0.25">
      <c r="D171" s="95" t="s">
        <v>84</v>
      </c>
      <c r="E171" s="95"/>
      <c r="F171" s="95"/>
      <c r="G171" s="95"/>
      <c r="H171" s="95"/>
      <c r="I171" s="95"/>
      <c r="J171" s="95"/>
      <c r="K171" s="95"/>
      <c r="L171" s="95"/>
      <c r="M171" s="95"/>
    </row>
    <row r="172" spans="1:13" x14ac:dyDescent="0.25">
      <c r="D172" s="7" t="s">
        <v>4</v>
      </c>
      <c r="E172" s="7" t="s">
        <v>38</v>
      </c>
      <c r="F172" s="7" t="s">
        <v>3</v>
      </c>
      <c r="G172" s="7" t="s">
        <v>56</v>
      </c>
      <c r="H172" s="7" t="s">
        <v>57</v>
      </c>
      <c r="I172" s="7" t="s">
        <v>58</v>
      </c>
      <c r="J172" s="7" t="s">
        <v>59</v>
      </c>
      <c r="K172" s="7" t="s">
        <v>312</v>
      </c>
      <c r="L172" s="7" t="s">
        <v>313</v>
      </c>
      <c r="M172" s="7" t="s">
        <v>314</v>
      </c>
    </row>
    <row r="173" spans="1:13" x14ac:dyDescent="0.25">
      <c r="A173">
        <v>3</v>
      </c>
      <c r="B173">
        <v>1</v>
      </c>
      <c r="D173" s="123" t="s">
        <v>11</v>
      </c>
      <c r="E173" s="10">
        <v>610</v>
      </c>
      <c r="F173" s="10" t="s">
        <v>39</v>
      </c>
      <c r="G173" s="11">
        <v>6303.42</v>
      </c>
      <c r="H173" s="11">
        <v>8707.65</v>
      </c>
      <c r="I173" s="11">
        <v>4770</v>
      </c>
      <c r="J173" s="11">
        <v>5654.13</v>
      </c>
      <c r="K173" s="11">
        <v>9687</v>
      </c>
      <c r="L173" s="11">
        <v>8877</v>
      </c>
      <c r="M173" s="11">
        <v>9212</v>
      </c>
    </row>
    <row r="174" spans="1:13" x14ac:dyDescent="0.25">
      <c r="A174">
        <v>3</v>
      </c>
      <c r="B174">
        <v>1</v>
      </c>
      <c r="D174" s="123"/>
      <c r="E174" s="10">
        <v>620</v>
      </c>
      <c r="F174" s="10" t="s">
        <v>40</v>
      </c>
      <c r="G174" s="11">
        <v>2141.4</v>
      </c>
      <c r="H174" s="11">
        <v>2768.42</v>
      </c>
      <c r="I174" s="11">
        <v>1524</v>
      </c>
      <c r="J174" s="11">
        <v>1915.86</v>
      </c>
      <c r="K174" s="11">
        <v>3353</v>
      </c>
      <c r="L174" s="11">
        <v>3103</v>
      </c>
      <c r="M174" s="11">
        <v>3220</v>
      </c>
    </row>
    <row r="175" spans="1:13" x14ac:dyDescent="0.25">
      <c r="A175">
        <v>3</v>
      </c>
      <c r="B175">
        <v>1</v>
      </c>
      <c r="D175" s="123"/>
      <c r="E175" s="10">
        <v>630</v>
      </c>
      <c r="F175" s="10" t="s">
        <v>41</v>
      </c>
      <c r="G175" s="11">
        <v>20389.82</v>
      </c>
      <c r="H175" s="11">
        <v>10459.08</v>
      </c>
      <c r="I175" s="11">
        <v>11886</v>
      </c>
      <c r="J175" s="11">
        <v>25980.46</v>
      </c>
      <c r="K175" s="11">
        <v>24920</v>
      </c>
      <c r="L175" s="11">
        <v>24920</v>
      </c>
      <c r="M175" s="11">
        <v>24928</v>
      </c>
    </row>
    <row r="176" spans="1:13" x14ac:dyDescent="0.25">
      <c r="A176">
        <v>3</v>
      </c>
      <c r="B176">
        <v>1</v>
      </c>
      <c r="D176" s="123"/>
      <c r="E176" s="10">
        <v>640</v>
      </c>
      <c r="F176" s="10" t="s">
        <v>48</v>
      </c>
      <c r="G176" s="11">
        <v>170.68</v>
      </c>
      <c r="H176" s="11">
        <v>0</v>
      </c>
      <c r="I176" s="11">
        <v>0</v>
      </c>
      <c r="J176" s="11">
        <v>221.7</v>
      </c>
      <c r="K176" s="11">
        <v>0</v>
      </c>
      <c r="L176" s="11">
        <v>0</v>
      </c>
      <c r="M176" s="11">
        <v>0</v>
      </c>
    </row>
    <row r="177" spans="1:13" x14ac:dyDescent="0.25">
      <c r="A177">
        <v>3</v>
      </c>
      <c r="B177">
        <v>1</v>
      </c>
      <c r="D177" s="14" t="s">
        <v>43</v>
      </c>
      <c r="E177" s="12">
        <v>41</v>
      </c>
      <c r="F177" s="12" t="s">
        <v>42</v>
      </c>
      <c r="G177" s="13">
        <f t="shared" ref="G177:M177" si="52">SUM(G173:G176)</f>
        <v>29005.32</v>
      </c>
      <c r="H177" s="13">
        <f t="shared" si="52"/>
        <v>21935.15</v>
      </c>
      <c r="I177" s="13">
        <f t="shared" si="52"/>
        <v>18180</v>
      </c>
      <c r="J177" s="13">
        <f t="shared" si="52"/>
        <v>33772.149999999994</v>
      </c>
      <c r="K177" s="13">
        <f t="shared" si="52"/>
        <v>37960</v>
      </c>
      <c r="L177" s="13">
        <f t="shared" si="52"/>
        <v>36900</v>
      </c>
      <c r="M177" s="13">
        <f t="shared" si="52"/>
        <v>37360</v>
      </c>
    </row>
    <row r="179" spans="1:13" x14ac:dyDescent="0.25">
      <c r="E179" s="72" t="s">
        <v>126</v>
      </c>
      <c r="F179" s="58" t="s">
        <v>255</v>
      </c>
      <c r="G179" s="78">
        <v>6780.4</v>
      </c>
      <c r="H179" s="78">
        <v>2454.02</v>
      </c>
      <c r="I179" s="78">
        <v>2500</v>
      </c>
      <c r="J179" s="78">
        <v>8916.85</v>
      </c>
      <c r="K179" s="78">
        <v>9000</v>
      </c>
      <c r="L179" s="78">
        <f t="shared" ref="L179:M182" si="53">K179</f>
        <v>9000</v>
      </c>
      <c r="M179" s="79">
        <f t="shared" si="53"/>
        <v>9000</v>
      </c>
    </row>
    <row r="180" spans="1:13" x14ac:dyDescent="0.25">
      <c r="E180" s="73"/>
      <c r="F180" s="77" t="s">
        <v>254</v>
      </c>
      <c r="G180" s="80">
        <v>1710</v>
      </c>
      <c r="H180" s="80">
        <v>206.87</v>
      </c>
      <c r="I180" s="80">
        <v>2000</v>
      </c>
      <c r="J180" s="80">
        <v>11900</v>
      </c>
      <c r="K180" s="80">
        <v>10000</v>
      </c>
      <c r="L180" s="80">
        <f t="shared" si="53"/>
        <v>10000</v>
      </c>
      <c r="M180" s="82">
        <f t="shared" si="53"/>
        <v>10000</v>
      </c>
    </row>
    <row r="181" spans="1:13" x14ac:dyDescent="0.25">
      <c r="E181" s="73"/>
      <c r="F181" s="74" t="s">
        <v>256</v>
      </c>
      <c r="G181" s="80">
        <v>3277.2</v>
      </c>
      <c r="H181" s="80">
        <v>2201.9</v>
      </c>
      <c r="I181" s="80">
        <v>2200</v>
      </c>
      <c r="J181" s="80">
        <v>769.54</v>
      </c>
      <c r="K181" s="80">
        <v>1440</v>
      </c>
      <c r="L181" s="80">
        <f t="shared" si="53"/>
        <v>1440</v>
      </c>
      <c r="M181" s="82">
        <f t="shared" si="53"/>
        <v>1440</v>
      </c>
    </row>
    <row r="182" spans="1:13" x14ac:dyDescent="0.25">
      <c r="E182" s="75"/>
      <c r="F182" s="76" t="s">
        <v>257</v>
      </c>
      <c r="G182" s="83">
        <v>1074.22</v>
      </c>
      <c r="H182" s="83">
        <v>1278.06</v>
      </c>
      <c r="I182" s="83">
        <v>1300</v>
      </c>
      <c r="J182" s="83">
        <v>1307.94</v>
      </c>
      <c r="K182" s="83">
        <v>1300</v>
      </c>
      <c r="L182" s="83">
        <f t="shared" si="53"/>
        <v>1300</v>
      </c>
      <c r="M182" s="84">
        <f t="shared" si="53"/>
        <v>1300</v>
      </c>
    </row>
    <row r="184" spans="1:13" x14ac:dyDescent="0.25">
      <c r="D184" s="95" t="s">
        <v>83</v>
      </c>
      <c r="E184" s="95"/>
      <c r="F184" s="95"/>
      <c r="G184" s="95"/>
      <c r="H184" s="95"/>
      <c r="I184" s="95"/>
      <c r="J184" s="95"/>
      <c r="K184" s="95"/>
      <c r="L184" s="95"/>
      <c r="M184" s="95"/>
    </row>
    <row r="185" spans="1:13" x14ac:dyDescent="0.25">
      <c r="D185" s="7" t="s">
        <v>4</v>
      </c>
      <c r="E185" s="7" t="s">
        <v>38</v>
      </c>
      <c r="F185" s="7" t="s">
        <v>3</v>
      </c>
      <c r="G185" s="7" t="s">
        <v>56</v>
      </c>
      <c r="H185" s="7" t="s">
        <v>57</v>
      </c>
      <c r="I185" s="7" t="s">
        <v>58</v>
      </c>
      <c r="J185" s="7" t="s">
        <v>59</v>
      </c>
      <c r="K185" s="7" t="s">
        <v>312</v>
      </c>
      <c r="L185" s="7" t="s">
        <v>313</v>
      </c>
      <c r="M185" s="7" t="s">
        <v>314</v>
      </c>
    </row>
    <row r="186" spans="1:13" x14ac:dyDescent="0.25">
      <c r="A186">
        <v>3</v>
      </c>
      <c r="B186">
        <v>2</v>
      </c>
      <c r="D186" s="27" t="s">
        <v>11</v>
      </c>
      <c r="E186" s="10">
        <v>640</v>
      </c>
      <c r="F186" s="10" t="s">
        <v>48</v>
      </c>
      <c r="G186" s="11">
        <v>2466.38</v>
      </c>
      <c r="H186" s="11">
        <v>2950.52</v>
      </c>
      <c r="I186" s="11">
        <v>0</v>
      </c>
      <c r="J186" s="11">
        <v>216.1</v>
      </c>
      <c r="K186" s="11">
        <v>500</v>
      </c>
      <c r="L186" s="11">
        <v>500</v>
      </c>
      <c r="M186" s="11">
        <v>500</v>
      </c>
    </row>
    <row r="187" spans="1:13" x14ac:dyDescent="0.25">
      <c r="A187">
        <v>3</v>
      </c>
      <c r="B187">
        <v>2</v>
      </c>
      <c r="D187" s="14" t="s">
        <v>43</v>
      </c>
      <c r="E187" s="12">
        <v>41</v>
      </c>
      <c r="F187" s="12" t="s">
        <v>42</v>
      </c>
      <c r="G187" s="13">
        <f>SUM(G186:G186)</f>
        <v>2466.38</v>
      </c>
      <c r="H187" s="13">
        <f t="shared" ref="H187:M187" si="54">SUM(H186:H186)</f>
        <v>2950.52</v>
      </c>
      <c r="I187" s="13">
        <f t="shared" si="54"/>
        <v>0</v>
      </c>
      <c r="J187" s="13">
        <f t="shared" si="54"/>
        <v>216.1</v>
      </c>
      <c r="K187" s="13">
        <f t="shared" si="54"/>
        <v>500</v>
      </c>
      <c r="L187" s="13">
        <f t="shared" si="54"/>
        <v>500</v>
      </c>
      <c r="M187" s="13">
        <f t="shared" si="54"/>
        <v>500</v>
      </c>
    </row>
    <row r="189" spans="1:13" x14ac:dyDescent="0.25">
      <c r="D189" s="96" t="s">
        <v>85</v>
      </c>
      <c r="E189" s="96"/>
      <c r="F189" s="96"/>
      <c r="G189" s="96"/>
      <c r="H189" s="96"/>
      <c r="I189" s="96"/>
      <c r="J189" s="96"/>
      <c r="K189" s="96"/>
      <c r="L189" s="96"/>
      <c r="M189" s="96"/>
    </row>
    <row r="190" spans="1:13" x14ac:dyDescent="0.25">
      <c r="D190" s="8"/>
      <c r="E190" s="8"/>
      <c r="F190" s="8"/>
      <c r="G190" s="7" t="s">
        <v>56</v>
      </c>
      <c r="H190" s="7" t="s">
        <v>57</v>
      </c>
      <c r="I190" s="7" t="s">
        <v>58</v>
      </c>
      <c r="J190" s="7" t="s">
        <v>59</v>
      </c>
      <c r="K190" s="7" t="s">
        <v>312</v>
      </c>
      <c r="L190" s="7" t="s">
        <v>313</v>
      </c>
      <c r="M190" s="7" t="s">
        <v>314</v>
      </c>
    </row>
    <row r="191" spans="1:13" x14ac:dyDescent="0.25">
      <c r="A191">
        <v>4</v>
      </c>
      <c r="D191" s="29" t="s">
        <v>50</v>
      </c>
      <c r="E191" s="30">
        <v>41</v>
      </c>
      <c r="F191" s="30" t="s">
        <v>45</v>
      </c>
      <c r="G191" s="31">
        <f t="shared" ref="G191:M191" si="55">G197+G202+G210+G215</f>
        <v>29617.01</v>
      </c>
      <c r="H191" s="31">
        <f t="shared" si="55"/>
        <v>31936.899999999998</v>
      </c>
      <c r="I191" s="31">
        <f t="shared" si="55"/>
        <v>41656</v>
      </c>
      <c r="J191" s="31">
        <f t="shared" si="55"/>
        <v>52727.26</v>
      </c>
      <c r="K191" s="31">
        <f t="shared" si="55"/>
        <v>59000</v>
      </c>
      <c r="L191" s="31">
        <f t="shared" si="55"/>
        <v>52000</v>
      </c>
      <c r="M191" s="31">
        <f t="shared" si="55"/>
        <v>52000</v>
      </c>
    </row>
    <row r="192" spans="1:13" x14ac:dyDescent="0.25">
      <c r="A192">
        <v>4</v>
      </c>
      <c r="D192" s="58"/>
      <c r="E192" s="59"/>
      <c r="F192" s="32" t="s">
        <v>49</v>
      </c>
      <c r="G192" s="33">
        <f>SUM(G191:G191)</f>
        <v>29617.01</v>
      </c>
      <c r="H192" s="33">
        <f t="shared" ref="H192" si="56">SUM(H191:H191)</f>
        <v>31936.899999999998</v>
      </c>
      <c r="I192" s="33">
        <f t="shared" ref="I192" si="57">SUM(I191:I191)</f>
        <v>41656</v>
      </c>
      <c r="J192" s="33">
        <f t="shared" ref="J192" si="58">SUM(J191:J191)</f>
        <v>52727.26</v>
      </c>
      <c r="K192" s="33">
        <f t="shared" ref="K192" si="59">SUM(K191:K191)</f>
        <v>59000</v>
      </c>
      <c r="L192" s="33">
        <f t="shared" ref="L192" si="60">SUM(L191:L191)</f>
        <v>52000</v>
      </c>
      <c r="M192" s="33">
        <f t="shared" ref="M192" si="61">SUM(M191:M191)</f>
        <v>52000</v>
      </c>
    </row>
    <row r="194" spans="1:13" x14ac:dyDescent="0.25">
      <c r="D194" s="95" t="s">
        <v>86</v>
      </c>
      <c r="E194" s="95"/>
      <c r="F194" s="95"/>
      <c r="G194" s="95"/>
      <c r="H194" s="95"/>
      <c r="I194" s="95"/>
      <c r="J194" s="95"/>
      <c r="K194" s="95"/>
      <c r="L194" s="95"/>
      <c r="M194" s="95"/>
    </row>
    <row r="195" spans="1:13" x14ac:dyDescent="0.25">
      <c r="D195" s="7" t="s">
        <v>4</v>
      </c>
      <c r="E195" s="7" t="s">
        <v>38</v>
      </c>
      <c r="F195" s="7" t="s">
        <v>3</v>
      </c>
      <c r="G195" s="7" t="s">
        <v>56</v>
      </c>
      <c r="H195" s="7" t="s">
        <v>57</v>
      </c>
      <c r="I195" s="7" t="s">
        <v>58</v>
      </c>
      <c r="J195" s="7" t="s">
        <v>59</v>
      </c>
      <c r="K195" s="7" t="s">
        <v>312</v>
      </c>
      <c r="L195" s="7" t="s">
        <v>313</v>
      </c>
      <c r="M195" s="7" t="s">
        <v>314</v>
      </c>
    </row>
    <row r="196" spans="1:13" x14ac:dyDescent="0.25">
      <c r="A196">
        <v>4</v>
      </c>
      <c r="B196">
        <v>1</v>
      </c>
      <c r="D196" s="27" t="s">
        <v>12</v>
      </c>
      <c r="E196" s="10">
        <v>630</v>
      </c>
      <c r="F196" s="10" t="s">
        <v>41</v>
      </c>
      <c r="G196" s="11">
        <v>26071.41</v>
      </c>
      <c r="H196" s="11">
        <v>27256.16</v>
      </c>
      <c r="I196" s="11">
        <v>34606</v>
      </c>
      <c r="J196" s="11">
        <v>42161.55</v>
      </c>
      <c r="K196" s="11">
        <v>42000</v>
      </c>
      <c r="L196" s="11">
        <f>K196</f>
        <v>42000</v>
      </c>
      <c r="M196" s="11">
        <f>L196</f>
        <v>42000</v>
      </c>
    </row>
    <row r="197" spans="1:13" x14ac:dyDescent="0.25">
      <c r="A197">
        <v>4</v>
      </c>
      <c r="B197">
        <v>1</v>
      </c>
      <c r="D197" s="14" t="s">
        <v>43</v>
      </c>
      <c r="E197" s="12">
        <v>41</v>
      </c>
      <c r="F197" s="12" t="s">
        <v>42</v>
      </c>
      <c r="G197" s="13">
        <f>SUM(G196:G196)</f>
        <v>26071.41</v>
      </c>
      <c r="H197" s="13">
        <f t="shared" ref="H197" si="62">SUM(H196:H196)</f>
        <v>27256.16</v>
      </c>
      <c r="I197" s="13">
        <f t="shared" ref="I197" si="63">SUM(I196:I196)</f>
        <v>34606</v>
      </c>
      <c r="J197" s="13">
        <f t="shared" ref="J197" si="64">SUM(J196:J196)</f>
        <v>42161.55</v>
      </c>
      <c r="K197" s="13">
        <f t="shared" ref="K197" si="65">SUM(K196:K196)</f>
        <v>42000</v>
      </c>
      <c r="L197" s="13">
        <f t="shared" ref="L197" si="66">SUM(L196:L196)</f>
        <v>42000</v>
      </c>
      <c r="M197" s="13">
        <f t="shared" ref="M197" si="67">SUM(M196:M196)</f>
        <v>42000</v>
      </c>
    </row>
    <row r="199" spans="1:13" x14ac:dyDescent="0.25">
      <c r="D199" s="95" t="s">
        <v>87</v>
      </c>
      <c r="E199" s="95"/>
      <c r="F199" s="95"/>
      <c r="G199" s="95"/>
      <c r="H199" s="95"/>
      <c r="I199" s="95"/>
      <c r="J199" s="95"/>
      <c r="K199" s="95"/>
      <c r="L199" s="95"/>
      <c r="M199" s="95"/>
    </row>
    <row r="200" spans="1:13" x14ac:dyDescent="0.25">
      <c r="D200" s="7" t="s">
        <v>4</v>
      </c>
      <c r="E200" s="7" t="s">
        <v>38</v>
      </c>
      <c r="F200" s="7" t="s">
        <v>3</v>
      </c>
      <c r="G200" s="7" t="s">
        <v>56</v>
      </c>
      <c r="H200" s="7" t="s">
        <v>57</v>
      </c>
      <c r="I200" s="7" t="s">
        <v>58</v>
      </c>
      <c r="J200" s="7" t="s">
        <v>59</v>
      </c>
      <c r="K200" s="7" t="s">
        <v>312</v>
      </c>
      <c r="L200" s="7" t="s">
        <v>313</v>
      </c>
      <c r="M200" s="7" t="s">
        <v>314</v>
      </c>
    </row>
    <row r="201" spans="1:13" x14ac:dyDescent="0.25">
      <c r="A201">
        <v>4</v>
      </c>
      <c r="B201">
        <v>2</v>
      </c>
      <c r="D201" s="27" t="s">
        <v>12</v>
      </c>
      <c r="E201" s="10">
        <v>630</v>
      </c>
      <c r="F201" s="10" t="s">
        <v>41</v>
      </c>
      <c r="G201" s="11">
        <v>3545.6</v>
      </c>
      <c r="H201" s="11">
        <v>4057.76</v>
      </c>
      <c r="I201" s="11">
        <v>4050</v>
      </c>
      <c r="J201" s="11">
        <v>7965.71</v>
      </c>
      <c r="K201" s="11">
        <v>15000</v>
      </c>
      <c r="L201" s="11">
        <v>8000</v>
      </c>
      <c r="M201" s="11">
        <f>L201</f>
        <v>8000</v>
      </c>
    </row>
    <row r="202" spans="1:13" x14ac:dyDescent="0.25">
      <c r="A202">
        <v>4</v>
      </c>
      <c r="B202">
        <v>2</v>
      </c>
      <c r="D202" s="14" t="s">
        <v>43</v>
      </c>
      <c r="E202" s="12">
        <v>41</v>
      </c>
      <c r="F202" s="12" t="s">
        <v>42</v>
      </c>
      <c r="G202" s="13">
        <f>SUM(G201:G201)</f>
        <v>3545.6</v>
      </c>
      <c r="H202" s="13">
        <f t="shared" ref="H202" si="68">SUM(H201:H201)</f>
        <v>4057.76</v>
      </c>
      <c r="I202" s="13">
        <f t="shared" ref="I202" si="69">SUM(I201:I201)</f>
        <v>4050</v>
      </c>
      <c r="J202" s="13">
        <f t="shared" ref="J202" si="70">SUM(J201:J201)</f>
        <v>7965.71</v>
      </c>
      <c r="K202" s="13">
        <f t="shared" ref="K202" si="71">SUM(K201:K201)</f>
        <v>15000</v>
      </c>
      <c r="L202" s="13">
        <f t="shared" ref="L202" si="72">SUM(L201:L201)</f>
        <v>8000</v>
      </c>
      <c r="M202" s="13">
        <f t="shared" ref="M202" si="73">SUM(M201:M201)</f>
        <v>8000</v>
      </c>
    </row>
    <row r="204" spans="1:13" x14ac:dyDescent="0.25">
      <c r="E204" s="72" t="s">
        <v>126</v>
      </c>
      <c r="F204" s="58" t="s">
        <v>227</v>
      </c>
      <c r="G204" s="78"/>
      <c r="H204" s="78"/>
      <c r="I204" s="78"/>
      <c r="J204" s="78"/>
      <c r="K204" s="78">
        <v>7000</v>
      </c>
      <c r="L204" s="78">
        <v>0</v>
      </c>
      <c r="M204" s="79">
        <f>L204</f>
        <v>0</v>
      </c>
    </row>
    <row r="205" spans="1:13" x14ac:dyDescent="0.25">
      <c r="E205" s="75"/>
      <c r="F205" s="76" t="s">
        <v>226</v>
      </c>
      <c r="G205" s="83">
        <v>2552</v>
      </c>
      <c r="H205" s="83">
        <v>2815.76</v>
      </c>
      <c r="I205" s="83">
        <v>2800</v>
      </c>
      <c r="J205" s="83">
        <v>4480.53</v>
      </c>
      <c r="K205" s="83">
        <v>6000</v>
      </c>
      <c r="L205" s="83">
        <f>K205</f>
        <v>6000</v>
      </c>
      <c r="M205" s="84">
        <f>L205</f>
        <v>6000</v>
      </c>
    </row>
    <row r="207" spans="1:13" x14ac:dyDescent="0.25">
      <c r="D207" s="95" t="s">
        <v>88</v>
      </c>
      <c r="E207" s="95"/>
      <c r="F207" s="95"/>
      <c r="G207" s="95"/>
      <c r="H207" s="95"/>
      <c r="I207" s="95"/>
      <c r="J207" s="95"/>
      <c r="K207" s="95"/>
      <c r="L207" s="95"/>
      <c r="M207" s="95"/>
    </row>
    <row r="208" spans="1:13" x14ac:dyDescent="0.25">
      <c r="D208" s="7" t="s">
        <v>4</v>
      </c>
      <c r="E208" s="7" t="s">
        <v>38</v>
      </c>
      <c r="F208" s="7" t="s">
        <v>3</v>
      </c>
      <c r="G208" s="7" t="s">
        <v>56</v>
      </c>
      <c r="H208" s="7" t="s">
        <v>57</v>
      </c>
      <c r="I208" s="7" t="s">
        <v>58</v>
      </c>
      <c r="J208" s="7" t="s">
        <v>59</v>
      </c>
      <c r="K208" s="7" t="s">
        <v>312</v>
      </c>
      <c r="L208" s="7" t="s">
        <v>313</v>
      </c>
      <c r="M208" s="7" t="s">
        <v>314</v>
      </c>
    </row>
    <row r="209" spans="1:13" x14ac:dyDescent="0.25">
      <c r="A209">
        <v>4</v>
      </c>
      <c r="B209">
        <v>3</v>
      </c>
      <c r="D209" s="27" t="s">
        <v>12</v>
      </c>
      <c r="E209" s="10">
        <v>630</v>
      </c>
      <c r="F209" s="10" t="s">
        <v>41</v>
      </c>
      <c r="G209" s="11">
        <v>0</v>
      </c>
      <c r="H209" s="11">
        <v>0</v>
      </c>
      <c r="I209" s="11">
        <v>0</v>
      </c>
      <c r="J209" s="11">
        <v>0</v>
      </c>
      <c r="K209" s="11">
        <v>1000</v>
      </c>
      <c r="L209" s="11">
        <v>1000</v>
      </c>
      <c r="M209" s="11">
        <v>1000</v>
      </c>
    </row>
    <row r="210" spans="1:13" x14ac:dyDescent="0.25">
      <c r="A210">
        <v>4</v>
      </c>
      <c r="B210">
        <v>3</v>
      </c>
      <c r="D210" s="14" t="s">
        <v>43</v>
      </c>
      <c r="E210" s="12">
        <v>41</v>
      </c>
      <c r="F210" s="12" t="s">
        <v>42</v>
      </c>
      <c r="G210" s="13">
        <f>SUM(G209:G209)</f>
        <v>0</v>
      </c>
      <c r="H210" s="40">
        <f t="shared" ref="H210" si="74">SUM(H209:H209)</f>
        <v>0</v>
      </c>
      <c r="I210" s="13">
        <f t="shared" ref="I210" si="75">SUM(I209:I209)</f>
        <v>0</v>
      </c>
      <c r="J210" s="13">
        <f t="shared" ref="J210" si="76">SUM(J209:J209)</f>
        <v>0</v>
      </c>
      <c r="K210" s="13">
        <f t="shared" ref="K210" si="77">SUM(K209:K209)</f>
        <v>1000</v>
      </c>
      <c r="L210" s="13">
        <f t="shared" ref="L210" si="78">SUM(L209:L209)</f>
        <v>1000</v>
      </c>
      <c r="M210" s="13">
        <f t="shared" ref="M210" si="79">SUM(M209:M209)</f>
        <v>1000</v>
      </c>
    </row>
    <row r="212" spans="1:13" x14ac:dyDescent="0.25">
      <c r="D212" s="95" t="s">
        <v>89</v>
      </c>
      <c r="E212" s="95"/>
      <c r="F212" s="95"/>
      <c r="G212" s="95"/>
      <c r="H212" s="95"/>
      <c r="I212" s="95"/>
      <c r="J212" s="95"/>
      <c r="K212" s="95"/>
      <c r="L212" s="95"/>
      <c r="M212" s="95"/>
    </row>
    <row r="213" spans="1:13" x14ac:dyDescent="0.25">
      <c r="D213" s="7" t="s">
        <v>4</v>
      </c>
      <c r="E213" s="7" t="s">
        <v>38</v>
      </c>
      <c r="F213" s="7" t="s">
        <v>3</v>
      </c>
      <c r="G213" s="7" t="s">
        <v>56</v>
      </c>
      <c r="H213" s="7" t="s">
        <v>57</v>
      </c>
      <c r="I213" s="7" t="s">
        <v>58</v>
      </c>
      <c r="J213" s="7" t="s">
        <v>59</v>
      </c>
      <c r="K213" s="7" t="s">
        <v>312</v>
      </c>
      <c r="L213" s="7" t="s">
        <v>313</v>
      </c>
      <c r="M213" s="7" t="s">
        <v>314</v>
      </c>
    </row>
    <row r="214" spans="1:13" x14ac:dyDescent="0.25">
      <c r="A214">
        <v>4</v>
      </c>
      <c r="B214">
        <v>4</v>
      </c>
      <c r="D214" s="27" t="s">
        <v>12</v>
      </c>
      <c r="E214" s="10">
        <v>630</v>
      </c>
      <c r="F214" s="10" t="s">
        <v>41</v>
      </c>
      <c r="G214" s="11">
        <v>0</v>
      </c>
      <c r="H214" s="11">
        <v>622.98</v>
      </c>
      <c r="I214" s="11">
        <v>3000</v>
      </c>
      <c r="J214" s="11">
        <v>2600</v>
      </c>
      <c r="K214" s="11">
        <v>1000</v>
      </c>
      <c r="L214" s="11">
        <v>1000</v>
      </c>
      <c r="M214" s="11">
        <v>1000</v>
      </c>
    </row>
    <row r="215" spans="1:13" x14ac:dyDescent="0.25">
      <c r="A215">
        <v>4</v>
      </c>
      <c r="B215">
        <v>4</v>
      </c>
      <c r="D215" s="14" t="s">
        <v>43</v>
      </c>
      <c r="E215" s="12">
        <v>41</v>
      </c>
      <c r="F215" s="12" t="s">
        <v>42</v>
      </c>
      <c r="G215" s="13">
        <f>SUM(G214:G214)</f>
        <v>0</v>
      </c>
      <c r="H215" s="13">
        <f t="shared" ref="H215" si="80">SUM(H214:H214)</f>
        <v>622.98</v>
      </c>
      <c r="I215" s="13">
        <f t="shared" ref="I215" si="81">SUM(I214:I214)</f>
        <v>3000</v>
      </c>
      <c r="J215" s="13">
        <f t="shared" ref="J215" si="82">SUM(J214:J214)</f>
        <v>2600</v>
      </c>
      <c r="K215" s="13">
        <f t="shared" ref="K215" si="83">SUM(K214:K214)</f>
        <v>1000</v>
      </c>
      <c r="L215" s="13">
        <f t="shared" ref="L215" si="84">SUM(L214:L214)</f>
        <v>1000</v>
      </c>
      <c r="M215" s="13">
        <f t="shared" ref="M215" si="85">SUM(M214:M214)</f>
        <v>1000</v>
      </c>
    </row>
    <row r="217" spans="1:13" x14ac:dyDescent="0.25">
      <c r="D217" s="96" t="s">
        <v>112</v>
      </c>
      <c r="E217" s="96"/>
      <c r="F217" s="96"/>
      <c r="G217" s="96"/>
      <c r="H217" s="96"/>
      <c r="I217" s="96"/>
      <c r="J217" s="96"/>
      <c r="K217" s="96"/>
      <c r="L217" s="96"/>
      <c r="M217" s="96"/>
    </row>
    <row r="218" spans="1:13" x14ac:dyDescent="0.25">
      <c r="D218" s="8"/>
      <c r="E218" s="8"/>
      <c r="F218" s="8"/>
      <c r="G218" s="7" t="s">
        <v>56</v>
      </c>
      <c r="H218" s="7" t="s">
        <v>57</v>
      </c>
      <c r="I218" s="7" t="s">
        <v>58</v>
      </c>
      <c r="J218" s="7" t="s">
        <v>59</v>
      </c>
      <c r="K218" s="7" t="s">
        <v>312</v>
      </c>
      <c r="L218" s="7" t="s">
        <v>313</v>
      </c>
      <c r="M218" s="7" t="s">
        <v>314</v>
      </c>
    </row>
    <row r="219" spans="1:13" x14ac:dyDescent="0.25">
      <c r="A219">
        <v>5</v>
      </c>
      <c r="D219" s="120" t="s">
        <v>50</v>
      </c>
      <c r="E219" s="30">
        <v>111</v>
      </c>
      <c r="F219" s="30" t="s">
        <v>44</v>
      </c>
      <c r="G219" s="31">
        <f t="shared" ref="G219:M220" si="86">G225+G260</f>
        <v>24797.280000000002</v>
      </c>
      <c r="H219" s="31">
        <f t="shared" si="86"/>
        <v>17990.579999999998</v>
      </c>
      <c r="I219" s="31">
        <f t="shared" si="86"/>
        <v>23182</v>
      </c>
      <c r="J219" s="31">
        <f t="shared" si="86"/>
        <v>25481.149999999998</v>
      </c>
      <c r="K219" s="31">
        <f t="shared" si="86"/>
        <v>26557</v>
      </c>
      <c r="L219" s="31">
        <f t="shared" si="86"/>
        <v>35335</v>
      </c>
      <c r="M219" s="31">
        <f t="shared" si="86"/>
        <v>35335</v>
      </c>
    </row>
    <row r="220" spans="1:13" x14ac:dyDescent="0.25">
      <c r="A220">
        <v>5</v>
      </c>
      <c r="D220" s="120"/>
      <c r="E220" s="30">
        <v>41</v>
      </c>
      <c r="F220" s="30" t="s">
        <v>45</v>
      </c>
      <c r="G220" s="31">
        <f t="shared" si="86"/>
        <v>34826.660000000003</v>
      </c>
      <c r="H220" s="31">
        <f t="shared" si="86"/>
        <v>88768.82</v>
      </c>
      <c r="I220" s="31">
        <f t="shared" si="86"/>
        <v>51069</v>
      </c>
      <c r="J220" s="31">
        <f t="shared" si="86"/>
        <v>47308.25</v>
      </c>
      <c r="K220" s="31">
        <f t="shared" si="86"/>
        <v>47798</v>
      </c>
      <c r="L220" s="31">
        <f t="shared" si="86"/>
        <v>50138</v>
      </c>
      <c r="M220" s="31">
        <f t="shared" si="86"/>
        <v>50186</v>
      </c>
    </row>
    <row r="221" spans="1:13" x14ac:dyDescent="0.25">
      <c r="A221">
        <v>5</v>
      </c>
      <c r="D221" s="58"/>
      <c r="E221" s="59"/>
      <c r="F221" s="32" t="s">
        <v>49</v>
      </c>
      <c r="G221" s="33">
        <f>SUM(G219:G220)</f>
        <v>59623.94</v>
      </c>
      <c r="H221" s="33">
        <f t="shared" ref="H221:M221" si="87">SUM(H219:H220)</f>
        <v>106759.40000000001</v>
      </c>
      <c r="I221" s="33">
        <f t="shared" si="87"/>
        <v>74251</v>
      </c>
      <c r="J221" s="33">
        <f t="shared" si="87"/>
        <v>72789.399999999994</v>
      </c>
      <c r="K221" s="33">
        <f t="shared" si="87"/>
        <v>74355</v>
      </c>
      <c r="L221" s="33">
        <f t="shared" si="87"/>
        <v>85473</v>
      </c>
      <c r="M221" s="33">
        <f t="shared" si="87"/>
        <v>85521</v>
      </c>
    </row>
    <row r="223" spans="1:13" x14ac:dyDescent="0.25">
      <c r="D223" s="97" t="s">
        <v>90</v>
      </c>
      <c r="E223" s="97"/>
      <c r="F223" s="97"/>
      <c r="G223" s="97"/>
      <c r="H223" s="97"/>
      <c r="I223" s="97"/>
      <c r="J223" s="97"/>
      <c r="K223" s="97"/>
      <c r="L223" s="97"/>
      <c r="M223" s="97"/>
    </row>
    <row r="224" spans="1:13" x14ac:dyDescent="0.25">
      <c r="D224" s="45"/>
      <c r="E224" s="45"/>
      <c r="F224" s="45"/>
      <c r="G224" s="46" t="s">
        <v>56</v>
      </c>
      <c r="H224" s="46" t="s">
        <v>57</v>
      </c>
      <c r="I224" s="46" t="s">
        <v>58</v>
      </c>
      <c r="J224" s="46" t="s">
        <v>59</v>
      </c>
      <c r="K224" s="46" t="s">
        <v>312</v>
      </c>
      <c r="L224" s="46" t="s">
        <v>313</v>
      </c>
      <c r="M224" s="46" t="s">
        <v>314</v>
      </c>
    </row>
    <row r="225" spans="1:13" x14ac:dyDescent="0.25">
      <c r="A225">
        <v>5</v>
      </c>
      <c r="B225">
        <v>1</v>
      </c>
      <c r="D225" s="121" t="s">
        <v>50</v>
      </c>
      <c r="E225" s="10">
        <v>111</v>
      </c>
      <c r="F225" s="10" t="s">
        <v>44</v>
      </c>
      <c r="G225" s="11">
        <f>G239</f>
        <v>264.89999999999998</v>
      </c>
      <c r="H225" s="11">
        <f t="shared" ref="H225:M225" si="88">H239</f>
        <v>241.23</v>
      </c>
      <c r="I225" s="11">
        <f t="shared" si="88"/>
        <v>242</v>
      </c>
      <c r="J225" s="11">
        <f t="shared" si="88"/>
        <v>241.23</v>
      </c>
      <c r="K225" s="11">
        <f t="shared" si="88"/>
        <v>229</v>
      </c>
      <c r="L225" s="11">
        <f t="shared" si="88"/>
        <v>229</v>
      </c>
      <c r="M225" s="11">
        <f t="shared" si="88"/>
        <v>229</v>
      </c>
    </row>
    <row r="226" spans="1:13" x14ac:dyDescent="0.25">
      <c r="A226">
        <v>5</v>
      </c>
      <c r="B226">
        <v>1</v>
      </c>
      <c r="D226" s="121"/>
      <c r="E226" s="10">
        <v>41</v>
      </c>
      <c r="F226" s="10" t="s">
        <v>45</v>
      </c>
      <c r="G226" s="11">
        <f t="shared" ref="G226:M226" si="89">G233+G241+G248+G256</f>
        <v>18437.670000000002</v>
      </c>
      <c r="H226" s="11">
        <f t="shared" si="89"/>
        <v>25563.47</v>
      </c>
      <c r="I226" s="11">
        <f t="shared" si="89"/>
        <v>22920</v>
      </c>
      <c r="J226" s="11">
        <f t="shared" si="89"/>
        <v>19873.78</v>
      </c>
      <c r="K226" s="11">
        <f t="shared" si="89"/>
        <v>19553</v>
      </c>
      <c r="L226" s="11">
        <f t="shared" si="89"/>
        <v>18153</v>
      </c>
      <c r="M226" s="11">
        <f t="shared" si="89"/>
        <v>18153</v>
      </c>
    </row>
    <row r="227" spans="1:13" x14ac:dyDescent="0.25">
      <c r="A227">
        <v>5</v>
      </c>
      <c r="B227">
        <v>1</v>
      </c>
      <c r="D227" s="58"/>
      <c r="E227" s="59"/>
      <c r="F227" s="12" t="s">
        <v>49</v>
      </c>
      <c r="G227" s="13">
        <f>SUM(G225:G226)</f>
        <v>18702.570000000003</v>
      </c>
      <c r="H227" s="13">
        <f t="shared" ref="H227:M227" si="90">SUM(H225:H226)</f>
        <v>25804.7</v>
      </c>
      <c r="I227" s="13">
        <f t="shared" si="90"/>
        <v>23162</v>
      </c>
      <c r="J227" s="13">
        <f t="shared" si="90"/>
        <v>20115.009999999998</v>
      </c>
      <c r="K227" s="13">
        <f t="shared" si="90"/>
        <v>19782</v>
      </c>
      <c r="L227" s="13">
        <f t="shared" si="90"/>
        <v>18382</v>
      </c>
      <c r="M227" s="13">
        <f t="shared" si="90"/>
        <v>18382</v>
      </c>
    </row>
    <row r="229" spans="1:13" x14ac:dyDescent="0.25">
      <c r="D229" s="95" t="s">
        <v>91</v>
      </c>
      <c r="E229" s="95"/>
      <c r="F229" s="95"/>
      <c r="G229" s="95"/>
      <c r="H229" s="95"/>
      <c r="I229" s="95"/>
      <c r="J229" s="95"/>
      <c r="K229" s="95"/>
      <c r="L229" s="95"/>
      <c r="M229" s="95"/>
    </row>
    <row r="230" spans="1:13" x14ac:dyDescent="0.25">
      <c r="D230" s="7" t="s">
        <v>4</v>
      </c>
      <c r="E230" s="7" t="s">
        <v>38</v>
      </c>
      <c r="F230" s="7" t="s">
        <v>3</v>
      </c>
      <c r="G230" s="7" t="s">
        <v>56</v>
      </c>
      <c r="H230" s="7" t="s">
        <v>57</v>
      </c>
      <c r="I230" s="7" t="s">
        <v>58</v>
      </c>
      <c r="J230" s="7" t="s">
        <v>59</v>
      </c>
      <c r="K230" s="7" t="s">
        <v>312</v>
      </c>
      <c r="L230" s="7" t="s">
        <v>313</v>
      </c>
      <c r="M230" s="7" t="s">
        <v>314</v>
      </c>
    </row>
    <row r="231" spans="1:13" x14ac:dyDescent="0.25">
      <c r="A231">
        <v>5</v>
      </c>
      <c r="B231">
        <v>1</v>
      </c>
      <c r="C231">
        <v>1</v>
      </c>
      <c r="D231" s="123" t="s">
        <v>22</v>
      </c>
      <c r="E231" s="10">
        <v>630</v>
      </c>
      <c r="F231" s="10" t="s">
        <v>41</v>
      </c>
      <c r="G231" s="11">
        <v>6704.79</v>
      </c>
      <c r="H231" s="11">
        <v>11359.88</v>
      </c>
      <c r="I231" s="11">
        <v>8600</v>
      </c>
      <c r="J231" s="11">
        <v>6373.5</v>
      </c>
      <c r="K231" s="11">
        <v>2700</v>
      </c>
      <c r="L231" s="11">
        <v>1300</v>
      </c>
      <c r="M231" s="11">
        <f>L231</f>
        <v>1300</v>
      </c>
    </row>
    <row r="232" spans="1:13" x14ac:dyDescent="0.25">
      <c r="A232">
        <v>5</v>
      </c>
      <c r="B232">
        <v>1</v>
      </c>
      <c r="C232">
        <v>1</v>
      </c>
      <c r="D232" s="123"/>
      <c r="E232" s="10">
        <v>640</v>
      </c>
      <c r="F232" s="10" t="s">
        <v>48</v>
      </c>
      <c r="G232" s="11">
        <v>0</v>
      </c>
      <c r="H232" s="11">
        <v>0</v>
      </c>
      <c r="I232" s="11">
        <v>0</v>
      </c>
      <c r="J232" s="11">
        <v>0</v>
      </c>
      <c r="K232" s="11">
        <v>3700</v>
      </c>
      <c r="L232" s="11">
        <f>K232</f>
        <v>3700</v>
      </c>
      <c r="M232" s="11">
        <f>L232</f>
        <v>3700</v>
      </c>
    </row>
    <row r="233" spans="1:13" x14ac:dyDescent="0.25">
      <c r="A233">
        <v>5</v>
      </c>
      <c r="B233">
        <v>1</v>
      </c>
      <c r="C233">
        <v>1</v>
      </c>
      <c r="D233" s="14" t="s">
        <v>43</v>
      </c>
      <c r="E233" s="12">
        <v>41</v>
      </c>
      <c r="F233" s="12" t="s">
        <v>42</v>
      </c>
      <c r="G233" s="13">
        <f t="shared" ref="G233:M233" si="91">SUM(G231:G232)</f>
        <v>6704.79</v>
      </c>
      <c r="H233" s="13">
        <f t="shared" si="91"/>
        <v>11359.88</v>
      </c>
      <c r="I233" s="13">
        <f t="shared" si="91"/>
        <v>8600</v>
      </c>
      <c r="J233" s="13">
        <f t="shared" si="91"/>
        <v>6373.5</v>
      </c>
      <c r="K233" s="13">
        <f t="shared" si="91"/>
        <v>6400</v>
      </c>
      <c r="L233" s="13">
        <f t="shared" si="91"/>
        <v>5000</v>
      </c>
      <c r="M233" s="13">
        <f t="shared" si="91"/>
        <v>5000</v>
      </c>
    </row>
    <row r="235" spans="1:13" x14ac:dyDescent="0.25">
      <c r="D235" s="95" t="s">
        <v>92</v>
      </c>
      <c r="E235" s="95"/>
      <c r="F235" s="95"/>
      <c r="G235" s="95"/>
      <c r="H235" s="95"/>
      <c r="I235" s="95"/>
      <c r="J235" s="95"/>
      <c r="K235" s="95"/>
      <c r="L235" s="95"/>
      <c r="M235" s="95"/>
    </row>
    <row r="236" spans="1:13" x14ac:dyDescent="0.25">
      <c r="D236" s="7" t="s">
        <v>4</v>
      </c>
      <c r="E236" s="7" t="s">
        <v>38</v>
      </c>
      <c r="F236" s="7" t="s">
        <v>3</v>
      </c>
      <c r="G236" s="7" t="s">
        <v>56</v>
      </c>
      <c r="H236" s="7" t="s">
        <v>57</v>
      </c>
      <c r="I236" s="7" t="s">
        <v>58</v>
      </c>
      <c r="J236" s="7" t="s">
        <v>59</v>
      </c>
      <c r="K236" s="7" t="s">
        <v>312</v>
      </c>
      <c r="L236" s="7" t="s">
        <v>313</v>
      </c>
      <c r="M236" s="7" t="s">
        <v>314</v>
      </c>
    </row>
    <row r="237" spans="1:13" x14ac:dyDescent="0.25">
      <c r="A237">
        <v>5</v>
      </c>
      <c r="B237">
        <v>1</v>
      </c>
      <c r="C237">
        <v>2</v>
      </c>
      <c r="D237" s="123" t="s">
        <v>10</v>
      </c>
      <c r="E237" s="10">
        <v>620</v>
      </c>
      <c r="F237" s="10" t="s">
        <v>40</v>
      </c>
      <c r="G237" s="11">
        <v>60.17</v>
      </c>
      <c r="H237" s="11">
        <v>59.23</v>
      </c>
      <c r="I237" s="11">
        <v>60</v>
      </c>
      <c r="J237" s="11">
        <v>59.23</v>
      </c>
      <c r="K237" s="11">
        <v>47</v>
      </c>
      <c r="L237" s="11">
        <f>K237</f>
        <v>47</v>
      </c>
      <c r="M237" s="11">
        <f>L237</f>
        <v>47</v>
      </c>
    </row>
    <row r="238" spans="1:13" x14ac:dyDescent="0.25">
      <c r="A238">
        <v>5</v>
      </c>
      <c r="B238">
        <v>1</v>
      </c>
      <c r="C238">
        <v>2</v>
      </c>
      <c r="D238" s="123"/>
      <c r="E238" s="10">
        <v>630</v>
      </c>
      <c r="F238" s="10" t="s">
        <v>41</v>
      </c>
      <c r="G238" s="11">
        <v>204.73</v>
      </c>
      <c r="H238" s="11">
        <v>182</v>
      </c>
      <c r="I238" s="11">
        <v>182</v>
      </c>
      <c r="J238" s="11">
        <v>182</v>
      </c>
      <c r="K238" s="11">
        <v>182</v>
      </c>
      <c r="L238" s="11">
        <f>K238</f>
        <v>182</v>
      </c>
      <c r="M238" s="11">
        <f>L238</f>
        <v>182</v>
      </c>
    </row>
    <row r="239" spans="1:13" x14ac:dyDescent="0.25">
      <c r="A239">
        <v>5</v>
      </c>
      <c r="B239">
        <v>1</v>
      </c>
      <c r="C239">
        <v>2</v>
      </c>
      <c r="D239" s="23" t="s">
        <v>43</v>
      </c>
      <c r="E239" s="24">
        <v>111</v>
      </c>
      <c r="F239" s="24" t="s">
        <v>55</v>
      </c>
      <c r="G239" s="25">
        <f t="shared" ref="G239:M239" si="92">SUM(G237:G238)</f>
        <v>264.89999999999998</v>
      </c>
      <c r="H239" s="25">
        <f t="shared" si="92"/>
        <v>241.23</v>
      </c>
      <c r="I239" s="25">
        <f t="shared" si="92"/>
        <v>242</v>
      </c>
      <c r="J239" s="25">
        <f t="shared" si="92"/>
        <v>241.23</v>
      </c>
      <c r="K239" s="25">
        <f t="shared" si="92"/>
        <v>229</v>
      </c>
      <c r="L239" s="25">
        <f t="shared" si="92"/>
        <v>229</v>
      </c>
      <c r="M239" s="25">
        <f t="shared" si="92"/>
        <v>229</v>
      </c>
    </row>
    <row r="240" spans="1:13" x14ac:dyDescent="0.25">
      <c r="A240">
        <v>5</v>
      </c>
      <c r="B240">
        <v>1</v>
      </c>
      <c r="C240">
        <v>2</v>
      </c>
      <c r="D240" s="27" t="s">
        <v>10</v>
      </c>
      <c r="E240" s="10">
        <v>630</v>
      </c>
      <c r="F240" s="10" t="s">
        <v>41</v>
      </c>
      <c r="G240" s="11">
        <v>0</v>
      </c>
      <c r="H240" s="11">
        <v>1059.8</v>
      </c>
      <c r="I240" s="11">
        <v>0</v>
      </c>
      <c r="J240" s="11">
        <v>144.4</v>
      </c>
      <c r="K240" s="11">
        <v>0</v>
      </c>
      <c r="L240" s="11">
        <f>K240</f>
        <v>0</v>
      </c>
      <c r="M240" s="11">
        <f>L240</f>
        <v>0</v>
      </c>
    </row>
    <row r="241" spans="1:13" x14ac:dyDescent="0.25">
      <c r="A241">
        <v>5</v>
      </c>
      <c r="B241">
        <v>1</v>
      </c>
      <c r="C241">
        <v>2</v>
      </c>
      <c r="D241" s="23" t="s">
        <v>43</v>
      </c>
      <c r="E241" s="24">
        <v>41</v>
      </c>
      <c r="F241" s="24" t="s">
        <v>42</v>
      </c>
      <c r="G241" s="25">
        <f t="shared" ref="G241:M241" si="93">SUM(G240:G240)</f>
        <v>0</v>
      </c>
      <c r="H241" s="25">
        <f t="shared" si="93"/>
        <v>1059.8</v>
      </c>
      <c r="I241" s="25">
        <f t="shared" si="93"/>
        <v>0</v>
      </c>
      <c r="J241" s="25">
        <f t="shared" si="93"/>
        <v>144.4</v>
      </c>
      <c r="K241" s="25">
        <f t="shared" si="93"/>
        <v>0</v>
      </c>
      <c r="L241" s="25">
        <f t="shared" si="93"/>
        <v>0</v>
      </c>
      <c r="M241" s="25">
        <f t="shared" si="93"/>
        <v>0</v>
      </c>
    </row>
    <row r="242" spans="1:13" x14ac:dyDescent="0.25">
      <c r="D242" s="58"/>
      <c r="E242" s="59"/>
      <c r="F242" s="12" t="s">
        <v>49</v>
      </c>
      <c r="G242" s="13">
        <f t="shared" ref="G242:M242" si="94">G239+G241</f>
        <v>264.89999999999998</v>
      </c>
      <c r="H242" s="13">
        <f t="shared" si="94"/>
        <v>1301.03</v>
      </c>
      <c r="I242" s="13">
        <f t="shared" si="94"/>
        <v>242</v>
      </c>
      <c r="J242" s="13">
        <f t="shared" si="94"/>
        <v>385.63</v>
      </c>
      <c r="K242" s="13">
        <f t="shared" si="94"/>
        <v>229</v>
      </c>
      <c r="L242" s="13">
        <f t="shared" si="94"/>
        <v>229</v>
      </c>
      <c r="M242" s="13">
        <f t="shared" si="94"/>
        <v>229</v>
      </c>
    </row>
    <row r="244" spans="1:13" x14ac:dyDescent="0.25">
      <c r="D244" s="95" t="s">
        <v>93</v>
      </c>
      <c r="E244" s="95"/>
      <c r="F244" s="95"/>
      <c r="G244" s="95"/>
      <c r="H244" s="95"/>
      <c r="I244" s="95"/>
      <c r="J244" s="95"/>
      <c r="K244" s="95"/>
      <c r="L244" s="95"/>
      <c r="M244" s="95"/>
    </row>
    <row r="245" spans="1:13" x14ac:dyDescent="0.25">
      <c r="D245" s="7" t="s">
        <v>4</v>
      </c>
      <c r="E245" s="7" t="s">
        <v>38</v>
      </c>
      <c r="F245" s="7" t="s">
        <v>3</v>
      </c>
      <c r="G245" s="7" t="s">
        <v>56</v>
      </c>
      <c r="H245" s="7" t="s">
        <v>57</v>
      </c>
      <c r="I245" s="7" t="s">
        <v>58</v>
      </c>
      <c r="J245" s="7" t="s">
        <v>59</v>
      </c>
      <c r="K245" s="7" t="s">
        <v>312</v>
      </c>
      <c r="L245" s="7" t="s">
        <v>313</v>
      </c>
      <c r="M245" s="7" t="s">
        <v>314</v>
      </c>
    </row>
    <row r="246" spans="1:13" x14ac:dyDescent="0.25">
      <c r="A246">
        <v>5</v>
      </c>
      <c r="B246">
        <v>1</v>
      </c>
      <c r="C246">
        <v>3</v>
      </c>
      <c r="D246" s="123" t="s">
        <v>21</v>
      </c>
      <c r="E246" s="10">
        <v>620</v>
      </c>
      <c r="F246" s="10" t="s">
        <v>40</v>
      </c>
      <c r="G246" s="11">
        <v>654.71</v>
      </c>
      <c r="H246" s="11">
        <v>712.92</v>
      </c>
      <c r="I246" s="11">
        <v>713</v>
      </c>
      <c r="J246" s="11">
        <v>712.92</v>
      </c>
      <c r="K246" s="11">
        <v>713</v>
      </c>
      <c r="L246" s="11">
        <f>K246</f>
        <v>713</v>
      </c>
      <c r="M246" s="11">
        <f>L246</f>
        <v>713</v>
      </c>
    </row>
    <row r="247" spans="1:13" x14ac:dyDescent="0.25">
      <c r="A247">
        <v>5</v>
      </c>
      <c r="B247">
        <v>1</v>
      </c>
      <c r="C247">
        <v>3</v>
      </c>
      <c r="D247" s="123"/>
      <c r="E247" s="10">
        <v>630</v>
      </c>
      <c r="F247" s="10" t="s">
        <v>41</v>
      </c>
      <c r="G247" s="11">
        <v>11078.17</v>
      </c>
      <c r="H247" s="11">
        <v>12430.87</v>
      </c>
      <c r="I247" s="11">
        <v>13357</v>
      </c>
      <c r="J247" s="11">
        <v>12337.96</v>
      </c>
      <c r="K247" s="11">
        <v>12340</v>
      </c>
      <c r="L247" s="11">
        <f>K247</f>
        <v>12340</v>
      </c>
      <c r="M247" s="11">
        <f>L247</f>
        <v>12340</v>
      </c>
    </row>
    <row r="248" spans="1:13" x14ac:dyDescent="0.25">
      <c r="A248">
        <v>5</v>
      </c>
      <c r="B248">
        <v>1</v>
      </c>
      <c r="C248">
        <v>3</v>
      </c>
      <c r="D248" s="14" t="s">
        <v>43</v>
      </c>
      <c r="E248" s="12">
        <v>41</v>
      </c>
      <c r="F248" s="12" t="s">
        <v>42</v>
      </c>
      <c r="G248" s="13">
        <f t="shared" ref="G248:M248" si="95">SUM(G246:G247)</f>
        <v>11732.880000000001</v>
      </c>
      <c r="H248" s="13">
        <f t="shared" si="95"/>
        <v>13143.79</v>
      </c>
      <c r="I248" s="13">
        <f t="shared" si="95"/>
        <v>14070</v>
      </c>
      <c r="J248" s="13">
        <f t="shared" si="95"/>
        <v>13050.88</v>
      </c>
      <c r="K248" s="13">
        <f t="shared" si="95"/>
        <v>13053</v>
      </c>
      <c r="L248" s="13">
        <f t="shared" si="95"/>
        <v>13053</v>
      </c>
      <c r="M248" s="13">
        <f t="shared" si="95"/>
        <v>13053</v>
      </c>
    </row>
    <row r="250" spans="1:13" x14ac:dyDescent="0.25">
      <c r="E250" s="72" t="s">
        <v>126</v>
      </c>
      <c r="F250" s="58" t="s">
        <v>187</v>
      </c>
      <c r="G250" s="78">
        <v>8301.2900000000009</v>
      </c>
      <c r="H250" s="78">
        <v>9054.99</v>
      </c>
      <c r="I250" s="78">
        <v>9317</v>
      </c>
      <c r="J250" s="78">
        <v>9317</v>
      </c>
      <c r="K250" s="78">
        <v>9300</v>
      </c>
      <c r="L250" s="78">
        <f>K250</f>
        <v>9300</v>
      </c>
      <c r="M250" s="79">
        <f>L250</f>
        <v>9300</v>
      </c>
    </row>
    <row r="251" spans="1:13" x14ac:dyDescent="0.25">
      <c r="E251" s="75"/>
      <c r="F251" s="76" t="s">
        <v>258</v>
      </c>
      <c r="G251" s="83">
        <v>2020</v>
      </c>
      <c r="H251" s="83">
        <v>2040</v>
      </c>
      <c r="I251" s="83">
        <v>2040</v>
      </c>
      <c r="J251" s="83">
        <v>2040</v>
      </c>
      <c r="K251" s="83">
        <v>2040</v>
      </c>
      <c r="L251" s="83">
        <f>K251</f>
        <v>2040</v>
      </c>
      <c r="M251" s="84">
        <f>L251</f>
        <v>2040</v>
      </c>
    </row>
    <row r="253" spans="1:13" x14ac:dyDescent="0.25">
      <c r="D253" s="95" t="s">
        <v>94</v>
      </c>
      <c r="E253" s="95"/>
      <c r="F253" s="95"/>
      <c r="G253" s="95"/>
      <c r="H253" s="95"/>
      <c r="I253" s="95"/>
      <c r="J253" s="95"/>
      <c r="K253" s="95"/>
      <c r="L253" s="95"/>
      <c r="M253" s="95"/>
    </row>
    <row r="254" spans="1:13" x14ac:dyDescent="0.25">
      <c r="D254" s="7" t="s">
        <v>4</v>
      </c>
      <c r="E254" s="7" t="s">
        <v>38</v>
      </c>
      <c r="F254" s="7" t="s">
        <v>3</v>
      </c>
      <c r="G254" s="7" t="s">
        <v>56</v>
      </c>
      <c r="H254" s="7" t="s">
        <v>57</v>
      </c>
      <c r="I254" s="7" t="s">
        <v>58</v>
      </c>
      <c r="J254" s="7" t="s">
        <v>59</v>
      </c>
      <c r="K254" s="7" t="s">
        <v>312</v>
      </c>
      <c r="L254" s="7" t="s">
        <v>313</v>
      </c>
      <c r="M254" s="7" t="s">
        <v>314</v>
      </c>
    </row>
    <row r="255" spans="1:13" x14ac:dyDescent="0.25">
      <c r="A255">
        <v>5</v>
      </c>
      <c r="B255">
        <v>1</v>
      </c>
      <c r="C255">
        <v>4</v>
      </c>
      <c r="D255" s="27" t="s">
        <v>18</v>
      </c>
      <c r="E255" s="10">
        <v>630</v>
      </c>
      <c r="F255" s="10" t="s">
        <v>41</v>
      </c>
      <c r="G255" s="11">
        <v>0</v>
      </c>
      <c r="H255" s="11">
        <v>0</v>
      </c>
      <c r="I255" s="11">
        <v>250</v>
      </c>
      <c r="J255" s="11">
        <v>305</v>
      </c>
      <c r="K255" s="11">
        <v>100</v>
      </c>
      <c r="L255" s="11">
        <f>K255</f>
        <v>100</v>
      </c>
      <c r="M255" s="11">
        <f>L255</f>
        <v>100</v>
      </c>
    </row>
    <row r="256" spans="1:13" x14ac:dyDescent="0.25">
      <c r="A256">
        <v>5</v>
      </c>
      <c r="B256">
        <v>1</v>
      </c>
      <c r="C256">
        <v>4</v>
      </c>
      <c r="D256" s="14" t="s">
        <v>43</v>
      </c>
      <c r="E256" s="12">
        <v>41</v>
      </c>
      <c r="F256" s="12" t="s">
        <v>42</v>
      </c>
      <c r="G256" s="13">
        <f t="shared" ref="G256:M256" si="96">SUM(G255:G255)</f>
        <v>0</v>
      </c>
      <c r="H256" s="13">
        <f t="shared" si="96"/>
        <v>0</v>
      </c>
      <c r="I256" s="13">
        <f t="shared" si="96"/>
        <v>250</v>
      </c>
      <c r="J256" s="13">
        <f t="shared" si="96"/>
        <v>305</v>
      </c>
      <c r="K256" s="13">
        <f t="shared" si="96"/>
        <v>100</v>
      </c>
      <c r="L256" s="13">
        <f t="shared" si="96"/>
        <v>100</v>
      </c>
      <c r="M256" s="13">
        <f t="shared" si="96"/>
        <v>100</v>
      </c>
    </row>
    <row r="258" spans="1:13" x14ac:dyDescent="0.25">
      <c r="D258" s="97" t="s">
        <v>95</v>
      </c>
      <c r="E258" s="97"/>
      <c r="F258" s="97"/>
      <c r="G258" s="97"/>
      <c r="H258" s="97"/>
      <c r="I258" s="97"/>
      <c r="J258" s="97"/>
      <c r="K258" s="97"/>
      <c r="L258" s="97"/>
      <c r="M258" s="97"/>
    </row>
    <row r="259" spans="1:13" x14ac:dyDescent="0.25">
      <c r="D259" s="45"/>
      <c r="E259" s="45"/>
      <c r="F259" s="45"/>
      <c r="G259" s="46" t="s">
        <v>56</v>
      </c>
      <c r="H259" s="46" t="s">
        <v>57</v>
      </c>
      <c r="I259" s="46" t="s">
        <v>58</v>
      </c>
      <c r="J259" s="46" t="s">
        <v>59</v>
      </c>
      <c r="K259" s="46" t="s">
        <v>312</v>
      </c>
      <c r="L259" s="46" t="s">
        <v>313</v>
      </c>
      <c r="M259" s="46" t="s">
        <v>314</v>
      </c>
    </row>
    <row r="260" spans="1:13" x14ac:dyDescent="0.25">
      <c r="A260">
        <v>5</v>
      </c>
      <c r="B260">
        <v>2</v>
      </c>
      <c r="D260" s="28" t="s">
        <v>50</v>
      </c>
      <c r="E260" s="10">
        <v>111</v>
      </c>
      <c r="F260" s="10" t="s">
        <v>44</v>
      </c>
      <c r="G260" s="11">
        <f>G267+G286</f>
        <v>24532.38</v>
      </c>
      <c r="H260" s="11">
        <f t="shared" ref="H260:M260" si="97">H267+H286</f>
        <v>17749.349999999999</v>
      </c>
      <c r="I260" s="11">
        <f t="shared" si="97"/>
        <v>22940</v>
      </c>
      <c r="J260" s="11">
        <f t="shared" si="97"/>
        <v>25239.919999999998</v>
      </c>
      <c r="K260" s="11">
        <f t="shared" si="97"/>
        <v>26328</v>
      </c>
      <c r="L260" s="11">
        <f t="shared" si="97"/>
        <v>35106</v>
      </c>
      <c r="M260" s="11">
        <f t="shared" si="97"/>
        <v>35106</v>
      </c>
    </row>
    <row r="261" spans="1:13" x14ac:dyDescent="0.25">
      <c r="A261">
        <v>5</v>
      </c>
      <c r="B261">
        <v>2</v>
      </c>
      <c r="D261" s="28" t="s">
        <v>50</v>
      </c>
      <c r="E261" s="10">
        <v>41</v>
      </c>
      <c r="F261" s="10" t="s">
        <v>45</v>
      </c>
      <c r="G261" s="11">
        <f>G270+G280+G291</f>
        <v>16388.989999999998</v>
      </c>
      <c r="H261" s="11">
        <f t="shared" ref="H261:M261" si="98">H271+H280+H291</f>
        <v>63205.35</v>
      </c>
      <c r="I261" s="11">
        <f t="shared" si="98"/>
        <v>28149</v>
      </c>
      <c r="J261" s="11">
        <f t="shared" si="98"/>
        <v>27434.47</v>
      </c>
      <c r="K261" s="11">
        <f t="shared" si="98"/>
        <v>28245</v>
      </c>
      <c r="L261" s="11">
        <f t="shared" si="98"/>
        <v>31985</v>
      </c>
      <c r="M261" s="11">
        <f t="shared" si="98"/>
        <v>32033</v>
      </c>
    </row>
    <row r="262" spans="1:13" x14ac:dyDescent="0.25">
      <c r="D262" s="58"/>
      <c r="E262" s="59"/>
      <c r="F262" s="12" t="s">
        <v>49</v>
      </c>
      <c r="G262" s="13">
        <f t="shared" ref="G262:M262" si="99">SUM(G261:G261)</f>
        <v>16388.989999999998</v>
      </c>
      <c r="H262" s="13">
        <f t="shared" si="99"/>
        <v>63205.35</v>
      </c>
      <c r="I262" s="13">
        <f t="shared" si="99"/>
        <v>28149</v>
      </c>
      <c r="J262" s="13">
        <f t="shared" si="99"/>
        <v>27434.47</v>
      </c>
      <c r="K262" s="13">
        <f t="shared" si="99"/>
        <v>28245</v>
      </c>
      <c r="L262" s="13">
        <f t="shared" si="99"/>
        <v>31985</v>
      </c>
      <c r="M262" s="13">
        <f t="shared" si="99"/>
        <v>32033</v>
      </c>
    </row>
    <row r="264" spans="1:13" x14ac:dyDescent="0.25">
      <c r="D264" s="95" t="s">
        <v>96</v>
      </c>
      <c r="E264" s="95"/>
      <c r="F264" s="95"/>
      <c r="G264" s="95"/>
      <c r="H264" s="95"/>
      <c r="I264" s="95"/>
      <c r="J264" s="95"/>
      <c r="K264" s="95"/>
      <c r="L264" s="95"/>
      <c r="M264" s="95"/>
    </row>
    <row r="265" spans="1:13" x14ac:dyDescent="0.25">
      <c r="D265" s="7" t="s">
        <v>4</v>
      </c>
      <c r="E265" s="7" t="s">
        <v>38</v>
      </c>
      <c r="F265" s="7" t="s">
        <v>3</v>
      </c>
      <c r="G265" s="7" t="s">
        <v>56</v>
      </c>
      <c r="H265" s="7" t="s">
        <v>57</v>
      </c>
      <c r="I265" s="7" t="s">
        <v>58</v>
      </c>
      <c r="J265" s="7" t="s">
        <v>59</v>
      </c>
      <c r="K265" s="7" t="s">
        <v>312</v>
      </c>
      <c r="L265" s="7" t="s">
        <v>313</v>
      </c>
      <c r="M265" s="7" t="s">
        <v>314</v>
      </c>
    </row>
    <row r="266" spans="1:13" x14ac:dyDescent="0.25">
      <c r="A266">
        <v>5</v>
      </c>
      <c r="B266">
        <v>2</v>
      </c>
      <c r="C266">
        <v>1</v>
      </c>
      <c r="D266" s="26" t="s">
        <v>19</v>
      </c>
      <c r="E266" s="10">
        <v>630</v>
      </c>
      <c r="F266" s="10" t="s">
        <v>41</v>
      </c>
      <c r="G266" s="11">
        <v>24532.38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</row>
    <row r="267" spans="1:13" x14ac:dyDescent="0.25">
      <c r="A267">
        <v>5</v>
      </c>
      <c r="B267">
        <v>2</v>
      </c>
      <c r="C267">
        <v>1</v>
      </c>
      <c r="D267" s="90" t="s">
        <v>43</v>
      </c>
      <c r="E267" s="24">
        <v>111</v>
      </c>
      <c r="F267" s="24" t="s">
        <v>44</v>
      </c>
      <c r="G267" s="25">
        <f>SUM(G266)</f>
        <v>24532.38</v>
      </c>
      <c r="H267" s="25">
        <f t="shared" ref="H267:M267" si="100">SUM(H266)</f>
        <v>0</v>
      </c>
      <c r="I267" s="25">
        <f t="shared" si="100"/>
        <v>0</v>
      </c>
      <c r="J267" s="25">
        <f t="shared" si="100"/>
        <v>0</v>
      </c>
      <c r="K267" s="25">
        <f t="shared" si="100"/>
        <v>0</v>
      </c>
      <c r="L267" s="25">
        <f t="shared" si="100"/>
        <v>0</v>
      </c>
      <c r="M267" s="25">
        <f t="shared" si="100"/>
        <v>0</v>
      </c>
    </row>
    <row r="268" spans="1:13" x14ac:dyDescent="0.25">
      <c r="A268">
        <v>5</v>
      </c>
      <c r="B268">
        <v>2</v>
      </c>
      <c r="C268">
        <v>1</v>
      </c>
      <c r="D268" s="112" t="s">
        <v>19</v>
      </c>
      <c r="E268" s="10">
        <v>630</v>
      </c>
      <c r="F268" s="10" t="s">
        <v>41</v>
      </c>
      <c r="G268" s="11">
        <v>11807.13</v>
      </c>
      <c r="H268" s="11">
        <v>41754.86</v>
      </c>
      <c r="I268" s="11">
        <v>12500</v>
      </c>
      <c r="J268" s="11">
        <v>14295.99</v>
      </c>
      <c r="K268" s="11">
        <v>15100</v>
      </c>
      <c r="L268" s="11">
        <f>K268</f>
        <v>15100</v>
      </c>
      <c r="M268" s="11">
        <f>L268</f>
        <v>15100</v>
      </c>
    </row>
    <row r="269" spans="1:13" x14ac:dyDescent="0.25">
      <c r="A269">
        <v>5</v>
      </c>
      <c r="B269">
        <v>2</v>
      </c>
      <c r="C269">
        <v>1</v>
      </c>
      <c r="D269" s="114"/>
      <c r="E269" s="10">
        <v>640</v>
      </c>
      <c r="F269" s="10" t="s">
        <v>48</v>
      </c>
      <c r="G269" s="11">
        <v>0</v>
      </c>
      <c r="H269" s="11">
        <v>2800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</row>
    <row r="270" spans="1:13" x14ac:dyDescent="0.25">
      <c r="A270">
        <v>5</v>
      </c>
      <c r="B270">
        <v>2</v>
      </c>
      <c r="C270">
        <v>1</v>
      </c>
      <c r="D270" s="90" t="s">
        <v>43</v>
      </c>
      <c r="E270" s="24">
        <v>41</v>
      </c>
      <c r="F270" s="24" t="s">
        <v>45</v>
      </c>
      <c r="G270" s="25">
        <f>SUM(G268:G269)</f>
        <v>11807.13</v>
      </c>
      <c r="H270" s="25">
        <f t="shared" ref="H270:M270" si="101">SUM(H268:H269)</f>
        <v>44554.86</v>
      </c>
      <c r="I270" s="25">
        <f t="shared" si="101"/>
        <v>12500</v>
      </c>
      <c r="J270" s="25">
        <f t="shared" si="101"/>
        <v>14295.99</v>
      </c>
      <c r="K270" s="25">
        <f t="shared" si="101"/>
        <v>15100</v>
      </c>
      <c r="L270" s="25">
        <f t="shared" si="101"/>
        <v>15100</v>
      </c>
      <c r="M270" s="25">
        <f t="shared" si="101"/>
        <v>15100</v>
      </c>
    </row>
    <row r="271" spans="1:13" x14ac:dyDescent="0.25">
      <c r="D271" s="58"/>
      <c r="E271" s="59"/>
      <c r="F271" s="12" t="s">
        <v>49</v>
      </c>
      <c r="G271" s="13">
        <f>G267+G270</f>
        <v>36339.51</v>
      </c>
      <c r="H271" s="13">
        <f t="shared" ref="H271:M271" si="102">H267+H270</f>
        <v>44554.86</v>
      </c>
      <c r="I271" s="13">
        <f t="shared" si="102"/>
        <v>12500</v>
      </c>
      <c r="J271" s="13">
        <f t="shared" si="102"/>
        <v>14295.99</v>
      </c>
      <c r="K271" s="13">
        <f t="shared" si="102"/>
        <v>15100</v>
      </c>
      <c r="L271" s="13">
        <f t="shared" si="102"/>
        <v>15100</v>
      </c>
      <c r="M271" s="13">
        <f t="shared" si="102"/>
        <v>15100</v>
      </c>
    </row>
    <row r="273" spans="1:13" x14ac:dyDescent="0.25">
      <c r="E273" s="72" t="s">
        <v>126</v>
      </c>
      <c r="F273" s="58" t="s">
        <v>207</v>
      </c>
      <c r="G273" s="78">
        <v>4428.6400000000003</v>
      </c>
      <c r="H273" s="78">
        <v>544.67999999999995</v>
      </c>
      <c r="I273" s="78">
        <v>4600</v>
      </c>
      <c r="J273" s="78">
        <v>1584.1</v>
      </c>
      <c r="K273" s="78">
        <v>4600</v>
      </c>
      <c r="L273" s="78">
        <f t="shared" ref="L273:M275" si="103">K273</f>
        <v>4600</v>
      </c>
      <c r="M273" s="79">
        <f t="shared" si="103"/>
        <v>4600</v>
      </c>
    </row>
    <row r="274" spans="1:13" x14ac:dyDescent="0.25">
      <c r="E274" s="73"/>
      <c r="F274" s="77" t="s">
        <v>208</v>
      </c>
      <c r="G274" s="80">
        <v>30854.74</v>
      </c>
      <c r="H274" s="80">
        <v>29609.74</v>
      </c>
      <c r="I274" s="80">
        <v>6600</v>
      </c>
      <c r="J274" s="80">
        <v>6791.76</v>
      </c>
      <c r="K274" s="80">
        <v>6700</v>
      </c>
      <c r="L274" s="80">
        <f t="shared" si="103"/>
        <v>6700</v>
      </c>
      <c r="M274" s="82">
        <f t="shared" si="103"/>
        <v>6700</v>
      </c>
    </row>
    <row r="275" spans="1:13" x14ac:dyDescent="0.25">
      <c r="E275" s="75"/>
      <c r="F275" s="76" t="s">
        <v>209</v>
      </c>
      <c r="G275" s="83">
        <v>1236.1300000000001</v>
      </c>
      <c r="H275" s="83">
        <v>10960.44</v>
      </c>
      <c r="I275" s="83">
        <v>1300</v>
      </c>
      <c r="J275" s="83">
        <v>3727.48</v>
      </c>
      <c r="K275" s="83">
        <v>3700</v>
      </c>
      <c r="L275" s="83">
        <f t="shared" si="103"/>
        <v>3700</v>
      </c>
      <c r="M275" s="84">
        <f t="shared" si="103"/>
        <v>3700</v>
      </c>
    </row>
    <row r="276" spans="1:13" x14ac:dyDescent="0.25">
      <c r="E276" s="74"/>
      <c r="F276" s="74"/>
      <c r="G276" s="80"/>
      <c r="H276" s="80"/>
      <c r="I276" s="80"/>
      <c r="J276" s="80"/>
      <c r="K276" s="80"/>
      <c r="L276" s="80"/>
      <c r="M276" s="80"/>
    </row>
    <row r="277" spans="1:13" x14ac:dyDescent="0.25">
      <c r="D277" s="95" t="s">
        <v>103</v>
      </c>
      <c r="E277" s="95"/>
      <c r="F277" s="95"/>
      <c r="G277" s="95"/>
      <c r="H277" s="95"/>
      <c r="I277" s="95"/>
      <c r="J277" s="95"/>
      <c r="K277" s="95"/>
      <c r="L277" s="95"/>
      <c r="M277" s="95"/>
    </row>
    <row r="278" spans="1:13" x14ac:dyDescent="0.25">
      <c r="D278" s="7" t="s">
        <v>4</v>
      </c>
      <c r="E278" s="7" t="s">
        <v>38</v>
      </c>
      <c r="F278" s="7" t="s">
        <v>3</v>
      </c>
      <c r="G278" s="7" t="s">
        <v>56</v>
      </c>
      <c r="H278" s="7" t="s">
        <v>57</v>
      </c>
      <c r="I278" s="7" t="s">
        <v>58</v>
      </c>
      <c r="J278" s="7" t="s">
        <v>59</v>
      </c>
      <c r="K278" s="7" t="s">
        <v>312</v>
      </c>
      <c r="L278" s="7" t="s">
        <v>313</v>
      </c>
      <c r="M278" s="7" t="s">
        <v>314</v>
      </c>
    </row>
    <row r="279" spans="1:13" x14ac:dyDescent="0.25">
      <c r="A279">
        <v>5</v>
      </c>
      <c r="B279">
        <v>2</v>
      </c>
      <c r="C279">
        <v>2</v>
      </c>
      <c r="D279" s="27" t="s">
        <v>20</v>
      </c>
      <c r="E279" s="10">
        <v>630</v>
      </c>
      <c r="F279" s="10" t="s">
        <v>41</v>
      </c>
      <c r="G279" s="11">
        <v>4581.8599999999997</v>
      </c>
      <c r="H279" s="11">
        <v>971.53</v>
      </c>
      <c r="I279" s="11">
        <v>2050</v>
      </c>
      <c r="J279" s="11">
        <v>761.78</v>
      </c>
      <c r="K279" s="11">
        <v>1500</v>
      </c>
      <c r="L279" s="11">
        <f>K279</f>
        <v>1500</v>
      </c>
      <c r="M279" s="11">
        <f>L279</f>
        <v>1500</v>
      </c>
    </row>
    <row r="280" spans="1:13" x14ac:dyDescent="0.25">
      <c r="A280">
        <v>5</v>
      </c>
      <c r="B280">
        <v>2</v>
      </c>
      <c r="C280">
        <v>2</v>
      </c>
      <c r="D280" s="14" t="s">
        <v>43</v>
      </c>
      <c r="E280" s="12">
        <v>41</v>
      </c>
      <c r="F280" s="12" t="s">
        <v>42</v>
      </c>
      <c r="G280" s="13">
        <f t="shared" ref="G280:M280" si="104">SUM(G279:G279)</f>
        <v>4581.8599999999997</v>
      </c>
      <c r="H280" s="13">
        <f t="shared" si="104"/>
        <v>971.53</v>
      </c>
      <c r="I280" s="13">
        <f t="shared" si="104"/>
        <v>2050</v>
      </c>
      <c r="J280" s="13">
        <f t="shared" si="104"/>
        <v>761.78</v>
      </c>
      <c r="K280" s="13">
        <f t="shared" si="104"/>
        <v>1500</v>
      </c>
      <c r="L280" s="13">
        <f t="shared" si="104"/>
        <v>1500</v>
      </c>
      <c r="M280" s="13">
        <f t="shared" si="104"/>
        <v>1500</v>
      </c>
    </row>
    <row r="282" spans="1:13" x14ac:dyDescent="0.25">
      <c r="D282" s="95" t="s">
        <v>97</v>
      </c>
      <c r="E282" s="95"/>
      <c r="F282" s="95"/>
      <c r="G282" s="95"/>
      <c r="H282" s="95"/>
      <c r="I282" s="95"/>
      <c r="J282" s="95"/>
      <c r="K282" s="95"/>
      <c r="L282" s="95"/>
      <c r="M282" s="95"/>
    </row>
    <row r="283" spans="1:13" x14ac:dyDescent="0.25">
      <c r="D283" s="7" t="s">
        <v>4</v>
      </c>
      <c r="E283" s="7" t="s">
        <v>38</v>
      </c>
      <c r="F283" s="7" t="s">
        <v>3</v>
      </c>
      <c r="G283" s="7" t="s">
        <v>56</v>
      </c>
      <c r="H283" s="7" t="s">
        <v>57</v>
      </c>
      <c r="I283" s="7" t="s">
        <v>58</v>
      </c>
      <c r="J283" s="7" t="s">
        <v>59</v>
      </c>
      <c r="K283" s="7" t="s">
        <v>312</v>
      </c>
      <c r="L283" s="7" t="s">
        <v>313</v>
      </c>
      <c r="M283" s="7" t="s">
        <v>314</v>
      </c>
    </row>
    <row r="284" spans="1:13" x14ac:dyDescent="0.25">
      <c r="A284">
        <v>5</v>
      </c>
      <c r="B284">
        <v>2</v>
      </c>
      <c r="C284">
        <v>3</v>
      </c>
      <c r="D284" s="123" t="s">
        <v>20</v>
      </c>
      <c r="E284" s="10">
        <v>610</v>
      </c>
      <c r="F284" s="10" t="s">
        <v>39</v>
      </c>
      <c r="G284" s="11">
        <v>0</v>
      </c>
      <c r="H284" s="11">
        <v>13176.56</v>
      </c>
      <c r="I284" s="11">
        <v>17030</v>
      </c>
      <c r="J284" s="11">
        <v>18703.16</v>
      </c>
      <c r="K284" s="11">
        <v>19330</v>
      </c>
      <c r="L284" s="11">
        <v>25774</v>
      </c>
      <c r="M284" s="11">
        <v>25774</v>
      </c>
    </row>
    <row r="285" spans="1:13" x14ac:dyDescent="0.25">
      <c r="A285">
        <v>5</v>
      </c>
      <c r="B285">
        <v>2</v>
      </c>
      <c r="C285">
        <v>3</v>
      </c>
      <c r="D285" s="123"/>
      <c r="E285" s="10">
        <v>620</v>
      </c>
      <c r="F285" s="10" t="s">
        <v>40</v>
      </c>
      <c r="G285" s="11">
        <v>0</v>
      </c>
      <c r="H285" s="11">
        <v>4572.79</v>
      </c>
      <c r="I285" s="11">
        <v>5910</v>
      </c>
      <c r="J285" s="11">
        <v>6536.76</v>
      </c>
      <c r="K285" s="11">
        <v>6998</v>
      </c>
      <c r="L285" s="11">
        <v>9332</v>
      </c>
      <c r="M285" s="11">
        <v>9332</v>
      </c>
    </row>
    <row r="286" spans="1:13" x14ac:dyDescent="0.25">
      <c r="A286">
        <v>5</v>
      </c>
      <c r="B286">
        <v>2</v>
      </c>
      <c r="C286">
        <v>3</v>
      </c>
      <c r="D286" s="23" t="s">
        <v>43</v>
      </c>
      <c r="E286" s="41" t="s">
        <v>98</v>
      </c>
      <c r="F286" s="24" t="s">
        <v>55</v>
      </c>
      <c r="G286" s="25">
        <f t="shared" ref="G286:M286" si="105">SUM(G284:G285)</f>
        <v>0</v>
      </c>
      <c r="H286" s="25">
        <f t="shared" si="105"/>
        <v>17749.349999999999</v>
      </c>
      <c r="I286" s="25">
        <f t="shared" si="105"/>
        <v>22940</v>
      </c>
      <c r="J286" s="25">
        <f t="shared" si="105"/>
        <v>25239.919999999998</v>
      </c>
      <c r="K286" s="25">
        <f t="shared" si="105"/>
        <v>26328</v>
      </c>
      <c r="L286" s="25">
        <f t="shared" si="105"/>
        <v>35106</v>
      </c>
      <c r="M286" s="25">
        <f t="shared" si="105"/>
        <v>35106</v>
      </c>
    </row>
    <row r="287" spans="1:13" x14ac:dyDescent="0.25">
      <c r="A287">
        <v>5</v>
      </c>
      <c r="B287">
        <v>2</v>
      </c>
      <c r="C287">
        <v>3</v>
      </c>
      <c r="D287" s="123" t="s">
        <v>20</v>
      </c>
      <c r="E287" s="10">
        <v>610</v>
      </c>
      <c r="F287" s="10" t="s">
        <v>39</v>
      </c>
      <c r="G287" s="11">
        <v>0</v>
      </c>
      <c r="H287" s="11">
        <v>11297.46</v>
      </c>
      <c r="I287" s="11">
        <v>7900</v>
      </c>
      <c r="J287" s="11">
        <v>7034.37</v>
      </c>
      <c r="K287" s="11">
        <v>6590</v>
      </c>
      <c r="L287" s="11">
        <v>8786</v>
      </c>
      <c r="M287" s="11">
        <v>8786</v>
      </c>
    </row>
    <row r="288" spans="1:13" x14ac:dyDescent="0.25">
      <c r="A288">
        <v>5</v>
      </c>
      <c r="B288">
        <v>2</v>
      </c>
      <c r="C288">
        <v>3</v>
      </c>
      <c r="D288" s="123"/>
      <c r="E288" s="10">
        <v>620</v>
      </c>
      <c r="F288" s="10" t="s">
        <v>40</v>
      </c>
      <c r="G288" s="11">
        <v>0</v>
      </c>
      <c r="H288" s="11">
        <v>4209.9399999999996</v>
      </c>
      <c r="I288" s="11">
        <v>2803</v>
      </c>
      <c r="J288" s="11">
        <v>2496.7600000000002</v>
      </c>
      <c r="K288" s="11">
        <v>2061</v>
      </c>
      <c r="L288" s="11">
        <v>2747</v>
      </c>
      <c r="M288" s="11">
        <v>2747</v>
      </c>
    </row>
    <row r="289" spans="1:13" x14ac:dyDescent="0.25">
      <c r="A289">
        <v>5</v>
      </c>
      <c r="B289">
        <v>2</v>
      </c>
      <c r="C289">
        <v>3</v>
      </c>
      <c r="D289" s="123"/>
      <c r="E289" s="10">
        <v>630</v>
      </c>
      <c r="F289" s="10" t="s">
        <v>41</v>
      </c>
      <c r="G289" s="11">
        <v>0</v>
      </c>
      <c r="H289" s="11">
        <v>2082.5700000000002</v>
      </c>
      <c r="I289" s="11">
        <v>2896</v>
      </c>
      <c r="J289" s="11">
        <v>2845.57</v>
      </c>
      <c r="K289" s="11">
        <v>2994</v>
      </c>
      <c r="L289" s="11">
        <v>3852</v>
      </c>
      <c r="M289" s="11">
        <v>3900</v>
      </c>
    </row>
    <row r="290" spans="1:13" x14ac:dyDescent="0.25">
      <c r="A290">
        <v>5</v>
      </c>
      <c r="B290">
        <v>2</v>
      </c>
      <c r="C290">
        <v>3</v>
      </c>
      <c r="D290" s="123"/>
      <c r="E290" s="10">
        <v>640</v>
      </c>
      <c r="F290" s="10" t="s">
        <v>48</v>
      </c>
      <c r="G290" s="11">
        <v>0</v>
      </c>
      <c r="H290" s="11">
        <v>88.99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</row>
    <row r="291" spans="1:13" x14ac:dyDescent="0.25">
      <c r="A291">
        <v>5</v>
      </c>
      <c r="B291">
        <v>2</v>
      </c>
      <c r="C291">
        <v>3</v>
      </c>
      <c r="D291" s="23" t="s">
        <v>43</v>
      </c>
      <c r="E291" s="24">
        <v>41</v>
      </c>
      <c r="F291" s="24" t="s">
        <v>42</v>
      </c>
      <c r="G291" s="25">
        <f>SUM(G287:G290)</f>
        <v>0</v>
      </c>
      <c r="H291" s="25">
        <f t="shared" ref="H291:M291" si="106">SUM(H287:H290)</f>
        <v>17678.96</v>
      </c>
      <c r="I291" s="25">
        <f t="shared" si="106"/>
        <v>13599</v>
      </c>
      <c r="J291" s="25">
        <f t="shared" si="106"/>
        <v>12376.7</v>
      </c>
      <c r="K291" s="25">
        <f t="shared" si="106"/>
        <v>11645</v>
      </c>
      <c r="L291" s="25">
        <f t="shared" si="106"/>
        <v>15385</v>
      </c>
      <c r="M291" s="25">
        <f t="shared" si="106"/>
        <v>15433</v>
      </c>
    </row>
    <row r="292" spans="1:13" x14ac:dyDescent="0.25">
      <c r="D292" s="58"/>
      <c r="E292" s="59"/>
      <c r="F292" s="12" t="s">
        <v>49</v>
      </c>
      <c r="G292" s="13">
        <f>G286+G291</f>
        <v>0</v>
      </c>
      <c r="H292" s="13">
        <f t="shared" ref="H292:M292" si="107">H286+H291</f>
        <v>35428.31</v>
      </c>
      <c r="I292" s="13">
        <f t="shared" si="107"/>
        <v>36539</v>
      </c>
      <c r="J292" s="13">
        <f t="shared" si="107"/>
        <v>37616.619999999995</v>
      </c>
      <c r="K292" s="13">
        <f t="shared" si="107"/>
        <v>37973</v>
      </c>
      <c r="L292" s="13">
        <f t="shared" si="107"/>
        <v>50491</v>
      </c>
      <c r="M292" s="13">
        <f t="shared" si="107"/>
        <v>50539</v>
      </c>
    </row>
    <row r="294" spans="1:13" x14ac:dyDescent="0.25">
      <c r="D294" s="96" t="s">
        <v>99</v>
      </c>
      <c r="E294" s="96"/>
      <c r="F294" s="96"/>
      <c r="G294" s="96"/>
      <c r="H294" s="96"/>
      <c r="I294" s="96"/>
      <c r="J294" s="96"/>
      <c r="K294" s="96"/>
      <c r="L294" s="96"/>
      <c r="M294" s="96"/>
    </row>
    <row r="295" spans="1:13" x14ac:dyDescent="0.25">
      <c r="D295" s="8"/>
      <c r="E295" s="8"/>
      <c r="F295" s="8"/>
      <c r="G295" s="7" t="s">
        <v>56</v>
      </c>
      <c r="H295" s="7" t="s">
        <v>57</v>
      </c>
      <c r="I295" s="7" t="s">
        <v>58</v>
      </c>
      <c r="J295" s="7" t="s">
        <v>59</v>
      </c>
      <c r="K295" s="7" t="s">
        <v>312</v>
      </c>
      <c r="L295" s="7" t="s">
        <v>313</v>
      </c>
      <c r="M295" s="7" t="s">
        <v>314</v>
      </c>
    </row>
    <row r="296" spans="1:13" x14ac:dyDescent="0.25">
      <c r="A296">
        <v>6</v>
      </c>
      <c r="D296" s="29" t="s">
        <v>50</v>
      </c>
      <c r="E296" s="30">
        <v>41</v>
      </c>
      <c r="F296" s="30" t="s">
        <v>45</v>
      </c>
      <c r="G296" s="31">
        <f t="shared" ref="G296:M296" si="108">G302+G325+G358</f>
        <v>80268.350000000006</v>
      </c>
      <c r="H296" s="31">
        <f t="shared" si="108"/>
        <v>69040.48000000001</v>
      </c>
      <c r="I296" s="31">
        <f t="shared" si="108"/>
        <v>60970</v>
      </c>
      <c r="J296" s="31">
        <f t="shared" si="108"/>
        <v>50038.47</v>
      </c>
      <c r="K296" s="31">
        <f t="shared" si="108"/>
        <v>44400</v>
      </c>
      <c r="L296" s="31">
        <f t="shared" si="108"/>
        <v>33900</v>
      </c>
      <c r="M296" s="31">
        <f t="shared" si="108"/>
        <v>33900</v>
      </c>
    </row>
    <row r="297" spans="1:13" x14ac:dyDescent="0.25">
      <c r="D297" s="58"/>
      <c r="E297" s="59"/>
      <c r="F297" s="32" t="s">
        <v>49</v>
      </c>
      <c r="G297" s="33">
        <f>SUM(G296:G296)</f>
        <v>80268.350000000006</v>
      </c>
      <c r="H297" s="33">
        <f t="shared" ref="H297" si="109">SUM(H296:H296)</f>
        <v>69040.48000000001</v>
      </c>
      <c r="I297" s="33">
        <f t="shared" ref="I297" si="110">SUM(I296:I296)</f>
        <v>60970</v>
      </c>
      <c r="J297" s="33">
        <f t="shared" ref="J297" si="111">SUM(J296:J296)</f>
        <v>50038.47</v>
      </c>
      <c r="K297" s="33">
        <f t="shared" ref="K297" si="112">SUM(K296:K296)</f>
        <v>44400</v>
      </c>
      <c r="L297" s="33">
        <f t="shared" ref="L297" si="113">SUM(L296:L296)</f>
        <v>33900</v>
      </c>
      <c r="M297" s="33">
        <f t="shared" ref="M297" si="114">SUM(M296:M296)</f>
        <v>33900</v>
      </c>
    </row>
    <row r="299" spans="1:13" x14ac:dyDescent="0.25">
      <c r="D299" s="97" t="s">
        <v>100</v>
      </c>
      <c r="E299" s="97"/>
      <c r="F299" s="97"/>
      <c r="G299" s="97"/>
      <c r="H299" s="97"/>
      <c r="I299" s="97"/>
      <c r="J299" s="97"/>
      <c r="K299" s="97"/>
      <c r="L299" s="97"/>
      <c r="M299" s="97"/>
    </row>
    <row r="300" spans="1:13" x14ac:dyDescent="0.25">
      <c r="D300" s="45"/>
      <c r="E300" s="45"/>
      <c r="F300" s="45"/>
      <c r="G300" s="46" t="s">
        <v>56</v>
      </c>
      <c r="H300" s="46" t="s">
        <v>57</v>
      </c>
      <c r="I300" s="46" t="s">
        <v>58</v>
      </c>
      <c r="J300" s="46" t="s">
        <v>59</v>
      </c>
      <c r="K300" s="46" t="s">
        <v>312</v>
      </c>
      <c r="L300" s="46" t="s">
        <v>313</v>
      </c>
      <c r="M300" s="46" t="s">
        <v>314</v>
      </c>
    </row>
    <row r="301" spans="1:13" x14ac:dyDescent="0.25">
      <c r="A301">
        <v>6</v>
      </c>
      <c r="B301">
        <v>1</v>
      </c>
      <c r="D301" s="28" t="s">
        <v>50</v>
      </c>
      <c r="E301" s="10">
        <v>41</v>
      </c>
      <c r="F301" s="10" t="s">
        <v>45</v>
      </c>
      <c r="G301" s="11">
        <f>G310+G315</f>
        <v>21520.240000000005</v>
      </c>
      <c r="H301" s="11">
        <f t="shared" ref="H301:M301" si="115">H310+H315</f>
        <v>23331.760000000002</v>
      </c>
      <c r="I301" s="11">
        <f t="shared" si="115"/>
        <v>22144</v>
      </c>
      <c r="J301" s="11">
        <f t="shared" si="115"/>
        <v>23164.289999999997</v>
      </c>
      <c r="K301" s="11">
        <f t="shared" si="115"/>
        <v>11000</v>
      </c>
      <c r="L301" s="11">
        <f t="shared" si="115"/>
        <v>8500</v>
      </c>
      <c r="M301" s="11">
        <f t="shared" si="115"/>
        <v>8500</v>
      </c>
    </row>
    <row r="302" spans="1:13" x14ac:dyDescent="0.25">
      <c r="A302">
        <v>6</v>
      </c>
      <c r="B302">
        <v>1</v>
      </c>
      <c r="D302" s="58"/>
      <c r="E302" s="59"/>
      <c r="F302" s="12" t="s">
        <v>49</v>
      </c>
      <c r="G302" s="13">
        <f t="shared" ref="G302:M302" si="116">SUM(G301:G301)</f>
        <v>21520.240000000005</v>
      </c>
      <c r="H302" s="13">
        <f t="shared" si="116"/>
        <v>23331.760000000002</v>
      </c>
      <c r="I302" s="13">
        <f t="shared" si="116"/>
        <v>22144</v>
      </c>
      <c r="J302" s="13">
        <f t="shared" si="116"/>
        <v>23164.289999999997</v>
      </c>
      <c r="K302" s="13">
        <f t="shared" si="116"/>
        <v>11000</v>
      </c>
      <c r="L302" s="13">
        <f t="shared" si="116"/>
        <v>8500</v>
      </c>
      <c r="M302" s="13">
        <f t="shared" si="116"/>
        <v>8500</v>
      </c>
    </row>
    <row r="304" spans="1:13" x14ac:dyDescent="0.25">
      <c r="D304" s="95" t="s">
        <v>101</v>
      </c>
      <c r="E304" s="95"/>
      <c r="F304" s="95"/>
      <c r="G304" s="95"/>
      <c r="H304" s="95"/>
      <c r="I304" s="95"/>
      <c r="J304" s="95"/>
      <c r="K304" s="95"/>
      <c r="L304" s="95"/>
      <c r="M304" s="95"/>
    </row>
    <row r="305" spans="1:13" x14ac:dyDescent="0.25">
      <c r="D305" s="7" t="s">
        <v>4</v>
      </c>
      <c r="E305" s="7" t="s">
        <v>38</v>
      </c>
      <c r="F305" s="7" t="s">
        <v>3</v>
      </c>
      <c r="G305" s="7" t="s">
        <v>56</v>
      </c>
      <c r="H305" s="7" t="s">
        <v>57</v>
      </c>
      <c r="I305" s="7" t="s">
        <v>58</v>
      </c>
      <c r="J305" s="7" t="s">
        <v>59</v>
      </c>
      <c r="K305" s="7" t="s">
        <v>312</v>
      </c>
      <c r="L305" s="7" t="s">
        <v>313</v>
      </c>
      <c r="M305" s="7" t="s">
        <v>314</v>
      </c>
    </row>
    <row r="306" spans="1:13" x14ac:dyDescent="0.25">
      <c r="A306">
        <v>6</v>
      </c>
      <c r="B306">
        <v>1</v>
      </c>
      <c r="C306">
        <v>1</v>
      </c>
      <c r="D306" s="123" t="s">
        <v>23</v>
      </c>
      <c r="E306" s="10">
        <v>610</v>
      </c>
      <c r="F306" s="10" t="s">
        <v>39</v>
      </c>
      <c r="G306" s="11">
        <v>5716.1</v>
      </c>
      <c r="H306" s="11">
        <v>7700.41</v>
      </c>
      <c r="I306" s="11">
        <v>2592</v>
      </c>
      <c r="J306" s="11">
        <v>2414.62</v>
      </c>
      <c r="K306" s="11">
        <v>0</v>
      </c>
      <c r="L306" s="11">
        <f>K306</f>
        <v>0</v>
      </c>
      <c r="M306" s="11">
        <f>L306</f>
        <v>0</v>
      </c>
    </row>
    <row r="307" spans="1:13" x14ac:dyDescent="0.25">
      <c r="A307">
        <v>6</v>
      </c>
      <c r="B307">
        <v>1</v>
      </c>
      <c r="C307">
        <v>1</v>
      </c>
      <c r="D307" s="123"/>
      <c r="E307" s="10">
        <v>620</v>
      </c>
      <c r="F307" s="10" t="s">
        <v>40</v>
      </c>
      <c r="G307" s="11">
        <v>2646.21</v>
      </c>
      <c r="H307" s="11">
        <v>3208.26</v>
      </c>
      <c r="I307" s="11">
        <v>1751</v>
      </c>
      <c r="J307" s="11">
        <v>1550.51</v>
      </c>
      <c r="K307" s="11">
        <v>0</v>
      </c>
      <c r="L307" s="11">
        <f t="shared" ref="L307:M309" si="117">K307</f>
        <v>0</v>
      </c>
      <c r="M307" s="11">
        <f t="shared" si="117"/>
        <v>0</v>
      </c>
    </row>
    <row r="308" spans="1:13" x14ac:dyDescent="0.25">
      <c r="A308">
        <v>6</v>
      </c>
      <c r="B308">
        <v>1</v>
      </c>
      <c r="C308">
        <v>1</v>
      </c>
      <c r="D308" s="123"/>
      <c r="E308" s="10">
        <v>630</v>
      </c>
      <c r="F308" s="10" t="s">
        <v>41</v>
      </c>
      <c r="G308" s="11">
        <v>8564.7800000000007</v>
      </c>
      <c r="H308" s="11">
        <v>9555.19</v>
      </c>
      <c r="I308" s="11">
        <v>12968</v>
      </c>
      <c r="J308" s="11">
        <v>14318.22</v>
      </c>
      <c r="K308" s="11">
        <v>3800</v>
      </c>
      <c r="L308" s="11">
        <v>1300</v>
      </c>
      <c r="M308" s="11">
        <f t="shared" si="117"/>
        <v>1300</v>
      </c>
    </row>
    <row r="309" spans="1:13" x14ac:dyDescent="0.25">
      <c r="A309">
        <v>6</v>
      </c>
      <c r="B309">
        <v>1</v>
      </c>
      <c r="C309">
        <v>1</v>
      </c>
      <c r="D309" s="123"/>
      <c r="E309" s="10">
        <v>640</v>
      </c>
      <c r="F309" s="10" t="s">
        <v>48</v>
      </c>
      <c r="G309" s="11">
        <v>3320.95</v>
      </c>
      <c r="H309" s="11">
        <v>0</v>
      </c>
      <c r="I309" s="11">
        <v>1333</v>
      </c>
      <c r="J309" s="11">
        <v>1421.96</v>
      </c>
      <c r="K309" s="11">
        <v>4200</v>
      </c>
      <c r="L309" s="11">
        <f t="shared" si="117"/>
        <v>4200</v>
      </c>
      <c r="M309" s="11">
        <f t="shared" si="117"/>
        <v>4200</v>
      </c>
    </row>
    <row r="310" spans="1:13" x14ac:dyDescent="0.25">
      <c r="A310">
        <v>6</v>
      </c>
      <c r="B310">
        <v>1</v>
      </c>
      <c r="C310">
        <v>1</v>
      </c>
      <c r="D310" s="14" t="s">
        <v>43</v>
      </c>
      <c r="E310" s="12">
        <v>41</v>
      </c>
      <c r="F310" s="12" t="s">
        <v>42</v>
      </c>
      <c r="G310" s="13">
        <f>SUM(G306:G309)</f>
        <v>20248.040000000005</v>
      </c>
      <c r="H310" s="13">
        <f t="shared" ref="H310:M310" si="118">SUM(H306:H309)</f>
        <v>20463.86</v>
      </c>
      <c r="I310" s="13">
        <f t="shared" si="118"/>
        <v>18644</v>
      </c>
      <c r="J310" s="13">
        <f t="shared" si="118"/>
        <v>19705.309999999998</v>
      </c>
      <c r="K310" s="13">
        <f t="shared" si="118"/>
        <v>8000</v>
      </c>
      <c r="L310" s="13">
        <f t="shared" si="118"/>
        <v>5500</v>
      </c>
      <c r="M310" s="13">
        <f t="shared" si="118"/>
        <v>5500</v>
      </c>
    </row>
    <row r="312" spans="1:13" x14ac:dyDescent="0.25">
      <c r="D312" s="95" t="s">
        <v>102</v>
      </c>
      <c r="E312" s="95"/>
      <c r="F312" s="95"/>
      <c r="G312" s="95"/>
      <c r="H312" s="95"/>
      <c r="I312" s="95"/>
      <c r="J312" s="95"/>
      <c r="K312" s="95"/>
      <c r="L312" s="95"/>
      <c r="M312" s="95"/>
    </row>
    <row r="313" spans="1:13" x14ac:dyDescent="0.25">
      <c r="D313" s="7" t="s">
        <v>4</v>
      </c>
      <c r="E313" s="7" t="s">
        <v>38</v>
      </c>
      <c r="F313" s="7" t="s">
        <v>3</v>
      </c>
      <c r="G313" s="7" t="s">
        <v>56</v>
      </c>
      <c r="H313" s="7" t="s">
        <v>57</v>
      </c>
      <c r="I313" s="7" t="s">
        <v>58</v>
      </c>
      <c r="J313" s="7" t="s">
        <v>59</v>
      </c>
      <c r="K313" s="7" t="s">
        <v>312</v>
      </c>
      <c r="L313" s="7" t="s">
        <v>313</v>
      </c>
      <c r="M313" s="7" t="s">
        <v>314</v>
      </c>
    </row>
    <row r="314" spans="1:13" x14ac:dyDescent="0.25">
      <c r="A314">
        <v>6</v>
      </c>
      <c r="B314">
        <v>1</v>
      </c>
      <c r="C314">
        <v>2</v>
      </c>
      <c r="D314" s="27" t="s">
        <v>23</v>
      </c>
      <c r="E314" s="10">
        <v>640</v>
      </c>
      <c r="F314" s="10" t="s">
        <v>48</v>
      </c>
      <c r="G314" s="11">
        <v>1272.2</v>
      </c>
      <c r="H314" s="11">
        <v>2867.9</v>
      </c>
      <c r="I314" s="11">
        <v>3500</v>
      </c>
      <c r="J314" s="11">
        <v>3458.98</v>
      </c>
      <c r="K314" s="11">
        <v>3000</v>
      </c>
      <c r="L314" s="11">
        <v>3000</v>
      </c>
      <c r="M314" s="11">
        <v>3000</v>
      </c>
    </row>
    <row r="315" spans="1:13" x14ac:dyDescent="0.25">
      <c r="A315">
        <v>6</v>
      </c>
      <c r="B315">
        <v>1</v>
      </c>
      <c r="C315">
        <v>2</v>
      </c>
      <c r="D315" s="14" t="s">
        <v>43</v>
      </c>
      <c r="E315" s="12">
        <v>41</v>
      </c>
      <c r="F315" s="12" t="s">
        <v>42</v>
      </c>
      <c r="G315" s="13">
        <f>SUM(G314:G314)</f>
        <v>1272.2</v>
      </c>
      <c r="H315" s="13">
        <f t="shared" ref="H315:M315" si="119">SUM(H314:H314)</f>
        <v>2867.9</v>
      </c>
      <c r="I315" s="13">
        <f t="shared" si="119"/>
        <v>3500</v>
      </c>
      <c r="J315" s="13">
        <f t="shared" si="119"/>
        <v>3458.98</v>
      </c>
      <c r="K315" s="13">
        <f t="shared" si="119"/>
        <v>3000</v>
      </c>
      <c r="L315" s="13">
        <f t="shared" si="119"/>
        <v>3000</v>
      </c>
      <c r="M315" s="13">
        <f t="shared" si="119"/>
        <v>3000</v>
      </c>
    </row>
    <row r="317" spans="1:13" x14ac:dyDescent="0.25">
      <c r="E317" s="72" t="s">
        <v>126</v>
      </c>
      <c r="F317" s="58" t="s">
        <v>203</v>
      </c>
      <c r="G317" s="78">
        <v>1272.2</v>
      </c>
      <c r="H317" s="78">
        <v>2059.9</v>
      </c>
      <c r="I317" s="78">
        <v>1500</v>
      </c>
      <c r="J317" s="78">
        <v>1558.98</v>
      </c>
      <c r="K317" s="78">
        <v>1100</v>
      </c>
      <c r="L317" s="78"/>
      <c r="M317" s="79"/>
    </row>
    <row r="318" spans="1:13" x14ac:dyDescent="0.25">
      <c r="E318" s="73"/>
      <c r="F318" s="77" t="s">
        <v>204</v>
      </c>
      <c r="G318" s="80"/>
      <c r="H318" s="80">
        <v>808</v>
      </c>
      <c r="I318" s="80">
        <v>1000</v>
      </c>
      <c r="J318" s="80">
        <v>900</v>
      </c>
      <c r="K318" s="80">
        <v>450</v>
      </c>
      <c r="L318" s="80"/>
      <c r="M318" s="82"/>
    </row>
    <row r="319" spans="1:13" x14ac:dyDescent="0.25">
      <c r="E319" s="73"/>
      <c r="F319" s="77" t="s">
        <v>205</v>
      </c>
      <c r="G319" s="80"/>
      <c r="H319" s="80"/>
      <c r="I319" s="80">
        <v>1000</v>
      </c>
      <c r="J319" s="80">
        <v>1000</v>
      </c>
      <c r="K319" s="80">
        <v>750</v>
      </c>
      <c r="L319" s="80"/>
      <c r="M319" s="82"/>
    </row>
    <row r="320" spans="1:13" x14ac:dyDescent="0.25">
      <c r="E320" s="75"/>
      <c r="F320" s="76" t="s">
        <v>193</v>
      </c>
      <c r="G320" s="83"/>
      <c r="H320" s="83"/>
      <c r="I320" s="83"/>
      <c r="J320" s="83"/>
      <c r="K320" s="83">
        <v>700</v>
      </c>
      <c r="L320" s="83">
        <v>3000</v>
      </c>
      <c r="M320" s="84">
        <v>3000</v>
      </c>
    </row>
    <row r="322" spans="1:13" x14ac:dyDescent="0.25">
      <c r="D322" s="97" t="s">
        <v>104</v>
      </c>
      <c r="E322" s="97"/>
      <c r="F322" s="97"/>
      <c r="G322" s="97"/>
      <c r="H322" s="97"/>
      <c r="I322" s="97"/>
      <c r="J322" s="97"/>
      <c r="K322" s="97"/>
      <c r="L322" s="97"/>
      <c r="M322" s="97"/>
    </row>
    <row r="323" spans="1:13" x14ac:dyDescent="0.25">
      <c r="D323" s="45"/>
      <c r="E323" s="45"/>
      <c r="F323" s="45"/>
      <c r="G323" s="46" t="s">
        <v>56</v>
      </c>
      <c r="H323" s="46" t="s">
        <v>57</v>
      </c>
      <c r="I323" s="46" t="s">
        <v>58</v>
      </c>
      <c r="J323" s="46" t="s">
        <v>59</v>
      </c>
      <c r="K323" s="46" t="s">
        <v>312</v>
      </c>
      <c r="L323" s="46" t="s">
        <v>313</v>
      </c>
      <c r="M323" s="46" t="s">
        <v>314</v>
      </c>
    </row>
    <row r="324" spans="1:13" x14ac:dyDescent="0.25">
      <c r="A324">
        <v>6</v>
      </c>
      <c r="B324">
        <v>2</v>
      </c>
      <c r="D324" s="42" t="s">
        <v>50</v>
      </c>
      <c r="E324" s="43">
        <v>41</v>
      </c>
      <c r="F324" s="43" t="s">
        <v>45</v>
      </c>
      <c r="G324" s="44">
        <f t="shared" ref="G324:M324" si="120">G331+G342+G353</f>
        <v>49183.389999999992</v>
      </c>
      <c r="H324" s="44">
        <f t="shared" si="120"/>
        <v>37144</v>
      </c>
      <c r="I324" s="44">
        <f t="shared" si="120"/>
        <v>18761</v>
      </c>
      <c r="J324" s="44">
        <f t="shared" si="120"/>
        <v>16390.239999999998</v>
      </c>
      <c r="K324" s="44">
        <f t="shared" si="120"/>
        <v>24500</v>
      </c>
      <c r="L324" s="44">
        <f t="shared" si="120"/>
        <v>17500</v>
      </c>
      <c r="M324" s="44">
        <f t="shared" si="120"/>
        <v>17500</v>
      </c>
    </row>
    <row r="325" spans="1:13" x14ac:dyDescent="0.25">
      <c r="A325">
        <v>6</v>
      </c>
      <c r="B325">
        <v>2</v>
      </c>
      <c r="D325" s="58"/>
      <c r="E325" s="59"/>
      <c r="F325" s="12" t="s">
        <v>49</v>
      </c>
      <c r="G325" s="13">
        <f t="shared" ref="G325:M325" si="121">SUM(G324:G324)</f>
        <v>49183.389999999992</v>
      </c>
      <c r="H325" s="13">
        <f t="shared" si="121"/>
        <v>37144</v>
      </c>
      <c r="I325" s="13">
        <f t="shared" si="121"/>
        <v>18761</v>
      </c>
      <c r="J325" s="13">
        <f t="shared" si="121"/>
        <v>16390.239999999998</v>
      </c>
      <c r="K325" s="13">
        <f t="shared" si="121"/>
        <v>24500</v>
      </c>
      <c r="L325" s="13">
        <f t="shared" si="121"/>
        <v>17500</v>
      </c>
      <c r="M325" s="13">
        <f t="shared" si="121"/>
        <v>17500</v>
      </c>
    </row>
    <row r="327" spans="1:13" x14ac:dyDescent="0.25">
      <c r="D327" s="95" t="s">
        <v>105</v>
      </c>
      <c r="E327" s="95"/>
      <c r="F327" s="95"/>
      <c r="G327" s="95"/>
      <c r="H327" s="95"/>
      <c r="I327" s="95"/>
      <c r="J327" s="95"/>
      <c r="K327" s="95"/>
      <c r="L327" s="95"/>
      <c r="M327" s="95"/>
    </row>
    <row r="328" spans="1:13" x14ac:dyDescent="0.25">
      <c r="D328" s="7" t="s">
        <v>4</v>
      </c>
      <c r="E328" s="7" t="s">
        <v>38</v>
      </c>
      <c r="F328" s="7" t="s">
        <v>3</v>
      </c>
      <c r="G328" s="7" t="s">
        <v>56</v>
      </c>
      <c r="H328" s="7" t="s">
        <v>57</v>
      </c>
      <c r="I328" s="7" t="s">
        <v>58</v>
      </c>
      <c r="J328" s="7" t="s">
        <v>59</v>
      </c>
      <c r="K328" s="7" t="s">
        <v>312</v>
      </c>
      <c r="L328" s="7" t="s">
        <v>313</v>
      </c>
      <c r="M328" s="7" t="s">
        <v>314</v>
      </c>
    </row>
    <row r="329" spans="1:13" x14ac:dyDescent="0.25">
      <c r="A329">
        <v>6</v>
      </c>
      <c r="B329">
        <v>2</v>
      </c>
      <c r="C329">
        <v>1</v>
      </c>
      <c r="D329" s="123" t="s">
        <v>24</v>
      </c>
      <c r="E329" s="10">
        <v>620</v>
      </c>
      <c r="F329" s="10" t="s">
        <v>40</v>
      </c>
      <c r="G329" s="11">
        <v>846</v>
      </c>
      <c r="H329" s="11">
        <v>896.55</v>
      </c>
      <c r="I329" s="11">
        <v>458</v>
      </c>
      <c r="J329" s="11">
        <v>600.88</v>
      </c>
      <c r="K329" s="11">
        <v>452</v>
      </c>
      <c r="L329" s="11">
        <f>K329</f>
        <v>452</v>
      </c>
      <c r="M329" s="11">
        <f>L329</f>
        <v>452</v>
      </c>
    </row>
    <row r="330" spans="1:13" x14ac:dyDescent="0.25">
      <c r="A330">
        <v>6</v>
      </c>
      <c r="B330">
        <v>2</v>
      </c>
      <c r="C330">
        <v>1</v>
      </c>
      <c r="D330" s="123"/>
      <c r="E330" s="10">
        <v>630</v>
      </c>
      <c r="F330" s="10" t="s">
        <v>41</v>
      </c>
      <c r="G330" s="11">
        <v>11690.74</v>
      </c>
      <c r="H330" s="11">
        <v>11438.25</v>
      </c>
      <c r="I330" s="11">
        <v>7818</v>
      </c>
      <c r="J330" s="11">
        <v>8012.75</v>
      </c>
      <c r="K330" s="11">
        <v>7848</v>
      </c>
      <c r="L330" s="11">
        <f>K330</f>
        <v>7848</v>
      </c>
      <c r="M330" s="11">
        <f>L330</f>
        <v>7848</v>
      </c>
    </row>
    <row r="331" spans="1:13" x14ac:dyDescent="0.25">
      <c r="A331">
        <v>6</v>
      </c>
      <c r="B331">
        <v>2</v>
      </c>
      <c r="C331">
        <v>1</v>
      </c>
      <c r="D331" s="14" t="s">
        <v>43</v>
      </c>
      <c r="E331" s="12">
        <v>41</v>
      </c>
      <c r="F331" s="12" t="s">
        <v>42</v>
      </c>
      <c r="G331" s="13">
        <f t="shared" ref="G331:M331" si="122">SUM(G329:G330)</f>
        <v>12536.74</v>
      </c>
      <c r="H331" s="13">
        <f t="shared" si="122"/>
        <v>12334.8</v>
      </c>
      <c r="I331" s="13">
        <f t="shared" si="122"/>
        <v>8276</v>
      </c>
      <c r="J331" s="13">
        <f t="shared" si="122"/>
        <v>8613.6299999999992</v>
      </c>
      <c r="K331" s="13">
        <f t="shared" si="122"/>
        <v>8300</v>
      </c>
      <c r="L331" s="13">
        <f t="shared" si="122"/>
        <v>8300</v>
      </c>
      <c r="M331" s="13">
        <f t="shared" si="122"/>
        <v>8300</v>
      </c>
    </row>
    <row r="333" spans="1:13" x14ac:dyDescent="0.25">
      <c r="E333" s="72" t="s">
        <v>126</v>
      </c>
      <c r="F333" s="58" t="s">
        <v>187</v>
      </c>
      <c r="G333" s="78">
        <v>866.86</v>
      </c>
      <c r="H333" s="78">
        <v>1818.85</v>
      </c>
      <c r="I333" s="78">
        <v>1210</v>
      </c>
      <c r="J333" s="78">
        <v>1210</v>
      </c>
      <c r="K333" s="78">
        <v>1200</v>
      </c>
      <c r="L333" s="78">
        <f>K333</f>
        <v>1200</v>
      </c>
      <c r="M333" s="79">
        <f>L333</f>
        <v>1200</v>
      </c>
    </row>
    <row r="334" spans="1:13" x14ac:dyDescent="0.25">
      <c r="E334" s="73"/>
      <c r="F334" s="77" t="s">
        <v>188</v>
      </c>
      <c r="G334" s="80">
        <v>5223.01</v>
      </c>
      <c r="H334" s="80">
        <v>2280.16</v>
      </c>
      <c r="I334" s="80">
        <v>2928</v>
      </c>
      <c r="J334" s="80">
        <v>2932</v>
      </c>
      <c r="K334" s="80">
        <v>2900</v>
      </c>
      <c r="L334" s="80">
        <f t="shared" ref="L334:M335" si="123">K334</f>
        <v>2900</v>
      </c>
      <c r="M334" s="82">
        <f t="shared" si="123"/>
        <v>2900</v>
      </c>
    </row>
    <row r="335" spans="1:13" x14ac:dyDescent="0.25">
      <c r="E335" s="75"/>
      <c r="F335" s="76" t="s">
        <v>202</v>
      </c>
      <c r="G335" s="83">
        <v>5676.5</v>
      </c>
      <c r="H335" s="83">
        <v>5482.55</v>
      </c>
      <c r="I335" s="83">
        <v>3028</v>
      </c>
      <c r="J335" s="83">
        <v>3170.88</v>
      </c>
      <c r="K335" s="83">
        <v>2316</v>
      </c>
      <c r="L335" s="83">
        <f t="shared" si="123"/>
        <v>2316</v>
      </c>
      <c r="M335" s="84">
        <f t="shared" si="123"/>
        <v>2316</v>
      </c>
    </row>
    <row r="337" spans="1:13" x14ac:dyDescent="0.25">
      <c r="D337" s="95" t="s">
        <v>106</v>
      </c>
      <c r="E337" s="95"/>
      <c r="F337" s="95"/>
      <c r="G337" s="95"/>
      <c r="H337" s="95"/>
      <c r="I337" s="95"/>
      <c r="J337" s="95"/>
      <c r="K337" s="95"/>
      <c r="L337" s="95"/>
      <c r="M337" s="95"/>
    </row>
    <row r="338" spans="1:13" x14ac:dyDescent="0.25">
      <c r="D338" s="7" t="s">
        <v>4</v>
      </c>
      <c r="E338" s="7" t="s">
        <v>38</v>
      </c>
      <c r="F338" s="7" t="s">
        <v>3</v>
      </c>
      <c r="G338" s="7" t="s">
        <v>56</v>
      </c>
      <c r="H338" s="7" t="s">
        <v>57</v>
      </c>
      <c r="I338" s="7" t="s">
        <v>58</v>
      </c>
      <c r="J338" s="7" t="s">
        <v>59</v>
      </c>
      <c r="K338" s="7" t="s">
        <v>312</v>
      </c>
      <c r="L338" s="7" t="s">
        <v>313</v>
      </c>
      <c r="M338" s="7" t="s">
        <v>314</v>
      </c>
    </row>
    <row r="339" spans="1:13" x14ac:dyDescent="0.25">
      <c r="A339">
        <v>6</v>
      </c>
      <c r="B339">
        <v>2</v>
      </c>
      <c r="C339">
        <v>2</v>
      </c>
      <c r="D339" s="123" t="s">
        <v>24</v>
      </c>
      <c r="E339" s="10">
        <v>620</v>
      </c>
      <c r="F339" s="10" t="s">
        <v>40</v>
      </c>
      <c r="G339" s="11">
        <v>170.96</v>
      </c>
      <c r="H339" s="11">
        <v>274.58999999999997</v>
      </c>
      <c r="I339" s="11">
        <v>0</v>
      </c>
      <c r="J339" s="11">
        <v>201.09</v>
      </c>
      <c r="K339" s="11">
        <v>0</v>
      </c>
      <c r="L339" s="11">
        <f>K339</f>
        <v>0</v>
      </c>
      <c r="M339" s="11">
        <f>L339</f>
        <v>0</v>
      </c>
    </row>
    <row r="340" spans="1:13" x14ac:dyDescent="0.25">
      <c r="A340">
        <v>6</v>
      </c>
      <c r="B340">
        <v>2</v>
      </c>
      <c r="C340">
        <v>2</v>
      </c>
      <c r="D340" s="123"/>
      <c r="E340" s="10">
        <v>630</v>
      </c>
      <c r="F340" s="10" t="s">
        <v>41</v>
      </c>
      <c r="G340" s="11">
        <v>20434.8</v>
      </c>
      <c r="H340" s="11">
        <v>20349.11</v>
      </c>
      <c r="I340" s="11">
        <v>1750</v>
      </c>
      <c r="J340" s="11">
        <v>4058.5</v>
      </c>
      <c r="K340" s="11">
        <v>3000</v>
      </c>
      <c r="L340" s="11">
        <f t="shared" ref="L340:M341" si="124">K340</f>
        <v>3000</v>
      </c>
      <c r="M340" s="11">
        <f t="shared" si="124"/>
        <v>3000</v>
      </c>
    </row>
    <row r="341" spans="1:13" x14ac:dyDescent="0.25">
      <c r="A341">
        <v>6</v>
      </c>
      <c r="B341">
        <v>2</v>
      </c>
      <c r="C341">
        <v>2</v>
      </c>
      <c r="D341" s="123"/>
      <c r="E341" s="10">
        <v>640</v>
      </c>
      <c r="F341" s="10" t="s">
        <v>48</v>
      </c>
      <c r="G341" s="11">
        <v>14967.22</v>
      </c>
      <c r="H341" s="11">
        <v>2970</v>
      </c>
      <c r="I341" s="11">
        <v>7500</v>
      </c>
      <c r="J341" s="11">
        <v>2500</v>
      </c>
      <c r="K341" s="11">
        <v>12000</v>
      </c>
      <c r="L341" s="11">
        <v>5000</v>
      </c>
      <c r="M341" s="11">
        <f t="shared" si="124"/>
        <v>5000</v>
      </c>
    </row>
    <row r="342" spans="1:13" x14ac:dyDescent="0.25">
      <c r="A342">
        <v>6</v>
      </c>
      <c r="B342">
        <v>2</v>
      </c>
      <c r="C342">
        <v>2</v>
      </c>
      <c r="D342" s="14" t="s">
        <v>43</v>
      </c>
      <c r="E342" s="12">
        <v>41</v>
      </c>
      <c r="F342" s="12" t="s">
        <v>42</v>
      </c>
      <c r="G342" s="13">
        <f t="shared" ref="G342:M342" si="125">SUM(G339:G341)</f>
        <v>35572.979999999996</v>
      </c>
      <c r="H342" s="13">
        <f t="shared" si="125"/>
        <v>23593.7</v>
      </c>
      <c r="I342" s="13">
        <f t="shared" si="125"/>
        <v>9250</v>
      </c>
      <c r="J342" s="13">
        <f t="shared" si="125"/>
        <v>6759.59</v>
      </c>
      <c r="K342" s="13">
        <f t="shared" si="125"/>
        <v>15000</v>
      </c>
      <c r="L342" s="13">
        <f t="shared" si="125"/>
        <v>8000</v>
      </c>
      <c r="M342" s="13">
        <f t="shared" si="125"/>
        <v>8000</v>
      </c>
    </row>
    <row r="344" spans="1:13" x14ac:dyDescent="0.25">
      <c r="E344" s="72" t="s">
        <v>126</v>
      </c>
      <c r="F344" s="58" t="s">
        <v>189</v>
      </c>
      <c r="G344" s="78">
        <v>4786.38</v>
      </c>
      <c r="H344" s="78">
        <v>5616.33</v>
      </c>
      <c r="I344" s="78">
        <v>2750</v>
      </c>
      <c r="J344" s="78">
        <v>2500</v>
      </c>
      <c r="K344" s="78"/>
      <c r="L344" s="78"/>
      <c r="M344" s="79"/>
    </row>
    <row r="345" spans="1:13" x14ac:dyDescent="0.25">
      <c r="E345" s="73"/>
      <c r="F345" s="74" t="s">
        <v>190</v>
      </c>
      <c r="G345" s="80">
        <v>6370.16</v>
      </c>
      <c r="H345" s="80">
        <v>7798.66</v>
      </c>
      <c r="I345" s="80">
        <v>4000</v>
      </c>
      <c r="J345" s="81"/>
      <c r="K345" s="80"/>
      <c r="L345" s="80"/>
      <c r="M345" s="82"/>
    </row>
    <row r="346" spans="1:13" x14ac:dyDescent="0.25">
      <c r="E346" s="73"/>
      <c r="F346" s="74" t="s">
        <v>191</v>
      </c>
      <c r="G346" s="81">
        <v>8656.75</v>
      </c>
      <c r="H346" s="81">
        <v>4173.74</v>
      </c>
      <c r="I346" s="80">
        <v>2500</v>
      </c>
      <c r="J346" s="81">
        <v>3408</v>
      </c>
      <c r="K346" s="81">
        <v>3000</v>
      </c>
      <c r="L346" s="81">
        <v>3000</v>
      </c>
      <c r="M346" s="82">
        <v>3000</v>
      </c>
    </row>
    <row r="347" spans="1:13" x14ac:dyDescent="0.25">
      <c r="E347" s="73"/>
      <c r="F347" s="77" t="s">
        <v>195</v>
      </c>
      <c r="G347" s="81">
        <v>2483.25</v>
      </c>
      <c r="H347" s="81">
        <v>4620.26</v>
      </c>
      <c r="I347" s="80"/>
      <c r="J347" s="80"/>
      <c r="K347" s="80"/>
      <c r="L347" s="80"/>
      <c r="M347" s="82"/>
    </row>
    <row r="348" spans="1:13" x14ac:dyDescent="0.25">
      <c r="E348" s="75"/>
      <c r="F348" s="76" t="s">
        <v>193</v>
      </c>
      <c r="G348" s="83"/>
      <c r="H348" s="83"/>
      <c r="I348" s="83"/>
      <c r="J348" s="83"/>
      <c r="K348" s="83">
        <v>12000</v>
      </c>
      <c r="L348" s="83">
        <v>5000</v>
      </c>
      <c r="M348" s="84">
        <f>L348</f>
        <v>5000</v>
      </c>
    </row>
    <row r="350" spans="1:13" x14ac:dyDescent="0.25">
      <c r="D350" s="95" t="s">
        <v>107</v>
      </c>
      <c r="E350" s="95"/>
      <c r="F350" s="95"/>
      <c r="G350" s="95"/>
      <c r="H350" s="95"/>
      <c r="I350" s="95"/>
      <c r="J350" s="95"/>
      <c r="K350" s="95"/>
      <c r="L350" s="95"/>
      <c r="M350" s="95"/>
    </row>
    <row r="351" spans="1:13" x14ac:dyDescent="0.25">
      <c r="D351" s="7" t="s">
        <v>4</v>
      </c>
      <c r="E351" s="7" t="s">
        <v>38</v>
      </c>
      <c r="F351" s="7" t="s">
        <v>3</v>
      </c>
      <c r="G351" s="7" t="s">
        <v>56</v>
      </c>
      <c r="H351" s="7" t="s">
        <v>57</v>
      </c>
      <c r="I351" s="7" t="s">
        <v>58</v>
      </c>
      <c r="J351" s="7" t="s">
        <v>59</v>
      </c>
      <c r="K351" s="7" t="s">
        <v>312</v>
      </c>
      <c r="L351" s="7" t="s">
        <v>313</v>
      </c>
      <c r="M351" s="7" t="s">
        <v>314</v>
      </c>
    </row>
    <row r="352" spans="1:13" x14ac:dyDescent="0.25">
      <c r="A352">
        <v>6</v>
      </c>
      <c r="B352">
        <v>2</v>
      </c>
      <c r="C352">
        <v>3</v>
      </c>
      <c r="D352" s="27" t="s">
        <v>24</v>
      </c>
      <c r="E352" s="10">
        <v>630</v>
      </c>
      <c r="F352" s="10" t="s">
        <v>41</v>
      </c>
      <c r="G352" s="11">
        <v>1073.67</v>
      </c>
      <c r="H352" s="11">
        <v>1215.5</v>
      </c>
      <c r="I352" s="11">
        <v>1235</v>
      </c>
      <c r="J352" s="11">
        <v>1017.02</v>
      </c>
      <c r="K352" s="11">
        <v>1200</v>
      </c>
      <c r="L352" s="11">
        <f>K352</f>
        <v>1200</v>
      </c>
      <c r="M352" s="11">
        <f>L352</f>
        <v>1200</v>
      </c>
    </row>
    <row r="353" spans="1:13" x14ac:dyDescent="0.25">
      <c r="A353">
        <v>6</v>
      </c>
      <c r="B353">
        <v>2</v>
      </c>
      <c r="C353">
        <v>3</v>
      </c>
      <c r="D353" s="14" t="s">
        <v>43</v>
      </c>
      <c r="E353" s="12">
        <v>41</v>
      </c>
      <c r="F353" s="12" t="s">
        <v>42</v>
      </c>
      <c r="G353" s="13">
        <f t="shared" ref="G353:M353" si="126">SUM(G352:G352)</f>
        <v>1073.67</v>
      </c>
      <c r="H353" s="13">
        <f t="shared" si="126"/>
        <v>1215.5</v>
      </c>
      <c r="I353" s="13">
        <f t="shared" si="126"/>
        <v>1235</v>
      </c>
      <c r="J353" s="13">
        <f t="shared" si="126"/>
        <v>1017.02</v>
      </c>
      <c r="K353" s="13">
        <f t="shared" si="126"/>
        <v>1200</v>
      </c>
      <c r="L353" s="13">
        <f t="shared" si="126"/>
        <v>1200</v>
      </c>
      <c r="M353" s="13">
        <f t="shared" si="126"/>
        <v>1200</v>
      </c>
    </row>
    <row r="355" spans="1:13" x14ac:dyDescent="0.25">
      <c r="D355" s="97" t="s">
        <v>108</v>
      </c>
      <c r="E355" s="97"/>
      <c r="F355" s="97"/>
      <c r="G355" s="97"/>
      <c r="H355" s="97"/>
      <c r="I355" s="97"/>
      <c r="J355" s="97"/>
      <c r="K355" s="97"/>
      <c r="L355" s="97"/>
      <c r="M355" s="97"/>
    </row>
    <row r="356" spans="1:13" x14ac:dyDescent="0.25">
      <c r="D356" s="7"/>
      <c r="E356" s="7"/>
      <c r="F356" s="7"/>
      <c r="G356" s="7" t="s">
        <v>56</v>
      </c>
      <c r="H356" s="7" t="s">
        <v>57</v>
      </c>
      <c r="I356" s="7" t="s">
        <v>58</v>
      </c>
      <c r="J356" s="7" t="s">
        <v>59</v>
      </c>
      <c r="K356" s="7" t="s">
        <v>312</v>
      </c>
      <c r="L356" s="7" t="s">
        <v>313</v>
      </c>
      <c r="M356" s="7" t="s">
        <v>314</v>
      </c>
    </row>
    <row r="357" spans="1:13" x14ac:dyDescent="0.25">
      <c r="A357">
        <v>6</v>
      </c>
      <c r="B357">
        <v>3</v>
      </c>
      <c r="D357" s="28" t="s">
        <v>50</v>
      </c>
      <c r="E357" s="10">
        <v>41</v>
      </c>
      <c r="F357" s="10" t="s">
        <v>45</v>
      </c>
      <c r="G357" s="11">
        <f t="shared" ref="G357:M357" si="127">G364+G371</f>
        <v>9564.7200000000012</v>
      </c>
      <c r="H357" s="11">
        <f t="shared" si="127"/>
        <v>8564.7200000000012</v>
      </c>
      <c r="I357" s="11">
        <f t="shared" si="127"/>
        <v>20065</v>
      </c>
      <c r="J357" s="11">
        <f t="shared" si="127"/>
        <v>10483.939999999999</v>
      </c>
      <c r="K357" s="11">
        <f t="shared" si="127"/>
        <v>8900</v>
      </c>
      <c r="L357" s="11">
        <f t="shared" si="127"/>
        <v>7900</v>
      </c>
      <c r="M357" s="11">
        <f t="shared" si="127"/>
        <v>7900</v>
      </c>
    </row>
    <row r="358" spans="1:13" x14ac:dyDescent="0.25">
      <c r="D358" s="58"/>
      <c r="E358" s="59"/>
      <c r="F358" s="12" t="s">
        <v>49</v>
      </c>
      <c r="G358" s="13">
        <f t="shared" ref="G358:M358" si="128">SUM(G357:G357)</f>
        <v>9564.7200000000012</v>
      </c>
      <c r="H358" s="13">
        <f t="shared" si="128"/>
        <v>8564.7200000000012</v>
      </c>
      <c r="I358" s="13">
        <f t="shared" si="128"/>
        <v>20065</v>
      </c>
      <c r="J358" s="13">
        <f t="shared" si="128"/>
        <v>10483.939999999999</v>
      </c>
      <c r="K358" s="13">
        <f t="shared" si="128"/>
        <v>8900</v>
      </c>
      <c r="L358" s="13">
        <f t="shared" si="128"/>
        <v>7900</v>
      </c>
      <c r="M358" s="13">
        <f t="shared" si="128"/>
        <v>7900</v>
      </c>
    </row>
    <row r="360" spans="1:13" x14ac:dyDescent="0.25">
      <c r="D360" s="95" t="s">
        <v>109</v>
      </c>
      <c r="E360" s="95"/>
      <c r="F360" s="95"/>
      <c r="G360" s="95"/>
      <c r="H360" s="95"/>
      <c r="I360" s="95"/>
      <c r="J360" s="95"/>
      <c r="K360" s="95"/>
      <c r="L360" s="95"/>
      <c r="M360" s="95"/>
    </row>
    <row r="361" spans="1:13" x14ac:dyDescent="0.25">
      <c r="D361" s="7" t="s">
        <v>4</v>
      </c>
      <c r="E361" s="7" t="s">
        <v>38</v>
      </c>
      <c r="F361" s="7" t="s">
        <v>3</v>
      </c>
      <c r="G361" s="7" t="s">
        <v>56</v>
      </c>
      <c r="H361" s="7" t="s">
        <v>57</v>
      </c>
      <c r="I361" s="7" t="s">
        <v>58</v>
      </c>
      <c r="J361" s="7" t="s">
        <v>59</v>
      </c>
      <c r="K361" s="7" t="s">
        <v>312</v>
      </c>
      <c r="L361" s="7" t="s">
        <v>313</v>
      </c>
      <c r="M361" s="7" t="s">
        <v>314</v>
      </c>
    </row>
    <row r="362" spans="1:13" x14ac:dyDescent="0.25">
      <c r="A362">
        <v>6</v>
      </c>
      <c r="B362">
        <v>3</v>
      </c>
      <c r="C362">
        <v>1</v>
      </c>
      <c r="D362" s="123" t="s">
        <v>25</v>
      </c>
      <c r="E362" s="10">
        <v>630</v>
      </c>
      <c r="F362" s="10" t="s">
        <v>41</v>
      </c>
      <c r="G362" s="11">
        <v>164.72</v>
      </c>
      <c r="H362" s="11">
        <v>164.72</v>
      </c>
      <c r="I362" s="11">
        <v>14065</v>
      </c>
      <c r="J362" s="11">
        <v>7483.94</v>
      </c>
      <c r="K362" s="11">
        <v>5400</v>
      </c>
      <c r="L362" s="11">
        <f>K362</f>
        <v>5400</v>
      </c>
      <c r="M362" s="11">
        <f>L362</f>
        <v>5400</v>
      </c>
    </row>
    <row r="363" spans="1:13" x14ac:dyDescent="0.25">
      <c r="A363">
        <v>6</v>
      </c>
      <c r="B363">
        <v>3</v>
      </c>
      <c r="C363">
        <v>1</v>
      </c>
      <c r="D363" s="123"/>
      <c r="E363" s="10">
        <v>640</v>
      </c>
      <c r="F363" s="10" t="s">
        <v>48</v>
      </c>
      <c r="G363" s="11">
        <v>5400</v>
      </c>
      <c r="H363" s="11">
        <v>5400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</row>
    <row r="364" spans="1:13" x14ac:dyDescent="0.25">
      <c r="A364">
        <v>6</v>
      </c>
      <c r="B364">
        <v>3</v>
      </c>
      <c r="C364">
        <v>1</v>
      </c>
      <c r="D364" s="14" t="s">
        <v>43</v>
      </c>
      <c r="E364" s="12">
        <v>41</v>
      </c>
      <c r="F364" s="12" t="s">
        <v>42</v>
      </c>
      <c r="G364" s="13">
        <f t="shared" ref="G364:M364" si="129">SUM(G362:G363)</f>
        <v>5564.72</v>
      </c>
      <c r="H364" s="13">
        <f t="shared" si="129"/>
        <v>5564.72</v>
      </c>
      <c r="I364" s="13">
        <f t="shared" si="129"/>
        <v>14065</v>
      </c>
      <c r="J364" s="13">
        <f t="shared" si="129"/>
        <v>7483.94</v>
      </c>
      <c r="K364" s="13">
        <f t="shared" si="129"/>
        <v>5400</v>
      </c>
      <c r="L364" s="13">
        <f t="shared" si="129"/>
        <v>5400</v>
      </c>
      <c r="M364" s="13">
        <f t="shared" si="129"/>
        <v>5400</v>
      </c>
    </row>
    <row r="366" spans="1:13" x14ac:dyDescent="0.25">
      <c r="E366" s="50" t="s">
        <v>126</v>
      </c>
      <c r="F366" s="51" t="s">
        <v>201</v>
      </c>
      <c r="G366" s="52">
        <v>5400</v>
      </c>
      <c r="H366" s="52">
        <v>5400</v>
      </c>
      <c r="I366" s="52">
        <v>5400</v>
      </c>
      <c r="J366" s="52">
        <v>5400</v>
      </c>
      <c r="K366" s="52">
        <v>5400</v>
      </c>
      <c r="L366" s="52">
        <v>5400</v>
      </c>
      <c r="M366" s="53">
        <v>5400</v>
      </c>
    </row>
    <row r="368" spans="1:13" x14ac:dyDescent="0.25">
      <c r="D368" s="95" t="s">
        <v>110</v>
      </c>
      <c r="E368" s="95"/>
      <c r="F368" s="95"/>
      <c r="G368" s="95"/>
      <c r="H368" s="95"/>
      <c r="I368" s="95"/>
      <c r="J368" s="95"/>
      <c r="K368" s="95"/>
      <c r="L368" s="95"/>
      <c r="M368" s="95"/>
    </row>
    <row r="369" spans="1:13" x14ac:dyDescent="0.25">
      <c r="D369" s="7" t="s">
        <v>4</v>
      </c>
      <c r="E369" s="7" t="s">
        <v>38</v>
      </c>
      <c r="F369" s="7" t="s">
        <v>3</v>
      </c>
      <c r="G369" s="7" t="s">
        <v>56</v>
      </c>
      <c r="H369" s="7" t="s">
        <v>57</v>
      </c>
      <c r="I369" s="7" t="s">
        <v>58</v>
      </c>
      <c r="J369" s="7" t="s">
        <v>59</v>
      </c>
      <c r="K369" s="7" t="s">
        <v>312</v>
      </c>
      <c r="L369" s="7" t="s">
        <v>313</v>
      </c>
      <c r="M369" s="7" t="s">
        <v>314</v>
      </c>
    </row>
    <row r="370" spans="1:13" x14ac:dyDescent="0.25">
      <c r="A370">
        <v>6</v>
      </c>
      <c r="B370">
        <v>3</v>
      </c>
      <c r="C370">
        <v>2</v>
      </c>
      <c r="D370" s="27" t="s">
        <v>25</v>
      </c>
      <c r="E370" s="10">
        <v>640</v>
      </c>
      <c r="F370" s="10" t="s">
        <v>48</v>
      </c>
      <c r="G370" s="11">
        <v>4000</v>
      </c>
      <c r="H370" s="11">
        <v>3000</v>
      </c>
      <c r="I370" s="11">
        <v>6000</v>
      </c>
      <c r="J370" s="11">
        <v>3000</v>
      </c>
      <c r="K370" s="11">
        <v>3500</v>
      </c>
      <c r="L370" s="11">
        <v>2500</v>
      </c>
      <c r="M370" s="11">
        <v>2500</v>
      </c>
    </row>
    <row r="371" spans="1:13" x14ac:dyDescent="0.25">
      <c r="A371">
        <v>6</v>
      </c>
      <c r="B371">
        <v>3</v>
      </c>
      <c r="C371">
        <v>2</v>
      </c>
      <c r="D371" s="14" t="s">
        <v>43</v>
      </c>
      <c r="E371" s="12">
        <v>41</v>
      </c>
      <c r="F371" s="12" t="s">
        <v>42</v>
      </c>
      <c r="G371" s="13">
        <f t="shared" ref="G371:M371" si="130">SUM(G370:G370)</f>
        <v>4000</v>
      </c>
      <c r="H371" s="13">
        <f t="shared" si="130"/>
        <v>3000</v>
      </c>
      <c r="I371" s="13">
        <f t="shared" si="130"/>
        <v>6000</v>
      </c>
      <c r="J371" s="13">
        <f t="shared" si="130"/>
        <v>3000</v>
      </c>
      <c r="K371" s="13">
        <f t="shared" si="130"/>
        <v>3500</v>
      </c>
      <c r="L371" s="13">
        <f t="shared" si="130"/>
        <v>2500</v>
      </c>
      <c r="M371" s="13">
        <f t="shared" si="130"/>
        <v>2500</v>
      </c>
    </row>
    <row r="373" spans="1:13" x14ac:dyDescent="0.25">
      <c r="E373" s="72" t="s">
        <v>126</v>
      </c>
      <c r="F373" s="58" t="s">
        <v>196</v>
      </c>
      <c r="G373" s="78">
        <v>1300</v>
      </c>
      <c r="H373" s="78">
        <v>1000</v>
      </c>
      <c r="I373" s="78">
        <v>1000</v>
      </c>
      <c r="J373" s="78">
        <v>1000</v>
      </c>
      <c r="K373" s="78">
        <v>500</v>
      </c>
      <c r="L373" s="78"/>
      <c r="M373" s="79"/>
    </row>
    <row r="374" spans="1:13" x14ac:dyDescent="0.25">
      <c r="E374" s="73"/>
      <c r="F374" s="74" t="s">
        <v>197</v>
      </c>
      <c r="G374" s="80">
        <v>1000</v>
      </c>
      <c r="H374" s="80">
        <v>1600</v>
      </c>
      <c r="I374" s="80">
        <v>2000</v>
      </c>
      <c r="J374" s="81">
        <v>2000</v>
      </c>
      <c r="K374" s="80">
        <v>2000</v>
      </c>
      <c r="L374" s="80"/>
      <c r="M374" s="82"/>
    </row>
    <row r="375" spans="1:13" x14ac:dyDescent="0.25">
      <c r="E375" s="73"/>
      <c r="F375" s="77" t="s">
        <v>206</v>
      </c>
      <c r="G375" s="80"/>
      <c r="H375" s="80"/>
      <c r="I375" s="80"/>
      <c r="J375" s="81"/>
      <c r="K375" s="80">
        <v>1000</v>
      </c>
      <c r="L375" s="80"/>
      <c r="M375" s="82"/>
    </row>
    <row r="376" spans="1:13" x14ac:dyDescent="0.25">
      <c r="E376" s="73"/>
      <c r="F376" s="77" t="s">
        <v>198</v>
      </c>
      <c r="G376" s="80">
        <v>1000</v>
      </c>
      <c r="H376" s="80">
        <v>1000</v>
      </c>
      <c r="I376" s="80">
        <v>3000</v>
      </c>
      <c r="J376" s="81"/>
      <c r="K376" s="80"/>
      <c r="L376" s="80"/>
      <c r="M376" s="82"/>
    </row>
    <row r="377" spans="1:13" x14ac:dyDescent="0.25">
      <c r="E377" s="75"/>
      <c r="F377" s="76" t="s">
        <v>193</v>
      </c>
      <c r="G377" s="85"/>
      <c r="H377" s="85"/>
      <c r="I377" s="83"/>
      <c r="J377" s="85"/>
      <c r="K377" s="85"/>
      <c r="L377" s="85">
        <v>2500</v>
      </c>
      <c r="M377" s="84">
        <v>2500</v>
      </c>
    </row>
    <row r="379" spans="1:13" x14ac:dyDescent="0.25">
      <c r="D379" s="96" t="s">
        <v>111</v>
      </c>
      <c r="E379" s="96"/>
      <c r="F379" s="96"/>
      <c r="G379" s="96"/>
      <c r="H379" s="96"/>
      <c r="I379" s="96"/>
      <c r="J379" s="96"/>
      <c r="K379" s="96"/>
      <c r="L379" s="96"/>
      <c r="M379" s="96"/>
    </row>
    <row r="380" spans="1:13" x14ac:dyDescent="0.25">
      <c r="D380" s="8"/>
      <c r="E380" s="8"/>
      <c r="F380" s="8"/>
      <c r="G380" s="7" t="s">
        <v>56</v>
      </c>
      <c r="H380" s="7" t="s">
        <v>57</v>
      </c>
      <c r="I380" s="7" t="s">
        <v>58</v>
      </c>
      <c r="J380" s="7" t="s">
        <v>59</v>
      </c>
      <c r="K380" s="7" t="s">
        <v>312</v>
      </c>
      <c r="L380" s="7" t="s">
        <v>313</v>
      </c>
      <c r="M380" s="7" t="s">
        <v>314</v>
      </c>
    </row>
    <row r="381" spans="1:13" x14ac:dyDescent="0.25">
      <c r="A381">
        <v>7</v>
      </c>
      <c r="D381" s="120" t="s">
        <v>50</v>
      </c>
      <c r="E381" s="30">
        <v>111</v>
      </c>
      <c r="F381" s="30" t="s">
        <v>44</v>
      </c>
      <c r="G381" s="31">
        <f t="shared" ref="G381:M381" si="131">G387+G418+G429</f>
        <v>68965.67</v>
      </c>
      <c r="H381" s="31">
        <f t="shared" si="131"/>
        <v>61211.38</v>
      </c>
      <c r="I381" s="31">
        <f t="shared" si="131"/>
        <v>55300</v>
      </c>
      <c r="J381" s="31">
        <f t="shared" si="131"/>
        <v>52248.660000000011</v>
      </c>
      <c r="K381" s="31">
        <f t="shared" si="131"/>
        <v>48968</v>
      </c>
      <c r="L381" s="31">
        <f t="shared" si="131"/>
        <v>48968</v>
      </c>
      <c r="M381" s="31">
        <f t="shared" si="131"/>
        <v>48968</v>
      </c>
    </row>
    <row r="382" spans="1:13" x14ac:dyDescent="0.25">
      <c r="A382">
        <v>7</v>
      </c>
      <c r="D382" s="120"/>
      <c r="E382" s="30">
        <v>41</v>
      </c>
      <c r="F382" s="30" t="s">
        <v>45</v>
      </c>
      <c r="G382" s="31">
        <f t="shared" ref="G382:M382" si="132">G388+G421+G433</f>
        <v>62988.84</v>
      </c>
      <c r="H382" s="31">
        <f t="shared" si="132"/>
        <v>70685.62</v>
      </c>
      <c r="I382" s="31">
        <f t="shared" si="132"/>
        <v>64503</v>
      </c>
      <c r="J382" s="31">
        <f t="shared" si="132"/>
        <v>57484.89</v>
      </c>
      <c r="K382" s="31">
        <f t="shared" si="132"/>
        <v>53888</v>
      </c>
      <c r="L382" s="31">
        <f t="shared" si="132"/>
        <v>49028</v>
      </c>
      <c r="M382" s="31">
        <f t="shared" si="132"/>
        <v>50098</v>
      </c>
    </row>
    <row r="383" spans="1:13" x14ac:dyDescent="0.25">
      <c r="A383">
        <v>7</v>
      </c>
      <c r="D383" s="58"/>
      <c r="E383" s="59"/>
      <c r="F383" s="32" t="s">
        <v>49</v>
      </c>
      <c r="G383" s="33">
        <f>SUM(G381:G382)</f>
        <v>131954.51</v>
      </c>
      <c r="H383" s="33">
        <f t="shared" ref="H383:M383" si="133">SUM(H381:H382)</f>
        <v>131897</v>
      </c>
      <c r="I383" s="33">
        <f t="shared" si="133"/>
        <v>119803</v>
      </c>
      <c r="J383" s="33">
        <f t="shared" si="133"/>
        <v>109733.55000000002</v>
      </c>
      <c r="K383" s="33">
        <f t="shared" si="133"/>
        <v>102856</v>
      </c>
      <c r="L383" s="33">
        <f t="shared" si="133"/>
        <v>97996</v>
      </c>
      <c r="M383" s="33">
        <f t="shared" si="133"/>
        <v>99066</v>
      </c>
    </row>
    <row r="385" spans="1:13" x14ac:dyDescent="0.25">
      <c r="D385" s="97" t="s">
        <v>113</v>
      </c>
      <c r="E385" s="97"/>
      <c r="F385" s="97"/>
      <c r="G385" s="97"/>
      <c r="H385" s="97"/>
      <c r="I385" s="97"/>
      <c r="J385" s="97"/>
      <c r="K385" s="97"/>
      <c r="L385" s="97"/>
      <c r="M385" s="97"/>
    </row>
    <row r="386" spans="1:13" x14ac:dyDescent="0.25">
      <c r="D386" s="45"/>
      <c r="E386" s="45"/>
      <c r="F386" s="45"/>
      <c r="G386" s="46" t="s">
        <v>56</v>
      </c>
      <c r="H386" s="46" t="s">
        <v>57</v>
      </c>
      <c r="I386" s="46" t="s">
        <v>58</v>
      </c>
      <c r="J386" s="46" t="s">
        <v>59</v>
      </c>
      <c r="K386" s="46" t="s">
        <v>312</v>
      </c>
      <c r="L386" s="46" t="s">
        <v>313</v>
      </c>
      <c r="M386" s="46" t="s">
        <v>314</v>
      </c>
    </row>
    <row r="387" spans="1:13" x14ac:dyDescent="0.25">
      <c r="A387">
        <v>7</v>
      </c>
      <c r="B387">
        <v>1</v>
      </c>
      <c r="D387" s="121" t="s">
        <v>50</v>
      </c>
      <c r="E387" s="10">
        <v>111</v>
      </c>
      <c r="F387" s="10" t="s">
        <v>44</v>
      </c>
      <c r="G387" s="11">
        <f>G396</f>
        <v>66983.55</v>
      </c>
      <c r="H387" s="11">
        <f t="shared" ref="H387:M387" si="134">H396</f>
        <v>59591.02</v>
      </c>
      <c r="I387" s="11">
        <f t="shared" si="134"/>
        <v>53700</v>
      </c>
      <c r="J387" s="11">
        <f t="shared" si="134"/>
        <v>50189.540000000008</v>
      </c>
      <c r="K387" s="11">
        <f t="shared" si="134"/>
        <v>38400</v>
      </c>
      <c r="L387" s="11">
        <f t="shared" si="134"/>
        <v>38400</v>
      </c>
      <c r="M387" s="11">
        <f t="shared" si="134"/>
        <v>38400</v>
      </c>
    </row>
    <row r="388" spans="1:13" x14ac:dyDescent="0.25">
      <c r="A388">
        <v>7</v>
      </c>
      <c r="B388">
        <v>1</v>
      </c>
      <c r="D388" s="121"/>
      <c r="E388" s="10">
        <v>41</v>
      </c>
      <c r="F388" s="10" t="s">
        <v>45</v>
      </c>
      <c r="G388" s="11">
        <f t="shared" ref="G388:M388" si="135">G401+G410</f>
        <v>46122.009999999995</v>
      </c>
      <c r="H388" s="11">
        <f t="shared" si="135"/>
        <v>54301.11</v>
      </c>
      <c r="I388" s="11">
        <f t="shared" si="135"/>
        <v>48378</v>
      </c>
      <c r="J388" s="11">
        <f t="shared" si="135"/>
        <v>44149.55</v>
      </c>
      <c r="K388" s="11">
        <f t="shared" si="135"/>
        <v>49620</v>
      </c>
      <c r="L388" s="11">
        <f t="shared" si="135"/>
        <v>44770</v>
      </c>
      <c r="M388" s="11">
        <f t="shared" si="135"/>
        <v>45830</v>
      </c>
    </row>
    <row r="389" spans="1:13" x14ac:dyDescent="0.25">
      <c r="A389">
        <v>7</v>
      </c>
      <c r="B389">
        <v>1</v>
      </c>
      <c r="D389" s="58"/>
      <c r="E389" s="59"/>
      <c r="F389" s="12" t="s">
        <v>49</v>
      </c>
      <c r="G389" s="13">
        <f>SUM(G387:G388)</f>
        <v>113105.56</v>
      </c>
      <c r="H389" s="13">
        <f t="shared" ref="H389:M389" si="136">SUM(H387:H388)</f>
        <v>113892.13</v>
      </c>
      <c r="I389" s="13">
        <f t="shared" si="136"/>
        <v>102078</v>
      </c>
      <c r="J389" s="13">
        <f t="shared" si="136"/>
        <v>94339.090000000011</v>
      </c>
      <c r="K389" s="13">
        <f t="shared" si="136"/>
        <v>88020</v>
      </c>
      <c r="L389" s="13">
        <f t="shared" si="136"/>
        <v>83170</v>
      </c>
      <c r="M389" s="13">
        <f t="shared" si="136"/>
        <v>84230</v>
      </c>
    </row>
    <row r="391" spans="1:13" x14ac:dyDescent="0.25">
      <c r="D391" s="95" t="s">
        <v>114</v>
      </c>
      <c r="E391" s="95"/>
      <c r="F391" s="95"/>
      <c r="G391" s="95"/>
      <c r="H391" s="95"/>
      <c r="I391" s="95"/>
      <c r="J391" s="95"/>
      <c r="K391" s="95"/>
      <c r="L391" s="95"/>
      <c r="M391" s="95"/>
    </row>
    <row r="392" spans="1:13" x14ac:dyDescent="0.25">
      <c r="D392" s="7" t="s">
        <v>4</v>
      </c>
      <c r="E392" s="7" t="s">
        <v>38</v>
      </c>
      <c r="F392" s="7" t="s">
        <v>3</v>
      </c>
      <c r="G392" s="7" t="s">
        <v>56</v>
      </c>
      <c r="H392" s="7" t="s">
        <v>57</v>
      </c>
      <c r="I392" s="7" t="s">
        <v>58</v>
      </c>
      <c r="J392" s="7" t="s">
        <v>59</v>
      </c>
      <c r="K392" s="7" t="s">
        <v>312</v>
      </c>
      <c r="L392" s="7" t="s">
        <v>313</v>
      </c>
      <c r="M392" s="7" t="s">
        <v>314</v>
      </c>
    </row>
    <row r="393" spans="1:13" x14ac:dyDescent="0.25">
      <c r="A393">
        <v>7</v>
      </c>
      <c r="B393">
        <v>1</v>
      </c>
      <c r="C393">
        <v>1</v>
      </c>
      <c r="D393" s="123" t="s">
        <v>28</v>
      </c>
      <c r="E393" s="10">
        <v>610</v>
      </c>
      <c r="F393" s="10" t="s">
        <v>39</v>
      </c>
      <c r="G393" s="11">
        <v>50023.35</v>
      </c>
      <c r="H393" s="11">
        <v>42130.6</v>
      </c>
      <c r="I393" s="11">
        <v>38564</v>
      </c>
      <c r="J393" s="11">
        <v>36294.730000000003</v>
      </c>
      <c r="K393" s="11">
        <v>28455</v>
      </c>
      <c r="L393" s="11">
        <v>28455</v>
      </c>
      <c r="M393" s="11">
        <v>28455</v>
      </c>
    </row>
    <row r="394" spans="1:13" x14ac:dyDescent="0.25">
      <c r="A394">
        <v>7</v>
      </c>
      <c r="B394">
        <v>1</v>
      </c>
      <c r="C394">
        <v>1</v>
      </c>
      <c r="D394" s="123"/>
      <c r="E394" s="10">
        <v>620</v>
      </c>
      <c r="F394" s="10" t="s">
        <v>40</v>
      </c>
      <c r="G394" s="11">
        <v>16960.2</v>
      </c>
      <c r="H394" s="11">
        <v>14378.06</v>
      </c>
      <c r="I394" s="11">
        <v>13926</v>
      </c>
      <c r="J394" s="11">
        <v>12685.01</v>
      </c>
      <c r="K394" s="11">
        <v>9945</v>
      </c>
      <c r="L394" s="11">
        <v>9945</v>
      </c>
      <c r="M394" s="11">
        <v>9945</v>
      </c>
    </row>
    <row r="395" spans="1:13" x14ac:dyDescent="0.25">
      <c r="A395">
        <v>7</v>
      </c>
      <c r="B395">
        <v>1</v>
      </c>
      <c r="C395">
        <v>1</v>
      </c>
      <c r="D395" s="123"/>
      <c r="E395" s="10">
        <v>630</v>
      </c>
      <c r="F395" s="10" t="s">
        <v>41</v>
      </c>
      <c r="G395" s="11">
        <v>0</v>
      </c>
      <c r="H395" s="11">
        <v>3082.36</v>
      </c>
      <c r="I395" s="11">
        <v>1210</v>
      </c>
      <c r="J395" s="11">
        <v>1209.8</v>
      </c>
      <c r="K395" s="11">
        <v>0</v>
      </c>
      <c r="L395" s="11">
        <v>0</v>
      </c>
      <c r="M395" s="11">
        <v>0</v>
      </c>
    </row>
    <row r="396" spans="1:13" x14ac:dyDescent="0.25">
      <c r="A396">
        <v>7</v>
      </c>
      <c r="B396">
        <v>1</v>
      </c>
      <c r="C396">
        <v>1</v>
      </c>
      <c r="D396" s="23" t="s">
        <v>43</v>
      </c>
      <c r="E396" s="24">
        <v>111</v>
      </c>
      <c r="F396" s="24" t="s">
        <v>55</v>
      </c>
      <c r="G396" s="25">
        <f t="shared" ref="G396:M396" si="137">SUM(G393:G395)</f>
        <v>66983.55</v>
      </c>
      <c r="H396" s="25">
        <f t="shared" si="137"/>
        <v>59591.02</v>
      </c>
      <c r="I396" s="25">
        <f t="shared" si="137"/>
        <v>53700</v>
      </c>
      <c r="J396" s="25">
        <f t="shared" si="137"/>
        <v>50189.540000000008</v>
      </c>
      <c r="K396" s="25">
        <f t="shared" si="137"/>
        <v>38400</v>
      </c>
      <c r="L396" s="25">
        <f t="shared" si="137"/>
        <v>38400</v>
      </c>
      <c r="M396" s="25">
        <f t="shared" si="137"/>
        <v>38400</v>
      </c>
    </row>
    <row r="397" spans="1:13" x14ac:dyDescent="0.25">
      <c r="A397">
        <v>7</v>
      </c>
      <c r="B397">
        <v>1</v>
      </c>
      <c r="C397">
        <v>1</v>
      </c>
      <c r="D397" s="123" t="s">
        <v>28</v>
      </c>
      <c r="E397" s="10">
        <v>610</v>
      </c>
      <c r="F397" s="10" t="s">
        <v>39</v>
      </c>
      <c r="G397" s="11">
        <v>15875.19</v>
      </c>
      <c r="H397" s="11">
        <v>24014.29</v>
      </c>
      <c r="I397" s="11">
        <v>19784</v>
      </c>
      <c r="J397" s="11">
        <v>17516.8</v>
      </c>
      <c r="K397" s="11">
        <v>20507</v>
      </c>
      <c r="L397" s="11">
        <v>19493</v>
      </c>
      <c r="M397" s="11">
        <v>20221</v>
      </c>
    </row>
    <row r="398" spans="1:13" x14ac:dyDescent="0.25">
      <c r="A398">
        <v>7</v>
      </c>
      <c r="B398">
        <v>1</v>
      </c>
      <c r="C398">
        <v>1</v>
      </c>
      <c r="D398" s="123"/>
      <c r="E398" s="10">
        <v>620</v>
      </c>
      <c r="F398" s="10" t="s">
        <v>40</v>
      </c>
      <c r="G398" s="11">
        <v>5500.2</v>
      </c>
      <c r="H398" s="11">
        <v>8383.1</v>
      </c>
      <c r="I398" s="11">
        <v>6286</v>
      </c>
      <c r="J398" s="11">
        <v>5988.15</v>
      </c>
      <c r="K398" s="11">
        <v>8691</v>
      </c>
      <c r="L398" s="11">
        <v>7772</v>
      </c>
      <c r="M398" s="11">
        <v>8040</v>
      </c>
    </row>
    <row r="399" spans="1:13" x14ac:dyDescent="0.25">
      <c r="A399">
        <v>7</v>
      </c>
      <c r="B399">
        <v>1</v>
      </c>
      <c r="C399">
        <v>1</v>
      </c>
      <c r="D399" s="123"/>
      <c r="E399" s="10">
        <v>630</v>
      </c>
      <c r="F399" s="10" t="s">
        <v>41</v>
      </c>
      <c r="G399" s="11">
        <v>18055.650000000001</v>
      </c>
      <c r="H399" s="11">
        <v>15031.72</v>
      </c>
      <c r="I399" s="11">
        <v>15308</v>
      </c>
      <c r="J399" s="11">
        <v>14092.54</v>
      </c>
      <c r="K399" s="11">
        <v>11073</v>
      </c>
      <c r="L399" s="11">
        <v>10505</v>
      </c>
      <c r="M399" s="11">
        <v>10569</v>
      </c>
    </row>
    <row r="400" spans="1:13" x14ac:dyDescent="0.25">
      <c r="A400">
        <v>7</v>
      </c>
      <c r="B400">
        <v>1</v>
      </c>
      <c r="C400">
        <v>1</v>
      </c>
      <c r="D400" s="123"/>
      <c r="E400" s="10">
        <v>640</v>
      </c>
      <c r="F400" s="10" t="s">
        <v>48</v>
      </c>
      <c r="G400" s="11">
        <v>394.81</v>
      </c>
      <c r="H400" s="11">
        <v>253.82</v>
      </c>
      <c r="I400" s="11">
        <v>0</v>
      </c>
      <c r="J400" s="11">
        <v>796.19</v>
      </c>
      <c r="K400" s="11">
        <v>2349</v>
      </c>
      <c r="L400" s="11">
        <v>0</v>
      </c>
      <c r="M400" s="11">
        <v>0</v>
      </c>
    </row>
    <row r="401" spans="1:13" x14ac:dyDescent="0.25">
      <c r="A401">
        <v>7</v>
      </c>
      <c r="B401">
        <v>1</v>
      </c>
      <c r="C401">
        <v>1</v>
      </c>
      <c r="D401" s="23" t="s">
        <v>43</v>
      </c>
      <c r="E401" s="24">
        <v>41</v>
      </c>
      <c r="F401" s="24" t="s">
        <v>42</v>
      </c>
      <c r="G401" s="25">
        <f>SUM(G397:G400)</f>
        <v>39825.85</v>
      </c>
      <c r="H401" s="25">
        <f t="shared" ref="H401:M401" si="138">SUM(H397:H400)</f>
        <v>47682.93</v>
      </c>
      <c r="I401" s="25">
        <f t="shared" si="138"/>
        <v>41378</v>
      </c>
      <c r="J401" s="25">
        <f t="shared" si="138"/>
        <v>38393.68</v>
      </c>
      <c r="K401" s="25">
        <f t="shared" si="138"/>
        <v>42620</v>
      </c>
      <c r="L401" s="25">
        <f t="shared" si="138"/>
        <v>37770</v>
      </c>
      <c r="M401" s="25">
        <f t="shared" si="138"/>
        <v>38830</v>
      </c>
    </row>
    <row r="402" spans="1:13" x14ac:dyDescent="0.25">
      <c r="A402">
        <v>7</v>
      </c>
      <c r="B402">
        <v>1</v>
      </c>
      <c r="C402">
        <v>1</v>
      </c>
      <c r="D402" s="58"/>
      <c r="E402" s="59"/>
      <c r="F402" s="12" t="s">
        <v>49</v>
      </c>
      <c r="G402" s="13">
        <f>G396+G401</f>
        <v>106809.4</v>
      </c>
      <c r="H402" s="13">
        <f t="shared" ref="H402:M402" si="139">H396+H401</f>
        <v>107273.95</v>
      </c>
      <c r="I402" s="13">
        <f t="shared" si="139"/>
        <v>95078</v>
      </c>
      <c r="J402" s="13">
        <f t="shared" si="139"/>
        <v>88583.22</v>
      </c>
      <c r="K402" s="13">
        <f t="shared" si="139"/>
        <v>81020</v>
      </c>
      <c r="L402" s="13">
        <f t="shared" si="139"/>
        <v>76170</v>
      </c>
      <c r="M402" s="13">
        <f t="shared" si="139"/>
        <v>77230</v>
      </c>
    </row>
    <row r="404" spans="1:13" x14ac:dyDescent="0.25">
      <c r="E404" s="60" t="s">
        <v>126</v>
      </c>
      <c r="F404" s="61" t="s">
        <v>187</v>
      </c>
      <c r="G404" s="62">
        <v>2054.14</v>
      </c>
      <c r="H404" s="62">
        <v>2618.7800000000002</v>
      </c>
      <c r="I404" s="62">
        <v>2739</v>
      </c>
      <c r="J404" s="62">
        <v>2739</v>
      </c>
      <c r="K404" s="62">
        <v>2700</v>
      </c>
      <c r="L404" s="62">
        <f>K404</f>
        <v>2700</v>
      </c>
      <c r="M404" s="63">
        <f>K404</f>
        <v>2700</v>
      </c>
    </row>
    <row r="405" spans="1:13" x14ac:dyDescent="0.25">
      <c r="E405" s="64"/>
      <c r="F405" s="65" t="s">
        <v>199</v>
      </c>
      <c r="G405" s="66">
        <v>3607.36</v>
      </c>
      <c r="H405" s="66">
        <v>3393.36</v>
      </c>
      <c r="I405" s="66">
        <v>3600</v>
      </c>
      <c r="J405" s="66">
        <v>2405.54</v>
      </c>
      <c r="K405" s="66">
        <v>500</v>
      </c>
      <c r="L405" s="66">
        <v>0</v>
      </c>
      <c r="M405" s="67">
        <v>0</v>
      </c>
    </row>
    <row r="407" spans="1:13" x14ac:dyDescent="0.25">
      <c r="D407" s="95" t="s">
        <v>115</v>
      </c>
      <c r="E407" s="95"/>
      <c r="F407" s="95"/>
      <c r="G407" s="95"/>
      <c r="H407" s="95"/>
      <c r="I407" s="95"/>
      <c r="J407" s="95"/>
      <c r="K407" s="95"/>
      <c r="L407" s="95"/>
      <c r="M407" s="95"/>
    </row>
    <row r="408" spans="1:13" x14ac:dyDescent="0.25">
      <c r="D408" s="7" t="s">
        <v>4</v>
      </c>
      <c r="E408" s="7" t="s">
        <v>38</v>
      </c>
      <c r="F408" s="7" t="s">
        <v>3</v>
      </c>
      <c r="G408" s="7" t="s">
        <v>56</v>
      </c>
      <c r="H408" s="7" t="s">
        <v>57</v>
      </c>
      <c r="I408" s="7" t="s">
        <v>58</v>
      </c>
      <c r="J408" s="7" t="s">
        <v>59</v>
      </c>
      <c r="K408" s="7" t="s">
        <v>312</v>
      </c>
      <c r="L408" s="7" t="s">
        <v>313</v>
      </c>
      <c r="M408" s="7" t="s">
        <v>314</v>
      </c>
    </row>
    <row r="409" spans="1:13" x14ac:dyDescent="0.25">
      <c r="A409">
        <v>7</v>
      </c>
      <c r="B409">
        <v>1</v>
      </c>
      <c r="C409">
        <v>2</v>
      </c>
      <c r="D409" s="27" t="s">
        <v>28</v>
      </c>
      <c r="E409" s="10">
        <v>630</v>
      </c>
      <c r="F409" s="10" t="s">
        <v>41</v>
      </c>
      <c r="G409" s="11">
        <v>6296.16</v>
      </c>
      <c r="H409" s="11">
        <v>6618.18</v>
      </c>
      <c r="I409" s="11">
        <v>7000</v>
      </c>
      <c r="J409" s="11">
        <v>5755.87</v>
      </c>
      <c r="K409" s="11">
        <v>7000</v>
      </c>
      <c r="L409" s="11">
        <f>K409</f>
        <v>7000</v>
      </c>
      <c r="M409" s="11">
        <f>L409</f>
        <v>7000</v>
      </c>
    </row>
    <row r="410" spans="1:13" x14ac:dyDescent="0.25">
      <c r="A410">
        <v>7</v>
      </c>
      <c r="B410">
        <v>1</v>
      </c>
      <c r="C410">
        <v>2</v>
      </c>
      <c r="D410" s="14" t="s">
        <v>43</v>
      </c>
      <c r="E410" s="12">
        <v>41</v>
      </c>
      <c r="F410" s="12" t="s">
        <v>42</v>
      </c>
      <c r="G410" s="13">
        <f t="shared" ref="G410:M410" si="140">SUM(G409:G409)</f>
        <v>6296.16</v>
      </c>
      <c r="H410" s="13">
        <f t="shared" si="140"/>
        <v>6618.18</v>
      </c>
      <c r="I410" s="13">
        <f t="shared" si="140"/>
        <v>7000</v>
      </c>
      <c r="J410" s="13">
        <f t="shared" si="140"/>
        <v>5755.87</v>
      </c>
      <c r="K410" s="13">
        <f t="shared" si="140"/>
        <v>7000</v>
      </c>
      <c r="L410" s="13">
        <f t="shared" si="140"/>
        <v>7000</v>
      </c>
      <c r="M410" s="13">
        <f t="shared" si="140"/>
        <v>7000</v>
      </c>
    </row>
    <row r="412" spans="1:13" x14ac:dyDescent="0.25">
      <c r="E412" s="86" t="s">
        <v>126</v>
      </c>
      <c r="F412" s="87" t="s">
        <v>200</v>
      </c>
      <c r="G412" s="88">
        <v>5458.56</v>
      </c>
      <c r="H412" s="88">
        <v>5075.54</v>
      </c>
      <c r="I412" s="88">
        <v>5500</v>
      </c>
      <c r="J412" s="88">
        <v>4917.42</v>
      </c>
      <c r="K412" s="88">
        <f>5000</f>
        <v>5000</v>
      </c>
      <c r="L412" s="88">
        <f>K412</f>
        <v>5000</v>
      </c>
      <c r="M412" s="89">
        <f>K412</f>
        <v>5000</v>
      </c>
    </row>
    <row r="414" spans="1:13" x14ac:dyDescent="0.25">
      <c r="D414" s="97" t="s">
        <v>116</v>
      </c>
      <c r="E414" s="97"/>
      <c r="F414" s="97"/>
      <c r="G414" s="97"/>
      <c r="H414" s="97"/>
      <c r="I414" s="97"/>
      <c r="J414" s="97"/>
      <c r="K414" s="97"/>
      <c r="L414" s="97"/>
      <c r="M414" s="97"/>
    </row>
    <row r="415" spans="1:13" x14ac:dyDescent="0.25">
      <c r="D415" s="7" t="s">
        <v>4</v>
      </c>
      <c r="E415" s="7" t="s">
        <v>38</v>
      </c>
      <c r="F415" s="7" t="s">
        <v>3</v>
      </c>
      <c r="G415" s="7" t="s">
        <v>56</v>
      </c>
      <c r="H415" s="7" t="s">
        <v>57</v>
      </c>
      <c r="I415" s="7" t="s">
        <v>58</v>
      </c>
      <c r="J415" s="7" t="s">
        <v>59</v>
      </c>
      <c r="K415" s="7" t="s">
        <v>312</v>
      </c>
      <c r="L415" s="7" t="s">
        <v>313</v>
      </c>
      <c r="M415" s="7" t="s">
        <v>314</v>
      </c>
    </row>
    <row r="416" spans="1:13" x14ac:dyDescent="0.25">
      <c r="A416">
        <v>7</v>
      </c>
      <c r="B416">
        <v>2</v>
      </c>
      <c r="D416" s="26" t="s">
        <v>117</v>
      </c>
      <c r="E416" s="10">
        <v>640</v>
      </c>
      <c r="F416" s="10" t="s">
        <v>48</v>
      </c>
      <c r="G416" s="11">
        <v>1982.12</v>
      </c>
      <c r="H416" s="11">
        <v>1620.36</v>
      </c>
      <c r="I416" s="11">
        <v>1600</v>
      </c>
      <c r="J416" s="11">
        <v>1317.12</v>
      </c>
      <c r="K416" s="11">
        <v>1300</v>
      </c>
      <c r="L416" s="11">
        <f>K416</f>
        <v>1300</v>
      </c>
      <c r="M416" s="11">
        <f>L416</f>
        <v>1300</v>
      </c>
    </row>
    <row r="417" spans="1:13" x14ac:dyDescent="0.25">
      <c r="A417">
        <v>7</v>
      </c>
      <c r="B417">
        <v>2</v>
      </c>
      <c r="D417" s="91" t="s">
        <v>118</v>
      </c>
      <c r="E417" s="10">
        <v>630</v>
      </c>
      <c r="F417" s="10" t="s">
        <v>41</v>
      </c>
      <c r="G417" s="11">
        <v>0</v>
      </c>
      <c r="H417" s="11">
        <v>0</v>
      </c>
      <c r="I417" s="11">
        <v>0</v>
      </c>
      <c r="J417" s="11">
        <v>742</v>
      </c>
      <c r="K417" s="11">
        <v>700</v>
      </c>
      <c r="L417" s="11">
        <f>K417</f>
        <v>700</v>
      </c>
      <c r="M417" s="11">
        <f>L417</f>
        <v>700</v>
      </c>
    </row>
    <row r="418" spans="1:13" x14ac:dyDescent="0.25">
      <c r="A418">
        <v>7</v>
      </c>
      <c r="B418">
        <v>2</v>
      </c>
      <c r="D418" s="23" t="s">
        <v>43</v>
      </c>
      <c r="E418" s="24">
        <v>111</v>
      </c>
      <c r="F418" s="24" t="s">
        <v>55</v>
      </c>
      <c r="G418" s="25">
        <f>SUM(G416:G417)</f>
        <v>1982.12</v>
      </c>
      <c r="H418" s="25">
        <f t="shared" ref="H418:M418" si="141">SUM(H416:H417)</f>
        <v>1620.36</v>
      </c>
      <c r="I418" s="25">
        <f t="shared" si="141"/>
        <v>1600</v>
      </c>
      <c r="J418" s="25">
        <f t="shared" si="141"/>
        <v>2059.12</v>
      </c>
      <c r="K418" s="25">
        <f t="shared" si="141"/>
        <v>2000</v>
      </c>
      <c r="L418" s="25">
        <f t="shared" si="141"/>
        <v>2000</v>
      </c>
      <c r="M418" s="25">
        <f t="shared" si="141"/>
        <v>2000</v>
      </c>
    </row>
    <row r="419" spans="1:13" x14ac:dyDescent="0.25">
      <c r="A419">
        <v>7</v>
      </c>
      <c r="B419">
        <v>2</v>
      </c>
      <c r="D419" s="47" t="s">
        <v>117</v>
      </c>
      <c r="E419" s="10">
        <v>640</v>
      </c>
      <c r="F419" s="10" t="s">
        <v>48</v>
      </c>
      <c r="G419" s="11">
        <v>3000</v>
      </c>
      <c r="H419" s="11">
        <v>2916.74</v>
      </c>
      <c r="I419" s="11">
        <v>3000</v>
      </c>
      <c r="J419" s="11">
        <v>3400</v>
      </c>
      <c r="K419" s="11">
        <v>3000</v>
      </c>
      <c r="L419" s="11">
        <f>K419</f>
        <v>3000</v>
      </c>
      <c r="M419" s="11">
        <f>L419</f>
        <v>3000</v>
      </c>
    </row>
    <row r="420" spans="1:13" x14ac:dyDescent="0.25">
      <c r="A420">
        <v>7</v>
      </c>
      <c r="B420">
        <v>2</v>
      </c>
      <c r="D420" s="91" t="s">
        <v>118</v>
      </c>
      <c r="E420" s="10">
        <v>640</v>
      </c>
      <c r="F420" s="10" t="s">
        <v>48</v>
      </c>
      <c r="G420" s="11">
        <v>4080.22</v>
      </c>
      <c r="H420" s="11">
        <v>2915.87</v>
      </c>
      <c r="I420" s="11">
        <v>2000</v>
      </c>
      <c r="J420" s="11">
        <v>150</v>
      </c>
      <c r="K420" s="11">
        <v>500</v>
      </c>
      <c r="L420" s="11">
        <f>K420</f>
        <v>500</v>
      </c>
      <c r="M420" s="11">
        <f>L420</f>
        <v>500</v>
      </c>
    </row>
    <row r="421" spans="1:13" x14ac:dyDescent="0.25">
      <c r="A421">
        <v>7</v>
      </c>
      <c r="B421">
        <v>2</v>
      </c>
      <c r="D421" s="23" t="s">
        <v>43</v>
      </c>
      <c r="E421" s="24">
        <v>41</v>
      </c>
      <c r="F421" s="24" t="s">
        <v>42</v>
      </c>
      <c r="G421" s="25">
        <f>SUM(G419:G420)</f>
        <v>7080.2199999999993</v>
      </c>
      <c r="H421" s="25">
        <f t="shared" ref="H421:M421" si="142">SUM(H419:H420)</f>
        <v>5832.61</v>
      </c>
      <c r="I421" s="25">
        <f t="shared" si="142"/>
        <v>5000</v>
      </c>
      <c r="J421" s="25">
        <f t="shared" si="142"/>
        <v>3550</v>
      </c>
      <c r="K421" s="25">
        <f t="shared" si="142"/>
        <v>3500</v>
      </c>
      <c r="L421" s="25">
        <f t="shared" si="142"/>
        <v>3500</v>
      </c>
      <c r="M421" s="25">
        <f t="shared" si="142"/>
        <v>3500</v>
      </c>
    </row>
    <row r="422" spans="1:13" x14ac:dyDescent="0.25">
      <c r="A422">
        <v>7</v>
      </c>
      <c r="B422">
        <v>2</v>
      </c>
      <c r="D422" s="58"/>
      <c r="E422" s="59"/>
      <c r="F422" s="12" t="s">
        <v>49</v>
      </c>
      <c r="G422" s="13">
        <f t="shared" ref="G422:M422" si="143">G418+G421</f>
        <v>9062.34</v>
      </c>
      <c r="H422" s="13">
        <f t="shared" si="143"/>
        <v>7452.9699999999993</v>
      </c>
      <c r="I422" s="13">
        <f t="shared" si="143"/>
        <v>6600</v>
      </c>
      <c r="J422" s="13">
        <f t="shared" si="143"/>
        <v>5609.12</v>
      </c>
      <c r="K422" s="13">
        <f t="shared" si="143"/>
        <v>5500</v>
      </c>
      <c r="L422" s="13">
        <f t="shared" si="143"/>
        <v>5500</v>
      </c>
      <c r="M422" s="13">
        <f t="shared" si="143"/>
        <v>5500</v>
      </c>
    </row>
    <row r="424" spans="1:13" x14ac:dyDescent="0.25">
      <c r="D424" s="97" t="s">
        <v>119</v>
      </c>
      <c r="E424" s="97"/>
      <c r="F424" s="97"/>
      <c r="G424" s="97"/>
      <c r="H424" s="97"/>
      <c r="I424" s="97"/>
      <c r="J424" s="97"/>
      <c r="K424" s="97"/>
      <c r="L424" s="97"/>
      <c r="M424" s="97"/>
    </row>
    <row r="425" spans="1:13" x14ac:dyDescent="0.25">
      <c r="D425" s="7" t="s">
        <v>4</v>
      </c>
      <c r="E425" s="7" t="s">
        <v>38</v>
      </c>
      <c r="F425" s="7" t="s">
        <v>3</v>
      </c>
      <c r="G425" s="7" t="s">
        <v>56</v>
      </c>
      <c r="H425" s="7" t="s">
        <v>57</v>
      </c>
      <c r="I425" s="7" t="s">
        <v>58</v>
      </c>
      <c r="J425" s="7" t="s">
        <v>59</v>
      </c>
      <c r="K425" s="7" t="s">
        <v>312</v>
      </c>
      <c r="L425" s="7" t="s">
        <v>313</v>
      </c>
      <c r="M425" s="7" t="s">
        <v>314</v>
      </c>
    </row>
    <row r="426" spans="1:13" x14ac:dyDescent="0.25">
      <c r="A426">
        <v>7</v>
      </c>
      <c r="B426">
        <v>3</v>
      </c>
      <c r="D426" s="123" t="s">
        <v>20</v>
      </c>
      <c r="E426" s="10">
        <v>610</v>
      </c>
      <c r="F426" s="10" t="s">
        <v>39</v>
      </c>
      <c r="G426" s="11">
        <v>0</v>
      </c>
      <c r="H426" s="11">
        <v>0</v>
      </c>
      <c r="I426" s="11">
        <v>0</v>
      </c>
      <c r="J426" s="11">
        <v>0</v>
      </c>
      <c r="K426" s="11">
        <v>5830</v>
      </c>
      <c r="L426" s="11">
        <f t="shared" ref="L426:M428" si="144">K426</f>
        <v>5830</v>
      </c>
      <c r="M426" s="11">
        <f t="shared" si="144"/>
        <v>5830</v>
      </c>
    </row>
    <row r="427" spans="1:13" x14ac:dyDescent="0.25">
      <c r="A427">
        <v>7</v>
      </c>
      <c r="B427">
        <v>3</v>
      </c>
      <c r="D427" s="123"/>
      <c r="E427" s="10">
        <v>620</v>
      </c>
      <c r="F427" s="10" t="s">
        <v>40</v>
      </c>
      <c r="G427" s="11">
        <v>0</v>
      </c>
      <c r="H427" s="11">
        <v>0</v>
      </c>
      <c r="I427" s="11">
        <v>0</v>
      </c>
      <c r="J427" s="11">
        <v>0</v>
      </c>
      <c r="K427" s="11">
        <v>2038</v>
      </c>
      <c r="L427" s="11">
        <f t="shared" si="144"/>
        <v>2038</v>
      </c>
      <c r="M427" s="11">
        <f t="shared" si="144"/>
        <v>2038</v>
      </c>
    </row>
    <row r="428" spans="1:13" x14ac:dyDescent="0.25">
      <c r="A428">
        <v>7</v>
      </c>
      <c r="B428">
        <v>3</v>
      </c>
      <c r="D428" s="123"/>
      <c r="E428" s="10">
        <v>630</v>
      </c>
      <c r="F428" s="10" t="s">
        <v>41</v>
      </c>
      <c r="G428" s="11">
        <v>0</v>
      </c>
      <c r="H428" s="11">
        <v>0</v>
      </c>
      <c r="I428" s="11">
        <v>0</v>
      </c>
      <c r="J428" s="11">
        <v>0</v>
      </c>
      <c r="K428" s="11">
        <v>700</v>
      </c>
      <c r="L428" s="11">
        <f t="shared" si="144"/>
        <v>700</v>
      </c>
      <c r="M428" s="11">
        <f t="shared" si="144"/>
        <v>700</v>
      </c>
    </row>
    <row r="429" spans="1:13" x14ac:dyDescent="0.25">
      <c r="A429">
        <v>7</v>
      </c>
      <c r="B429">
        <v>3</v>
      </c>
      <c r="D429" s="23" t="s">
        <v>43</v>
      </c>
      <c r="E429" s="24">
        <v>111</v>
      </c>
      <c r="F429" s="24" t="s">
        <v>55</v>
      </c>
      <c r="G429" s="25">
        <f t="shared" ref="G429:M429" si="145">SUM(G426:G428)</f>
        <v>0</v>
      </c>
      <c r="H429" s="25">
        <f t="shared" si="145"/>
        <v>0</v>
      </c>
      <c r="I429" s="25">
        <f t="shared" si="145"/>
        <v>0</v>
      </c>
      <c r="J429" s="25">
        <f t="shared" si="145"/>
        <v>0</v>
      </c>
      <c r="K429" s="25">
        <f t="shared" si="145"/>
        <v>8568</v>
      </c>
      <c r="L429" s="25">
        <f t="shared" si="145"/>
        <v>8568</v>
      </c>
      <c r="M429" s="25">
        <f t="shared" si="145"/>
        <v>8568</v>
      </c>
    </row>
    <row r="430" spans="1:13" x14ac:dyDescent="0.25">
      <c r="A430">
        <v>7</v>
      </c>
      <c r="B430">
        <v>3</v>
      </c>
      <c r="D430" s="123" t="s">
        <v>20</v>
      </c>
      <c r="E430" s="10">
        <v>610</v>
      </c>
      <c r="F430" s="10" t="s">
        <v>39</v>
      </c>
      <c r="G430" s="11">
        <v>6101.81</v>
      </c>
      <c r="H430" s="11">
        <v>7217.85</v>
      </c>
      <c r="I430" s="11">
        <v>6850</v>
      </c>
      <c r="J430" s="11">
        <v>6323.5</v>
      </c>
      <c r="K430" s="11">
        <v>0</v>
      </c>
      <c r="L430" s="11">
        <v>0</v>
      </c>
      <c r="M430" s="11">
        <v>0</v>
      </c>
    </row>
    <row r="431" spans="1:13" x14ac:dyDescent="0.25">
      <c r="A431">
        <v>7</v>
      </c>
      <c r="B431">
        <v>3</v>
      </c>
      <c r="D431" s="123"/>
      <c r="E431" s="10">
        <v>620</v>
      </c>
      <c r="F431" s="10" t="s">
        <v>40</v>
      </c>
      <c r="G431" s="11">
        <v>2198.2399999999998</v>
      </c>
      <c r="H431" s="11">
        <v>2593.4699999999998</v>
      </c>
      <c r="I431" s="11">
        <v>2396</v>
      </c>
      <c r="J431" s="11">
        <v>2122.5</v>
      </c>
      <c r="K431" s="11">
        <v>0</v>
      </c>
      <c r="L431" s="11">
        <v>0</v>
      </c>
      <c r="M431" s="11">
        <v>0</v>
      </c>
    </row>
    <row r="432" spans="1:13" x14ac:dyDescent="0.25">
      <c r="A432">
        <v>7</v>
      </c>
      <c r="B432">
        <v>3</v>
      </c>
      <c r="D432" s="123"/>
      <c r="E432" s="10">
        <v>630</v>
      </c>
      <c r="F432" s="10" t="s">
        <v>41</v>
      </c>
      <c r="G432" s="11">
        <v>1486.56</v>
      </c>
      <c r="H432" s="11">
        <v>740.58</v>
      </c>
      <c r="I432" s="11">
        <v>1879</v>
      </c>
      <c r="J432" s="11">
        <v>1339.34</v>
      </c>
      <c r="K432" s="11">
        <v>768</v>
      </c>
      <c r="L432" s="11">
        <v>758</v>
      </c>
      <c r="M432" s="11">
        <v>768</v>
      </c>
    </row>
    <row r="433" spans="1:13" x14ac:dyDescent="0.25">
      <c r="A433">
        <v>7</v>
      </c>
      <c r="B433">
        <v>3</v>
      </c>
      <c r="D433" s="23" t="s">
        <v>43</v>
      </c>
      <c r="E433" s="24">
        <v>41</v>
      </c>
      <c r="F433" s="24" t="s">
        <v>42</v>
      </c>
      <c r="G433" s="25">
        <f t="shared" ref="G433:M433" si="146">SUM(G430:G432)</f>
        <v>9786.6099999999988</v>
      </c>
      <c r="H433" s="25">
        <f t="shared" si="146"/>
        <v>10551.9</v>
      </c>
      <c r="I433" s="25">
        <f t="shared" si="146"/>
        <v>11125</v>
      </c>
      <c r="J433" s="25">
        <f t="shared" si="146"/>
        <v>9785.34</v>
      </c>
      <c r="K433" s="25">
        <f t="shared" si="146"/>
        <v>768</v>
      </c>
      <c r="L433" s="25">
        <f t="shared" si="146"/>
        <v>758</v>
      </c>
      <c r="M433" s="25">
        <f t="shared" si="146"/>
        <v>768</v>
      </c>
    </row>
    <row r="434" spans="1:13" x14ac:dyDescent="0.25">
      <c r="A434">
        <v>7</v>
      </c>
      <c r="B434">
        <v>3</v>
      </c>
      <c r="D434" s="58"/>
      <c r="E434" s="59"/>
      <c r="F434" s="12" t="s">
        <v>49</v>
      </c>
      <c r="G434" s="13">
        <f t="shared" ref="G434:M434" si="147">G429+G433</f>
        <v>9786.6099999999988</v>
      </c>
      <c r="H434" s="13">
        <f t="shared" si="147"/>
        <v>10551.9</v>
      </c>
      <c r="I434" s="13">
        <f t="shared" si="147"/>
        <v>11125</v>
      </c>
      <c r="J434" s="13">
        <f t="shared" si="147"/>
        <v>9785.34</v>
      </c>
      <c r="K434" s="13">
        <f t="shared" si="147"/>
        <v>9336</v>
      </c>
      <c r="L434" s="13">
        <f t="shared" si="147"/>
        <v>9326</v>
      </c>
      <c r="M434" s="13">
        <f t="shared" si="147"/>
        <v>9336</v>
      </c>
    </row>
    <row r="436" spans="1:13" x14ac:dyDescent="0.25">
      <c r="D436" s="96" t="s">
        <v>123</v>
      </c>
      <c r="E436" s="96"/>
      <c r="F436" s="96"/>
      <c r="G436" s="96"/>
      <c r="H436" s="96"/>
      <c r="I436" s="96"/>
      <c r="J436" s="96"/>
      <c r="K436" s="96"/>
      <c r="L436" s="96"/>
      <c r="M436" s="96"/>
    </row>
    <row r="437" spans="1:13" x14ac:dyDescent="0.25">
      <c r="D437" s="8"/>
      <c r="E437" s="8"/>
      <c r="F437" s="8"/>
      <c r="G437" s="7" t="s">
        <v>56</v>
      </c>
      <c r="H437" s="7" t="s">
        <v>57</v>
      </c>
      <c r="I437" s="7" t="s">
        <v>58</v>
      </c>
      <c r="J437" s="7" t="s">
        <v>59</v>
      </c>
      <c r="K437" s="7" t="s">
        <v>312</v>
      </c>
      <c r="L437" s="7" t="s">
        <v>313</v>
      </c>
      <c r="M437" s="7" t="s">
        <v>314</v>
      </c>
    </row>
    <row r="438" spans="1:13" x14ac:dyDescent="0.25">
      <c r="A438">
        <v>8</v>
      </c>
      <c r="D438" s="129" t="s">
        <v>50</v>
      </c>
      <c r="E438" s="30">
        <v>111</v>
      </c>
      <c r="F438" s="30" t="s">
        <v>44</v>
      </c>
      <c r="G438" s="31">
        <f>G497+G524</f>
        <v>3000</v>
      </c>
      <c r="H438" s="31">
        <f t="shared" ref="H438:M438" si="148">H497+H524</f>
        <v>0</v>
      </c>
      <c r="I438" s="31">
        <f t="shared" si="148"/>
        <v>12426</v>
      </c>
      <c r="J438" s="31">
        <f t="shared" si="148"/>
        <v>10000</v>
      </c>
      <c r="K438" s="31">
        <f t="shared" si="148"/>
        <v>0</v>
      </c>
      <c r="L438" s="31">
        <f t="shared" si="148"/>
        <v>0</v>
      </c>
      <c r="M438" s="31">
        <f t="shared" si="148"/>
        <v>0</v>
      </c>
    </row>
    <row r="439" spans="1:13" x14ac:dyDescent="0.25">
      <c r="A439">
        <v>8</v>
      </c>
      <c r="D439" s="130"/>
      <c r="E439" s="30">
        <v>41</v>
      </c>
      <c r="F439" s="30" t="s">
        <v>45</v>
      </c>
      <c r="G439" s="31">
        <f>G445+G459+G476+G489+G498+G515+G525+G537</f>
        <v>108893.96</v>
      </c>
      <c r="H439" s="31">
        <f t="shared" ref="H439:M439" si="149">H445+H459+H476+H489+H498+H515+H525+H537</f>
        <v>48692.63</v>
      </c>
      <c r="I439" s="31">
        <f t="shared" si="149"/>
        <v>179913</v>
      </c>
      <c r="J439" s="31">
        <f t="shared" si="149"/>
        <v>17117.079999999998</v>
      </c>
      <c r="K439" s="31">
        <f>K445+K459+K476+K489+K498+K515+K525+K537</f>
        <v>360450</v>
      </c>
      <c r="L439" s="31">
        <f t="shared" si="149"/>
        <v>254692</v>
      </c>
      <c r="M439" s="31">
        <f t="shared" si="149"/>
        <v>242471</v>
      </c>
    </row>
    <row r="440" spans="1:13" x14ac:dyDescent="0.25">
      <c r="A440">
        <v>8</v>
      </c>
      <c r="D440" s="131"/>
      <c r="E440" s="30">
        <v>52</v>
      </c>
      <c r="F440" s="30" t="s">
        <v>124</v>
      </c>
      <c r="G440" s="31">
        <f>G446</f>
        <v>34488</v>
      </c>
      <c r="H440" s="31">
        <f t="shared" ref="H440:M440" si="150">H446</f>
        <v>0</v>
      </c>
      <c r="I440" s="31">
        <f t="shared" si="150"/>
        <v>0</v>
      </c>
      <c r="J440" s="31">
        <f t="shared" si="150"/>
        <v>0</v>
      </c>
      <c r="K440" s="31">
        <f t="shared" si="150"/>
        <v>0</v>
      </c>
      <c r="L440" s="31">
        <f t="shared" si="150"/>
        <v>0</v>
      </c>
      <c r="M440" s="31">
        <f t="shared" si="150"/>
        <v>0</v>
      </c>
    </row>
    <row r="441" spans="1:13" x14ac:dyDescent="0.25">
      <c r="A441">
        <v>8</v>
      </c>
      <c r="D441" s="58"/>
      <c r="E441" s="59"/>
      <c r="F441" s="32" t="s">
        <v>49</v>
      </c>
      <c r="G441" s="33">
        <f>SUM(G438:G440)</f>
        <v>146381.96000000002</v>
      </c>
      <c r="H441" s="33">
        <f t="shared" ref="H441:M441" si="151">SUM(H438:H440)</f>
        <v>48692.63</v>
      </c>
      <c r="I441" s="33">
        <f t="shared" si="151"/>
        <v>192339</v>
      </c>
      <c r="J441" s="33">
        <f t="shared" si="151"/>
        <v>27117.079999999998</v>
      </c>
      <c r="K441" s="33">
        <f t="shared" si="151"/>
        <v>360450</v>
      </c>
      <c r="L441" s="33">
        <f t="shared" si="151"/>
        <v>254692</v>
      </c>
      <c r="M441" s="33">
        <f t="shared" si="151"/>
        <v>242471</v>
      </c>
    </row>
    <row r="443" spans="1:13" x14ac:dyDescent="0.25">
      <c r="D443" s="97" t="s">
        <v>125</v>
      </c>
      <c r="E443" s="97"/>
      <c r="F443" s="97"/>
      <c r="G443" s="97"/>
      <c r="H443" s="97"/>
      <c r="I443" s="97"/>
      <c r="J443" s="97"/>
      <c r="K443" s="97"/>
      <c r="L443" s="97"/>
      <c r="M443" s="97"/>
    </row>
    <row r="444" spans="1:13" x14ac:dyDescent="0.25">
      <c r="D444" s="46"/>
      <c r="E444" s="7"/>
      <c r="F444" s="7"/>
      <c r="G444" s="7" t="s">
        <v>56</v>
      </c>
      <c r="H444" s="7" t="s">
        <v>57</v>
      </c>
      <c r="I444" s="7" t="s">
        <v>58</v>
      </c>
      <c r="J444" s="7" t="s">
        <v>59</v>
      </c>
      <c r="K444" s="7" t="s">
        <v>312</v>
      </c>
      <c r="L444" s="7" t="s">
        <v>313</v>
      </c>
      <c r="M444" s="7" t="s">
        <v>314</v>
      </c>
    </row>
    <row r="445" spans="1:13" x14ac:dyDescent="0.25">
      <c r="A445">
        <v>8</v>
      </c>
      <c r="B445">
        <v>1</v>
      </c>
      <c r="D445" s="107" t="s">
        <v>50</v>
      </c>
      <c r="E445" s="10">
        <v>41</v>
      </c>
      <c r="F445" s="10" t="s">
        <v>45</v>
      </c>
      <c r="G445" s="11">
        <f>G450+G455+G452</f>
        <v>31809.91</v>
      </c>
      <c r="H445" s="11">
        <f>H450</f>
        <v>20990.959999999999</v>
      </c>
      <c r="I445" s="11">
        <f>I450+I454</f>
        <v>38000</v>
      </c>
      <c r="J445" s="11">
        <f t="shared" ref="J445" si="152">J450</f>
        <v>1081.99</v>
      </c>
      <c r="K445" s="11">
        <v>60000</v>
      </c>
      <c r="L445" s="11">
        <v>0</v>
      </c>
      <c r="M445" s="11">
        <v>0</v>
      </c>
    </row>
    <row r="446" spans="1:13" x14ac:dyDescent="0.25">
      <c r="A446">
        <v>8</v>
      </c>
      <c r="B446">
        <v>1</v>
      </c>
      <c r="D446" s="108"/>
      <c r="E446" s="10">
        <v>52</v>
      </c>
      <c r="F446" s="10" t="s">
        <v>124</v>
      </c>
      <c r="G446" s="11">
        <f>G453</f>
        <v>34488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</row>
    <row r="447" spans="1:13" x14ac:dyDescent="0.25">
      <c r="A447">
        <v>8</v>
      </c>
      <c r="B447">
        <v>1</v>
      </c>
      <c r="D447" s="58"/>
      <c r="E447" s="59"/>
      <c r="F447" s="12" t="s">
        <v>49</v>
      </c>
      <c r="G447" s="13">
        <f t="shared" ref="G447:M447" si="153">SUM(G445:G445)</f>
        <v>31809.91</v>
      </c>
      <c r="H447" s="13">
        <f t="shared" si="153"/>
        <v>20990.959999999999</v>
      </c>
      <c r="I447" s="13">
        <f t="shared" si="153"/>
        <v>38000</v>
      </c>
      <c r="J447" s="13">
        <f t="shared" si="153"/>
        <v>1081.99</v>
      </c>
      <c r="K447" s="13">
        <f t="shared" si="153"/>
        <v>60000</v>
      </c>
      <c r="L447" s="13">
        <f t="shared" si="153"/>
        <v>0</v>
      </c>
      <c r="M447" s="13">
        <f t="shared" si="153"/>
        <v>0</v>
      </c>
    </row>
    <row r="449" spans="1:13" x14ac:dyDescent="0.25">
      <c r="D449" t="s">
        <v>126</v>
      </c>
    </row>
    <row r="450" spans="1:13" x14ac:dyDescent="0.25">
      <c r="D450" s="126" t="s">
        <v>163</v>
      </c>
      <c r="E450" s="50" t="s">
        <v>36</v>
      </c>
      <c r="F450" s="51"/>
      <c r="G450" s="52">
        <v>7809.91</v>
      </c>
      <c r="H450" s="52">
        <v>20990.959999999999</v>
      </c>
      <c r="I450" s="52">
        <v>28000</v>
      </c>
      <c r="J450" s="52">
        <v>1081.99</v>
      </c>
      <c r="K450" s="52">
        <v>35000</v>
      </c>
      <c r="L450" s="52"/>
      <c r="M450" s="53"/>
    </row>
    <row r="451" spans="1:13" x14ac:dyDescent="0.25">
      <c r="D451" s="128"/>
      <c r="E451" s="50" t="s">
        <v>310</v>
      </c>
      <c r="F451" s="51"/>
      <c r="G451" s="52"/>
      <c r="H451" s="52"/>
      <c r="I451" s="52"/>
      <c r="J451" s="52"/>
      <c r="K451" s="52">
        <v>25000</v>
      </c>
      <c r="L451" s="52"/>
      <c r="M451" s="53"/>
    </row>
    <row r="452" spans="1:13" x14ac:dyDescent="0.25">
      <c r="D452" s="128"/>
      <c r="E452" s="50" t="s">
        <v>127</v>
      </c>
      <c r="F452" s="51"/>
      <c r="G452" s="52">
        <v>12600</v>
      </c>
      <c r="H452" s="52"/>
      <c r="I452" s="52"/>
      <c r="J452" s="52"/>
      <c r="K452" s="52"/>
      <c r="L452" s="52"/>
      <c r="M452" s="53"/>
    </row>
    <row r="453" spans="1:13" x14ac:dyDescent="0.25">
      <c r="D453" s="128"/>
      <c r="E453" s="50" t="s">
        <v>128</v>
      </c>
      <c r="F453" s="51"/>
      <c r="G453" s="52">
        <v>34488</v>
      </c>
      <c r="H453" s="52"/>
      <c r="I453" s="52"/>
      <c r="J453" s="52"/>
      <c r="K453" s="52"/>
      <c r="L453" s="52"/>
      <c r="M453" s="53"/>
    </row>
    <row r="454" spans="1:13" x14ac:dyDescent="0.25">
      <c r="D454" s="128"/>
      <c r="E454" s="50" t="s">
        <v>136</v>
      </c>
      <c r="F454" s="51"/>
      <c r="G454" s="52"/>
      <c r="H454" s="52"/>
      <c r="I454" s="52">
        <v>10000</v>
      </c>
      <c r="J454" s="52">
        <v>0</v>
      </c>
      <c r="K454" s="52"/>
      <c r="L454" s="52"/>
      <c r="M454" s="53"/>
    </row>
    <row r="455" spans="1:13" x14ac:dyDescent="0.25">
      <c r="D455" s="127"/>
      <c r="E455" s="50" t="s">
        <v>129</v>
      </c>
      <c r="F455" s="51"/>
      <c r="G455" s="52">
        <v>11400</v>
      </c>
      <c r="H455" s="52"/>
      <c r="I455" s="52"/>
      <c r="J455" s="52"/>
      <c r="K455" s="52"/>
      <c r="L455" s="52"/>
      <c r="M455" s="53"/>
    </row>
    <row r="457" spans="1:13" x14ac:dyDescent="0.25">
      <c r="D457" s="97" t="s">
        <v>130</v>
      </c>
      <c r="E457" s="97"/>
      <c r="F457" s="97"/>
      <c r="G457" s="97"/>
      <c r="H457" s="97"/>
      <c r="I457" s="97"/>
      <c r="J457" s="97"/>
      <c r="K457" s="97"/>
      <c r="L457" s="97"/>
      <c r="M457" s="97"/>
    </row>
    <row r="458" spans="1:13" x14ac:dyDescent="0.25">
      <c r="D458" s="46"/>
      <c r="E458" s="7"/>
      <c r="F458" s="7"/>
      <c r="G458" s="7" t="s">
        <v>56</v>
      </c>
      <c r="H458" s="7" t="s">
        <v>57</v>
      </c>
      <c r="I458" s="7" t="s">
        <v>58</v>
      </c>
      <c r="J458" s="7" t="s">
        <v>59</v>
      </c>
      <c r="K458" s="7" t="s">
        <v>312</v>
      </c>
      <c r="L458" s="7" t="s">
        <v>313</v>
      </c>
      <c r="M458" s="7" t="s">
        <v>314</v>
      </c>
    </row>
    <row r="459" spans="1:13" x14ac:dyDescent="0.25">
      <c r="A459">
        <v>8</v>
      </c>
      <c r="B459">
        <v>2</v>
      </c>
      <c r="D459" s="49" t="s">
        <v>50</v>
      </c>
      <c r="E459" s="10">
        <v>41</v>
      </c>
      <c r="F459" s="10" t="s">
        <v>45</v>
      </c>
      <c r="G459" s="11">
        <f>SUM(G463:G472)</f>
        <v>29551.14</v>
      </c>
      <c r="H459" s="11">
        <f t="shared" ref="H459:M459" si="154">SUM(H463:H472)</f>
        <v>13900.369999999999</v>
      </c>
      <c r="I459" s="11">
        <f t="shared" si="154"/>
        <v>29574</v>
      </c>
      <c r="J459" s="11">
        <f t="shared" si="154"/>
        <v>2196</v>
      </c>
      <c r="K459" s="11">
        <f t="shared" si="154"/>
        <v>39450</v>
      </c>
      <c r="L459" s="11">
        <f t="shared" si="154"/>
        <v>28650</v>
      </c>
      <c r="M459" s="11">
        <f t="shared" si="154"/>
        <v>22350</v>
      </c>
    </row>
    <row r="460" spans="1:13" x14ac:dyDescent="0.25">
      <c r="A460">
        <v>8</v>
      </c>
      <c r="B460">
        <v>2</v>
      </c>
      <c r="D460" s="58"/>
      <c r="E460" s="59"/>
      <c r="F460" s="12" t="s">
        <v>49</v>
      </c>
      <c r="G460" s="13">
        <f t="shared" ref="G460:M460" si="155">SUM(G459:G459)</f>
        <v>29551.14</v>
      </c>
      <c r="H460" s="13">
        <f t="shared" si="155"/>
        <v>13900.369999999999</v>
      </c>
      <c r="I460" s="13">
        <f t="shared" si="155"/>
        <v>29574</v>
      </c>
      <c r="J460" s="13">
        <f t="shared" si="155"/>
        <v>2196</v>
      </c>
      <c r="K460" s="13">
        <f t="shared" si="155"/>
        <v>39450</v>
      </c>
      <c r="L460" s="13">
        <f t="shared" si="155"/>
        <v>28650</v>
      </c>
      <c r="M460" s="13">
        <f t="shared" si="155"/>
        <v>22350</v>
      </c>
    </row>
    <row r="462" spans="1:13" x14ac:dyDescent="0.25">
      <c r="D462" t="s">
        <v>126</v>
      </c>
    </row>
    <row r="463" spans="1:13" x14ac:dyDescent="0.25">
      <c r="D463" s="106" t="s">
        <v>155</v>
      </c>
      <c r="E463" s="50" t="s">
        <v>133</v>
      </c>
      <c r="F463" s="51"/>
      <c r="G463" s="52">
        <v>7083.52</v>
      </c>
      <c r="H463" s="52">
        <v>3231.29</v>
      </c>
      <c r="I463" s="52"/>
      <c r="J463" s="52"/>
      <c r="K463" s="52"/>
      <c r="L463" s="52"/>
      <c r="M463" s="53"/>
    </row>
    <row r="464" spans="1:13" x14ac:dyDescent="0.25">
      <c r="D464" s="107"/>
      <c r="E464" s="50" t="s">
        <v>134</v>
      </c>
      <c r="F464" s="51"/>
      <c r="G464" s="52"/>
      <c r="H464" s="52">
        <v>2262</v>
      </c>
      <c r="I464" s="52"/>
      <c r="J464" s="52"/>
      <c r="K464" s="52"/>
      <c r="L464" s="52"/>
      <c r="M464" s="53"/>
    </row>
    <row r="465" spans="1:13" x14ac:dyDescent="0.25">
      <c r="D465" s="108"/>
      <c r="E465" s="50" t="s">
        <v>137</v>
      </c>
      <c r="F465" s="51"/>
      <c r="G465" s="52"/>
      <c r="H465" s="52"/>
      <c r="I465" s="52">
        <v>9808</v>
      </c>
      <c r="J465" s="52">
        <v>2196</v>
      </c>
      <c r="K465" s="52">
        <v>14450</v>
      </c>
      <c r="L465" s="52">
        <v>8650</v>
      </c>
      <c r="M465" s="53">
        <v>2350</v>
      </c>
    </row>
    <row r="466" spans="1:13" x14ac:dyDescent="0.25">
      <c r="D466" s="106" t="s">
        <v>156</v>
      </c>
      <c r="E466" s="50" t="s">
        <v>131</v>
      </c>
      <c r="F466" s="51"/>
      <c r="G466" s="52">
        <v>10554.26</v>
      </c>
      <c r="H466" s="52"/>
      <c r="I466" s="52"/>
      <c r="J466" s="52"/>
      <c r="K466" s="52"/>
      <c r="L466" s="52"/>
      <c r="M466" s="53"/>
    </row>
    <row r="467" spans="1:13" x14ac:dyDescent="0.25">
      <c r="D467" s="107"/>
      <c r="E467" s="50" t="s">
        <v>132</v>
      </c>
      <c r="F467" s="51"/>
      <c r="G467" s="52">
        <v>11913.36</v>
      </c>
      <c r="H467" s="52"/>
      <c r="I467" s="52"/>
      <c r="J467" s="52"/>
      <c r="K467" s="52"/>
      <c r="L467" s="52"/>
      <c r="M467" s="53"/>
    </row>
    <row r="468" spans="1:13" x14ac:dyDescent="0.25">
      <c r="D468" s="107"/>
      <c r="E468" s="50" t="s">
        <v>135</v>
      </c>
      <c r="F468" s="51"/>
      <c r="G468" s="52"/>
      <c r="H468" s="52">
        <v>8407.08</v>
      </c>
      <c r="I468" s="52"/>
      <c r="J468" s="52"/>
      <c r="K468" s="52"/>
      <c r="L468" s="52"/>
      <c r="M468" s="53"/>
    </row>
    <row r="469" spans="1:13" x14ac:dyDescent="0.25">
      <c r="D469" s="107"/>
      <c r="E469" s="55" t="s">
        <v>138</v>
      </c>
      <c r="F469" s="51"/>
      <c r="G469" s="52"/>
      <c r="H469" s="52"/>
      <c r="I469" s="52">
        <v>2000</v>
      </c>
      <c r="J469" s="52">
        <v>0</v>
      </c>
      <c r="K469" s="52"/>
      <c r="L469" s="52"/>
      <c r="M469" s="53"/>
    </row>
    <row r="470" spans="1:13" x14ac:dyDescent="0.25">
      <c r="D470" s="107"/>
      <c r="E470" s="55" t="s">
        <v>139</v>
      </c>
      <c r="F470" s="51"/>
      <c r="G470" s="52"/>
      <c r="H470" s="52"/>
      <c r="I470" s="52">
        <v>17766</v>
      </c>
      <c r="J470" s="52">
        <v>0</v>
      </c>
      <c r="K470" s="52">
        <v>20000</v>
      </c>
      <c r="L470" s="52"/>
      <c r="M470" s="53"/>
    </row>
    <row r="471" spans="1:13" x14ac:dyDescent="0.25">
      <c r="D471" s="107"/>
      <c r="E471" s="55" t="s">
        <v>311</v>
      </c>
      <c r="F471" s="51"/>
      <c r="G471" s="52"/>
      <c r="H471" s="52"/>
      <c r="I471" s="52"/>
      <c r="J471" s="52"/>
      <c r="K471" s="52">
        <v>5000</v>
      </c>
      <c r="L471" s="52"/>
      <c r="M471" s="53"/>
    </row>
    <row r="472" spans="1:13" x14ac:dyDescent="0.25">
      <c r="D472" s="108"/>
      <c r="E472" s="55" t="s">
        <v>259</v>
      </c>
      <c r="F472" s="51"/>
      <c r="G472" s="52"/>
      <c r="H472" s="52"/>
      <c r="I472" s="52"/>
      <c r="J472" s="52">
        <v>0</v>
      </c>
      <c r="K472" s="52"/>
      <c r="L472" s="52">
        <v>20000</v>
      </c>
      <c r="M472" s="53">
        <v>20000</v>
      </c>
    </row>
    <row r="474" spans="1:13" x14ac:dyDescent="0.25">
      <c r="D474" s="97" t="s">
        <v>140</v>
      </c>
      <c r="E474" s="97"/>
      <c r="F474" s="97"/>
      <c r="G474" s="97"/>
      <c r="H474" s="97"/>
      <c r="I474" s="97"/>
      <c r="J474" s="97"/>
      <c r="K474" s="97"/>
      <c r="L474" s="97"/>
      <c r="M474" s="97"/>
    </row>
    <row r="475" spans="1:13" x14ac:dyDescent="0.25">
      <c r="D475" s="46"/>
      <c r="E475" s="7"/>
      <c r="F475" s="7"/>
      <c r="G475" s="7" t="s">
        <v>56</v>
      </c>
      <c r="H475" s="7" t="s">
        <v>57</v>
      </c>
      <c r="I475" s="7" t="s">
        <v>58</v>
      </c>
      <c r="J475" s="7" t="s">
        <v>59</v>
      </c>
      <c r="K475" s="7" t="s">
        <v>312</v>
      </c>
      <c r="L475" s="7" t="s">
        <v>313</v>
      </c>
      <c r="M475" s="7" t="s">
        <v>314</v>
      </c>
    </row>
    <row r="476" spans="1:13" x14ac:dyDescent="0.25">
      <c r="A476">
        <v>8</v>
      </c>
      <c r="B476">
        <v>3</v>
      </c>
      <c r="D476" s="49" t="s">
        <v>50</v>
      </c>
      <c r="E476" s="10">
        <v>41</v>
      </c>
      <c r="F476" s="10" t="s">
        <v>45</v>
      </c>
      <c r="G476" s="11">
        <f t="shared" ref="G476:M476" si="156">SUM(G480:G485)</f>
        <v>17795.97</v>
      </c>
      <c r="H476" s="11">
        <f t="shared" si="156"/>
        <v>2285.56</v>
      </c>
      <c r="I476" s="11">
        <f t="shared" si="156"/>
        <v>25000</v>
      </c>
      <c r="J476" s="11">
        <f t="shared" si="156"/>
        <v>360.81</v>
      </c>
      <c r="K476" s="11">
        <f t="shared" si="156"/>
        <v>50000</v>
      </c>
      <c r="L476" s="11">
        <f t="shared" si="156"/>
        <v>20000</v>
      </c>
      <c r="M476" s="11">
        <f t="shared" si="156"/>
        <v>20000</v>
      </c>
    </row>
    <row r="477" spans="1:13" x14ac:dyDescent="0.25">
      <c r="A477">
        <v>8</v>
      </c>
      <c r="B477">
        <v>3</v>
      </c>
      <c r="D477" s="58"/>
      <c r="E477" s="59"/>
      <c r="F477" s="12" t="s">
        <v>49</v>
      </c>
      <c r="G477" s="13">
        <f t="shared" ref="G477:M477" si="157">SUM(G476:G476)</f>
        <v>17795.97</v>
      </c>
      <c r="H477" s="13">
        <f t="shared" si="157"/>
        <v>2285.56</v>
      </c>
      <c r="I477" s="13">
        <f t="shared" si="157"/>
        <v>25000</v>
      </c>
      <c r="J477" s="13">
        <f t="shared" si="157"/>
        <v>360.81</v>
      </c>
      <c r="K477" s="13">
        <f t="shared" si="157"/>
        <v>50000</v>
      </c>
      <c r="L477" s="13">
        <f t="shared" si="157"/>
        <v>20000</v>
      </c>
      <c r="M477" s="13">
        <f t="shared" si="157"/>
        <v>20000</v>
      </c>
    </row>
    <row r="479" spans="1:13" x14ac:dyDescent="0.25">
      <c r="D479" t="s">
        <v>126</v>
      </c>
    </row>
    <row r="480" spans="1:13" x14ac:dyDescent="0.25">
      <c r="D480" s="106" t="s">
        <v>157</v>
      </c>
      <c r="E480" s="50" t="s">
        <v>141</v>
      </c>
      <c r="F480" s="51"/>
      <c r="G480" s="52">
        <v>7727.45</v>
      </c>
      <c r="H480" s="52">
        <v>2285.56</v>
      </c>
      <c r="I480" s="52"/>
      <c r="J480" s="52"/>
      <c r="K480" s="52"/>
      <c r="L480" s="52"/>
      <c r="M480" s="53"/>
    </row>
    <row r="481" spans="1:13" x14ac:dyDescent="0.25">
      <c r="D481" s="107"/>
      <c r="E481" s="50" t="s">
        <v>142</v>
      </c>
      <c r="F481" s="51"/>
      <c r="G481" s="52">
        <v>1081.1600000000001</v>
      </c>
      <c r="H481" s="52"/>
      <c r="I481" s="52"/>
      <c r="J481" s="52">
        <v>32</v>
      </c>
      <c r="K481" s="52"/>
      <c r="L481" s="52"/>
      <c r="M481" s="53"/>
    </row>
    <row r="482" spans="1:13" x14ac:dyDescent="0.25">
      <c r="D482" s="107"/>
      <c r="E482" s="50" t="s">
        <v>143</v>
      </c>
      <c r="F482" s="51"/>
      <c r="G482" s="52">
        <v>8987.36</v>
      </c>
      <c r="H482" s="52"/>
      <c r="I482" s="52"/>
      <c r="J482" s="52">
        <v>328.81</v>
      </c>
      <c r="K482" s="52"/>
      <c r="L482" s="52"/>
      <c r="M482" s="53"/>
    </row>
    <row r="483" spans="1:13" x14ac:dyDescent="0.25">
      <c r="D483" s="107"/>
      <c r="E483" s="50" t="s">
        <v>144</v>
      </c>
      <c r="F483" s="51"/>
      <c r="G483" s="52"/>
      <c r="H483" s="52"/>
      <c r="I483" s="52">
        <v>5000</v>
      </c>
      <c r="J483" s="52"/>
      <c r="K483" s="52"/>
      <c r="L483" s="52"/>
      <c r="M483" s="53"/>
    </row>
    <row r="484" spans="1:13" x14ac:dyDescent="0.25">
      <c r="D484" s="107"/>
      <c r="E484" s="50" t="s">
        <v>145</v>
      </c>
      <c r="F484" s="51"/>
      <c r="G484" s="52"/>
      <c r="H484" s="52"/>
      <c r="I484" s="52">
        <v>20000</v>
      </c>
      <c r="J484" s="52"/>
      <c r="K484" s="52">
        <v>20000</v>
      </c>
      <c r="L484" s="52">
        <v>20000</v>
      </c>
      <c r="M484" s="53">
        <v>20000</v>
      </c>
    </row>
    <row r="485" spans="1:13" x14ac:dyDescent="0.25">
      <c r="D485" s="108"/>
      <c r="E485" s="50" t="s">
        <v>223</v>
      </c>
      <c r="F485" s="51"/>
      <c r="G485" s="52"/>
      <c r="H485" s="52"/>
      <c r="I485" s="52"/>
      <c r="J485" s="52"/>
      <c r="K485" s="52">
        <v>30000</v>
      </c>
      <c r="L485" s="52"/>
      <c r="M485" s="53"/>
    </row>
    <row r="487" spans="1:13" x14ac:dyDescent="0.25">
      <c r="D487" s="97" t="s">
        <v>146</v>
      </c>
      <c r="E487" s="97"/>
      <c r="F487" s="97"/>
      <c r="G487" s="97"/>
      <c r="H487" s="97"/>
      <c r="I487" s="97"/>
      <c r="J487" s="97"/>
      <c r="K487" s="97"/>
      <c r="L487" s="97"/>
      <c r="M487" s="97"/>
    </row>
    <row r="488" spans="1:13" x14ac:dyDescent="0.25">
      <c r="D488" s="46"/>
      <c r="E488" s="7"/>
      <c r="F488" s="7"/>
      <c r="G488" s="7" t="s">
        <v>56</v>
      </c>
      <c r="H488" s="7" t="s">
        <v>57</v>
      </c>
      <c r="I488" s="7" t="s">
        <v>58</v>
      </c>
      <c r="J488" s="7" t="s">
        <v>59</v>
      </c>
      <c r="K488" s="7" t="s">
        <v>312</v>
      </c>
      <c r="L488" s="7" t="s">
        <v>313</v>
      </c>
      <c r="M488" s="7" t="s">
        <v>314</v>
      </c>
    </row>
    <row r="489" spans="1:13" x14ac:dyDescent="0.25">
      <c r="A489">
        <v>8</v>
      </c>
      <c r="B489">
        <v>4</v>
      </c>
      <c r="D489" s="49" t="s">
        <v>50</v>
      </c>
      <c r="E489" s="10">
        <v>41</v>
      </c>
      <c r="F489" s="10" t="s">
        <v>45</v>
      </c>
      <c r="G489" s="11">
        <f>SUM(G493:G493)</f>
        <v>0</v>
      </c>
      <c r="H489" s="11">
        <f t="shared" ref="H489:M489" si="158">SUM(H493:H493)</f>
        <v>0</v>
      </c>
      <c r="I489" s="11">
        <f t="shared" si="158"/>
        <v>20000</v>
      </c>
      <c r="J489" s="11">
        <f t="shared" si="158"/>
        <v>1320</v>
      </c>
      <c r="K489" s="11">
        <f t="shared" si="158"/>
        <v>54000</v>
      </c>
      <c r="L489" s="11">
        <f t="shared" si="158"/>
        <v>0</v>
      </c>
      <c r="M489" s="11">
        <f t="shared" si="158"/>
        <v>0</v>
      </c>
    </row>
    <row r="490" spans="1:13" x14ac:dyDescent="0.25">
      <c r="A490">
        <v>8</v>
      </c>
      <c r="B490">
        <v>4</v>
      </c>
      <c r="D490" s="58"/>
      <c r="E490" s="59"/>
      <c r="F490" s="12" t="s">
        <v>49</v>
      </c>
      <c r="G490" s="13">
        <f t="shared" ref="G490:M490" si="159">SUM(G489:G489)</f>
        <v>0</v>
      </c>
      <c r="H490" s="13">
        <f t="shared" si="159"/>
        <v>0</v>
      </c>
      <c r="I490" s="13">
        <f t="shared" si="159"/>
        <v>20000</v>
      </c>
      <c r="J490" s="13">
        <f t="shared" si="159"/>
        <v>1320</v>
      </c>
      <c r="K490" s="13">
        <f t="shared" si="159"/>
        <v>54000</v>
      </c>
      <c r="L490" s="13">
        <f t="shared" si="159"/>
        <v>0</v>
      </c>
      <c r="M490" s="13">
        <f t="shared" si="159"/>
        <v>0</v>
      </c>
    </row>
    <row r="492" spans="1:13" x14ac:dyDescent="0.25">
      <c r="D492" t="s">
        <v>126</v>
      </c>
    </row>
    <row r="493" spans="1:13" x14ac:dyDescent="0.25">
      <c r="D493" s="10" t="s">
        <v>159</v>
      </c>
      <c r="E493" s="50" t="s">
        <v>13</v>
      </c>
      <c r="F493" s="51"/>
      <c r="G493" s="52"/>
      <c r="H493" s="52"/>
      <c r="I493" s="52">
        <v>20000</v>
      </c>
      <c r="J493" s="52">
        <v>1320</v>
      </c>
      <c r="K493" s="52">
        <v>54000</v>
      </c>
      <c r="L493" s="52"/>
      <c r="M493" s="53"/>
    </row>
    <row r="495" spans="1:13" x14ac:dyDescent="0.25">
      <c r="D495" s="97" t="s">
        <v>147</v>
      </c>
      <c r="E495" s="97"/>
      <c r="F495" s="97"/>
      <c r="G495" s="97"/>
      <c r="H495" s="97"/>
      <c r="I495" s="97"/>
      <c r="J495" s="97"/>
      <c r="K495" s="97"/>
      <c r="L495" s="97"/>
      <c r="M495" s="97"/>
    </row>
    <row r="496" spans="1:13" x14ac:dyDescent="0.25">
      <c r="D496" s="46"/>
      <c r="E496" s="7"/>
      <c r="F496" s="7"/>
      <c r="G496" s="7" t="s">
        <v>56</v>
      </c>
      <c r="H496" s="7" t="s">
        <v>57</v>
      </c>
      <c r="I496" s="7" t="s">
        <v>58</v>
      </c>
      <c r="J496" s="7" t="s">
        <v>59</v>
      </c>
      <c r="K496" s="7" t="s">
        <v>312</v>
      </c>
      <c r="L496" s="7" t="s">
        <v>313</v>
      </c>
      <c r="M496" s="7" t="s">
        <v>314</v>
      </c>
    </row>
    <row r="497" spans="1:13" x14ac:dyDescent="0.25">
      <c r="A497">
        <v>8</v>
      </c>
      <c r="B497">
        <v>5</v>
      </c>
      <c r="D497" s="107" t="s">
        <v>50</v>
      </c>
      <c r="E497" s="10">
        <v>111</v>
      </c>
      <c r="F497" s="10" t="s">
        <v>44</v>
      </c>
      <c r="G497" s="11">
        <v>0</v>
      </c>
      <c r="H497" s="11">
        <v>0</v>
      </c>
      <c r="I497" s="11">
        <f>I510</f>
        <v>12426</v>
      </c>
      <c r="J497" s="11">
        <f>J510</f>
        <v>10000</v>
      </c>
      <c r="K497" s="11">
        <v>0</v>
      </c>
      <c r="L497" s="11">
        <f>L507</f>
        <v>0</v>
      </c>
      <c r="M497" s="11">
        <v>0</v>
      </c>
    </row>
    <row r="498" spans="1:13" x14ac:dyDescent="0.25">
      <c r="A498">
        <v>8</v>
      </c>
      <c r="B498">
        <v>5</v>
      </c>
      <c r="D498" s="108"/>
      <c r="E498" s="10">
        <v>41</v>
      </c>
      <c r="F498" s="10" t="s">
        <v>45</v>
      </c>
      <c r="G498" s="11">
        <f>G502+G509</f>
        <v>3460.8</v>
      </c>
      <c r="H498" s="11">
        <f>H502+H503</f>
        <v>6091.74</v>
      </c>
      <c r="I498" s="11">
        <f>I502+I504</f>
        <v>59779</v>
      </c>
      <c r="J498" s="11">
        <f>J502+J504+J511</f>
        <v>7788.57</v>
      </c>
      <c r="K498" s="11">
        <f>SUM(K502:K511)</f>
        <v>119500</v>
      </c>
      <c r="L498" s="11">
        <f t="shared" ref="L498:M498" si="160">SUM(L502:L511)</f>
        <v>206042</v>
      </c>
      <c r="M498" s="11">
        <f t="shared" si="160"/>
        <v>200121</v>
      </c>
    </row>
    <row r="499" spans="1:13" x14ac:dyDescent="0.25">
      <c r="D499" s="58"/>
      <c r="E499" s="59"/>
      <c r="F499" s="12" t="s">
        <v>49</v>
      </c>
      <c r="G499" s="13">
        <f t="shared" ref="G499:J499" si="161">SUM(G497:G498)</f>
        <v>3460.8</v>
      </c>
      <c r="H499" s="13">
        <f t="shared" si="161"/>
        <v>6091.74</v>
      </c>
      <c r="I499" s="13">
        <f t="shared" si="161"/>
        <v>72205</v>
      </c>
      <c r="J499" s="13">
        <f t="shared" si="161"/>
        <v>17788.57</v>
      </c>
      <c r="K499" s="13">
        <f>SUM(K497:K498)</f>
        <v>119500</v>
      </c>
      <c r="L499" s="13">
        <f t="shared" ref="L499:M499" si="162">SUM(L497:L498)</f>
        <v>206042</v>
      </c>
      <c r="M499" s="13">
        <f t="shared" si="162"/>
        <v>200121</v>
      </c>
    </row>
    <row r="501" spans="1:13" x14ac:dyDescent="0.25">
      <c r="D501" t="s">
        <v>126</v>
      </c>
    </row>
    <row r="502" spans="1:13" x14ac:dyDescent="0.25">
      <c r="D502" s="10" t="s">
        <v>160</v>
      </c>
      <c r="E502" s="50" t="s">
        <v>148</v>
      </c>
      <c r="F502" s="51"/>
      <c r="G502" s="52">
        <v>380.8</v>
      </c>
      <c r="H502" s="52">
        <v>2277.84</v>
      </c>
      <c r="I502" s="52">
        <v>30000</v>
      </c>
      <c r="J502" s="52">
        <v>0</v>
      </c>
      <c r="K502" s="52">
        <v>33000</v>
      </c>
      <c r="L502" s="52">
        <v>50000</v>
      </c>
      <c r="M502" s="53">
        <v>50000</v>
      </c>
    </row>
    <row r="503" spans="1:13" x14ac:dyDescent="0.25">
      <c r="D503" s="106" t="s">
        <v>158</v>
      </c>
      <c r="E503" s="50" t="s">
        <v>149</v>
      </c>
      <c r="F503" s="51"/>
      <c r="G503" s="52"/>
      <c r="H503" s="52">
        <v>3813.9</v>
      </c>
      <c r="I503" s="52"/>
      <c r="J503" s="52"/>
      <c r="K503" s="52">
        <v>5000</v>
      </c>
      <c r="L503" s="52"/>
      <c r="M503" s="53"/>
    </row>
    <row r="504" spans="1:13" x14ac:dyDescent="0.25">
      <c r="D504" s="107"/>
      <c r="E504" s="50" t="s">
        <v>153</v>
      </c>
      <c r="F504" s="51"/>
      <c r="G504" s="52"/>
      <c r="H504" s="52"/>
      <c r="I504" s="52">
        <v>29779</v>
      </c>
      <c r="J504" s="52">
        <v>4854.7299999999996</v>
      </c>
      <c r="K504" s="52">
        <v>25000</v>
      </c>
      <c r="L504" s="52">
        <v>50000</v>
      </c>
      <c r="M504" s="53">
        <v>50000</v>
      </c>
    </row>
    <row r="505" spans="1:13" x14ac:dyDescent="0.25">
      <c r="D505" s="107"/>
      <c r="E505" s="50" t="s">
        <v>224</v>
      </c>
      <c r="F505" s="51"/>
      <c r="G505" s="52"/>
      <c r="H505" s="52"/>
      <c r="I505" s="52"/>
      <c r="J505" s="52"/>
      <c r="K505" s="52"/>
      <c r="L505" s="52"/>
      <c r="M505" s="53"/>
    </row>
    <row r="506" spans="1:13" x14ac:dyDescent="0.25">
      <c r="D506" s="107"/>
      <c r="E506" s="50" t="s">
        <v>220</v>
      </c>
      <c r="F506" s="51"/>
      <c r="G506" s="52"/>
      <c r="H506" s="52"/>
      <c r="I506" s="52"/>
      <c r="J506" s="52"/>
      <c r="K506" s="52">
        <v>56500</v>
      </c>
      <c r="L506" s="52"/>
      <c r="M506" s="53"/>
    </row>
    <row r="507" spans="1:13" x14ac:dyDescent="0.25">
      <c r="D507" s="107"/>
      <c r="E507" s="50" t="s">
        <v>221</v>
      </c>
      <c r="F507" s="51"/>
      <c r="G507" s="52"/>
      <c r="H507" s="52"/>
      <c r="I507" s="52"/>
      <c r="J507" s="52"/>
      <c r="K507" s="52"/>
      <c r="L507" s="52"/>
      <c r="M507" s="53"/>
    </row>
    <row r="508" spans="1:13" x14ac:dyDescent="0.25">
      <c r="D508" s="108"/>
      <c r="E508" s="50" t="s">
        <v>222</v>
      </c>
      <c r="F508" s="51"/>
      <c r="G508" s="52"/>
      <c r="H508" s="52"/>
      <c r="I508" s="52"/>
      <c r="J508" s="52"/>
      <c r="K508" s="52"/>
      <c r="L508" s="52">
        <v>106042</v>
      </c>
      <c r="M508" s="53">
        <v>100121</v>
      </c>
    </row>
    <row r="509" spans="1:13" x14ac:dyDescent="0.25">
      <c r="D509" s="56" t="s">
        <v>161</v>
      </c>
      <c r="E509" s="50" t="s">
        <v>150</v>
      </c>
      <c r="F509" s="51"/>
      <c r="G509" s="52">
        <v>3080</v>
      </c>
      <c r="H509" s="52"/>
      <c r="I509" s="52"/>
      <c r="J509" s="52"/>
      <c r="K509" s="52"/>
      <c r="L509" s="52"/>
      <c r="M509" s="53"/>
    </row>
    <row r="510" spans="1:13" x14ac:dyDescent="0.25">
      <c r="D510" s="106" t="s">
        <v>162</v>
      </c>
      <c r="E510" s="50" t="s">
        <v>152</v>
      </c>
      <c r="F510" s="51"/>
      <c r="G510" s="52"/>
      <c r="H510" s="52"/>
      <c r="I510" s="52">
        <v>12426</v>
      </c>
      <c r="J510" s="52">
        <v>10000</v>
      </c>
      <c r="K510" s="52"/>
      <c r="L510" s="52"/>
      <c r="M510" s="53"/>
    </row>
    <row r="511" spans="1:13" x14ac:dyDescent="0.25">
      <c r="D511" s="108"/>
      <c r="E511" s="55" t="s">
        <v>151</v>
      </c>
      <c r="F511" s="51"/>
      <c r="G511" s="51"/>
      <c r="H511" s="51"/>
      <c r="I511" s="51"/>
      <c r="J511" s="51">
        <v>2933.84</v>
      </c>
      <c r="K511" s="51"/>
      <c r="L511" s="51"/>
      <c r="M511" s="54"/>
    </row>
    <row r="513" spans="1:13" x14ac:dyDescent="0.25">
      <c r="D513" s="97" t="s">
        <v>154</v>
      </c>
      <c r="E513" s="97"/>
      <c r="F513" s="97"/>
      <c r="G513" s="97"/>
      <c r="H513" s="97"/>
      <c r="I513" s="97"/>
      <c r="J513" s="97"/>
      <c r="K513" s="97"/>
      <c r="L513" s="97"/>
      <c r="M513" s="97"/>
    </row>
    <row r="514" spans="1:13" x14ac:dyDescent="0.25">
      <c r="D514" s="46"/>
      <c r="E514" s="7"/>
      <c r="F514" s="7"/>
      <c r="G514" s="7" t="s">
        <v>56</v>
      </c>
      <c r="H514" s="7" t="s">
        <v>57</v>
      </c>
      <c r="I514" s="7" t="s">
        <v>58</v>
      </c>
      <c r="J514" s="7" t="s">
        <v>59</v>
      </c>
      <c r="K514" s="7" t="s">
        <v>312</v>
      </c>
      <c r="L514" s="7" t="s">
        <v>313</v>
      </c>
      <c r="M514" s="7" t="s">
        <v>314</v>
      </c>
    </row>
    <row r="515" spans="1:13" x14ac:dyDescent="0.25">
      <c r="A515">
        <v>8</v>
      </c>
      <c r="B515">
        <v>6</v>
      </c>
      <c r="D515" s="49" t="s">
        <v>50</v>
      </c>
      <c r="E515" s="10">
        <v>41</v>
      </c>
      <c r="F515" s="10" t="s">
        <v>45</v>
      </c>
      <c r="G515" s="11">
        <f>SUM(G519:G519)</f>
        <v>0</v>
      </c>
      <c r="H515" s="11">
        <f t="shared" ref="H515:M515" si="163">SUM(H519:H519)</f>
        <v>0</v>
      </c>
      <c r="I515" s="11">
        <f t="shared" si="163"/>
        <v>0</v>
      </c>
      <c r="J515" s="11">
        <f t="shared" si="163"/>
        <v>400</v>
      </c>
      <c r="K515" s="11">
        <f>SUM(K519:K520)</f>
        <v>31000</v>
      </c>
      <c r="L515" s="11">
        <f t="shared" si="163"/>
        <v>0</v>
      </c>
      <c r="M515" s="11">
        <f t="shared" si="163"/>
        <v>0</v>
      </c>
    </row>
    <row r="516" spans="1:13" x14ac:dyDescent="0.25">
      <c r="A516">
        <v>8</v>
      </c>
      <c r="B516">
        <v>6</v>
      </c>
      <c r="D516" s="58"/>
      <c r="E516" s="59"/>
      <c r="F516" s="12" t="s">
        <v>49</v>
      </c>
      <c r="G516" s="13">
        <f t="shared" ref="G516:M516" si="164">SUM(G515:G515)</f>
        <v>0</v>
      </c>
      <c r="H516" s="13">
        <f t="shared" si="164"/>
        <v>0</v>
      </c>
      <c r="I516" s="13">
        <f t="shared" si="164"/>
        <v>0</v>
      </c>
      <c r="J516" s="13">
        <f t="shared" si="164"/>
        <v>400</v>
      </c>
      <c r="K516" s="13">
        <f t="shared" si="164"/>
        <v>31000</v>
      </c>
      <c r="L516" s="13">
        <f t="shared" si="164"/>
        <v>0</v>
      </c>
      <c r="M516" s="13">
        <f t="shared" si="164"/>
        <v>0</v>
      </c>
    </row>
    <row r="518" spans="1:13" x14ac:dyDescent="0.25">
      <c r="D518" t="s">
        <v>126</v>
      </c>
    </row>
    <row r="519" spans="1:13" x14ac:dyDescent="0.25">
      <c r="D519" s="106" t="s">
        <v>177</v>
      </c>
      <c r="E519" s="50" t="s">
        <v>260</v>
      </c>
      <c r="F519" s="51"/>
      <c r="G519" s="52"/>
      <c r="H519" s="52"/>
      <c r="I519" s="52"/>
      <c r="J519" s="52">
        <v>400</v>
      </c>
      <c r="K519" s="52">
        <v>1000</v>
      </c>
      <c r="L519" s="52"/>
      <c r="M519" s="53"/>
    </row>
    <row r="520" spans="1:13" x14ac:dyDescent="0.25">
      <c r="D520" s="108"/>
      <c r="E520" s="50" t="s">
        <v>37</v>
      </c>
      <c r="F520" s="51"/>
      <c r="G520" s="52"/>
      <c r="H520" s="52"/>
      <c r="I520" s="52"/>
      <c r="J520" s="52"/>
      <c r="K520" s="52">
        <v>30000</v>
      </c>
      <c r="L520" s="52"/>
      <c r="M520" s="53"/>
    </row>
    <row r="522" spans="1:13" x14ac:dyDescent="0.25">
      <c r="D522" s="97" t="s">
        <v>164</v>
      </c>
      <c r="E522" s="97"/>
      <c r="F522" s="97"/>
      <c r="G522" s="97"/>
      <c r="H522" s="97"/>
      <c r="I522" s="97"/>
      <c r="J522" s="97"/>
      <c r="K522" s="97"/>
      <c r="L522" s="97"/>
      <c r="M522" s="97"/>
    </row>
    <row r="523" spans="1:13" x14ac:dyDescent="0.25">
      <c r="D523" s="46"/>
      <c r="E523" s="7"/>
      <c r="F523" s="7"/>
      <c r="G523" s="7" t="s">
        <v>56</v>
      </c>
      <c r="H523" s="7" t="s">
        <v>57</v>
      </c>
      <c r="I523" s="7" t="s">
        <v>58</v>
      </c>
      <c r="J523" s="7" t="s">
        <v>59</v>
      </c>
      <c r="K523" s="7" t="s">
        <v>312</v>
      </c>
      <c r="L523" s="7" t="s">
        <v>313</v>
      </c>
      <c r="M523" s="7" t="s">
        <v>314</v>
      </c>
    </row>
    <row r="524" spans="1:13" x14ac:dyDescent="0.25">
      <c r="A524">
        <v>8</v>
      </c>
      <c r="B524">
        <v>7</v>
      </c>
      <c r="D524" s="107" t="s">
        <v>50</v>
      </c>
      <c r="E524" s="10">
        <v>111</v>
      </c>
      <c r="F524" s="10" t="s">
        <v>44</v>
      </c>
      <c r="G524" s="11">
        <f>G529</f>
        <v>3000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1">
        <v>0</v>
      </c>
    </row>
    <row r="525" spans="1:13" x14ac:dyDescent="0.25">
      <c r="A525">
        <v>8</v>
      </c>
      <c r="B525">
        <v>7</v>
      </c>
      <c r="D525" s="108"/>
      <c r="E525" s="10">
        <v>41</v>
      </c>
      <c r="F525" s="10" t="s">
        <v>45</v>
      </c>
      <c r="G525" s="11">
        <f>G530</f>
        <v>7785.81</v>
      </c>
      <c r="H525" s="11">
        <v>0</v>
      </c>
      <c r="I525" s="11">
        <f>I531+I532</f>
        <v>6000</v>
      </c>
      <c r="J525" s="11">
        <f>J531+J532</f>
        <v>3534.61</v>
      </c>
      <c r="K525" s="11">
        <f>K533</f>
        <v>5500</v>
      </c>
      <c r="L525" s="11">
        <v>0</v>
      </c>
      <c r="M525" s="11">
        <v>0</v>
      </c>
    </row>
    <row r="526" spans="1:13" x14ac:dyDescent="0.25">
      <c r="A526">
        <v>8</v>
      </c>
      <c r="B526">
        <v>7</v>
      </c>
      <c r="D526" s="58"/>
      <c r="E526" s="59"/>
      <c r="F526" s="12" t="s">
        <v>49</v>
      </c>
      <c r="G526" s="13">
        <f t="shared" ref="G526" si="165">SUM(G524:G524)</f>
        <v>3000</v>
      </c>
      <c r="H526" s="13">
        <f t="shared" ref="H526:J526" si="166">SUM(H524:H525)</f>
        <v>0</v>
      </c>
      <c r="I526" s="13">
        <f t="shared" si="166"/>
        <v>6000</v>
      </c>
      <c r="J526" s="13">
        <f t="shared" si="166"/>
        <v>3534.61</v>
      </c>
      <c r="K526" s="13">
        <f>SUM(K524:K525)</f>
        <v>5500</v>
      </c>
      <c r="L526" s="13">
        <f t="shared" ref="L526:M526" si="167">SUM(L524:L525)</f>
        <v>0</v>
      </c>
      <c r="M526" s="13">
        <f t="shared" si="167"/>
        <v>0</v>
      </c>
    </row>
    <row r="528" spans="1:13" x14ac:dyDescent="0.25">
      <c r="D528" t="s">
        <v>126</v>
      </c>
    </row>
    <row r="529" spans="1:13" x14ac:dyDescent="0.25">
      <c r="D529" s="106" t="s">
        <v>165</v>
      </c>
      <c r="E529" s="50" t="s">
        <v>167</v>
      </c>
      <c r="F529" s="51"/>
      <c r="G529" s="52">
        <v>3000</v>
      </c>
      <c r="H529" s="52"/>
      <c r="I529" s="52"/>
      <c r="J529" s="52"/>
      <c r="K529" s="52"/>
      <c r="L529" s="52"/>
      <c r="M529" s="53"/>
    </row>
    <row r="530" spans="1:13" x14ac:dyDescent="0.25">
      <c r="D530" s="107"/>
      <c r="E530" s="50" t="s">
        <v>166</v>
      </c>
      <c r="F530" s="51"/>
      <c r="G530" s="52">
        <v>7785.81</v>
      </c>
      <c r="H530" s="52"/>
      <c r="I530" s="52"/>
      <c r="J530" s="52"/>
      <c r="K530" s="52"/>
      <c r="L530" s="52"/>
      <c r="M530" s="53"/>
    </row>
    <row r="531" spans="1:13" x14ac:dyDescent="0.25">
      <c r="D531" s="107"/>
      <c r="E531" s="50" t="s">
        <v>168</v>
      </c>
      <c r="F531" s="51"/>
      <c r="G531" s="52"/>
      <c r="H531" s="52"/>
      <c r="I531" s="52">
        <v>5000</v>
      </c>
      <c r="J531" s="52">
        <v>2534.61</v>
      </c>
      <c r="K531" s="52"/>
      <c r="L531" s="52"/>
      <c r="M531" s="53"/>
    </row>
    <row r="532" spans="1:13" x14ac:dyDescent="0.25">
      <c r="D532" s="107"/>
      <c r="E532" s="50" t="s">
        <v>169</v>
      </c>
      <c r="F532" s="51"/>
      <c r="G532" s="52"/>
      <c r="H532" s="52"/>
      <c r="I532" s="52">
        <v>1000</v>
      </c>
      <c r="J532" s="52">
        <v>1000</v>
      </c>
      <c r="K532" s="52"/>
      <c r="L532" s="52"/>
      <c r="M532" s="53"/>
    </row>
    <row r="533" spans="1:13" x14ac:dyDescent="0.25">
      <c r="D533" s="108"/>
      <c r="E533" s="50" t="s">
        <v>261</v>
      </c>
      <c r="F533" s="51"/>
      <c r="G533" s="52"/>
      <c r="H533" s="52"/>
      <c r="I533" s="52"/>
      <c r="J533" s="52"/>
      <c r="K533" s="52">
        <v>5500</v>
      </c>
      <c r="L533" s="52"/>
      <c r="M533" s="53"/>
    </row>
    <row r="535" spans="1:13" x14ac:dyDescent="0.25">
      <c r="D535" s="97" t="s">
        <v>174</v>
      </c>
      <c r="E535" s="97"/>
      <c r="F535" s="97"/>
      <c r="G535" s="97"/>
      <c r="H535" s="97"/>
      <c r="I535" s="97"/>
      <c r="J535" s="97"/>
      <c r="K535" s="97"/>
      <c r="L535" s="97"/>
      <c r="M535" s="97"/>
    </row>
    <row r="536" spans="1:13" x14ac:dyDescent="0.25">
      <c r="D536" s="46"/>
      <c r="E536" s="7"/>
      <c r="F536" s="7"/>
      <c r="G536" s="7" t="s">
        <v>56</v>
      </c>
      <c r="H536" s="7" t="s">
        <v>57</v>
      </c>
      <c r="I536" s="7" t="s">
        <v>58</v>
      </c>
      <c r="J536" s="7" t="s">
        <v>59</v>
      </c>
      <c r="K536" s="7" t="s">
        <v>312</v>
      </c>
      <c r="L536" s="7" t="s">
        <v>313</v>
      </c>
      <c r="M536" s="7" t="s">
        <v>314</v>
      </c>
    </row>
    <row r="537" spans="1:13" x14ac:dyDescent="0.25">
      <c r="A537">
        <v>8</v>
      </c>
      <c r="B537">
        <v>8</v>
      </c>
      <c r="D537" s="42" t="s">
        <v>50</v>
      </c>
      <c r="E537" s="10">
        <v>41</v>
      </c>
      <c r="F537" s="10" t="s">
        <v>45</v>
      </c>
      <c r="G537" s="11">
        <f>G541</f>
        <v>18490.330000000002</v>
      </c>
      <c r="H537" s="11">
        <f t="shared" ref="H537:M537" si="168">H541</f>
        <v>5424</v>
      </c>
      <c r="I537" s="11">
        <f t="shared" si="168"/>
        <v>1560</v>
      </c>
      <c r="J537" s="11">
        <f t="shared" si="168"/>
        <v>435.1</v>
      </c>
      <c r="K537" s="11">
        <f t="shared" si="168"/>
        <v>1000</v>
      </c>
      <c r="L537" s="11">
        <f t="shared" si="168"/>
        <v>0</v>
      </c>
      <c r="M537" s="11">
        <f t="shared" si="168"/>
        <v>0</v>
      </c>
    </row>
    <row r="538" spans="1:13" x14ac:dyDescent="0.25">
      <c r="A538">
        <v>8</v>
      </c>
      <c r="B538">
        <v>8</v>
      </c>
      <c r="D538" s="58"/>
      <c r="E538" s="59"/>
      <c r="F538" s="12" t="s">
        <v>49</v>
      </c>
      <c r="G538" s="13">
        <f>SUM(G537)</f>
        <v>18490.330000000002</v>
      </c>
      <c r="H538" s="13">
        <f t="shared" ref="H538:M538" si="169">SUM(H537)</f>
        <v>5424</v>
      </c>
      <c r="I538" s="13">
        <f t="shared" si="169"/>
        <v>1560</v>
      </c>
      <c r="J538" s="13">
        <f t="shared" si="169"/>
        <v>435.1</v>
      </c>
      <c r="K538" s="13">
        <f t="shared" si="169"/>
        <v>1000</v>
      </c>
      <c r="L538" s="13">
        <f t="shared" si="169"/>
        <v>0</v>
      </c>
      <c r="M538" s="13">
        <f t="shared" si="169"/>
        <v>0</v>
      </c>
    </row>
    <row r="540" spans="1:13" x14ac:dyDescent="0.25">
      <c r="D540" t="s">
        <v>126</v>
      </c>
    </row>
    <row r="541" spans="1:13" x14ac:dyDescent="0.25">
      <c r="D541" s="57" t="s">
        <v>175</v>
      </c>
      <c r="E541" s="50" t="s">
        <v>176</v>
      </c>
      <c r="F541" s="51"/>
      <c r="G541" s="52">
        <v>18490.330000000002</v>
      </c>
      <c r="H541" s="52">
        <v>5424</v>
      </c>
      <c r="I541" s="52">
        <v>1560</v>
      </c>
      <c r="J541" s="52">
        <v>435.1</v>
      </c>
      <c r="K541" s="52">
        <v>1000</v>
      </c>
      <c r="L541" s="52"/>
      <c r="M541" s="53"/>
    </row>
    <row r="543" spans="1:13" x14ac:dyDescent="0.25">
      <c r="D543" s="96" t="s">
        <v>194</v>
      </c>
      <c r="E543" s="96"/>
      <c r="F543" s="96"/>
      <c r="G543" s="96"/>
      <c r="H543" s="96"/>
      <c r="I543" s="96"/>
      <c r="J543" s="96"/>
      <c r="K543" s="96"/>
      <c r="L543" s="96"/>
      <c r="M543" s="96"/>
    </row>
    <row r="544" spans="1:13" x14ac:dyDescent="0.25">
      <c r="D544" s="8"/>
      <c r="E544" s="8"/>
      <c r="F544" s="8"/>
      <c r="G544" s="7" t="s">
        <v>56</v>
      </c>
      <c r="H544" s="7" t="s">
        <v>57</v>
      </c>
      <c r="I544" s="7" t="s">
        <v>58</v>
      </c>
      <c r="J544" s="7" t="s">
        <v>59</v>
      </c>
      <c r="K544" s="7" t="s">
        <v>312</v>
      </c>
      <c r="L544" s="7" t="s">
        <v>313</v>
      </c>
      <c r="M544" s="7" t="s">
        <v>314</v>
      </c>
    </row>
    <row r="545" spans="1:13" x14ac:dyDescent="0.25">
      <c r="A545">
        <v>9</v>
      </c>
      <c r="D545" s="48" t="s">
        <v>50</v>
      </c>
      <c r="E545" s="30">
        <v>41</v>
      </c>
      <c r="F545" s="30" t="s">
        <v>45</v>
      </c>
      <c r="G545" s="31">
        <f>G552</f>
        <v>8567.52</v>
      </c>
      <c r="H545" s="31">
        <f t="shared" ref="H545:M545" si="170">H552</f>
        <v>12858.03</v>
      </c>
      <c r="I545" s="31">
        <f t="shared" si="170"/>
        <v>12851</v>
      </c>
      <c r="J545" s="31">
        <f t="shared" si="170"/>
        <v>12851.279999999999</v>
      </c>
      <c r="K545" s="31">
        <f t="shared" si="170"/>
        <v>4284</v>
      </c>
      <c r="L545" s="31">
        <f t="shared" si="170"/>
        <v>0</v>
      </c>
      <c r="M545" s="31">
        <f t="shared" si="170"/>
        <v>0</v>
      </c>
    </row>
    <row r="546" spans="1:13" x14ac:dyDescent="0.25">
      <c r="A546">
        <v>9</v>
      </c>
      <c r="D546" s="58"/>
      <c r="E546" s="59"/>
      <c r="F546" s="32" t="s">
        <v>49</v>
      </c>
      <c r="G546" s="33">
        <f t="shared" ref="G546:M546" si="171">SUM(G545:G545)</f>
        <v>8567.52</v>
      </c>
      <c r="H546" s="33">
        <f t="shared" si="171"/>
        <v>12858.03</v>
      </c>
      <c r="I546" s="33">
        <f t="shared" si="171"/>
        <v>12851</v>
      </c>
      <c r="J546" s="33">
        <f t="shared" si="171"/>
        <v>12851.279999999999</v>
      </c>
      <c r="K546" s="33">
        <f t="shared" si="171"/>
        <v>4284</v>
      </c>
      <c r="L546" s="33">
        <f t="shared" si="171"/>
        <v>0</v>
      </c>
      <c r="M546" s="33">
        <f t="shared" si="171"/>
        <v>0</v>
      </c>
    </row>
    <row r="548" spans="1:13" x14ac:dyDescent="0.25">
      <c r="D548" s="95" t="s">
        <v>182</v>
      </c>
      <c r="E548" s="95"/>
      <c r="F548" s="95"/>
      <c r="G548" s="95"/>
      <c r="H548" s="95"/>
      <c r="I548" s="95"/>
      <c r="J548" s="95"/>
      <c r="K548" s="95"/>
      <c r="L548" s="95"/>
      <c r="M548" s="95"/>
    </row>
    <row r="549" spans="1:13" x14ac:dyDescent="0.25">
      <c r="D549" s="7" t="s">
        <v>4</v>
      </c>
      <c r="E549" s="7" t="s">
        <v>38</v>
      </c>
      <c r="F549" s="7" t="s">
        <v>3</v>
      </c>
      <c r="G549" s="7" t="s">
        <v>56</v>
      </c>
      <c r="H549" s="7" t="s">
        <v>57</v>
      </c>
      <c r="I549" s="7" t="s">
        <v>58</v>
      </c>
      <c r="J549" s="7" t="s">
        <v>59</v>
      </c>
      <c r="K549" s="7" t="s">
        <v>312</v>
      </c>
      <c r="L549" s="7" t="s">
        <v>313</v>
      </c>
      <c r="M549" s="7" t="s">
        <v>314</v>
      </c>
    </row>
    <row r="550" spans="1:13" x14ac:dyDescent="0.25">
      <c r="A550">
        <v>9</v>
      </c>
      <c r="B550">
        <v>1</v>
      </c>
      <c r="D550" s="123" t="s">
        <v>5</v>
      </c>
      <c r="E550" s="10">
        <v>650</v>
      </c>
      <c r="F550" s="10" t="s">
        <v>183</v>
      </c>
      <c r="G550" s="11">
        <v>1551.58</v>
      </c>
      <c r="H550" s="11">
        <v>1652.45</v>
      </c>
      <c r="I550" s="11">
        <v>797</v>
      </c>
      <c r="J550" s="11">
        <v>796.97</v>
      </c>
      <c r="K550" s="11">
        <v>65</v>
      </c>
      <c r="L550" s="11">
        <v>0</v>
      </c>
      <c r="M550" s="11">
        <v>0</v>
      </c>
    </row>
    <row r="551" spans="1:13" x14ac:dyDescent="0.25">
      <c r="A551">
        <v>9</v>
      </c>
      <c r="B551">
        <v>1</v>
      </c>
      <c r="D551" s="123"/>
      <c r="E551" s="10">
        <v>820</v>
      </c>
      <c r="F551" s="10" t="s">
        <v>184</v>
      </c>
      <c r="G551" s="11">
        <v>7015.94</v>
      </c>
      <c r="H551" s="11">
        <v>11205.58</v>
      </c>
      <c r="I551" s="11">
        <v>12054</v>
      </c>
      <c r="J551" s="11">
        <v>12054.31</v>
      </c>
      <c r="K551" s="11">
        <v>4219</v>
      </c>
      <c r="L551" s="11">
        <v>0</v>
      </c>
      <c r="M551" s="11">
        <v>0</v>
      </c>
    </row>
    <row r="552" spans="1:13" x14ac:dyDescent="0.25">
      <c r="A552">
        <v>9</v>
      </c>
      <c r="B552">
        <v>1</v>
      </c>
      <c r="D552" s="14" t="s">
        <v>43</v>
      </c>
      <c r="E552" s="12">
        <v>41</v>
      </c>
      <c r="F552" s="12" t="s">
        <v>42</v>
      </c>
      <c r="G552" s="13">
        <f t="shared" ref="G552:M552" si="172">SUM(G550:G551)</f>
        <v>8567.52</v>
      </c>
      <c r="H552" s="13">
        <f t="shared" si="172"/>
        <v>12858.03</v>
      </c>
      <c r="I552" s="13">
        <f t="shared" si="172"/>
        <v>12851</v>
      </c>
      <c r="J552" s="13">
        <f t="shared" si="172"/>
        <v>12851.279999999999</v>
      </c>
      <c r="K552" s="13">
        <f t="shared" si="172"/>
        <v>4284</v>
      </c>
      <c r="L552" s="13">
        <f t="shared" si="172"/>
        <v>0</v>
      </c>
      <c r="M552" s="13">
        <f t="shared" si="172"/>
        <v>0</v>
      </c>
    </row>
  </sheetData>
  <mergeCells count="64">
    <mergeCell ref="D3:D14"/>
    <mergeCell ref="D268:D269"/>
    <mergeCell ref="D450:D455"/>
    <mergeCell ref="D529:D533"/>
    <mergeCell ref="D524:D525"/>
    <mergeCell ref="D463:D465"/>
    <mergeCell ref="D466:D472"/>
    <mergeCell ref="D480:D485"/>
    <mergeCell ref="D510:D511"/>
    <mergeCell ref="D497:D498"/>
    <mergeCell ref="D438:D440"/>
    <mergeCell ref="D445:D446"/>
    <mergeCell ref="D156:D157"/>
    <mergeCell ref="D426:D428"/>
    <mergeCell ref="D430:D432"/>
    <mergeCell ref="D393:D395"/>
    <mergeCell ref="D397:D400"/>
    <mergeCell ref="D550:D551"/>
    <mergeCell ref="D306:D309"/>
    <mergeCell ref="D287:D290"/>
    <mergeCell ref="D284:D285"/>
    <mergeCell ref="D381:D382"/>
    <mergeCell ref="D387:D388"/>
    <mergeCell ref="D362:D363"/>
    <mergeCell ref="D329:D330"/>
    <mergeCell ref="D339:D341"/>
    <mergeCell ref="D519:D520"/>
    <mergeCell ref="D173:D176"/>
    <mergeCell ref="D246:D247"/>
    <mergeCell ref="D237:D238"/>
    <mergeCell ref="D219:D220"/>
    <mergeCell ref="D225:D226"/>
    <mergeCell ref="D231:D232"/>
    <mergeCell ref="D31:D34"/>
    <mergeCell ref="D29:M29"/>
    <mergeCell ref="D159:D162"/>
    <mergeCell ref="D147:D150"/>
    <mergeCell ref="D143:D145"/>
    <mergeCell ref="D123:M123"/>
    <mergeCell ref="D125:D126"/>
    <mergeCell ref="D131:D132"/>
    <mergeCell ref="D134:D137"/>
    <mergeCell ref="D83:D85"/>
    <mergeCell ref="D64:M64"/>
    <mergeCell ref="D66:D68"/>
    <mergeCell ref="D75:M75"/>
    <mergeCell ref="D77:D78"/>
    <mergeCell ref="D81:M81"/>
    <mergeCell ref="D23:M23"/>
    <mergeCell ref="D17:M17"/>
    <mergeCell ref="D19:D20"/>
    <mergeCell ref="D503:D508"/>
    <mergeCell ref="D25:D26"/>
    <mergeCell ref="D39:M39"/>
    <mergeCell ref="D41:D44"/>
    <mergeCell ref="D119:D120"/>
    <mergeCell ref="D94:M94"/>
    <mergeCell ref="D104:M104"/>
    <mergeCell ref="D108:D109"/>
    <mergeCell ref="D117:M117"/>
    <mergeCell ref="D47:M47"/>
    <mergeCell ref="D49:D51"/>
    <mergeCell ref="D87:D90"/>
    <mergeCell ref="D54:M54"/>
  </mergeCells>
  <pageMargins left="0.7" right="0.7" top="0.75" bottom="0.75" header="0.3" footer="0.3"/>
  <pageSetup paperSize="9" scale="72" fitToHeight="0" orientation="portrait" r:id="rId1"/>
  <rowBreaks count="8" manualBreakCount="8">
    <brk id="122" max="16383" man="1"/>
    <brk id="165" max="16383" man="1"/>
    <brk id="188" max="16383" man="1"/>
    <brk id="216" max="16383" man="1"/>
    <brk id="293" max="16383" man="1"/>
    <brk id="378" max="16383" man="1"/>
    <brk id="435" max="16383" man="1"/>
    <brk id="54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/>
  </sheetViews>
  <sheetFormatPr defaultRowHeight="14.25" x14ac:dyDescent="0.2"/>
  <cols>
    <col min="1" max="1" width="9.28515625" style="1" bestFit="1" customWidth="1"/>
    <col min="2" max="2" width="18.5703125" style="1" customWidth="1"/>
    <col min="3" max="16384" width="9.140625" style="1"/>
  </cols>
  <sheetData>
    <row r="1" spans="1:2" x14ac:dyDescent="0.2">
      <c r="A1" s="1" t="s">
        <v>56</v>
      </c>
      <c r="B1" s="1" t="s">
        <v>61</v>
      </c>
    </row>
    <row r="2" spans="1:2" x14ac:dyDescent="0.2">
      <c r="A2" s="1" t="s">
        <v>57</v>
      </c>
      <c r="B2" s="1" t="s">
        <v>62</v>
      </c>
    </row>
    <row r="3" spans="1:2" x14ac:dyDescent="0.2">
      <c r="A3" s="1" t="s">
        <v>58</v>
      </c>
      <c r="B3" s="1" t="s">
        <v>63</v>
      </c>
    </row>
    <row r="4" spans="1:2" x14ac:dyDescent="0.2">
      <c r="A4" s="1" t="s">
        <v>59</v>
      </c>
      <c r="B4" s="1" t="s">
        <v>64</v>
      </c>
    </row>
    <row r="5" spans="1:2" x14ac:dyDescent="0.2">
      <c r="A5" s="1" t="s">
        <v>312</v>
      </c>
      <c r="B5" s="1" t="s">
        <v>315</v>
      </c>
    </row>
    <row r="6" spans="1:2" x14ac:dyDescent="0.2">
      <c r="A6" s="1" t="s">
        <v>313</v>
      </c>
      <c r="B6" s="1" t="s">
        <v>316</v>
      </c>
    </row>
    <row r="7" spans="1:2" x14ac:dyDescent="0.2">
      <c r="A7" s="1" t="s">
        <v>314</v>
      </c>
      <c r="B7" s="1" t="s">
        <v>317</v>
      </c>
    </row>
    <row r="8" spans="1:2" x14ac:dyDescent="0.2">
      <c r="A8" s="2" t="s">
        <v>293</v>
      </c>
      <c r="B8" s="2" t="s">
        <v>294</v>
      </c>
    </row>
    <row r="9" spans="1:2" x14ac:dyDescent="0.2">
      <c r="A9" s="2" t="s">
        <v>214</v>
      </c>
      <c r="B9" s="2" t="s">
        <v>215</v>
      </c>
    </row>
    <row r="10" spans="1:2" x14ac:dyDescent="0.2">
      <c r="A10" s="2" t="s">
        <v>173</v>
      </c>
      <c r="B10" s="2" t="s">
        <v>27</v>
      </c>
    </row>
    <row r="11" spans="1:2" x14ac:dyDescent="0.2">
      <c r="A11" s="1" t="s">
        <v>38</v>
      </c>
      <c r="B11" s="1" t="s">
        <v>60</v>
      </c>
    </row>
    <row r="12" spans="1:2" x14ac:dyDescent="0.2">
      <c r="A12" s="2" t="s">
        <v>275</v>
      </c>
      <c r="B12" s="2" t="s">
        <v>276</v>
      </c>
    </row>
    <row r="13" spans="1:2" x14ac:dyDescent="0.2">
      <c r="A13" s="1" t="s">
        <v>4</v>
      </c>
      <c r="B13" s="1" t="s">
        <v>33</v>
      </c>
    </row>
    <row r="14" spans="1:2" x14ac:dyDescent="0.2">
      <c r="A14" s="2" t="s">
        <v>170</v>
      </c>
      <c r="B14" s="2" t="s">
        <v>171</v>
      </c>
    </row>
    <row r="15" spans="1:2" x14ac:dyDescent="0.2">
      <c r="A15" s="1" t="s">
        <v>34</v>
      </c>
      <c r="B15" s="1" t="s">
        <v>35</v>
      </c>
    </row>
    <row r="16" spans="1:2" x14ac:dyDescent="0.2">
      <c r="A16" s="2" t="s">
        <v>178</v>
      </c>
      <c r="B16" s="2" t="s">
        <v>179</v>
      </c>
    </row>
    <row r="17" spans="1:2" x14ac:dyDescent="0.2">
      <c r="A17" s="1" t="s">
        <v>0</v>
      </c>
      <c r="B17" s="1" t="s">
        <v>30</v>
      </c>
    </row>
    <row r="18" spans="1:2" x14ac:dyDescent="0.2">
      <c r="A18" s="1" t="s">
        <v>1</v>
      </c>
      <c r="B18" s="1" t="s">
        <v>31</v>
      </c>
    </row>
    <row r="19" spans="1:2" x14ac:dyDescent="0.2">
      <c r="A19" s="1" t="s">
        <v>2</v>
      </c>
      <c r="B19" s="1" t="s">
        <v>32</v>
      </c>
    </row>
    <row r="20" spans="1:2" x14ac:dyDescent="0.2">
      <c r="A20" s="1" t="s">
        <v>78</v>
      </c>
      <c r="B20" s="2" t="s">
        <v>172</v>
      </c>
    </row>
    <row r="21" spans="1:2" x14ac:dyDescent="0.2">
      <c r="A21" s="2" t="s">
        <v>279</v>
      </c>
      <c r="B21" s="2" t="s">
        <v>280</v>
      </c>
    </row>
    <row r="22" spans="1:2" x14ac:dyDescent="0.2">
      <c r="A22" s="2" t="s">
        <v>284</v>
      </c>
      <c r="B22" s="2" t="s">
        <v>285</v>
      </c>
    </row>
    <row r="23" spans="1:2" x14ac:dyDescent="0.2">
      <c r="A23" s="1" t="s">
        <v>216</v>
      </c>
      <c r="B23" s="2" t="s">
        <v>217</v>
      </c>
    </row>
    <row r="24" spans="1:2" x14ac:dyDescent="0.2">
      <c r="A24" s="2" t="s">
        <v>180</v>
      </c>
      <c r="B24" s="2" t="s">
        <v>181</v>
      </c>
    </row>
  </sheetData>
  <pageMargins left="0" right="0" top="0.39370078740157477" bottom="0.39370078740157477" header="0" footer="0"/>
  <headerFooter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Programový rozpočet 2016 - 2018</dc:title>
  <dc:creator>Matej Tabaček</dc:creator>
  <cp:keywords>rozpočet, 2016, Nesluša</cp:keywords>
  <cp:lastModifiedBy>Matej Tabaček</cp:lastModifiedBy>
  <cp:lastPrinted>2015-12-09T14:51:54Z</cp:lastPrinted>
  <dcterms:created xsi:type="dcterms:W3CDTF">2015-11-25T12:06:27Z</dcterms:created>
  <dcterms:modified xsi:type="dcterms:W3CDTF">2016-03-10T12:22:40Z</dcterms:modified>
</cp:coreProperties>
</file>