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Sumar" sheetId="1" state="visible" r:id="rId2"/>
    <sheet name="PrD" sheetId="2" state="visible" r:id="rId3"/>
    <sheet name="PrN" sheetId="3" state="visible" r:id="rId4"/>
    <sheet name="PrGT" sheetId="4" state="visible" r:id="rId5"/>
    <sheet name="PrFO" sheetId="5" state="visible" r:id="rId6"/>
    <sheet name="VP1" sheetId="6" state="visible" r:id="rId7"/>
    <sheet name="VP2" sheetId="7" state="visible" r:id="rId8"/>
    <sheet name="VP3" sheetId="8" state="visible" r:id="rId9"/>
    <sheet name="VP4" sheetId="9" state="visible" r:id="rId10"/>
    <sheet name="VP5" sheetId="10" state="visible" r:id="rId11"/>
    <sheet name="VP6" sheetId="11" state="visible" r:id="rId12"/>
    <sheet name="VP7" sheetId="12" state="visible" r:id="rId13"/>
    <sheet name="VP8" sheetId="13" state="visible" r:id="rId14"/>
    <sheet name="VP9" sheetId="14" state="visible" r:id="rId15"/>
    <sheet name="VP10" sheetId="15" state="visible" r:id="rId16"/>
    <sheet name="VP11" sheetId="16" state="visible" r:id="rId17"/>
    <sheet name="VP12" sheetId="17" state="visible" r:id="rId18"/>
    <sheet name="VP13" sheetId="18" state="visible" r:id="rId19"/>
    <sheet name="Legenda" sheetId="19" state="visible" r:id="rId20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<sst xmlns="http://schemas.openxmlformats.org/spreadsheetml/2006/main" count="3301" uniqueCount="654">
  <si>
    <t xml:space="preserve">Kód</t>
  </si>
  <si>
    <t xml:space="preserve">Názov</t>
  </si>
  <si>
    <t xml:space="preserve">Schválený rozpočet</t>
  </si>
  <si>
    <t xml:space="preserve">Úpravy rozpočtu 2015</t>
  </si>
  <si>
    <t xml:space="preserve">Upravený rozpočet</t>
  </si>
  <si>
    <t xml:space="preserve">Plnenie rozpočtu (kumulatívne)</t>
  </si>
  <si>
    <t xml:space="preserve">S 2015</t>
  </si>
  <si>
    <t xml:space="preserve">S 2016</t>
  </si>
  <si>
    <t xml:space="preserve">S 2017</t>
  </si>
  <si>
    <t xml:space="preserve">U1</t>
  </si>
  <si>
    <t xml:space="preserve">U2</t>
  </si>
  <si>
    <t xml:space="preserve">U3</t>
  </si>
  <si>
    <t xml:space="preserve">U4</t>
  </si>
  <si>
    <t xml:space="preserve">ČQ1</t>
  </si>
  <si>
    <t xml:space="preserve">do 31. 03.</t>
  </si>
  <si>
    <t xml:space="preserve">ČQ2</t>
  </si>
  <si>
    <t xml:space="preserve">do 30. 06.</t>
  </si>
  <si>
    <t xml:space="preserve">ČQ3</t>
  </si>
  <si>
    <t xml:space="preserve">do 30. 09.</t>
  </si>
  <si>
    <t xml:space="preserve">ČQ4</t>
  </si>
  <si>
    <t xml:space="preserve">do 31. 12.</t>
  </si>
  <si>
    <t xml:space="preserve">PrD</t>
  </si>
  <si>
    <t xml:space="preserve">Daňové príjmy</t>
  </si>
  <si>
    <t xml:space="preserve">PrN</t>
  </si>
  <si>
    <t xml:space="preserve">Nedaňové príjmy</t>
  </si>
  <si>
    <t xml:space="preserve">PrGT</t>
  </si>
  <si>
    <t xml:space="preserve">Granty a transfery</t>
  </si>
  <si>
    <t xml:space="preserve">PrFO</t>
  </si>
  <si>
    <t xml:space="preserve">Príjmové finančné operácie</t>
  </si>
  <si>
    <t xml:space="preserve">∑ Príjmy</t>
  </si>
  <si>
    <t xml:space="preserve">Manažment obce</t>
  </si>
  <si>
    <t xml:space="preserve">Plánovanie</t>
  </si>
  <si>
    <t xml:space="preserve">Kontrolná činnosť</t>
  </si>
  <si>
    <t xml:space="preserve">Finančná a rozpočtová politika</t>
  </si>
  <si>
    <t xml:space="preserve">Spoločný obecný úrad</t>
  </si>
  <si>
    <t xml:space="preserve">Riadenie</t>
  </si>
  <si>
    <t xml:space="preserve">Propagácia a prezentácia obce</t>
  </si>
  <si>
    <t xml:space="preserve">Obecný informačný systém</t>
  </si>
  <si>
    <t xml:space="preserve">Propagácia a marketing</t>
  </si>
  <si>
    <t xml:space="preserve">Právne služby</t>
  </si>
  <si>
    <t xml:space="preserve">Voľby</t>
  </si>
  <si>
    <t xml:space="preserve">Hospodárska správa, údržba a evidencia majetku obce</t>
  </si>
  <si>
    <t xml:space="preserve">Vzdelávanie zamestnancov obce</t>
  </si>
  <si>
    <t xml:space="preserve">Správa kancelárskej a výpočtovej techniky</t>
  </si>
  <si>
    <t xml:space="preserve">Doprava</t>
  </si>
  <si>
    <t xml:space="preserve">Interné služby</t>
  </si>
  <si>
    <t xml:space="preserve">Matrika a evidencia obyvateľstva</t>
  </si>
  <si>
    <t xml:space="preserve">Cintorínske služby</t>
  </si>
  <si>
    <t xml:space="preserve">Miestny rozhlas</t>
  </si>
  <si>
    <t xml:space="preserve">Služby občanom</t>
  </si>
  <si>
    <t xml:space="preserve">Požiarna ochrana</t>
  </si>
  <si>
    <t xml:space="preserve">Civilná ochrana</t>
  </si>
  <si>
    <t xml:space="preserve">Verejné osvetlenie</t>
  </si>
  <si>
    <t xml:space="preserve">Kamerový systém</t>
  </si>
  <si>
    <t xml:space="preserve">Bezpečnosť, právo a poriadok</t>
  </si>
  <si>
    <t xml:space="preserve">Tuhý komunálny odpad</t>
  </si>
  <si>
    <t xml:space="preserve">Separovaný zber</t>
  </si>
  <si>
    <t xml:space="preserve">Likvidácia nelegálnych skládok</t>
  </si>
  <si>
    <t xml:space="preserve">Zberný dvor</t>
  </si>
  <si>
    <t xml:space="preserve">Odpadové hospodárstvo</t>
  </si>
  <si>
    <t xml:space="preserve">Správa a údržba miestnych komunikácií</t>
  </si>
  <si>
    <t xml:space="preserve">Výstavba a rekonštrukcia miestnych komunikácií</t>
  </si>
  <si>
    <t xml:space="preserve">Komunikácie a verejné priestranstvá</t>
  </si>
  <si>
    <t xml:space="preserve">Materská škola</t>
  </si>
  <si>
    <t xml:space="preserve">Základná škola, školská jedáleň, školský klub detí</t>
  </si>
  <si>
    <t xml:space="preserve">Centrum voľného času</t>
  </si>
  <si>
    <t xml:space="preserve">Vzdelávanie</t>
  </si>
  <si>
    <t xml:space="preserve">Futbalový klub</t>
  </si>
  <si>
    <t xml:space="preserve">Záujmové kluby</t>
  </si>
  <si>
    <t xml:space="preserve">Šport</t>
  </si>
  <si>
    <t xml:space="preserve">Podpora kultúrnych domov</t>
  </si>
  <si>
    <t xml:space="preserve">Podpora kultúrnych a spoločenských aktivít</t>
  </si>
  <si>
    <t xml:space="preserve">Knižnica</t>
  </si>
  <si>
    <t xml:space="preserve">Kultúra</t>
  </si>
  <si>
    <t xml:space="preserve">Obecné služby – aktivačná činnosť uchádzačov o zamestnanie</t>
  </si>
  <si>
    <t xml:space="preserve">Správa a údržba verejných priestranstiev a zelene</t>
  </si>
  <si>
    <t xml:space="preserve">Zásobovanie vodou</t>
  </si>
  <si>
    <t xml:space="preserve">Regionálny rozvoj</t>
  </si>
  <si>
    <t xml:space="preserve">Prostredie pre život</t>
  </si>
  <si>
    <t xml:space="preserve">Opatrovateľská služba</t>
  </si>
  <si>
    <t xml:space="preserve">Starostlivosť o starých občanov</t>
  </si>
  <si>
    <t xml:space="preserve">Jednorázové dávky sociálnej pomoci</t>
  </si>
  <si>
    <t xml:space="preserve">Príspevok pre novonarodené deti</t>
  </si>
  <si>
    <t xml:space="preserve">Príspevok neziskovým organizáciám</t>
  </si>
  <si>
    <t xml:space="preserve">Dom opatrovateľských služieb</t>
  </si>
  <si>
    <t xml:space="preserve">Chránená dielňa</t>
  </si>
  <si>
    <t xml:space="preserve">Sociálne služby</t>
  </si>
  <si>
    <t xml:space="preserve">Podporná činnosť – správa obce</t>
  </si>
  <si>
    <t xml:space="preserve">Administratíva</t>
  </si>
  <si>
    <t xml:space="preserve">∑ Výdaje</t>
  </si>
  <si>
    <t xml:space="preserve">Čerpanie a plnenie rozpočtu</t>
  </si>
  <si>
    <t xml:space="preserve">P</t>
  </si>
  <si>
    <t xml:space="preserve">FK</t>
  </si>
  <si>
    <t xml:space="preserve">EK</t>
  </si>
  <si>
    <t xml:space="preserve">A</t>
  </si>
  <si>
    <t xml:space="preserve">Z</t>
  </si>
  <si>
    <t xml:space="preserve">D</t>
  </si>
  <si>
    <t xml:space="preserve">PQ1</t>
  </si>
  <si>
    <t xml:space="preserve">PQ2</t>
  </si>
  <si>
    <t xml:space="preserve">PQ3</t>
  </si>
  <si>
    <t xml:space="preserve">PQ4</t>
  </si>
  <si>
    <t xml:space="preserve">B</t>
  </si>
  <si>
    <t xml:space="preserve">Výnos dane z príjmov poukázaný územnej samospráve</t>
  </si>
  <si>
    <t xml:space="preserve">Z pozemkov</t>
  </si>
  <si>
    <t xml:space="preserve">Zo stavieb</t>
  </si>
  <si>
    <t xml:space="preserve">Z bytov a nebytových priestorov v bytovom dome</t>
  </si>
  <si>
    <t xml:space="preserve">Za psa</t>
  </si>
  <si>
    <t xml:space="preserve">Za užívanie verejného priestranstva</t>
  </si>
  <si>
    <t xml:space="preserve">Za komunálne odpady a drobné stavebné odpady</t>
  </si>
  <si>
    <t xml:space="preserve">Z prenajatých pozemkov</t>
  </si>
  <si>
    <t xml:space="preserve">Z prenajatých budov, priestorov a objektov</t>
  </si>
  <si>
    <t xml:space="preserve">Ostatné poplatky - administratívne</t>
  </si>
  <si>
    <t xml:space="preserve">Ostatné poplatky - stavebné</t>
  </si>
  <si>
    <t xml:space="preserve">Licencie</t>
  </si>
  <si>
    <t xml:space="preserve">Za porušenie predpisov</t>
  </si>
  <si>
    <t xml:space="preserve">Obradné siene</t>
  </si>
  <si>
    <t xml:space="preserve">Vodné, stočné</t>
  </si>
  <si>
    <t xml:space="preserve">Odpadové nádoby</t>
  </si>
  <si>
    <t xml:space="preserve">Relácie MR</t>
  </si>
  <si>
    <t xml:space="preserve">Kopírovanie</t>
  </si>
  <si>
    <t xml:space="preserve">Rybárske lístky</t>
  </si>
  <si>
    <t xml:space="preserve">Dopravné služby</t>
  </si>
  <si>
    <t xml:space="preserve">Vodovodný materiál</t>
  </si>
  <si>
    <t xml:space="preserve">Železný a iný šrot</t>
  </si>
  <si>
    <t xml:space="preserve">Knižnica - zápisné a iné príspevky</t>
  </si>
  <si>
    <t xml:space="preserve">Sponzorstvo</t>
  </si>
  <si>
    <t xml:space="preserve">Predaj kníh, CD</t>
  </si>
  <si>
    <t xml:space="preserve">CVČ – vystúpenia Žiarinky</t>
  </si>
  <si>
    <t xml:space="preserve">Poplatky od obyvateľov DOS</t>
  </si>
  <si>
    <t xml:space="preserve">Predaj dreva</t>
  </si>
  <si>
    <t xml:space="preserve">Mulčovanie - lesná fréza SEPPI</t>
  </si>
  <si>
    <t xml:space="preserve">Známky pre psy</t>
  </si>
  <si>
    <t xml:space="preserve">Služby na úhradu rôzne</t>
  </si>
  <si>
    <t xml:space="preserve">Príspevok rodičov MŠ</t>
  </si>
  <si>
    <t xml:space="preserve">Príspevok členov CVČ</t>
  </si>
  <si>
    <t xml:space="preserve">Za odber podzemnej vody</t>
  </si>
  <si>
    <t xml:space="preserve">Za znečisťovanie ovzdušia</t>
  </si>
  <si>
    <t xml:space="preserve">K</t>
  </si>
  <si>
    <t xml:space="preserve">Z predaja pozemkov</t>
  </si>
  <si>
    <t xml:space="preserve">Z účtov finančného hospodárenia</t>
  </si>
  <si>
    <t xml:space="preserve">Vratky od ostatných subjektov verejenej správy</t>
  </si>
  <si>
    <t xml:space="preserve">Z odvodov z hazardných hier a iných podobných hier</t>
  </si>
  <si>
    <t xml:space="preserve">Z dobropisov (elektrina a plyn)</t>
  </si>
  <si>
    <t xml:space="preserve">Z vratiek</t>
  </si>
  <si>
    <t xml:space="preserve">Mylná platba</t>
  </si>
  <si>
    <t xml:space="preserve">Stravné zamestnanci</t>
  </si>
  <si>
    <t xml:space="preserve">Stravné sociálny fond</t>
  </si>
  <si>
    <t xml:space="preserve">Príjmy z účtovníctva RO ZŠ</t>
  </si>
  <si>
    <t xml:space="preserve">Prídavky na deti</t>
  </si>
  <si>
    <t xml:space="preserve">ZŠ z OÚ-OŠ</t>
  </si>
  <si>
    <t xml:space="preserve">131E</t>
  </si>
  <si>
    <t xml:space="preserve">ZŠ stravné ŠJ</t>
  </si>
  <si>
    <t xml:space="preserve">ZŠ školské potreby</t>
  </si>
  <si>
    <t xml:space="preserve">ZŠ žiaci zo SZP</t>
  </si>
  <si>
    <t xml:space="preserve">ZŠ vzdelávacie poukazy</t>
  </si>
  <si>
    <t xml:space="preserve">Stavebný úrad</t>
  </si>
  <si>
    <t xml:space="preserve">Cestná doprava</t>
  </si>
  <si>
    <t xml:space="preserve">Matrika</t>
  </si>
  <si>
    <t xml:space="preserve">CO sklad</t>
  </si>
  <si>
    <t xml:space="preserve">MŠ z OÚ-OŠ</t>
  </si>
  <si>
    <t xml:space="preserve">Životné prostredie</t>
  </si>
  <si>
    <t xml:space="preserve">Register obyvateľstva</t>
  </si>
  <si>
    <t xml:space="preserve">CVČ vzdelávacie poukazy</t>
  </si>
  <si>
    <t xml:space="preserve">11T1</t>
  </si>
  <si>
    <t xml:space="preserve">Chránená dielňa ESF</t>
  </si>
  <si>
    <t xml:space="preserve">11T2</t>
  </si>
  <si>
    <t xml:space="preserve">Chránená dielňa ESF ŠR</t>
  </si>
  <si>
    <t xml:space="preserve">Regionálny rozvoj ESF</t>
  </si>
  <si>
    <t xml:space="preserve">Regionálny rozvoj ESF ŠR</t>
  </si>
  <si>
    <t xml:space="preserve">ZŠ asistent učiteľa</t>
  </si>
  <si>
    <t xml:space="preserve">ZŠ učebnice</t>
  </si>
  <si>
    <t xml:space="preserve">F</t>
  </si>
  <si>
    <t xml:space="preserve">Zostatok – transfer DOS 2014</t>
  </si>
  <si>
    <t xml:space="preserve">Zostatok – transfer prevencia kriminality</t>
  </si>
  <si>
    <t xml:space="preserve">Zostatok – transfer ZŠ – OÚ-OŠ 12/2014</t>
  </si>
  <si>
    <t xml:space="preserve">Zostatok prostriedkov z predchádzajúcich rokov</t>
  </si>
  <si>
    <t xml:space="preserve">Prevod prostriedkov z rezervného fondu</t>
  </si>
  <si>
    <t xml:space="preserve">Finančné operácie</t>
  </si>
  <si>
    <t xml:space="preserve">Program č. 1 – Riadenie</t>
  </si>
  <si>
    <t xml:space="preserve">01.1.1</t>
  </si>
  <si>
    <t xml:space="preserve">Tarifný plat, osobný plat, základný plat, funkčný</t>
  </si>
  <si>
    <t xml:space="preserve">Mzdy, platy, služobné príjmy a ostatné osobné vyrovnania</t>
  </si>
  <si>
    <t xml:space="preserve">Poistné do Všeobecnej zdravotnej poisťovne</t>
  </si>
  <si>
    <t xml:space="preserve">Poistné do ostatných zdravotných poisťovní</t>
  </si>
  <si>
    <t xml:space="preserve">Na nemocenské poistenie</t>
  </si>
  <si>
    <t xml:space="preserve">Na starobné poistenie</t>
  </si>
  <si>
    <t xml:space="preserve">Na úrazové poistenie</t>
  </si>
  <si>
    <t xml:space="preserve">Na invalidné poistenie</t>
  </si>
  <si>
    <t xml:space="preserve">Na poistenie v nezamestnanosti</t>
  </si>
  <si>
    <t xml:space="preserve">Na poistenie do rezervného fondu solidarity</t>
  </si>
  <si>
    <t xml:space="preserve">Príspevok do doplnkových dôchodkových poisťovní</t>
  </si>
  <si>
    <t xml:space="preserve">Poistné a príspevok do poisťovní</t>
  </si>
  <si>
    <t xml:space="preserve">Poštové služby a telekomunikačné služby</t>
  </si>
  <si>
    <t xml:space="preserve">Všeobecný materiál</t>
  </si>
  <si>
    <t xml:space="preserve">Reprezentačné</t>
  </si>
  <si>
    <t xml:space="preserve">Palivo, mazivá, oleje, špeciálne kvapaliny</t>
  </si>
  <si>
    <t xml:space="preserve">Stravovanie</t>
  </si>
  <si>
    <t xml:space="preserve">Odmeny a príspevky – obecné zastupiteľstvo</t>
  </si>
  <si>
    <t xml:space="preserve">Odmeny a príspevky – komisie</t>
  </si>
  <si>
    <t xml:space="preserve">Odstupné</t>
  </si>
  <si>
    <t xml:space="preserve">Na nemocenské dávky</t>
  </si>
  <si>
    <t xml:space="preserve">Interiérové vybavenie</t>
  </si>
  <si>
    <t xml:space="preserve">04.4.3</t>
  </si>
  <si>
    <t xml:space="preserve">Prípravná a projektová dokumentácia</t>
  </si>
  <si>
    <t xml:space="preserve">01.1.2</t>
  </si>
  <si>
    <t xml:space="preserve">Odmeny</t>
  </si>
  <si>
    <t xml:space="preserve">Knihy, časopisy, noviny</t>
  </si>
  <si>
    <t xml:space="preserve">Špeciálne služby – audit</t>
  </si>
  <si>
    <t xml:space="preserve">Prídel do sociálneho fondu</t>
  </si>
  <si>
    <t xml:space="preserve">Osobný príplatok</t>
  </si>
  <si>
    <t xml:space="preserve">Ostatné príplatky okrem osobných príplatkov</t>
  </si>
  <si>
    <t xml:space="preserve">Tuzemské cestovné náhrady</t>
  </si>
  <si>
    <t xml:space="preserve">Všeobecné služby</t>
  </si>
  <si>
    <t xml:space="preserve">Bankové poplatky</t>
  </si>
  <si>
    <t xml:space="preserve">Poplatky za stravné lístky</t>
  </si>
  <si>
    <t xml:space="preserve">Pokuty a penále</t>
  </si>
  <si>
    <t xml:space="preserve">Zrážková daň – bankové účty</t>
  </si>
  <si>
    <t xml:space="preserve">09.1.1.1</t>
  </si>
  <si>
    <t xml:space="preserve">MŠ - spracovanie miezd</t>
  </si>
  <si>
    <t xml:space="preserve">09.1.2.1</t>
  </si>
  <si>
    <t xml:space="preserve">ZŠ - školský metodik</t>
  </si>
  <si>
    <t xml:space="preserve">Spolu za program</t>
  </si>
  <si>
    <t xml:space="preserve">Monitorovanie</t>
  </si>
  <si>
    <t xml:space="preserve">Q1</t>
  </si>
  <si>
    <t xml:space="preserve">Q2</t>
  </si>
  <si>
    <t xml:space="preserve">Q3</t>
  </si>
  <si>
    <t xml:space="preserve">Q4</t>
  </si>
  <si>
    <t xml:space="preserve">C</t>
  </si>
  <si>
    <t xml:space="preserve">Zabezpečenie plynulej a pravidelnej činnosti samosprávnych orgánov obce</t>
  </si>
  <si>
    <t xml:space="preserve">U</t>
  </si>
  <si>
    <t xml:space="preserve">Počet zasadnutí obecného zastupiteľstva za rok</t>
  </si>
  <si>
    <t xml:space="preserve">Počet funkčných odborných komisií v obci</t>
  </si>
  <si>
    <t xml:space="preserve">Počet zasadnutí odborných komisií</t>
  </si>
  <si>
    <t xml:space="preserve">Zabezpečenie finančných prostriedkov na rozvoj obce zo zdrojov Európskej únie</t>
  </si>
  <si>
    <t xml:space="preserve">Počet podaných žiadostí a projektov</t>
  </si>
  <si>
    <t xml:space="preserve">Vytvoriť podmienky pre rozvoj obce</t>
  </si>
  <si>
    <t xml:space="preserve">Počet realizovaných investičných projektov za rok</t>
  </si>
  <si>
    <t xml:space="preserve">Zabezpečenie účinnej kontroly úloh schválených obecným zastupiteľstvom</t>
  </si>
  <si>
    <t xml:space="preserve">Počet kontrol za rok</t>
  </si>
  <si>
    <t xml:space="preserve">Zabezpečenie vybavovania petícií, sťažností a podaní</t>
  </si>
  <si>
    <t xml:space="preserve">Počet vybavených sťažností</t>
  </si>
  <si>
    <t xml:space="preserve">Zabezpečenie dôslednej nezávislej kontroly hospodárenia a vedenia účtovníctva</t>
  </si>
  <si>
    <t xml:space="preserve">Počet realizovaných auditov za rok</t>
  </si>
  <si>
    <t xml:space="preserve">Výhrady audítora</t>
  </si>
  <si>
    <t xml:space="preserve">Zabezpečenie úplnej evidencie daní a poplatkov</t>
  </si>
  <si>
    <t xml:space="preserve">Počet daňovníkov</t>
  </si>
  <si>
    <t xml:space="preserve">Zvýšenie príjmov obce vymáhaním daňových nedoplatkov</t>
  </si>
  <si>
    <t xml:space="preserve">Zníženie počtu dlžníkov za rok</t>
  </si>
  <si>
    <t xml:space="preserve">Zabezpečenie efektívneho plnenia rozpočtu miestnych daní a poplatku za komunálny odpad</t>
  </si>
  <si>
    <t xml:space="preserve">Počet miestnych zisťovaní a vyhľadávacia činnosť za rok</t>
  </si>
  <si>
    <t xml:space="preserve">Zabezpečenie plynulého priebehu rozpočtového procesu obce</t>
  </si>
  <si>
    <t xml:space="preserve">Schválený programový rozpočet obce k decembru prislúchajúceho roka</t>
  </si>
  <si>
    <t xml:space="preserve">Počet vykonaných monitorovaní plnenia programového rozpočtu za rok prerokovaných na zasadnutí zastupiteľstva</t>
  </si>
  <si>
    <t xml:space="preserve">Zabezpečenie vedenia účtovníctva v zmysle zákona o účtovníctve</t>
  </si>
  <si>
    <t xml:space="preserve">Schválenie ročného hospodárenia výrokom audítora</t>
  </si>
  <si>
    <t xml:space="preserve">Predloženie finančných výkazov Ministerstvu financií Slovenskej republiky</t>
  </si>
  <si>
    <t xml:space="preserve">Získanie potrebných informácií a skúseností pre rozvoj obce</t>
  </si>
  <si>
    <t xml:space="preserve">Percento účasti na zasadnutiach spoločného obecného úradu</t>
  </si>
  <si>
    <t xml:space="preserve">Zabezpečenie vedenia účtovníctva rozpočtovej organizácie a miezd materskej školy</t>
  </si>
  <si>
    <t xml:space="preserve">Účtovníctvo a mzdy vedené na Spoločnom obecnom úrade Rudina</t>
  </si>
  <si>
    <t xml:space="preserve">Zabezpečenie efektívneho a kvalitného výkonu rozhodovacej činnosti v oblasti stavebného poriadku a územného plánovania – prenesených kompetencií štátu</t>
  </si>
  <si>
    <t xml:space="preserve">Počet prijatých žiadostí za rok</t>
  </si>
  <si>
    <t xml:space="preserve">Zabezpečenie činnosti funkčného stavebného úradu</t>
  </si>
  <si>
    <t xml:space="preserve">Počet vydaných rozhodnutí za rok</t>
  </si>
  <si>
    <t xml:space="preserve">Program č. 2 – Propagácia a marketing</t>
  </si>
  <si>
    <t xml:space="preserve">Propagácia, reklama a inzercia</t>
  </si>
  <si>
    <t xml:space="preserve">Zabezpečenie prezentácie obce doma i v zahraničí</t>
  </si>
  <si>
    <t xml:space="preserve">Počet zverejnených inzercií za rok</t>
  </si>
  <si>
    <t xml:space="preserve">Počet realizovaných nákupov propagačných materiálov</t>
  </si>
  <si>
    <t xml:space="preserve">Zabezpečenie informovanosti obyvateľov a návštevníkov o dianí v obci prostredníctvom Neslušských novín a internetu</t>
  </si>
  <si>
    <t xml:space="preserve">Počet uverejnených čísel Neslušských novín za rok</t>
  </si>
  <si>
    <t xml:space="preserve">Počet aktualizácií webovej stránky za rok</t>
  </si>
  <si>
    <t xml:space="preserve">Program č. 3 – Interné služby</t>
  </si>
  <si>
    <t xml:space="preserve">Špeciálne služby</t>
  </si>
  <si>
    <t xml:space="preserve">01.6.0</t>
  </si>
  <si>
    <t xml:space="preserve">Budov, objektov alebo ich častí</t>
  </si>
  <si>
    <t xml:space="preserve">Odmeny a príspevky</t>
  </si>
  <si>
    <t xml:space="preserve">Odmeny zamestnancov mimopracovného pomeru</t>
  </si>
  <si>
    <t xml:space="preserve">Vratky nevyčerpanej dotácie</t>
  </si>
  <si>
    <t xml:space="preserve">Energie – elektrina obecný úrad</t>
  </si>
  <si>
    <t xml:space="preserve">Energie – elektrina ZS</t>
  </si>
  <si>
    <t xml:space="preserve">Energie – elektrina pekáreň</t>
  </si>
  <si>
    <t xml:space="preserve">Energie – plyn obecný úrad</t>
  </si>
  <si>
    <t xml:space="preserve">Energie – plyn ZS</t>
  </si>
  <si>
    <t xml:space="preserve">Energie – plyn skrinka horná škola</t>
  </si>
  <si>
    <t xml:space="preserve">Prevádzkové stroje, prístroje, zariadenie,</t>
  </si>
  <si>
    <t xml:space="preserve">Špeciálne stroje, prístroje - alkotester</t>
  </si>
  <si>
    <t xml:space="preserve">Čistiace, hygienické a dezinfekčné prostriedky</t>
  </si>
  <si>
    <t xml:space="preserve">Pracovné odevy, obuv a pracovné pomôcky</t>
  </si>
  <si>
    <t xml:space="preserve">Prevádzkových strojov, prístrojov, zariadení</t>
  </si>
  <si>
    <t xml:space="preserve">Údržba administratívnych budov</t>
  </si>
  <si>
    <t xml:space="preserve">ZS – údržba budov, objektov alebo ich častí</t>
  </si>
  <si>
    <t xml:space="preserve">Štúdie, expertízy, posudky</t>
  </si>
  <si>
    <t xml:space="preserve">Poplatky a odvody</t>
  </si>
  <si>
    <t xml:space="preserve">Poistenie obecného úradu</t>
  </si>
  <si>
    <t xml:space="preserve">ZS – poistné budovy</t>
  </si>
  <si>
    <t xml:space="preserve">Dohody – správca telocvične</t>
  </si>
  <si>
    <t xml:space="preserve">Dohody – ostatné</t>
  </si>
  <si>
    <t xml:space="preserve">ZS – transfer do fondu SVB</t>
  </si>
  <si>
    <t xml:space="preserve">Výkup pozemkov</t>
  </si>
  <si>
    <t xml:space="preserve">Rekonštrukcia a modernizácia – schodisko a dvere</t>
  </si>
  <si>
    <t xml:space="preserve">Rekonštrukcia a modernizácia – zateplenie OcÚ/strecha</t>
  </si>
  <si>
    <t xml:space="preserve">04.2.2</t>
  </si>
  <si>
    <t xml:space="preserve">Všeobecný materiál – stromy do rúbaniska</t>
  </si>
  <si>
    <t xml:space="preserve">Všeobecné služby - výkon OLH</t>
  </si>
  <si>
    <t xml:space="preserve">Všeobecné služby – ťažba dreva, výsadba stromov</t>
  </si>
  <si>
    <t xml:space="preserve">Všeobecné služby – zmena programu starostlivosti o lesy</t>
  </si>
  <si>
    <t xml:space="preserve">06.1.0</t>
  </si>
  <si>
    <t xml:space="preserve">Energie – byt HK</t>
  </si>
  <si>
    <t xml:space="preserve">Školenia, kurzy, semináre, porady, konferencie</t>
  </si>
  <si>
    <t xml:space="preserve">Výpočtová technika</t>
  </si>
  <si>
    <t xml:space="preserve">Telekomunikačná technika</t>
  </si>
  <si>
    <t xml:space="preserve">Softvér</t>
  </si>
  <si>
    <t xml:space="preserve">Výpočtovej techniky</t>
  </si>
  <si>
    <t xml:space="preserve">Komunikačnej infraštruktúry</t>
  </si>
  <si>
    <t xml:space="preserve">Poistné</t>
  </si>
  <si>
    <t xml:space="preserve">Správa kancelárskej a výpočtovej techniky a materiálu</t>
  </si>
  <si>
    <t xml:space="preserve">PHM – PickUp</t>
  </si>
  <si>
    <t xml:space="preserve">PHM – Patrol</t>
  </si>
  <si>
    <t xml:space="preserve">PHM – Octavia</t>
  </si>
  <si>
    <t xml:space="preserve">PHM – Zetor</t>
  </si>
  <si>
    <t xml:space="preserve">PHM – UNC</t>
  </si>
  <si>
    <t xml:space="preserve">PHM – iné rozvozy</t>
  </si>
  <si>
    <t xml:space="preserve">PHM – Avia</t>
  </si>
  <si>
    <t xml:space="preserve">Mazivá, oleje, špeciálne kvapaliny</t>
  </si>
  <si>
    <t xml:space="preserve">Servis, údržba, opravy a výdavky s tým spojené</t>
  </si>
  <si>
    <t xml:space="preserve">Pneumatiky</t>
  </si>
  <si>
    <t xml:space="preserve">Povinné zmluvné poistenie</t>
  </si>
  <si>
    <t xml:space="preserve">Havarijné poistenie – traktor</t>
  </si>
  <si>
    <t xml:space="preserve">Karty, známky, poplatky</t>
  </si>
  <si>
    <t xml:space="preserve">Splátka úroku úveru – traktor</t>
  </si>
  <si>
    <t xml:space="preserve">Splácanie istiny – traktor</t>
  </si>
  <si>
    <t xml:space="preserve">Zabezpečenie kvalifikovaných odborných zastupovaní obce pri právnych úkonoch</t>
  </si>
  <si>
    <t xml:space="preserve">Percento vybavených právnych úkonov za rok</t>
  </si>
  <si>
    <t xml:space="preserve">Zabezpečenie administrácie volieb</t>
  </si>
  <si>
    <t xml:space="preserve">Počet zaistených priebehov volieb za rok</t>
  </si>
  <si>
    <t xml:space="preserve">Množstvo rozdistribuovaných oznámení o konaní volieb</t>
  </si>
  <si>
    <t xml:space="preserve">Počet sťažností súvisiacich s priebehom volieb</t>
  </si>
  <si>
    <t xml:space="preserve">Zníženie objemu nepotrebného majetku obce</t>
  </si>
  <si>
    <t xml:space="preserve">Počet vyradených inventarizačných položiek za rok</t>
  </si>
  <si>
    <t xml:space="preserve">Zabezpečenie prehľadnej a aktuálnej evidencie majetku</t>
  </si>
  <si>
    <t xml:space="preserve">Rozdiel medzi reálnym a evidovaným stavom hmotného majetku</t>
  </si>
  <si>
    <t xml:space="preserve">Maximalizovanie obsadenia prenajatých priestorov v budovách obce</t>
  </si>
  <si>
    <t xml:space="preserve">Percento využitia priestorov na prenájom (bistro, pekáreň, zdravotné stredisko, masážny salón)</t>
  </si>
  <si>
    <t xml:space="preserve">Zabezpečenie funkčnej a reprezentatívnej prevádzky budov obce</t>
  </si>
  <si>
    <t xml:space="preserve">Počet hodín zabezpečovania čistoty priestorov v budovách obce týždenne</t>
  </si>
  <si>
    <t xml:space="preserve">Zabezpečenie operatívneho odstránenia prevádzkových problémov v budovách obce vlastnými zamestnancami</t>
  </si>
  <si>
    <t xml:space="preserve">Maximálny počet hodín od nahlásenia problému po jeho riešenie</t>
  </si>
  <si>
    <t xml:space="preserve">Zvýšenie odbornej pripravenosti zamestnancov obecného úradu</t>
  </si>
  <si>
    <t xml:space="preserve">Počet školení všetkých zamestnancov na rok</t>
  </si>
  <si>
    <t xml:space="preserve">Zabezpečenie výkonného informačného prostredia pre zamestnancov obecného úradu</t>
  </si>
  <si>
    <t xml:space="preserve">Počet existujúcich softvérových licencií</t>
  </si>
  <si>
    <t xml:space="preserve">Počet chránených počítačov</t>
  </si>
  <si>
    <t xml:space="preserve">Počet kusov výpočtovej techniky mimo počítačov (tlačiarne, kopírky a pod.)</t>
  </si>
  <si>
    <t xml:space="preserve">Zabezpečenie bezproblémového fungovania automobilov</t>
  </si>
  <si>
    <t xml:space="preserve">Počet osobných automobilov</t>
  </si>
  <si>
    <t xml:space="preserve">Počet traktorov, nákladných automobilov a zdvíhacích strojov</t>
  </si>
  <si>
    <t xml:space="preserve">Dodržaná povinnosť preskúšania vodičov</t>
  </si>
  <si>
    <t xml:space="preserve">Dodržaná bezpečnosť prevádzky vozidiel povinnými prehliadkami</t>
  </si>
  <si>
    <t xml:space="preserve">Program č. 4 – Služby občanom</t>
  </si>
  <si>
    <t xml:space="preserve">01.3.3</t>
  </si>
  <si>
    <t xml:space="preserve">¼</t>
  </si>
  <si>
    <t xml:space="preserve">Všeobecný materiál – matrika</t>
  </si>
  <si>
    <t xml:space="preserve">Všeobecný materiál – evidencia obyvateľstva</t>
  </si>
  <si>
    <t xml:space="preserve">Školenia, kurzy, semináre</t>
  </si>
  <si>
    <t xml:space="preserve">Naturálne mzdy – ošatné</t>
  </si>
  <si>
    <t xml:space="preserve">Dohody – spoločenské obrady</t>
  </si>
  <si>
    <t xml:space="preserve">08.4.0</t>
  </si>
  <si>
    <t xml:space="preserve">Interiérové vybavenie – lavice</t>
  </si>
  <si>
    <t xml:space="preserve">Údržba cintorína a domu smútku</t>
  </si>
  <si>
    <t xml:space="preserve">Dokumentácia – rozšírenie cintorína Vojtek</t>
  </si>
  <si>
    <t xml:space="preserve">Poistenie domu smútku</t>
  </si>
  <si>
    <t xml:space="preserve">Pohrebná služba Ján Lisko</t>
  </si>
  <si>
    <t xml:space="preserve">08.3.0</t>
  </si>
  <si>
    <t xml:space="preserve">Prevádzkové stroje, prístroje, zariadenia, technika, náradie</t>
  </si>
  <si>
    <t xml:space="preserve">Elektroinštalačný materiál</t>
  </si>
  <si>
    <t xml:space="preserve">Poplatky SOZA</t>
  </si>
  <si>
    <t xml:space="preserve">Poplatky za služby verejnosti</t>
  </si>
  <si>
    <t xml:space="preserve">Zabezpečenie aktuálnej evidencie obyvateľstva v obci</t>
  </si>
  <si>
    <t xml:space="preserve">Počet záznamov do registra za rok</t>
  </si>
  <si>
    <t xml:space="preserve">Zabezpečenie výkonu matričnej činnosti pre občanov obce</t>
  </si>
  <si>
    <t xml:space="preserve">Počet zápisov do matričnej knihy za rok</t>
  </si>
  <si>
    <t xml:space="preserve">Zabezpečenie slávnostného zorganizovania obradov a podujatí</t>
  </si>
  <si>
    <t xml:space="preserve">Počet sobášov za rok</t>
  </si>
  <si>
    <t xml:space="preserve">Zabezpečenie správy cintorína</t>
  </si>
  <si>
    <t xml:space="preserve">Počet zaslaných mesačných podielov transferu pre správcu cintorína za rok</t>
  </si>
  <si>
    <t xml:space="preserve">Zabezpečenie informovanosti obyvateľov o aktualitách zo života v obci a o mimoriadnych situáciách</t>
  </si>
  <si>
    <t xml:space="preserve">Počet vysielaní miestneho rozhlasu za rok</t>
  </si>
  <si>
    <t xml:space="preserve">Program č. 5 – Bezpečnosť, právo a poriadok</t>
  </si>
  <si>
    <t xml:space="preserve">03.2.0</t>
  </si>
  <si>
    <t xml:space="preserve">Energie - elektrina</t>
  </si>
  <si>
    <t xml:space="preserve">Palivá ako zdroj energie</t>
  </si>
  <si>
    <t xml:space="preserve">Servis, údržba, opravy automobilov</t>
  </si>
  <si>
    <t xml:space="preserve">Údržba strojov</t>
  </si>
  <si>
    <t xml:space="preserve">Údržba budov</t>
  </si>
  <si>
    <t xml:space="preserve">Školenia, kurzy, semináre, porady, konferencie,</t>
  </si>
  <si>
    <t xml:space="preserve">Súťaže a športové podujatia</t>
  </si>
  <si>
    <t xml:space="preserve">Poistenie zbrojnice</t>
  </si>
  <si>
    <t xml:space="preserve">02.2.0</t>
  </si>
  <si>
    <t xml:space="preserve">Všeobecné služby – následky povodní</t>
  </si>
  <si>
    <t xml:space="preserve">06.4.0</t>
  </si>
  <si>
    <t xml:space="preserve">03.6.0</t>
  </si>
  <si>
    <t xml:space="preserve">Konkurzy a súťaže – verejné obstarávanie</t>
  </si>
  <si>
    <t xml:space="preserve">Vratky – nevyčerpaná dotácia</t>
  </si>
  <si>
    <t xml:space="preserve">Prevencia kriminality (kamerový systém)</t>
  </si>
  <si>
    <t xml:space="preserve">Minimalizovanie rizika vzniku požiarov na území obce</t>
  </si>
  <si>
    <t xml:space="preserve">Počet vykonaných preventívnych prehliadok budov za rok</t>
  </si>
  <si>
    <t xml:space="preserve">Počet zrealizovaných hasičských cvičení dobrovoľného hasičského zboru za rok</t>
  </si>
  <si>
    <t xml:space="preserve">Zabezpečenie všestrannej ochrany obyvateľov pred nepriaznivým dopadom mimoriadnych udalostí</t>
  </si>
  <si>
    <t xml:space="preserve">Udržiavaný sklad materiálu civilnej obrany v obci</t>
  </si>
  <si>
    <t xml:space="preserve">Operatívne informovanie občanov o možnom ohrození</t>
  </si>
  <si>
    <t xml:space="preserve">Zabezpečenie funkčného verejného osvetlenia v obci</t>
  </si>
  <si>
    <t xml:space="preserve">Počet existujúcich svetelných bodov</t>
  </si>
  <si>
    <t xml:space="preserve">Zvýšenie efektívnosti prevádzkovania verejného osvetlenia</t>
  </si>
  <si>
    <t xml:space="preserve">Percento úsporných svetelných bodov z celkového počtu svetelných bodov</t>
  </si>
  <si>
    <t xml:space="preserve">Zabezpečenie funkčného kamerového systému</t>
  </si>
  <si>
    <t xml:space="preserve">Počet kamier</t>
  </si>
  <si>
    <t xml:space="preserve">Program č. 6 – Odpadové hospodárstvo</t>
  </si>
  <si>
    <t xml:space="preserve">05.1.0</t>
  </si>
  <si>
    <t xml:space="preserve">Odvoz TKO</t>
  </si>
  <si>
    <t xml:space="preserve">Manipulačný poplatok</t>
  </si>
  <si>
    <t xml:space="preserve">Zákonný poplatok</t>
  </si>
  <si>
    <t xml:space="preserve">Odvoz skla a plastov</t>
  </si>
  <si>
    <t xml:space="preserve">Pokuty</t>
  </si>
  <si>
    <t xml:space="preserve">Realizácia nových stavieb</t>
  </si>
  <si>
    <t xml:space="preserve">Zabezpečenie efektívneho zvozu a odvozu odpadov rešpektujúceho potreby obyvateľov</t>
  </si>
  <si>
    <t xml:space="preserve">Množstvo vzniknutého odpadu za rok v tonách</t>
  </si>
  <si>
    <t xml:space="preserve">Počet odvezených 110 a 120-litrových odpadových nádob za rok</t>
  </si>
  <si>
    <t xml:space="preserve">Počet odvezených 1 100-litrových nádob odpadu za rok</t>
  </si>
  <si>
    <t xml:space="preserve">Počet odvezených veľkoobjemových kontajnerov za rok</t>
  </si>
  <si>
    <t xml:space="preserve">Zabezpečenie ekologicky a ekonomicky vhodného spôsobu likvidácie všetkého odpadu</t>
  </si>
  <si>
    <t xml:space="preserve">Objem odpadu uloženého na skládku v tonách za rok</t>
  </si>
  <si>
    <t xml:space="preserve">Náklady na 1 tonu zneškodneného odpadu v eurách</t>
  </si>
  <si>
    <t xml:space="preserve">Zvýšenie ochrany životného prostredia</t>
  </si>
  <si>
    <t xml:space="preserve">Percento vyseparovaného odpadu z celkového objemu odpadu</t>
  </si>
  <si>
    <t xml:space="preserve">Počet zlikvidovaných čiernych skládok v obci za rok</t>
  </si>
  <si>
    <t xml:space="preserve">Zabezpečenie výstavby zberného dvora</t>
  </si>
  <si>
    <t xml:space="preserve">Počet funkčných zberných dvorov v obci</t>
  </si>
  <si>
    <t xml:space="preserve">Program č. 7 – Komunikácie a verejné priestranstvá</t>
  </si>
  <si>
    <t xml:space="preserve">04.5.1</t>
  </si>
  <si>
    <t xml:space="preserve">Posypový materiál</t>
  </si>
  <si>
    <t xml:space="preserve">Značky</t>
  </si>
  <si>
    <t xml:space="preserve">Palivá ako zdroj energie – generátor</t>
  </si>
  <si>
    <t xml:space="preserve">Údržba ciest a chodníkov</t>
  </si>
  <si>
    <t xml:space="preserve">Údržba - odvod povrchovej vody</t>
  </si>
  <si>
    <t xml:space="preserve">Zimná údržba ciest a chodníkov</t>
  </si>
  <si>
    <t xml:space="preserve">Prístavby, nadstavby, stavebné úpravy</t>
  </si>
  <si>
    <t xml:space="preserve">Zabezpečenie kvalitných cestných komunikácií na území obce</t>
  </si>
  <si>
    <t xml:space="preserve">Plocha opravených komunikácií v m2 za rok</t>
  </si>
  <si>
    <t xml:space="preserve">Celková dĺžka spravovaných miestnych komunikácií v km</t>
  </si>
  <si>
    <t xml:space="preserve">Zabezpečenie bezpečnosti cestnej premávky počas zimných mesiacov</t>
  </si>
  <si>
    <t xml:space="preserve">Dĺžka udržiavaných komunikácií v km počas vykonávania zimnej údržby</t>
  </si>
  <si>
    <t xml:space="preserve">Zabezpečenie výstavby nových a rekonštrukcie existujúcich miestnych komunikácií</t>
  </si>
  <si>
    <t xml:space="preserve">Dĺžka novovybudovaných miestnych komunikácií v km za rok</t>
  </si>
  <si>
    <t xml:space="preserve">Dĺžka zrekonštruovaných miestnych komunikácií v km za rok</t>
  </si>
  <si>
    <t xml:space="preserve">Program č. 8 – Vzdelávanie</t>
  </si>
  <si>
    <t xml:space="preserve">Odmeny – transfer z OÚ-OŠ</t>
  </si>
  <si>
    <t xml:space="preserve">Tlačivá a tlačiarenské služby</t>
  </si>
  <si>
    <t xml:space="preserve">Učebné pomôcky – dotácia OÚ-OŠ</t>
  </si>
  <si>
    <t xml:space="preserve">Učebné a kompenzačné pomôcky</t>
  </si>
  <si>
    <t xml:space="preserve">Prepravné – dotácia OÚ-OŠ</t>
  </si>
  <si>
    <t xml:space="preserve">Údržba interiérového vybavenia</t>
  </si>
  <si>
    <t xml:space="preserve">Čistiace a upratovacie práce</t>
  </si>
  <si>
    <t xml:space="preserve">Poistenie detí</t>
  </si>
  <si>
    <t xml:space="preserve">Poistenie majetku</t>
  </si>
  <si>
    <t xml:space="preserve">Realizácia nových stavieb – vstupná brána</t>
  </si>
  <si>
    <t xml:space="preserve">Rekonštrukcia a modernizácia – zateplenie, trieda zo ŠJ</t>
  </si>
  <si>
    <t xml:space="preserve">Prístavby, nadstavby, stavebné úpravy – podkrovie</t>
  </si>
  <si>
    <t xml:space="preserve">Materská škola </t>
  </si>
  <si>
    <t xml:space="preserve">Rozpočtované v účtovníctve RO</t>
  </si>
  <si>
    <t xml:space="preserve">09.2.1.1</t>
  </si>
  <si>
    <t xml:space="preserve">Údržba zariadení – kanalizácia</t>
  </si>
  <si>
    <t xml:space="preserve">Údržba budov (2014 – ihrisko)</t>
  </si>
  <si>
    <t xml:space="preserve">Údržba budov (oprava komína)</t>
  </si>
  <si>
    <t xml:space="preserve">Poistenie budovy ZŠ, ŠJ a telocvične</t>
  </si>
  <si>
    <t xml:space="preserve">Vratky - OÚ-OŠ 2014</t>
  </si>
  <si>
    <t xml:space="preserve">Transfer - školské potreby</t>
  </si>
  <si>
    <t xml:space="preserve">Transfer - príspevok prvákom</t>
  </si>
  <si>
    <t xml:space="preserve">Transfer - príspevok na stravu v núdzi</t>
  </si>
  <si>
    <t xml:space="preserve">Realizácia nových stavieb – oplotenie areálu</t>
  </si>
  <si>
    <t xml:space="preserve">Rekonštrukcia a modernizácia – WC</t>
  </si>
  <si>
    <t xml:space="preserve">Základná škola</t>
  </si>
  <si>
    <t xml:space="preserve">09.5.0</t>
  </si>
  <si>
    <t xml:space="preserve">Prevádzkové stroje, prístroje, technika, náradie</t>
  </si>
  <si>
    <t xml:space="preserve">Knihy, časopisy, noviny, učebnice, učebné pomôcky</t>
  </si>
  <si>
    <t xml:space="preserve">Prepravné a nájom dopravných prostriedkov</t>
  </si>
  <si>
    <t xml:space="preserve">Konkurzy a súťaže</t>
  </si>
  <si>
    <t xml:space="preserve">Cestovné náhrady</t>
  </si>
  <si>
    <t xml:space="preserve">Odmeny zamestnancov mimopracovného pomeru – VP</t>
  </si>
  <si>
    <t xml:space="preserve">Cirkevnej škole</t>
  </si>
  <si>
    <t xml:space="preserve">Centrum voľného času </t>
  </si>
  <si>
    <t xml:space="preserve">Dosiahnutie čo najvyššej kvality výchovných a vzdelávacích služieb v materskej škole</t>
  </si>
  <si>
    <t xml:space="preserve">Počet detí v materskej škole za rok</t>
  </si>
  <si>
    <t xml:space="preserve">Počet zamestnancov materskej školy</t>
  </si>
  <si>
    <t xml:space="preserve">Počet predškolákov navštevujúcich materskú školu</t>
  </si>
  <si>
    <t xml:space="preserve">Zabezpečenie kvalitného výchovno-vzdelávacieho procesu pre žiakov základnej školy</t>
  </si>
  <si>
    <t xml:space="preserve">Počet žiakov navštevujúcich základnú školu</t>
  </si>
  <si>
    <t xml:space="preserve">Percento žiakov, ktorí dosiahli prospech „prospel“ z celkového počtu žiakov v základnej škole</t>
  </si>
  <si>
    <t xml:space="preserve">Zabezpečenie kvalitného a širokospektrálneho vzdelávania a výchovy v oblasti voľnočasových aktivít</t>
  </si>
  <si>
    <t xml:space="preserve">Celkový počet detí a mládeže v Centre voľného času</t>
  </si>
  <si>
    <t xml:space="preserve">Celkový počet krúžkov v Centre voľného času</t>
  </si>
  <si>
    <t xml:space="preserve">Program č. 9 – Šport</t>
  </si>
  <si>
    <t xml:space="preserve">08.1.0</t>
  </si>
  <si>
    <t xml:space="preserve">Elektrická energia</t>
  </si>
  <si>
    <t xml:space="preserve">Pracovné odevy, obuv, pracovné pomôcky</t>
  </si>
  <si>
    <t xml:space="preserve">Palivá ako zdroj energie – PHM kosačka</t>
  </si>
  <si>
    <t xml:space="preserve">Údržba budov, objektov alebo ich častí</t>
  </si>
  <si>
    <t xml:space="preserve">Prenájom budov, objektov alebo častí</t>
  </si>
  <si>
    <t xml:space="preserve">Súťaže a športové podujatia – pľacový turnaj</t>
  </si>
  <si>
    <t xml:space="preserve">Všeobecné služby – rozhodcovia/kameraman</t>
  </si>
  <si>
    <t xml:space="preserve">Poplatky a odvody – Slovenský futbalový zväz</t>
  </si>
  <si>
    <t xml:space="preserve">Poistenie tribúny</t>
  </si>
  <si>
    <t xml:space="preserve">Transfer šachový klub</t>
  </si>
  <si>
    <t xml:space="preserve">Transfer stolnotenisový klub</t>
  </si>
  <si>
    <t xml:space="preserve">Transfer kluby</t>
  </si>
  <si>
    <t xml:space="preserve">Vytváranie podmienok na zabezpečenie telesnej kultúry a športu, zvlášť na úseku rozvoja mládežníckeho športu</t>
  </si>
  <si>
    <t xml:space="preserve">Počet hodín poskytnutých na tréningovú činnosť a zápasy za rok</t>
  </si>
  <si>
    <t xml:space="preserve">Počet návštevníkov zúčastnených na domácich zápasoch za rok</t>
  </si>
  <si>
    <t xml:space="preserve">Počet odohraných zápasov za rok</t>
  </si>
  <si>
    <t xml:space="preserve">Zabezpečenie podpory mládežníckeho futbalu v obci</t>
  </si>
  <si>
    <t xml:space="preserve">Počet podporených mladých futbalistov za rok</t>
  </si>
  <si>
    <t xml:space="preserve">Zabezpečenie organizácie turnaja o pohár starostu obce</t>
  </si>
  <si>
    <t xml:space="preserve">Počet zorganizovaných podujatí</t>
  </si>
  <si>
    <t xml:space="preserve">Zabezpečenie vytvárania podmienok pre rozvoj telesnej kultúry a športu v našej obci</t>
  </si>
  <si>
    <t xml:space="preserve">Počet novovytvorených a zrekonštruovaných športových a iných zariadení</t>
  </si>
  <si>
    <t xml:space="preserve">Zabezpečenie fungovania šachového klubu</t>
  </si>
  <si>
    <t xml:space="preserve">Počet členov klubu</t>
  </si>
  <si>
    <t xml:space="preserve">Zabezpečenie fungovania stolnotenisového klubu</t>
  </si>
  <si>
    <t xml:space="preserve">Program č. 10 – Kultúra</t>
  </si>
  <si>
    <t xml:space="preserve">08.2.0</t>
  </si>
  <si>
    <t xml:space="preserve">Energie - plyn</t>
  </si>
  <si>
    <t xml:space="preserve">Údržba kultúrneho domu</t>
  </si>
  <si>
    <t xml:space="preserve">Kultúrne podujatia</t>
  </si>
  <si>
    <t xml:space="preserve">Poistenie kultúrneho domu</t>
  </si>
  <si>
    <t xml:space="preserve">Deň obce</t>
  </si>
  <si>
    <t xml:space="preserve">Hody a ostatné podujatia obce</t>
  </si>
  <si>
    <t xml:space="preserve">Všeobecné služby – nájom toaliet na Chomút</t>
  </si>
  <si>
    <t xml:space="preserve">Rôzne akcie – dohody</t>
  </si>
  <si>
    <t xml:space="preserve">Hody – dohody</t>
  </si>
  <si>
    <t xml:space="preserve">Dychovka – dohoda</t>
  </si>
  <si>
    <t xml:space="preserve">Fašiangy – dohody</t>
  </si>
  <si>
    <t xml:space="preserve">Dotácia na Neslušský chomút</t>
  </si>
  <si>
    <t xml:space="preserve">Dotácia na Rocknes</t>
  </si>
  <si>
    <t xml:space="preserve">Dychovka – dotácia na noty, nástroje a odevy</t>
  </si>
  <si>
    <t xml:space="preserve">Vytvorenie podmienok pre organizovanie kultúrnych aktivít v obci</t>
  </si>
  <si>
    <t xml:space="preserve">Počet podujatí za rok</t>
  </si>
  <si>
    <t xml:space="preserve">Celkový počet návštevníkov na kultúrnych podujatiach za rok</t>
  </si>
  <si>
    <t xml:space="preserve">Podpora žánrovej a druhovej pestrosti produkovanej kultúry v obci</t>
  </si>
  <si>
    <t xml:space="preserve">Počet podporených akcií a spolkov</t>
  </si>
  <si>
    <t xml:space="preserve">Zabezpečenie dostupnosti literatúry pre všetky vekové skupiny obyvateľstva</t>
  </si>
  <si>
    <t xml:space="preserve">Počet nakúpených kníh za rok</t>
  </si>
  <si>
    <t xml:space="preserve">Počet výpožičiek za rok</t>
  </si>
  <si>
    <t xml:space="preserve">Počet zapísaných čitateľov v knižnici za rok</t>
  </si>
  <si>
    <t xml:space="preserve">Program č. 11 – Prostredie pre život</t>
  </si>
  <si>
    <t xml:space="preserve">06.2.0</t>
  </si>
  <si>
    <t xml:space="preserve">Stroje, prístroje, zariadenia, technika, náradie</t>
  </si>
  <si>
    <t xml:space="preserve">PHM - traktor, iné dovozy</t>
  </si>
  <si>
    <t xml:space="preserve">Obecné služby – aktivačná činnosť UoZ</t>
  </si>
  <si>
    <t xml:space="preserve">PHM – kosačky, krovinorezy</t>
  </si>
  <si>
    <t xml:space="preserve">Údržba prevádzkových strojov, prístrojov</t>
  </si>
  <si>
    <t xml:space="preserve">Rekonštrukcia a modernizácia – centrum obce</t>
  </si>
  <si>
    <t xml:space="preserve">06.3.0</t>
  </si>
  <si>
    <t xml:space="preserve">Poštové služby a telekomunikačné služby – Orange</t>
  </si>
  <si>
    <t xml:space="preserve">Dezinfekčné prostriedky</t>
  </si>
  <si>
    <t xml:space="preserve">Nájom budov, objektov alebo ich častí</t>
  </si>
  <si>
    <t xml:space="preserve">Rozbor vody</t>
  </si>
  <si>
    <t xml:space="preserve">Poplatky a odvody - odber podzemnej vody</t>
  </si>
  <si>
    <t xml:space="preserve">Transfer na skupinové vodovody</t>
  </si>
  <si>
    <t xml:space="preserve">Rekonštrukcia a modernizácia</t>
  </si>
  <si>
    <t xml:space="preserve">Udržanie pracovných návykov nezamestnaných občanov</t>
  </si>
  <si>
    <t xml:space="preserve">Počet zapojených uchádzačov o zamestnanie za rok</t>
  </si>
  <si>
    <t xml:space="preserve">Zabezpečenie pravidelnej údržby a čistenia verejných priestranstiev a komunikácií</t>
  </si>
  <si>
    <t xml:space="preserve">Plocha udržiavaných verejných priestranstiev v m2</t>
  </si>
  <si>
    <t xml:space="preserve">Zabezpečenie dostatku pitnej vody pre obyvateľov</t>
  </si>
  <si>
    <t xml:space="preserve">Dĺžka udržiavaného obecného vodovodu v km</t>
  </si>
  <si>
    <t xml:space="preserve">Zvýšenie objemu vodojemov za rok v m3</t>
  </si>
  <si>
    <t xml:space="preserve">Zabezpečenie regionálneho rozvoja</t>
  </si>
  <si>
    <t xml:space="preserve">Počet dlhodobo nezamestnaných obyvateľov prijatých do pracovného pomeru</t>
  </si>
  <si>
    <t xml:space="preserve">Program č. 12 – Sociálne služby</t>
  </si>
  <si>
    <t xml:space="preserve">10.2.0</t>
  </si>
  <si>
    <t xml:space="preserve">Rozvoz stravy</t>
  </si>
  <si>
    <t xml:space="preserve">10.4.0</t>
  </si>
  <si>
    <t xml:space="preserve">Prídavky na deti – vratka</t>
  </si>
  <si>
    <t xml:space="preserve">10.7.0</t>
  </si>
  <si>
    <t xml:space="preserve">Potraviny - dotácia ÚPSVaR deti v núdzi MŠ</t>
  </si>
  <si>
    <t xml:space="preserve">Vratky – dotácia nevyčerpaná ÚPSVaR deti v núdzi</t>
  </si>
  <si>
    <t xml:space="preserve">Na dávku v hmotnej núdzi a príspevky k dávke</t>
  </si>
  <si>
    <t xml:space="preserve">Príspevok pri narodení dieťaťa</t>
  </si>
  <si>
    <t xml:space="preserve">Dotácia klubu invalidov</t>
  </si>
  <si>
    <t xml:space="preserve">Dotácia červenému krížu</t>
  </si>
  <si>
    <t xml:space="preserve">Dotácia cirkvi na elektrinu a prestavbu WC</t>
  </si>
  <si>
    <t xml:space="preserve">Poštové služby a telekomunikačné služby – Telekom</t>
  </si>
  <si>
    <t xml:space="preserve">Špeciálne stroje</t>
  </si>
  <si>
    <t xml:space="preserve">Koks</t>
  </si>
  <si>
    <t xml:space="preserve">Údržba prevádzkových strojov, prístrojov, zariadení</t>
  </si>
  <si>
    <t xml:space="preserve">Stravovanie zamestnanci</t>
  </si>
  <si>
    <t xml:space="preserve">Vratky – neobsadené lôžka DOS 2014</t>
  </si>
  <si>
    <t xml:space="preserve">Rekonštrukcia a modernizácia – výmena okien</t>
  </si>
  <si>
    <t xml:space="preserve">Na odstupné</t>
  </si>
  <si>
    <t xml:space="preserve">Spolu za DOS</t>
  </si>
  <si>
    <t xml:space="preserve">Zabezpečenie riešenia nepriaznivej situácie klientov v prirodzenom prostredí formou opatrovateľskej služby</t>
  </si>
  <si>
    <t xml:space="preserve">Počet opatrovaných občanov v roku</t>
  </si>
  <si>
    <t xml:space="preserve">Zabezpečenie stravovania pre odkázaných dôchodcov v obci</t>
  </si>
  <si>
    <t xml:space="preserve">Počet dôchodcov, ktorí využívajú službu v priebehu roka</t>
  </si>
  <si>
    <t xml:space="preserve">Zabezpečenie pomoci pre rodiny s deťmi v krízovej situácii</t>
  </si>
  <si>
    <t xml:space="preserve">Počet uspokojených žiadateľov</t>
  </si>
  <si>
    <t xml:space="preserve">Zabezpečenie pomoci starším obyvateľom v krízovej situácii</t>
  </si>
  <si>
    <t xml:space="preserve">Zabezpečenie výplaty prídavkov rodičom</t>
  </si>
  <si>
    <t xml:space="preserve">Percento vyplatených prostriedkov</t>
  </si>
  <si>
    <t xml:space="preserve">Podpora rastu populácie v obci Nesluša</t>
  </si>
  <si>
    <t xml:space="preserve">Počet príspevkov vyplatený pre novonarodené deti</t>
  </si>
  <si>
    <t xml:space="preserve">Zlepšenie podmienok pre aktívny život dôchodcov a invalidných dôchodcov v obci</t>
  </si>
  <si>
    <t xml:space="preserve">Počet zorganizovaných podujatí za rok</t>
  </si>
  <si>
    <t xml:space="preserve">Zlepšenie podmienok poskytovania zdravotnej starostlivosti prostredníctvom červeného kríža</t>
  </si>
  <si>
    <t xml:space="preserve">Počet zorganizovaných odberov krvi za rok</t>
  </si>
  <si>
    <t xml:space="preserve">Úcta k členom Slovenského zväzu protifašistických bojovníkov</t>
  </si>
  <si>
    <t xml:space="preserve">Počet zorganizovaných stretnutí protifašistických bojovníkov</t>
  </si>
  <si>
    <t xml:space="preserve">Podpora prevádzky kostola</t>
  </si>
  <si>
    <t xml:space="preserve">Počet poskytnutých dotácií</t>
  </si>
  <si>
    <t xml:space="preserve">Zabezpečenie plného obsadenia domu opatrovateľských služieb</t>
  </si>
  <si>
    <t xml:space="preserve">Priemerný počet obyvateľov v zariadení za rok</t>
  </si>
  <si>
    <t xml:space="preserve">Poskytnutie práce zdravotne ťažko postihnutým a invalidným spoluobčanom</t>
  </si>
  <si>
    <t xml:space="preserve">Počet pracovných miest v roku</t>
  </si>
  <si>
    <t xml:space="preserve">Program č. 13 – Administratíva</t>
  </si>
  <si>
    <t xml:space="preserve">Telefón, fax, internet</t>
  </si>
  <si>
    <t xml:space="preserve">Poštové služby</t>
  </si>
  <si>
    <t xml:space="preserve">Služby BOZP, požiarnej ochrany a zdravotná služba</t>
  </si>
  <si>
    <t xml:space="preserve">Odmeny zamestnancov mimo pracovného pomeru</t>
  </si>
  <si>
    <t xml:space="preserve">Zabezpečenie fungovania obecného úradu </t>
  </si>
  <si>
    <t xml:space="preserve">Počet zamestnancov podieľajúcich sa na administratíve obecného úradu</t>
  </si>
  <si>
    <t xml:space="preserve">Počet školení o bezpečnosti a ochrane zdravia pri práci</t>
  </si>
  <si>
    <t xml:space="preserve">cieľ</t>
  </si>
  <si>
    <t xml:space="preserve">daňové príjmy</t>
  </si>
  <si>
    <t xml:space="preserve">nedaňové príjmy</t>
  </si>
  <si>
    <t xml:space="preserve">granty a transfery</t>
  </si>
  <si>
    <t xml:space="preserve">príjmové finančné operácie</t>
  </si>
  <si>
    <t xml:space="preserve">VP1-13</t>
  </si>
  <si>
    <t xml:space="preserve">výdavkový program č. 1 – 13</t>
  </si>
  <si>
    <t xml:space="preserve">program/podprogram/prvok rozpočtu</t>
  </si>
  <si>
    <t xml:space="preserve">funkčná klasifikácia</t>
  </si>
  <si>
    <t xml:space="preserve">ekonomická klasifikácia</t>
  </si>
  <si>
    <t xml:space="preserve">analytika</t>
  </si>
  <si>
    <t xml:space="preserve">kód zdroja</t>
  </si>
  <si>
    <t xml:space="preserve">D:B-K-F</t>
  </si>
  <si>
    <t xml:space="preserve">druh rozpočtu: bežný-kapitálový-finančné operácie</t>
  </si>
  <si>
    <t xml:space="preserve">S</t>
  </si>
  <si>
    <t xml:space="preserve">schválený rozpočet</t>
  </si>
  <si>
    <t xml:space="preserve">ukazovateľ výkonnosti</t>
  </si>
  <si>
    <t xml:space="preserve">U#</t>
  </si>
  <si>
    <t xml:space="preserve">úprava č. #</t>
  </si>
  <si>
    <t xml:space="preserve">ČQ#</t>
  </si>
  <si>
    <t xml:space="preserve">čerpanie za štvrťrok č. # (suma)</t>
  </si>
  <si>
    <t xml:space="preserve">PQ#</t>
  </si>
  <si>
    <t xml:space="preserve">plnenie za štvrťrok č. # (percentá)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</si>
</sst>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#,##0.00"/>
    <numFmt numFmtId="166" formatCode="0&quot; %&quot;"/>
    <numFmt numFmtId="167" formatCode="000000"/>
    <numFmt numFmtId="168" formatCode="00"/>
    <numFmt numFmtId="169" formatCode="0"/>
    <numFmt numFmtId="170" formatCode="DD/MM/YYYY"/>
    <numFmt numFmtId="171" formatCode="@"/>
    <numFmt numFmtId="172" formatCode="0.00%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3399FF"/>
        <bgColor rgb="FF00CC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FFFFCC"/>
      </patternFill>
    </fill>
    <fill>
      <patternFill patternType="solid">
        <fgColor rgb="FF33FF99"/>
        <bgColor rgb="FF00FF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true" indent="0" shrinkToFit="false"/>
      <protection locked="true" hidden="false"/>
    </xf>
    <xf numFmtId="164" fontId="5" fillId="4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4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5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4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4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99"/>
      <rgbColor rgb="FFCCFFCC"/>
      <rgbColor rgb="FFFFFF99"/>
      <rgbColor rgb="FF99CCFF"/>
      <rgbColor rgb="FFFF99CC"/>
      <rgbColor rgb="FFCC99FF"/>
      <rgbColor rgb="FFFFCC99"/>
      <rgbColor rgb="FF3399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9FFFF"/>
    <pageSetUpPr fitToPage="false"/>
  </sheetPr>
  <dimension ref="A1:R6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1" width="6.76530612244898"/>
    <col collapsed="false" hidden="false" max="2" min="2" style="0" width="35.719387755102"/>
    <col collapsed="false" hidden="false" max="3" min="3" style="2" width="12.9234693877551"/>
    <col collapsed="false" hidden="true" max="5" min="4" style="2" width="0"/>
    <col collapsed="false" hidden="true" max="9" min="6" style="0" width="0"/>
    <col collapsed="false" hidden="false" max="10" min="10" style="0" width="12.9234693877551"/>
    <col collapsed="false" hidden="true" max="11" min="11" style="0" width="0"/>
    <col collapsed="false" hidden="false" max="12" min="12" style="3" width="11.5204081632653"/>
    <col collapsed="false" hidden="true" max="13" min="13" style="0" width="0"/>
    <col collapsed="false" hidden="false" max="14" min="14" style="3" width="11.5204081632653"/>
    <col collapsed="false" hidden="true" max="15" min="15" style="0" width="0"/>
    <col collapsed="false" hidden="false" max="16" min="16" style="3" width="11.5204081632653"/>
    <col collapsed="false" hidden="true" max="17" min="17" style="0" width="0"/>
    <col collapsed="false" hidden="false" max="18" min="18" style="3" width="11.5204081632653"/>
    <col collapsed="false" hidden="false" max="1025" min="19" style="0" width="11.5204081632653"/>
  </cols>
  <sheetData>
    <row r="1" customFormat="false" ht="12.8" hidden="false" customHeight="true" outlineLevel="0" collapsed="false">
      <c r="A1" s="4" t="s">
        <v>0</v>
      </c>
      <c r="B1" s="4" t="s">
        <v>1</v>
      </c>
      <c r="C1" s="5" t="s">
        <v>2</v>
      </c>
      <c r="D1" s="5"/>
      <c r="E1" s="5"/>
      <c r="F1" s="6" t="s">
        <v>3</v>
      </c>
      <c r="G1" s="6"/>
      <c r="H1" s="6"/>
      <c r="I1" s="6"/>
      <c r="J1" s="7" t="s">
        <v>4</v>
      </c>
      <c r="K1" s="6" t="s">
        <v>5</v>
      </c>
      <c r="L1" s="6"/>
      <c r="M1" s="6"/>
      <c r="N1" s="6" t="s">
        <v>3</v>
      </c>
      <c r="O1" s="6"/>
      <c r="P1" s="6"/>
      <c r="Q1" s="6" t="s">
        <v>3</v>
      </c>
      <c r="R1" s="6"/>
    </row>
    <row r="2" customFormat="false" ht="12.8" hidden="false" customHeight="false" outlineLevel="0" collapsed="false">
      <c r="A2" s="4"/>
      <c r="B2" s="4"/>
      <c r="C2" s="5" t="s">
        <v>6</v>
      </c>
      <c r="D2" s="5" t="s">
        <v>7</v>
      </c>
      <c r="E2" s="5" t="s">
        <v>8</v>
      </c>
      <c r="F2" s="8" t="s">
        <v>9</v>
      </c>
      <c r="G2" s="8" t="s">
        <v>10</v>
      </c>
      <c r="H2" s="8" t="s">
        <v>11</v>
      </c>
      <c r="I2" s="8" t="s">
        <v>12</v>
      </c>
      <c r="J2" s="7" t="s">
        <v>11</v>
      </c>
      <c r="K2" s="8" t="s">
        <v>13</v>
      </c>
      <c r="L2" s="9" t="s">
        <v>14</v>
      </c>
      <c r="M2" s="8" t="s">
        <v>15</v>
      </c>
      <c r="N2" s="9" t="s">
        <v>16</v>
      </c>
      <c r="O2" s="8" t="s">
        <v>17</v>
      </c>
      <c r="P2" s="9" t="s">
        <v>18</v>
      </c>
      <c r="Q2" s="8" t="s">
        <v>19</v>
      </c>
      <c r="R2" s="9" t="s">
        <v>20</v>
      </c>
    </row>
    <row r="3" customFormat="false" ht="12.8" hidden="false" customHeight="false" outlineLevel="0" collapsed="false">
      <c r="A3" s="1" t="s">
        <v>21</v>
      </c>
      <c r="B3" s="0" t="s">
        <v>22</v>
      </c>
      <c r="C3" s="2" t="n">
        <f aca="false">PrD!H10</f>
        <v>787798</v>
      </c>
      <c r="D3" s="2" t="n">
        <f aca="false">PrD!I10</f>
        <v>787798</v>
      </c>
      <c r="E3" s="2" t="n">
        <f aca="false">PrD!J10</f>
        <v>787798</v>
      </c>
      <c r="F3" s="2" t="n">
        <f aca="false">PrD!K10</f>
        <v>1000</v>
      </c>
      <c r="G3" s="2" t="n">
        <f aca="false">PrD!L10</f>
        <v>1985</v>
      </c>
      <c r="H3" s="2" t="n">
        <f aca="false">PrD!M10</f>
        <v>0</v>
      </c>
      <c r="I3" s="2" t="n">
        <f aca="false">PrD!N10</f>
        <v>6028</v>
      </c>
      <c r="J3" s="2" t="n">
        <f aca="false">PrD!O10</f>
        <v>796811</v>
      </c>
      <c r="K3" s="2" t="n">
        <f aca="false">PrD!P10</f>
        <v>216458.42</v>
      </c>
      <c r="L3" s="3" t="n">
        <f aca="false">PrD!Q10</f>
        <v>27</v>
      </c>
      <c r="M3" s="2" t="n">
        <f aca="false">PrD!R10</f>
        <v>394319.46</v>
      </c>
      <c r="N3" s="3" t="n">
        <f aca="false">PrD!S10</f>
        <v>49</v>
      </c>
      <c r="O3" s="2" t="n">
        <f aca="false">PrD!T10</f>
        <v>613824.6</v>
      </c>
      <c r="P3" s="3" t="n">
        <f aca="false">PrD!U10</f>
        <v>77</v>
      </c>
      <c r="Q3" s="2" t="n">
        <f aca="false">PrD!V10</f>
        <v>814734.35</v>
      </c>
      <c r="R3" s="3" t="n">
        <f aca="false">PrD!W10</f>
        <v>102</v>
      </c>
    </row>
    <row r="4" customFormat="false" ht="12.8" hidden="false" customHeight="false" outlineLevel="0" collapsed="false">
      <c r="A4" s="1" t="s">
        <v>23</v>
      </c>
      <c r="B4" s="0" t="s">
        <v>24</v>
      </c>
      <c r="C4" s="2" t="n">
        <f aca="false">PrN!H42</f>
        <v>84791</v>
      </c>
      <c r="D4" s="2" t="n">
        <f aca="false">PrN!I42</f>
        <v>80906</v>
      </c>
      <c r="E4" s="2" t="n">
        <f aca="false">PrN!J42</f>
        <v>80906</v>
      </c>
      <c r="F4" s="2" t="n">
        <f aca="false">PrN!K42</f>
        <v>898.78</v>
      </c>
      <c r="G4" s="2" t="n">
        <f aca="false">PrN!L42</f>
        <v>3500</v>
      </c>
      <c r="H4" s="2" t="n">
        <f aca="false">PrN!M42</f>
        <v>0</v>
      </c>
      <c r="I4" s="2" t="n">
        <f aca="false">PrN!N42</f>
        <v>4362.68</v>
      </c>
      <c r="J4" s="2" t="n">
        <f aca="false">PrN!O42</f>
        <v>93552.46</v>
      </c>
      <c r="K4" s="2" t="n">
        <f aca="false">PrN!P42</f>
        <v>25505.02</v>
      </c>
      <c r="L4" s="3" t="n">
        <f aca="false">PrN!Q42</f>
        <v>27</v>
      </c>
      <c r="M4" s="2" t="n">
        <f aca="false">PrN!R42</f>
        <v>47804.71</v>
      </c>
      <c r="N4" s="3" t="n">
        <f aca="false">PrN!S42</f>
        <v>51</v>
      </c>
      <c r="O4" s="2" t="n">
        <f aca="false">PrN!T42</f>
        <v>71107.64</v>
      </c>
      <c r="P4" s="3" t="n">
        <f aca="false">PrN!U42</f>
        <v>76</v>
      </c>
      <c r="Q4" s="2" t="n">
        <f aca="false">PrN!V42</f>
        <v>97434.16</v>
      </c>
      <c r="R4" s="3" t="n">
        <f aca="false">PrN!W42</f>
        <v>104</v>
      </c>
    </row>
    <row r="5" customFormat="false" ht="12.8" hidden="false" customHeight="false" outlineLevel="0" collapsed="false">
      <c r="A5" s="1" t="s">
        <v>25</v>
      </c>
      <c r="B5" s="0" t="s">
        <v>26</v>
      </c>
      <c r="C5" s="2" t="n">
        <f aca="false">PrGT!H26</f>
        <v>480248</v>
      </c>
      <c r="D5" s="2" t="n">
        <f aca="false">PrGT!I26</f>
        <v>445936</v>
      </c>
      <c r="E5" s="2" t="n">
        <f aca="false">PrGT!J26</f>
        <v>445936</v>
      </c>
      <c r="F5" s="2" t="n">
        <f aca="false">PrGT!K26</f>
        <v>4379.39</v>
      </c>
      <c r="G5" s="2" t="n">
        <f aca="false">PrGT!L26</f>
        <v>-720</v>
      </c>
      <c r="H5" s="2" t="n">
        <f aca="false">PrGT!M26</f>
        <v>0</v>
      </c>
      <c r="I5" s="2" t="n">
        <f aca="false">PrGT!N26</f>
        <v>0</v>
      </c>
      <c r="J5" s="2" t="n">
        <f aca="false">PrGT!O26</f>
        <v>483907.39</v>
      </c>
      <c r="K5" s="2" t="n">
        <f aca="false">PrGT!P26</f>
        <v>129380.29</v>
      </c>
      <c r="L5" s="3" t="n">
        <f aca="false">PrGT!Q26</f>
        <v>27</v>
      </c>
      <c r="M5" s="2" t="n">
        <f aca="false">PrGT!R26</f>
        <v>245981.58</v>
      </c>
      <c r="N5" s="3" t="n">
        <f aca="false">PrGT!S26</f>
        <v>51</v>
      </c>
      <c r="O5" s="2" t="n">
        <f aca="false">PrGT!T26</f>
        <v>363105.21</v>
      </c>
      <c r="P5" s="3" t="n">
        <f aca="false">PrGT!U26</f>
        <v>75</v>
      </c>
      <c r="Q5" s="2" t="n">
        <f aca="false">PrGT!V26</f>
        <v>488628.14</v>
      </c>
      <c r="R5" s="3" t="n">
        <f aca="false">PrGT!W26</f>
        <v>101</v>
      </c>
    </row>
    <row r="6" customFormat="false" ht="12.8" hidden="false" customHeight="false" outlineLevel="0" collapsed="false">
      <c r="A6" s="1" t="s">
        <v>27</v>
      </c>
      <c r="B6" s="0" t="s">
        <v>28</v>
      </c>
      <c r="C6" s="2" t="n">
        <f aca="false">PrFO!H8</f>
        <v>30238</v>
      </c>
      <c r="D6" s="2" t="n">
        <f aca="false">PrFO!I8</f>
        <v>0</v>
      </c>
      <c r="E6" s="2" t="n">
        <f aca="false">PrFO!J8</f>
        <v>0</v>
      </c>
      <c r="F6" s="2" t="n">
        <f aca="false">PrFO!K8</f>
        <v>0</v>
      </c>
      <c r="G6" s="2" t="n">
        <f aca="false">PrFO!L8</f>
        <v>0</v>
      </c>
      <c r="H6" s="2" t="n">
        <f aca="false">PrFO!M8</f>
        <v>0</v>
      </c>
      <c r="I6" s="2" t="n">
        <f aca="false">PrFO!N8</f>
        <v>0</v>
      </c>
      <c r="J6" s="2" t="n">
        <f aca="false">PrFO!O8</f>
        <v>30238</v>
      </c>
      <c r="K6" s="2" t="n">
        <f aca="false">PrFO!P8</f>
        <v>30238.35</v>
      </c>
      <c r="L6" s="3" t="n">
        <f aca="false">PrFO!Q8</f>
        <v>100</v>
      </c>
      <c r="M6" s="2" t="n">
        <f aca="false">PrFO!R8</f>
        <v>30238.35</v>
      </c>
      <c r="N6" s="3" t="n">
        <f aca="false">PrFO!S8</f>
        <v>100</v>
      </c>
      <c r="O6" s="2" t="n">
        <f aca="false">PrFO!T8</f>
        <v>30238.35</v>
      </c>
      <c r="P6" s="3" t="n">
        <f aca="false">PrFO!U8</f>
        <v>100</v>
      </c>
      <c r="Q6" s="2" t="n">
        <f aca="false">PrFO!V8</f>
        <v>30238.35</v>
      </c>
      <c r="R6" s="3" t="n">
        <f aca="false">PrFO!W8</f>
        <v>100</v>
      </c>
    </row>
    <row r="7" s="13" customFormat="true" ht="12.8" hidden="false" customHeight="false" outlineLevel="0" collapsed="false">
      <c r="A7" s="10" t="s">
        <v>29</v>
      </c>
      <c r="B7" s="10"/>
      <c r="C7" s="11" t="n">
        <f aca="false">SUM(C3:C6)</f>
        <v>1383075</v>
      </c>
      <c r="D7" s="11" t="n">
        <f aca="false">SUM(D3:D6)</f>
        <v>1314640</v>
      </c>
      <c r="E7" s="11" t="n">
        <f aca="false">SUM(E3:E6)</f>
        <v>1314640</v>
      </c>
      <c r="F7" s="11" t="n">
        <f aca="false">SUM(F3:F6)</f>
        <v>6278.17</v>
      </c>
      <c r="G7" s="11" t="n">
        <f aca="false">SUM(G3:G6)</f>
        <v>4765</v>
      </c>
      <c r="H7" s="11" t="n">
        <f aca="false">SUM(H3:H6)</f>
        <v>0</v>
      </c>
      <c r="I7" s="11" t="n">
        <f aca="false">SUM(I3:I6)</f>
        <v>10390.68</v>
      </c>
      <c r="J7" s="11" t="n">
        <f aca="false">SUM(J3:J6)</f>
        <v>1404508.85</v>
      </c>
      <c r="K7" s="11" t="n">
        <f aca="false">SUM(K3:K6)</f>
        <v>401582.08</v>
      </c>
      <c r="L7" s="12" t="n">
        <f aca="false">ROUND(K7/$J7*100,0)</f>
        <v>29</v>
      </c>
      <c r="M7" s="11" t="n">
        <f aca="false">SUM(M3:M6)</f>
        <v>718344.1</v>
      </c>
      <c r="N7" s="12" t="n">
        <f aca="false">ROUND(M7/$J7*100,0)</f>
        <v>51</v>
      </c>
      <c r="O7" s="11" t="n">
        <f aca="false">SUM(O3:O6)</f>
        <v>1078275.8</v>
      </c>
      <c r="P7" s="12" t="n">
        <f aca="false">ROUND(O7/$J7*100,0)</f>
        <v>77</v>
      </c>
      <c r="Q7" s="11" t="n">
        <f aca="false">SUM(Q3:Q6)</f>
        <v>1431035</v>
      </c>
      <c r="R7" s="12" t="n">
        <f aca="false">ROUND(Q7/$J7*100,0)</f>
        <v>102</v>
      </c>
    </row>
    <row r="8" customFormat="false" ht="12.8" hidden="false" customHeight="false" outlineLevel="0" collapsed="false">
      <c r="A8" s="14" t="n">
        <v>10100</v>
      </c>
      <c r="B8" s="15" t="s">
        <v>30</v>
      </c>
      <c r="C8" s="2" t="n">
        <f aca="false">VP1!H25</f>
        <v>58770</v>
      </c>
      <c r="D8" s="2" t="n">
        <f aca="false">VP1!I25</f>
        <v>47498</v>
      </c>
      <c r="E8" s="2" t="n">
        <f aca="false">VP1!J25</f>
        <v>48309</v>
      </c>
      <c r="F8" s="2" t="n">
        <f aca="false">VP1!K25</f>
        <v>-146.3</v>
      </c>
      <c r="G8" s="2" t="n">
        <f aca="false">VP1!L25</f>
        <v>-320</v>
      </c>
      <c r="H8" s="2" t="n">
        <f aca="false">VP1!M25</f>
        <v>0</v>
      </c>
      <c r="I8" s="2" t="n">
        <f aca="false">VP1!N25</f>
        <v>-825.62</v>
      </c>
      <c r="J8" s="2" t="n">
        <f aca="false">VP1!O25</f>
        <v>57478.08</v>
      </c>
      <c r="K8" s="2" t="n">
        <f aca="false">VP1!P25</f>
        <v>21709.87</v>
      </c>
      <c r="L8" s="3" t="n">
        <f aca="false">VP1!Q25</f>
        <v>38</v>
      </c>
      <c r="M8" s="2" t="n">
        <f aca="false">VP1!R25</f>
        <v>32023.07</v>
      </c>
      <c r="N8" s="3" t="n">
        <f aca="false">VP1!S25</f>
        <v>56</v>
      </c>
      <c r="O8" s="2" t="n">
        <f aca="false">VP1!T25</f>
        <v>43066.35</v>
      </c>
      <c r="P8" s="3" t="n">
        <f aca="false">VP1!U25</f>
        <v>75</v>
      </c>
      <c r="Q8" s="2" t="n">
        <f aca="false">VP1!V25</f>
        <v>53453.71</v>
      </c>
      <c r="R8" s="3" t="n">
        <f aca="false">VP1!W25</f>
        <v>93</v>
      </c>
    </row>
    <row r="9" customFormat="false" ht="12.8" hidden="false" customHeight="false" outlineLevel="0" collapsed="false">
      <c r="A9" s="14" t="n">
        <v>10200</v>
      </c>
      <c r="B9" s="15" t="s">
        <v>31</v>
      </c>
      <c r="C9" s="2" t="n">
        <f aca="false">VP1!H27</f>
        <v>1560</v>
      </c>
      <c r="D9" s="2" t="n">
        <f aca="false">VP1!I27</f>
        <v>5148</v>
      </c>
      <c r="E9" s="2" t="n">
        <f aca="false">VP1!J27</f>
        <v>0</v>
      </c>
      <c r="F9" s="2" t="n">
        <f aca="false">VP1!K27</f>
        <v>-146.3</v>
      </c>
      <c r="G9" s="2" t="n">
        <f aca="false">VP1!L27</f>
        <v>-898.46</v>
      </c>
      <c r="H9" s="2" t="n">
        <f aca="false">VP1!M27</f>
        <v>0</v>
      </c>
      <c r="I9" s="2" t="n">
        <f aca="false">VP1!N27</f>
        <v>0</v>
      </c>
      <c r="J9" s="2" t="n">
        <f aca="false">VP1!O27</f>
        <v>1560</v>
      </c>
      <c r="K9" s="2" t="n">
        <f aca="false">VP1!P27</f>
        <v>75.1</v>
      </c>
      <c r="L9" s="3" t="n">
        <f aca="false">VP1!Q27</f>
        <v>5</v>
      </c>
      <c r="M9" s="2" t="n">
        <f aca="false">VP1!R27</f>
        <v>75.1</v>
      </c>
      <c r="N9" s="3" t="n">
        <f aca="false">VP1!S27</f>
        <v>5</v>
      </c>
      <c r="O9" s="2" t="n">
        <f aca="false">VP1!T27</f>
        <v>435.1</v>
      </c>
      <c r="P9" s="3" t="n">
        <f aca="false">VP1!U27</f>
        <v>28</v>
      </c>
      <c r="Q9" s="2" t="n">
        <f aca="false">VP1!V27</f>
        <v>435.1</v>
      </c>
      <c r="R9" s="3" t="n">
        <f aca="false">VP1!W27</f>
        <v>28</v>
      </c>
    </row>
    <row r="10" customFormat="false" ht="12.8" hidden="false" customHeight="false" outlineLevel="0" collapsed="false">
      <c r="A10" s="14" t="n">
        <v>10300</v>
      </c>
      <c r="B10" s="15" t="s">
        <v>32</v>
      </c>
      <c r="C10" s="2" t="n">
        <f aca="false">VP1!H43</f>
        <v>13083</v>
      </c>
      <c r="D10" s="2" t="n">
        <f aca="false">VP1!I43</f>
        <v>13304</v>
      </c>
      <c r="E10" s="2" t="n">
        <f aca="false">VP1!J43</f>
        <v>13551</v>
      </c>
      <c r="F10" s="2" t="n">
        <f aca="false">VP1!K43</f>
        <v>200</v>
      </c>
      <c r="G10" s="2" t="n">
        <f aca="false">VP1!L43</f>
        <v>0</v>
      </c>
      <c r="H10" s="2" t="n">
        <f aca="false">VP1!M43</f>
        <v>0</v>
      </c>
      <c r="I10" s="2" t="n">
        <f aca="false">VP1!N43</f>
        <v>0</v>
      </c>
      <c r="J10" s="2" t="n">
        <f aca="false">VP1!O43</f>
        <v>13283</v>
      </c>
      <c r="K10" s="2" t="n">
        <f aca="false">VP1!P43</f>
        <v>3338.8</v>
      </c>
      <c r="L10" s="3" t="n">
        <f aca="false">VP1!Q43</f>
        <v>25</v>
      </c>
      <c r="M10" s="2" t="n">
        <f aca="false">VP1!R43</f>
        <v>7511.49</v>
      </c>
      <c r="N10" s="3" t="n">
        <f aca="false">VP1!S43</f>
        <v>57</v>
      </c>
      <c r="O10" s="2" t="n">
        <f aca="false">VP1!T43</f>
        <v>11646</v>
      </c>
      <c r="P10" s="3" t="n">
        <f aca="false">VP1!U43</f>
        <v>88</v>
      </c>
      <c r="Q10" s="2" t="n">
        <f aca="false">VP1!V43</f>
        <v>12471.62</v>
      </c>
      <c r="R10" s="3" t="n">
        <f aca="false">VP1!W43</f>
        <v>94</v>
      </c>
    </row>
    <row r="11" customFormat="false" ht="12.8" hidden="false" customHeight="false" outlineLevel="0" collapsed="false">
      <c r="A11" s="14" t="n">
        <v>10400</v>
      </c>
      <c r="B11" s="15" t="s">
        <v>33</v>
      </c>
      <c r="C11" s="2" t="n">
        <f aca="false">VP1!H70</f>
        <v>55936</v>
      </c>
      <c r="D11" s="2" t="n">
        <f aca="false">VP1!I70</f>
        <v>53761</v>
      </c>
      <c r="E11" s="2" t="n">
        <f aca="false">VP1!J70</f>
        <v>54450</v>
      </c>
      <c r="F11" s="2" t="n">
        <f aca="false">VP1!K70</f>
        <v>499.3</v>
      </c>
      <c r="G11" s="2" t="n">
        <f aca="false">VP1!L70</f>
        <v>930</v>
      </c>
      <c r="H11" s="2" t="n">
        <f aca="false">VP1!M70</f>
        <v>0</v>
      </c>
      <c r="I11" s="2" t="n">
        <f aca="false">VP1!N70</f>
        <v>740</v>
      </c>
      <c r="J11" s="2" t="n">
        <f aca="false">VP1!O70</f>
        <v>58105.3</v>
      </c>
      <c r="K11" s="2" t="n">
        <f aca="false">VP1!P70</f>
        <v>17088.13</v>
      </c>
      <c r="L11" s="3" t="n">
        <f aca="false">VP1!Q70</f>
        <v>29</v>
      </c>
      <c r="M11" s="2" t="n">
        <f aca="false">VP1!R70</f>
        <v>30123.78</v>
      </c>
      <c r="N11" s="3" t="n">
        <f aca="false">VP1!S70</f>
        <v>52</v>
      </c>
      <c r="O11" s="2" t="n">
        <f aca="false">VP1!T70</f>
        <v>43163.04</v>
      </c>
      <c r="P11" s="3" t="n">
        <f aca="false">VP1!U70</f>
        <v>74</v>
      </c>
      <c r="Q11" s="2" t="n">
        <f aca="false">VP1!V70</f>
        <v>57236.3</v>
      </c>
      <c r="R11" s="3" t="n">
        <f aca="false">VP1!W70</f>
        <v>99</v>
      </c>
    </row>
    <row r="12" customFormat="false" ht="12.8" hidden="false" customHeight="false" outlineLevel="0" collapsed="false">
      <c r="A12" s="14" t="n">
        <v>10500</v>
      </c>
      <c r="B12" s="15" t="s">
        <v>34</v>
      </c>
      <c r="C12" s="2" t="n">
        <f aca="false">VP1!H75</f>
        <v>11318</v>
      </c>
      <c r="D12" s="2" t="n">
        <f aca="false">VP1!I75</f>
        <v>10524</v>
      </c>
      <c r="E12" s="2" t="n">
        <f aca="false">VP1!J75</f>
        <v>10734</v>
      </c>
      <c r="F12" s="2" t="n">
        <f aca="false">VP1!K75</f>
        <v>-553</v>
      </c>
      <c r="G12" s="2" t="n">
        <f aca="false">VP1!L75</f>
        <v>0</v>
      </c>
      <c r="H12" s="2" t="n">
        <f aca="false">VP1!M75</f>
        <v>0</v>
      </c>
      <c r="I12" s="2" t="n">
        <f aca="false">VP1!N75</f>
        <v>343.22</v>
      </c>
      <c r="J12" s="2" t="n">
        <f aca="false">VP1!O75</f>
        <v>11108.22</v>
      </c>
      <c r="K12" s="2" t="n">
        <f aca="false">VP1!P75</f>
        <v>2407.8</v>
      </c>
      <c r="L12" s="3" t="n">
        <f aca="false">VP1!Q75</f>
        <v>22</v>
      </c>
      <c r="M12" s="2" t="n">
        <f aca="false">VP1!R75</f>
        <v>5937.3</v>
      </c>
      <c r="N12" s="3" t="n">
        <f aca="false">VP1!S75</f>
        <v>53</v>
      </c>
      <c r="O12" s="2" t="n">
        <f aca="false">VP1!T75</f>
        <v>8604.88</v>
      </c>
      <c r="P12" s="3" t="n">
        <f aca="false">VP1!U75</f>
        <v>77</v>
      </c>
      <c r="Q12" s="2" t="n">
        <f aca="false">VP1!V75</f>
        <v>11084.38</v>
      </c>
      <c r="R12" s="3" t="n">
        <f aca="false">VP1!W75</f>
        <v>100</v>
      </c>
    </row>
    <row r="13" s="20" customFormat="true" ht="12.8" hidden="false" customHeight="false" outlineLevel="0" collapsed="false">
      <c r="A13" s="16" t="n">
        <v>10000</v>
      </c>
      <c r="B13" s="17" t="s">
        <v>35</v>
      </c>
      <c r="C13" s="18" t="n">
        <f aca="false">VP1!H76</f>
        <v>140667</v>
      </c>
      <c r="D13" s="18" t="n">
        <f aca="false">VP1!I76</f>
        <v>130235</v>
      </c>
      <c r="E13" s="18" t="n">
        <f aca="false">VP1!J76</f>
        <v>127044</v>
      </c>
      <c r="F13" s="18" t="n">
        <f aca="false">VP1!K76</f>
        <v>-146.3</v>
      </c>
      <c r="G13" s="18" t="n">
        <f aca="false">VP1!L76</f>
        <v>-288.46</v>
      </c>
      <c r="H13" s="18" t="n">
        <f aca="false">VP1!M76</f>
        <v>0</v>
      </c>
      <c r="I13" s="18" t="n">
        <f aca="false">VP1!N76</f>
        <v>257.6</v>
      </c>
      <c r="J13" s="18" t="n">
        <f aca="false">VP1!O76</f>
        <v>141534.6</v>
      </c>
      <c r="K13" s="18" t="n">
        <f aca="false">VP1!P76</f>
        <v>44619.7</v>
      </c>
      <c r="L13" s="19" t="n">
        <f aca="false">VP1!Q76</f>
        <v>32</v>
      </c>
      <c r="M13" s="18" t="n">
        <f aca="false">VP1!R76</f>
        <v>75670.74</v>
      </c>
      <c r="N13" s="19" t="n">
        <f aca="false">VP1!S76</f>
        <v>53</v>
      </c>
      <c r="O13" s="18" t="n">
        <f aca="false">VP1!T76</f>
        <v>106915.37</v>
      </c>
      <c r="P13" s="19" t="n">
        <f aca="false">VP1!U76</f>
        <v>76</v>
      </c>
      <c r="Q13" s="18" t="n">
        <f aca="false">VP1!V76</f>
        <v>134681.11</v>
      </c>
      <c r="R13" s="19" t="n">
        <f aca="false">VP1!W76</f>
        <v>95</v>
      </c>
    </row>
    <row r="14" customFormat="false" ht="12.8" hidden="false" customHeight="false" outlineLevel="0" collapsed="false">
      <c r="A14" s="14" t="n">
        <v>20100</v>
      </c>
      <c r="B14" s="15" t="s">
        <v>36</v>
      </c>
      <c r="C14" s="2" t="n">
        <f aca="false">VP2!H7</f>
        <v>500</v>
      </c>
      <c r="D14" s="2" t="n">
        <f aca="false">VP2!I7</f>
        <v>500</v>
      </c>
      <c r="E14" s="2" t="n">
        <f aca="false">VP2!J7</f>
        <v>500</v>
      </c>
      <c r="F14" s="2" t="n">
        <f aca="false">VP2!K7</f>
        <v>0</v>
      </c>
      <c r="G14" s="2" t="n">
        <f aca="false">VP2!L7</f>
        <v>0</v>
      </c>
      <c r="H14" s="2" t="n">
        <f aca="false">VP2!M7</f>
        <v>0</v>
      </c>
      <c r="I14" s="2" t="n">
        <f aca="false">VP2!N7</f>
        <v>0</v>
      </c>
      <c r="J14" s="2" t="n">
        <f aca="false">VP2!O7</f>
        <v>500</v>
      </c>
      <c r="K14" s="2" t="n">
        <f aca="false">VP2!P7</f>
        <v>0</v>
      </c>
      <c r="L14" s="3" t="n">
        <f aca="false">VP2!Q7</f>
        <v>0</v>
      </c>
      <c r="M14" s="2" t="n">
        <f aca="false">VP2!R7</f>
        <v>10.35</v>
      </c>
      <c r="N14" s="3" t="n">
        <f aca="false">VP2!S7</f>
        <v>2</v>
      </c>
      <c r="O14" s="2" t="n">
        <f aca="false">VP2!T7</f>
        <v>10.35</v>
      </c>
      <c r="P14" s="3" t="n">
        <f aca="false">VP2!U7</f>
        <v>2</v>
      </c>
      <c r="Q14" s="2" t="n">
        <f aca="false">VP2!V7</f>
        <v>10.35</v>
      </c>
      <c r="R14" s="3" t="n">
        <f aca="false">VP2!W7</f>
        <v>2</v>
      </c>
    </row>
    <row r="15" customFormat="false" ht="12.8" hidden="false" customHeight="false" outlineLevel="0" collapsed="false">
      <c r="A15" s="14" t="n">
        <v>20200</v>
      </c>
      <c r="B15" s="15" t="s">
        <v>37</v>
      </c>
      <c r="C15" s="2" t="n">
        <f aca="false">VP2!H10</f>
        <v>2950</v>
      </c>
      <c r="D15" s="2" t="n">
        <f aca="false">VP2!I10</f>
        <v>1950</v>
      </c>
      <c r="E15" s="2" t="n">
        <f aca="false">VP2!J10</f>
        <v>1950</v>
      </c>
      <c r="F15" s="2" t="n">
        <f aca="false">VP2!K10</f>
        <v>0</v>
      </c>
      <c r="G15" s="2" t="n">
        <f aca="false">VP2!L10</f>
        <v>0</v>
      </c>
      <c r="H15" s="2" t="n">
        <f aca="false">VP2!M10</f>
        <v>0</v>
      </c>
      <c r="I15" s="2" t="n">
        <f aca="false">VP2!N10</f>
        <v>0</v>
      </c>
      <c r="J15" s="2" t="n">
        <f aca="false">VP2!O10</f>
        <v>2950</v>
      </c>
      <c r="K15" s="2" t="n">
        <f aca="false">VP2!P10</f>
        <v>49.1</v>
      </c>
      <c r="L15" s="3" t="n">
        <f aca="false">VP2!Q10</f>
        <v>2</v>
      </c>
      <c r="M15" s="2" t="n">
        <f aca="false">VP2!R10</f>
        <v>63.85</v>
      </c>
      <c r="N15" s="3" t="n">
        <f aca="false">VP2!S10</f>
        <v>2</v>
      </c>
      <c r="O15" s="2" t="n">
        <f aca="false">VP2!T10</f>
        <v>313.85</v>
      </c>
      <c r="P15" s="3" t="n">
        <f aca="false">VP2!U10</f>
        <v>11</v>
      </c>
      <c r="Q15" s="2" t="n">
        <f aca="false">VP2!V10</f>
        <v>313.85</v>
      </c>
      <c r="R15" s="3" t="n">
        <f aca="false">VP2!W10</f>
        <v>11</v>
      </c>
    </row>
    <row r="16" s="20" customFormat="true" ht="12.8" hidden="false" customHeight="false" outlineLevel="0" collapsed="false">
      <c r="A16" s="16" t="n">
        <v>20000</v>
      </c>
      <c r="B16" s="17" t="s">
        <v>38</v>
      </c>
      <c r="C16" s="18" t="n">
        <f aca="false">VP2!H11</f>
        <v>3450</v>
      </c>
      <c r="D16" s="18" t="n">
        <f aca="false">VP2!I11</f>
        <v>2450</v>
      </c>
      <c r="E16" s="18" t="n">
        <f aca="false">VP2!J11</f>
        <v>2450</v>
      </c>
      <c r="F16" s="18" t="n">
        <f aca="false">VP2!K11</f>
        <v>0</v>
      </c>
      <c r="G16" s="18" t="n">
        <f aca="false">VP2!L11</f>
        <v>0</v>
      </c>
      <c r="H16" s="18" t="n">
        <f aca="false">VP2!M11</f>
        <v>0</v>
      </c>
      <c r="I16" s="18" t="n">
        <f aca="false">VP2!N11</f>
        <v>0</v>
      </c>
      <c r="J16" s="18" t="n">
        <f aca="false">VP2!O11</f>
        <v>3450</v>
      </c>
      <c r="K16" s="18" t="n">
        <f aca="false">VP2!P11</f>
        <v>49.1</v>
      </c>
      <c r="L16" s="19" t="n">
        <f aca="false">VP2!Q11</f>
        <v>1</v>
      </c>
      <c r="M16" s="18" t="n">
        <f aca="false">VP2!R11</f>
        <v>74.2</v>
      </c>
      <c r="N16" s="19" t="n">
        <f aca="false">VP2!S11</f>
        <v>2</v>
      </c>
      <c r="O16" s="18" t="n">
        <f aca="false">VP2!T11</f>
        <v>324.2</v>
      </c>
      <c r="P16" s="19" t="n">
        <f aca="false">VP2!U11</f>
        <v>9</v>
      </c>
      <c r="Q16" s="18" t="n">
        <f aca="false">VP2!V11</f>
        <v>324.2</v>
      </c>
      <c r="R16" s="19" t="n">
        <f aca="false">VP2!W11</f>
        <v>9</v>
      </c>
    </row>
    <row r="17" customFormat="false" ht="12.8" hidden="false" customHeight="false" outlineLevel="0" collapsed="false">
      <c r="A17" s="14" t="n">
        <v>30100</v>
      </c>
      <c r="B17" s="15" t="s">
        <v>39</v>
      </c>
      <c r="C17" s="2" t="n">
        <f aca="false">VP3!H4</f>
        <v>5000</v>
      </c>
      <c r="D17" s="2" t="n">
        <f aca="false">VP3!I4</f>
        <v>5000</v>
      </c>
      <c r="E17" s="2" t="n">
        <f aca="false">VP3!J4</f>
        <v>5000</v>
      </c>
      <c r="F17" s="2" t="n">
        <f aca="false">VP3!K4</f>
        <v>0</v>
      </c>
      <c r="G17" s="2" t="n">
        <f aca="false">VP3!L4</f>
        <v>0</v>
      </c>
      <c r="H17" s="2" t="n">
        <f aca="false">VP3!M4</f>
        <v>0</v>
      </c>
      <c r="I17" s="2" t="n">
        <f aca="false">VP3!N4</f>
        <v>0</v>
      </c>
      <c r="J17" s="2" t="n">
        <f aca="false">VP3!O4</f>
        <v>5000</v>
      </c>
      <c r="K17" s="2" t="n">
        <f aca="false">VP3!P4</f>
        <v>0</v>
      </c>
      <c r="L17" s="3" t="n">
        <f aca="false">VP3!Q4</f>
        <v>0</v>
      </c>
      <c r="M17" s="2" t="n">
        <f aca="false">VP3!R4</f>
        <v>514.07</v>
      </c>
      <c r="N17" s="3" t="n">
        <f aca="false">VP3!S4</f>
        <v>10</v>
      </c>
      <c r="O17" s="2" t="n">
        <f aca="false">VP3!T4</f>
        <v>728.14</v>
      </c>
      <c r="P17" s="3" t="n">
        <f aca="false">VP3!U4</f>
        <v>15</v>
      </c>
      <c r="Q17" s="2" t="n">
        <f aca="false">VP3!V4</f>
        <v>3795.16</v>
      </c>
      <c r="R17" s="3" t="n">
        <f aca="false">VP3!W4</f>
        <v>76</v>
      </c>
    </row>
    <row r="18" customFormat="false" ht="12.8" hidden="false" customHeight="false" outlineLevel="0" collapsed="false">
      <c r="A18" s="14" t="n">
        <v>30200</v>
      </c>
      <c r="B18" s="15" t="s">
        <v>40</v>
      </c>
      <c r="C18" s="2" t="n">
        <f aca="false">VP3!H20</f>
        <v>2000</v>
      </c>
      <c r="D18" s="2" t="n">
        <f aca="false">VP3!I20</f>
        <v>2000</v>
      </c>
      <c r="E18" s="2" t="n">
        <f aca="false">VP3!J20</f>
        <v>2000</v>
      </c>
      <c r="F18" s="2" t="n">
        <f aca="false">VP3!K20</f>
        <v>-720</v>
      </c>
      <c r="G18" s="2" t="n">
        <f aca="false">VP3!L20</f>
        <v>0</v>
      </c>
      <c r="H18" s="2" t="n">
        <f aca="false">VP3!M20</f>
        <v>0</v>
      </c>
      <c r="I18" s="2" t="n">
        <f aca="false">VP3!N20</f>
        <v>0</v>
      </c>
      <c r="J18" s="2" t="n">
        <f aca="false">VP3!O20</f>
        <v>1280</v>
      </c>
      <c r="K18" s="2" t="n">
        <f aca="false">VP3!P20</f>
        <v>1280</v>
      </c>
      <c r="L18" s="3" t="n">
        <f aca="false">VP3!Q20</f>
        <v>100</v>
      </c>
      <c r="M18" s="2" t="n">
        <f aca="false">VP3!R20</f>
        <v>1280</v>
      </c>
      <c r="N18" s="3" t="n">
        <f aca="false">VP3!S20</f>
        <v>100</v>
      </c>
      <c r="O18" s="2" t="n">
        <f aca="false">VP3!T20</f>
        <v>1280</v>
      </c>
      <c r="P18" s="3" t="n">
        <f aca="false">VP3!U20</f>
        <v>100</v>
      </c>
      <c r="Q18" s="2" t="n">
        <f aca="false">VP3!V20</f>
        <v>1280</v>
      </c>
      <c r="R18" s="3" t="n">
        <f aca="false">VP3!W20</f>
        <v>100</v>
      </c>
    </row>
    <row r="19" s="25" customFormat="true" ht="25.5" hidden="false" customHeight="true" outlineLevel="0" collapsed="false">
      <c r="A19" s="21" t="n">
        <v>30300</v>
      </c>
      <c r="B19" s="22" t="s">
        <v>41</v>
      </c>
      <c r="C19" s="23" t="n">
        <f aca="false">VP3!H71</f>
        <v>82209</v>
      </c>
      <c r="D19" s="23" t="n">
        <f aca="false">VP3!I71</f>
        <v>84864</v>
      </c>
      <c r="E19" s="23" t="n">
        <f aca="false">VP3!J71</f>
        <v>85262</v>
      </c>
      <c r="F19" s="23" t="n">
        <f aca="false">VP3!K71</f>
        <v>-744.13</v>
      </c>
      <c r="G19" s="23" t="n">
        <f aca="false">VP3!L71</f>
        <v>230</v>
      </c>
      <c r="H19" s="23" t="n">
        <f aca="false">VP3!M71</f>
        <v>0</v>
      </c>
      <c r="I19" s="23" t="n">
        <f aca="false">VP3!N71</f>
        <v>180</v>
      </c>
      <c r="J19" s="23" t="n">
        <f aca="false">VP3!O71</f>
        <v>83683.07</v>
      </c>
      <c r="K19" s="23" t="n">
        <f aca="false">VP3!P71</f>
        <v>11519.11</v>
      </c>
      <c r="L19" s="24" t="n">
        <f aca="false">VP3!Q71</f>
        <v>14</v>
      </c>
      <c r="M19" s="23" t="n">
        <f aca="false">VP3!R71</f>
        <v>23554.6</v>
      </c>
      <c r="N19" s="24" t="n">
        <f aca="false">VP3!S71</f>
        <v>28</v>
      </c>
      <c r="O19" s="23" t="n">
        <f aca="false">VP3!T71</f>
        <v>31742.84</v>
      </c>
      <c r="P19" s="24" t="n">
        <f aca="false">VP3!U71</f>
        <v>38</v>
      </c>
      <c r="Q19" s="23" t="n">
        <f aca="false">VP3!V71</f>
        <v>44653.9</v>
      </c>
      <c r="R19" s="24" t="n">
        <f aca="false">VP3!W71</f>
        <v>53</v>
      </c>
    </row>
    <row r="20" customFormat="false" ht="12.8" hidden="false" customHeight="false" outlineLevel="0" collapsed="false">
      <c r="A20" s="14" t="n">
        <v>30400</v>
      </c>
      <c r="B20" s="15" t="s">
        <v>42</v>
      </c>
      <c r="C20" s="2" t="n">
        <f aca="false">VP3!H73</f>
        <v>600</v>
      </c>
      <c r="D20" s="2" t="n">
        <f aca="false">VP3!I73</f>
        <v>600</v>
      </c>
      <c r="E20" s="2" t="n">
        <f aca="false">VP3!J73</f>
        <v>600</v>
      </c>
      <c r="F20" s="2" t="n">
        <f aca="false">VP3!K73</f>
        <v>0</v>
      </c>
      <c r="G20" s="2" t="n">
        <f aca="false">VP3!L73</f>
        <v>0</v>
      </c>
      <c r="H20" s="2" t="n">
        <f aca="false">VP3!M73</f>
        <v>0</v>
      </c>
      <c r="I20" s="2" t="n">
        <f aca="false">VP3!N73</f>
        <v>0</v>
      </c>
      <c r="J20" s="2" t="n">
        <f aca="false">VP3!O73</f>
        <v>600</v>
      </c>
      <c r="K20" s="2" t="n">
        <f aca="false">VP3!P73</f>
        <v>162</v>
      </c>
      <c r="L20" s="3" t="n">
        <f aca="false">VP3!Q73</f>
        <v>27</v>
      </c>
      <c r="M20" s="2" t="n">
        <f aca="false">VP3!R73</f>
        <v>212</v>
      </c>
      <c r="N20" s="3" t="n">
        <f aca="false">VP3!S73</f>
        <v>35</v>
      </c>
      <c r="O20" s="2" t="n">
        <f aca="false">VP3!T73</f>
        <v>252</v>
      </c>
      <c r="P20" s="3" t="n">
        <f aca="false">VP3!U73</f>
        <v>42</v>
      </c>
      <c r="Q20" s="2" t="n">
        <f aca="false">VP3!V73</f>
        <v>375</v>
      </c>
      <c r="R20" s="3" t="n">
        <f aca="false">VP3!W73</f>
        <v>63</v>
      </c>
    </row>
    <row r="21" customFormat="false" ht="12.8" hidden="false" customHeight="false" outlineLevel="0" collapsed="false">
      <c r="A21" s="14" t="n">
        <v>30500</v>
      </c>
      <c r="B21" s="15" t="s">
        <v>43</v>
      </c>
      <c r="C21" s="2" t="n">
        <f aca="false">VP3!H83</f>
        <v>4900</v>
      </c>
      <c r="D21" s="2" t="n">
        <f aca="false">VP3!I83</f>
        <v>4900</v>
      </c>
      <c r="E21" s="2" t="n">
        <f aca="false">VP3!J83</f>
        <v>4900</v>
      </c>
      <c r="F21" s="2" t="n">
        <f aca="false">VP3!K83</f>
        <v>2.8421709430404E-014</v>
      </c>
      <c r="G21" s="2" t="n">
        <f aca="false">VP3!L83</f>
        <v>0</v>
      </c>
      <c r="H21" s="2" t="n">
        <f aca="false">VP3!M83</f>
        <v>0</v>
      </c>
      <c r="I21" s="2" t="n">
        <f aca="false">VP3!N83</f>
        <v>0</v>
      </c>
      <c r="J21" s="2" t="n">
        <f aca="false">VP3!O83</f>
        <v>4900</v>
      </c>
      <c r="K21" s="2" t="n">
        <f aca="false">VP3!P83</f>
        <v>1145.82</v>
      </c>
      <c r="L21" s="3" t="n">
        <f aca="false">VP3!Q83</f>
        <v>23</v>
      </c>
      <c r="M21" s="2" t="n">
        <f aca="false">VP3!R83</f>
        <v>2161.9</v>
      </c>
      <c r="N21" s="3" t="n">
        <f aca="false">VP3!S83</f>
        <v>44</v>
      </c>
      <c r="O21" s="2" t="n">
        <f aca="false">VP3!T83</f>
        <v>3308.06</v>
      </c>
      <c r="P21" s="3" t="n">
        <f aca="false">VP3!U83</f>
        <v>68</v>
      </c>
      <c r="Q21" s="2" t="n">
        <f aca="false">VP3!V83</f>
        <v>4769.79</v>
      </c>
      <c r="R21" s="3" t="n">
        <f aca="false">VP3!W83</f>
        <v>97</v>
      </c>
    </row>
    <row r="22" customFormat="false" ht="12.8" hidden="false" customHeight="false" outlineLevel="0" collapsed="false">
      <c r="A22" s="14" t="n">
        <v>30600</v>
      </c>
      <c r="B22" s="15" t="s">
        <v>44</v>
      </c>
      <c r="C22" s="2" t="n">
        <f aca="false">VP3!H99</f>
        <v>25353</v>
      </c>
      <c r="D22" s="2" t="n">
        <f aca="false">VP3!I99</f>
        <v>16582</v>
      </c>
      <c r="E22" s="2" t="n">
        <f aca="false">VP3!J99</f>
        <v>12196</v>
      </c>
      <c r="F22" s="2" t="n">
        <f aca="false">VP3!K99</f>
        <v>-344.07</v>
      </c>
      <c r="G22" s="2" t="n">
        <f aca="false">VP3!L99</f>
        <v>300</v>
      </c>
      <c r="H22" s="2" t="n">
        <f aca="false">VP3!M99</f>
        <v>0</v>
      </c>
      <c r="I22" s="2" t="n">
        <f aca="false">VP3!N99</f>
        <v>600</v>
      </c>
      <c r="J22" s="2" t="n">
        <f aca="false">VP3!O99</f>
        <v>25908.93</v>
      </c>
      <c r="K22" s="2" t="n">
        <f aca="false">VP3!P99</f>
        <v>5967.05</v>
      </c>
      <c r="L22" s="3" t="n">
        <f aca="false">VP3!Q99</f>
        <v>23</v>
      </c>
      <c r="M22" s="2" t="n">
        <f aca="false">VP3!R99</f>
        <v>11627.35</v>
      </c>
      <c r="N22" s="3" t="n">
        <f aca="false">VP3!S99</f>
        <v>45</v>
      </c>
      <c r="O22" s="2" t="n">
        <f aca="false">VP3!T99</f>
        <v>16625.29</v>
      </c>
      <c r="P22" s="3" t="n">
        <f aca="false">VP3!U99</f>
        <v>64</v>
      </c>
      <c r="Q22" s="2" t="n">
        <f aca="false">VP3!V99</f>
        <v>22709.04</v>
      </c>
      <c r="R22" s="3" t="n">
        <f aca="false">VP3!W99</f>
        <v>88</v>
      </c>
    </row>
    <row r="23" s="20" customFormat="true" ht="12.8" hidden="false" customHeight="false" outlineLevel="0" collapsed="false">
      <c r="A23" s="16" t="n">
        <v>30000</v>
      </c>
      <c r="B23" s="17" t="s">
        <v>45</v>
      </c>
      <c r="C23" s="18" t="n">
        <f aca="false">VP3!H100</f>
        <v>120062</v>
      </c>
      <c r="D23" s="18" t="n">
        <f aca="false">VP3!I100</f>
        <v>113946</v>
      </c>
      <c r="E23" s="18" t="n">
        <f aca="false">VP3!J100</f>
        <v>109958</v>
      </c>
      <c r="F23" s="18" t="n">
        <f aca="false">VP3!K100</f>
        <v>-1808.2</v>
      </c>
      <c r="G23" s="18" t="n">
        <f aca="false">VP3!L100</f>
        <v>530</v>
      </c>
      <c r="H23" s="18" t="n">
        <f aca="false">VP3!M100</f>
        <v>0</v>
      </c>
      <c r="I23" s="18" t="n">
        <f aca="false">VP3!N100</f>
        <v>780</v>
      </c>
      <c r="J23" s="18" t="n">
        <f aca="false">VP3!O100</f>
        <v>121372</v>
      </c>
      <c r="K23" s="18" t="n">
        <f aca="false">VP3!P100</f>
        <v>20073.98</v>
      </c>
      <c r="L23" s="19" t="n">
        <f aca="false">VP3!Q100</f>
        <v>17</v>
      </c>
      <c r="M23" s="18" t="n">
        <f aca="false">VP3!R100</f>
        <v>39349.92</v>
      </c>
      <c r="N23" s="19" t="n">
        <f aca="false">VP3!S100</f>
        <v>32</v>
      </c>
      <c r="O23" s="18" t="n">
        <f aca="false">VP3!T100</f>
        <v>53936.33</v>
      </c>
      <c r="P23" s="19" t="n">
        <f aca="false">VP3!U100</f>
        <v>44</v>
      </c>
      <c r="Q23" s="18" t="n">
        <f aca="false">VP3!V100</f>
        <v>77582.89</v>
      </c>
      <c r="R23" s="19" t="n">
        <f aca="false">VP3!W100</f>
        <v>64</v>
      </c>
    </row>
    <row r="24" customFormat="false" ht="12.8" hidden="false" customHeight="false" outlineLevel="0" collapsed="false">
      <c r="A24" s="14" t="n">
        <v>40100</v>
      </c>
      <c r="B24" s="15" t="s">
        <v>46</v>
      </c>
      <c r="C24" s="2" t="n">
        <f aca="false">VP4!H38</f>
        <v>11815</v>
      </c>
      <c r="D24" s="2" t="n">
        <f aca="false">VP4!I38</f>
        <v>12018</v>
      </c>
      <c r="E24" s="2" t="n">
        <f aca="false">VP4!J38</f>
        <v>12216</v>
      </c>
      <c r="F24" s="2" t="n">
        <f aca="false">VP4!K38</f>
        <v>321.65</v>
      </c>
      <c r="G24" s="2" t="n">
        <f aca="false">VP4!L38</f>
        <v>100</v>
      </c>
      <c r="H24" s="2" t="n">
        <f aca="false">VP4!M38</f>
        <v>0</v>
      </c>
      <c r="I24" s="2" t="n">
        <f aca="false">VP4!N38</f>
        <v>180</v>
      </c>
      <c r="J24" s="2" t="n">
        <f aca="false">VP4!O38</f>
        <v>12416.65</v>
      </c>
      <c r="K24" s="2" t="n">
        <f aca="false">VP4!P38</f>
        <v>2010.61</v>
      </c>
      <c r="L24" s="3" t="n">
        <f aca="false">VP4!Q38</f>
        <v>16</v>
      </c>
      <c r="M24" s="2" t="n">
        <f aca="false">VP4!R38</f>
        <v>5077.63</v>
      </c>
      <c r="N24" s="3" t="n">
        <f aca="false">VP4!S38</f>
        <v>41</v>
      </c>
      <c r="O24" s="2" t="n">
        <f aca="false">VP4!T38</f>
        <v>8003.58</v>
      </c>
      <c r="P24" s="3" t="n">
        <f aca="false">VP4!U38</f>
        <v>64</v>
      </c>
      <c r="Q24" s="2" t="n">
        <f aca="false">VP4!V38</f>
        <v>11425.5</v>
      </c>
      <c r="R24" s="3" t="n">
        <f aca="false">VP4!W38</f>
        <v>92</v>
      </c>
    </row>
    <row r="25" customFormat="false" ht="12.8" hidden="false" customHeight="false" outlineLevel="0" collapsed="false">
      <c r="A25" s="14" t="n">
        <v>40200</v>
      </c>
      <c r="B25" s="15" t="s">
        <v>47</v>
      </c>
      <c r="C25" s="2" t="n">
        <f aca="false">VP4!H44</f>
        <v>14065</v>
      </c>
      <c r="D25" s="2" t="n">
        <f aca="false">VP4!I44</f>
        <v>5565</v>
      </c>
      <c r="E25" s="2" t="n">
        <f aca="false">VP4!J44</f>
        <v>5565</v>
      </c>
      <c r="F25" s="2" t="n">
        <f aca="false">VP4!K44</f>
        <v>0</v>
      </c>
      <c r="G25" s="2" t="n">
        <f aca="false">VP4!L44</f>
        <v>0</v>
      </c>
      <c r="H25" s="2" t="n">
        <f aca="false">VP4!M44</f>
        <v>0</v>
      </c>
      <c r="I25" s="2" t="n">
        <f aca="false">VP4!N44</f>
        <v>0</v>
      </c>
      <c r="J25" s="2" t="n">
        <f aca="false">VP4!O44</f>
        <v>14065</v>
      </c>
      <c r="K25" s="2" t="n">
        <f aca="false">VP4!P44</f>
        <v>532.36</v>
      </c>
      <c r="L25" s="3" t="n">
        <f aca="false">VP4!Q44</f>
        <v>4</v>
      </c>
      <c r="M25" s="2" t="n">
        <f aca="false">VP4!R44</f>
        <v>2837.44</v>
      </c>
      <c r="N25" s="3" t="n">
        <f aca="false">VP4!S44</f>
        <v>20</v>
      </c>
      <c r="O25" s="2" t="n">
        <f aca="false">VP4!T44</f>
        <v>5576.11</v>
      </c>
      <c r="P25" s="3" t="n">
        <f aca="false">VP4!U44</f>
        <v>40</v>
      </c>
      <c r="Q25" s="2" t="n">
        <f aca="false">VP4!V44</f>
        <v>7483.94</v>
      </c>
      <c r="R25" s="3" t="n">
        <f aca="false">VP4!W44</f>
        <v>53</v>
      </c>
    </row>
    <row r="26" customFormat="false" ht="12.8" hidden="false" customHeight="false" outlineLevel="0" collapsed="false">
      <c r="A26" s="14" t="n">
        <v>40300</v>
      </c>
      <c r="B26" s="15" t="s">
        <v>48</v>
      </c>
      <c r="C26" s="2" t="n">
        <f aca="false">VP4!H49</f>
        <v>2243</v>
      </c>
      <c r="D26" s="2" t="n">
        <f aca="false">VP4!I49</f>
        <v>2243</v>
      </c>
      <c r="E26" s="2" t="n">
        <f aca="false">VP4!J49</f>
        <v>2243</v>
      </c>
      <c r="F26" s="2" t="n">
        <f aca="false">VP4!K49</f>
        <v>1.48006606970341E-014</v>
      </c>
      <c r="G26" s="2" t="n">
        <f aca="false">VP4!L49</f>
        <v>0</v>
      </c>
      <c r="H26" s="2" t="n">
        <f aca="false">VP4!M49</f>
        <v>0</v>
      </c>
      <c r="I26" s="2" t="n">
        <f aca="false">VP4!N49</f>
        <v>0</v>
      </c>
      <c r="J26" s="2" t="n">
        <f aca="false">VP4!O49</f>
        <v>2243</v>
      </c>
      <c r="K26" s="2" t="n">
        <f aca="false">VP4!P49</f>
        <v>618</v>
      </c>
      <c r="L26" s="3" t="n">
        <f aca="false">VP4!Q49</f>
        <v>28</v>
      </c>
      <c r="M26" s="2" t="n">
        <f aca="false">VP4!R49</f>
        <v>809.99</v>
      </c>
      <c r="N26" s="3" t="n">
        <f aca="false">VP4!S49</f>
        <v>36</v>
      </c>
      <c r="O26" s="2" t="n">
        <f aca="false">VP4!T49</f>
        <v>809.99</v>
      </c>
      <c r="P26" s="3" t="n">
        <f aca="false">VP4!U49</f>
        <v>36</v>
      </c>
      <c r="Q26" s="2" t="n">
        <f aca="false">VP4!V49</f>
        <v>809.99</v>
      </c>
      <c r="R26" s="3" t="n">
        <f aca="false">VP4!W49</f>
        <v>36</v>
      </c>
    </row>
    <row r="27" s="20" customFormat="true" ht="12.8" hidden="false" customHeight="false" outlineLevel="0" collapsed="false">
      <c r="A27" s="16" t="n">
        <v>40000</v>
      </c>
      <c r="B27" s="17" t="s">
        <v>49</v>
      </c>
      <c r="C27" s="18" t="n">
        <f aca="false">VP4!H50</f>
        <v>28123</v>
      </c>
      <c r="D27" s="18" t="n">
        <f aca="false">VP4!I50</f>
        <v>19826</v>
      </c>
      <c r="E27" s="18" t="n">
        <f aca="false">VP4!J50</f>
        <v>20024</v>
      </c>
      <c r="F27" s="18" t="n">
        <f aca="false">VP4!K50</f>
        <v>321.65</v>
      </c>
      <c r="G27" s="18" t="n">
        <f aca="false">VP4!L50</f>
        <v>100</v>
      </c>
      <c r="H27" s="18" t="n">
        <f aca="false">VP4!M50</f>
        <v>0</v>
      </c>
      <c r="I27" s="18" t="n">
        <f aca="false">VP4!N50</f>
        <v>180</v>
      </c>
      <c r="J27" s="18" t="n">
        <f aca="false">VP4!O50</f>
        <v>28724.65</v>
      </c>
      <c r="K27" s="18" t="n">
        <f aca="false">VP4!P50</f>
        <v>3160.97</v>
      </c>
      <c r="L27" s="19" t="n">
        <f aca="false">VP4!Q50</f>
        <v>11</v>
      </c>
      <c r="M27" s="18" t="n">
        <f aca="false">VP4!R50</f>
        <v>8725.06</v>
      </c>
      <c r="N27" s="19" t="n">
        <f aca="false">VP4!S50</f>
        <v>30</v>
      </c>
      <c r="O27" s="18" t="n">
        <f aca="false">VP4!T50</f>
        <v>14389.68</v>
      </c>
      <c r="P27" s="19" t="n">
        <f aca="false">VP4!U50</f>
        <v>50</v>
      </c>
      <c r="Q27" s="18" t="n">
        <f aca="false">VP4!V50</f>
        <v>19719.43</v>
      </c>
      <c r="R27" s="19" t="n">
        <f aca="false">VP4!W50</f>
        <v>69</v>
      </c>
    </row>
    <row r="28" customFormat="false" ht="12.8" hidden="false" customHeight="false" outlineLevel="0" collapsed="false">
      <c r="A28" s="14" t="n">
        <v>50100</v>
      </c>
      <c r="B28" s="15" t="s">
        <v>50</v>
      </c>
      <c r="C28" s="2" t="n">
        <f aca="false">VP5!H21</f>
        <v>8600</v>
      </c>
      <c r="D28" s="2" t="n">
        <f aca="false">VP5!I21</f>
        <v>8270</v>
      </c>
      <c r="E28" s="2" t="n">
        <f aca="false">VP5!J21</f>
        <v>8270</v>
      </c>
      <c r="F28" s="2" t="n">
        <f aca="false">VP5!K21</f>
        <v>0</v>
      </c>
      <c r="G28" s="2" t="n">
        <f aca="false">VP5!L21</f>
        <v>0</v>
      </c>
      <c r="H28" s="2" t="n">
        <f aca="false">VP5!M21</f>
        <v>0</v>
      </c>
      <c r="I28" s="2" t="n">
        <f aca="false">VP5!N21</f>
        <v>0</v>
      </c>
      <c r="J28" s="2" t="n">
        <f aca="false">VP5!O21</f>
        <v>8600</v>
      </c>
      <c r="K28" s="2" t="n">
        <f aca="false">VP5!P21</f>
        <v>516.94</v>
      </c>
      <c r="L28" s="3" t="n">
        <f aca="false">VP5!Q21</f>
        <v>6</v>
      </c>
      <c r="M28" s="2" t="n">
        <f aca="false">VP5!R21</f>
        <v>3753.08</v>
      </c>
      <c r="N28" s="3" t="n">
        <f aca="false">VP5!S21</f>
        <v>44</v>
      </c>
      <c r="O28" s="2" t="n">
        <f aca="false">VP5!T21</f>
        <v>5356.89</v>
      </c>
      <c r="P28" s="3" t="n">
        <f aca="false">VP5!U21</f>
        <v>62</v>
      </c>
      <c r="Q28" s="2" t="n">
        <f aca="false">VP5!V21</f>
        <v>6224.46</v>
      </c>
      <c r="R28" s="3" t="n">
        <f aca="false">VP5!W21</f>
        <v>72</v>
      </c>
    </row>
    <row r="29" customFormat="false" ht="12.8" hidden="false" customHeight="false" outlineLevel="0" collapsed="false">
      <c r="A29" s="14" t="n">
        <v>50200</v>
      </c>
      <c r="B29" s="15" t="s">
        <v>51</v>
      </c>
      <c r="C29" s="2" t="n">
        <f aca="false">VP5!H31</f>
        <v>242</v>
      </c>
      <c r="D29" s="2" t="n">
        <f aca="false">VP5!I31</f>
        <v>242</v>
      </c>
      <c r="E29" s="2" t="n">
        <f aca="false">VP5!J31</f>
        <v>242</v>
      </c>
      <c r="F29" s="2" t="n">
        <f aca="false">VP5!K31</f>
        <v>144.4</v>
      </c>
      <c r="G29" s="2" t="n">
        <f aca="false">VP5!L31</f>
        <v>-390</v>
      </c>
      <c r="H29" s="2" t="n">
        <f aca="false">VP5!M31</f>
        <v>0</v>
      </c>
      <c r="I29" s="2" t="n">
        <f aca="false">VP5!N31</f>
        <v>0</v>
      </c>
      <c r="J29" s="2" t="n">
        <f aca="false">VP5!O31</f>
        <v>386.4</v>
      </c>
      <c r="K29" s="2" t="n">
        <f aca="false">VP5!P31</f>
        <v>140</v>
      </c>
      <c r="L29" s="3" t="n">
        <f aca="false">VP5!Q31</f>
        <v>36</v>
      </c>
      <c r="M29" s="2" t="n">
        <f aca="false">VP5!R31</f>
        <v>144.4</v>
      </c>
      <c r="N29" s="3" t="n">
        <f aca="false">VP5!S31</f>
        <v>37</v>
      </c>
      <c r="O29" s="2" t="n">
        <f aca="false">VP5!T31</f>
        <v>144.4</v>
      </c>
      <c r="P29" s="3" t="n">
        <f aca="false">VP5!U31</f>
        <v>37</v>
      </c>
      <c r="Q29" s="2" t="n">
        <f aca="false">VP5!V31</f>
        <v>385.63</v>
      </c>
      <c r="R29" s="3" t="n">
        <f aca="false">VP5!W31</f>
        <v>100</v>
      </c>
    </row>
    <row r="30" customFormat="false" ht="12.8" hidden="false" customHeight="false" outlineLevel="0" collapsed="false">
      <c r="A30" s="14" t="n">
        <v>50300</v>
      </c>
      <c r="B30" s="15" t="s">
        <v>52</v>
      </c>
      <c r="C30" s="2" t="n">
        <f aca="false">VP5!H43</f>
        <v>14070</v>
      </c>
      <c r="D30" s="2" t="n">
        <f aca="false">VP5!I43</f>
        <v>14070</v>
      </c>
      <c r="E30" s="2" t="n">
        <f aca="false">VP5!J43</f>
        <v>14070</v>
      </c>
      <c r="F30" s="2" t="n">
        <f aca="false">VP5!K43</f>
        <v>0</v>
      </c>
      <c r="G30" s="2" t="n">
        <f aca="false">VP5!L43</f>
        <v>0</v>
      </c>
      <c r="H30" s="2" t="n">
        <f aca="false">VP5!M43</f>
        <v>0</v>
      </c>
      <c r="I30" s="2" t="n">
        <f aca="false">VP5!N43</f>
        <v>0</v>
      </c>
      <c r="J30" s="2" t="n">
        <f aca="false">VP5!O43</f>
        <v>14070</v>
      </c>
      <c r="K30" s="2" t="n">
        <f aca="false">VP5!P43</f>
        <v>2963.61</v>
      </c>
      <c r="L30" s="3" t="n">
        <f aca="false">VP5!Q43</f>
        <v>21</v>
      </c>
      <c r="M30" s="2" t="n">
        <f aca="false">VP5!R43</f>
        <v>6192.84</v>
      </c>
      <c r="N30" s="3" t="n">
        <f aca="false">VP5!S43</f>
        <v>44</v>
      </c>
      <c r="O30" s="2" t="n">
        <f aca="false">VP5!T43</f>
        <v>9506.82</v>
      </c>
      <c r="P30" s="3" t="n">
        <f aca="false">VP5!U43</f>
        <v>68</v>
      </c>
      <c r="Q30" s="2" t="n">
        <f aca="false">VP5!V43</f>
        <v>12969.13</v>
      </c>
      <c r="R30" s="3" t="n">
        <f aca="false">VP5!W43</f>
        <v>92</v>
      </c>
    </row>
    <row r="31" customFormat="false" ht="12.8" hidden="false" customHeight="false" outlineLevel="0" collapsed="false">
      <c r="A31" s="14" t="n">
        <v>50400</v>
      </c>
      <c r="B31" s="15" t="s">
        <v>53</v>
      </c>
      <c r="C31" s="2" t="n">
        <f aca="false">VP5!H49</f>
        <v>12676</v>
      </c>
      <c r="D31" s="2" t="n">
        <f aca="false">VP5!I49</f>
        <v>0</v>
      </c>
      <c r="E31" s="2" t="n">
        <f aca="false">VP5!J49</f>
        <v>0</v>
      </c>
      <c r="F31" s="2" t="n">
        <f aca="false">VP5!K49</f>
        <v>55</v>
      </c>
      <c r="G31" s="2" t="n">
        <f aca="false">VP5!L49</f>
        <v>0</v>
      </c>
      <c r="H31" s="2" t="n">
        <f aca="false">VP5!M49</f>
        <v>1500</v>
      </c>
      <c r="I31" s="2" t="n">
        <f aca="false">VP5!N49</f>
        <v>0</v>
      </c>
      <c r="J31" s="2" t="n">
        <f aca="false">VP5!O49</f>
        <v>14231</v>
      </c>
      <c r="K31" s="2" t="n">
        <f aca="false">VP5!P49</f>
        <v>12379.6</v>
      </c>
      <c r="L31" s="3" t="n">
        <f aca="false">VP5!Q49</f>
        <v>87</v>
      </c>
      <c r="M31" s="2" t="n">
        <f aca="false">VP5!R49</f>
        <v>12730.92</v>
      </c>
      <c r="N31" s="3" t="n">
        <f aca="false">VP5!S49</f>
        <v>89</v>
      </c>
      <c r="O31" s="2" t="n">
        <f aca="false">VP5!T49</f>
        <v>12730.92</v>
      </c>
      <c r="P31" s="3" t="n">
        <f aca="false">VP5!U49</f>
        <v>89</v>
      </c>
      <c r="Q31" s="2" t="n">
        <f aca="false">VP5!V49</f>
        <v>13238.84</v>
      </c>
      <c r="R31" s="3" t="n">
        <f aca="false">VP5!W49</f>
        <v>93</v>
      </c>
    </row>
    <row r="32" s="20" customFormat="true" ht="12.8" hidden="false" customHeight="false" outlineLevel="0" collapsed="false">
      <c r="A32" s="16" t="n">
        <v>50000</v>
      </c>
      <c r="B32" s="17" t="s">
        <v>54</v>
      </c>
      <c r="C32" s="18" t="n">
        <f aca="false">VP5!H50</f>
        <v>35588</v>
      </c>
      <c r="D32" s="18" t="n">
        <f aca="false">VP5!I50</f>
        <v>22582</v>
      </c>
      <c r="E32" s="18" t="n">
        <f aca="false">VP5!J50</f>
        <v>22582</v>
      </c>
      <c r="F32" s="18" t="n">
        <f aca="false">VP5!K50</f>
        <v>199.4</v>
      </c>
      <c r="G32" s="18" t="n">
        <f aca="false">VP5!L50</f>
        <v>-390</v>
      </c>
      <c r="H32" s="18" t="n">
        <f aca="false">VP5!M50</f>
        <v>1500</v>
      </c>
      <c r="I32" s="18" t="n">
        <f aca="false">VP5!N50</f>
        <v>0</v>
      </c>
      <c r="J32" s="18" t="n">
        <f aca="false">VP5!O50</f>
        <v>37287.4</v>
      </c>
      <c r="K32" s="18" t="n">
        <f aca="false">VP5!P50</f>
        <v>16000.15</v>
      </c>
      <c r="L32" s="19" t="n">
        <f aca="false">VP5!Q50</f>
        <v>43</v>
      </c>
      <c r="M32" s="18" t="n">
        <f aca="false">VP5!R50</f>
        <v>22821.24</v>
      </c>
      <c r="N32" s="19" t="n">
        <f aca="false">VP5!S50</f>
        <v>61</v>
      </c>
      <c r="O32" s="18" t="n">
        <f aca="false">VP5!T50</f>
        <v>27739.03</v>
      </c>
      <c r="P32" s="19" t="n">
        <f aca="false">VP5!U50</f>
        <v>74</v>
      </c>
      <c r="Q32" s="18" t="n">
        <f aca="false">VP5!V50</f>
        <v>32818.06</v>
      </c>
      <c r="R32" s="19" t="n">
        <f aca="false">VP5!W50</f>
        <v>88</v>
      </c>
    </row>
    <row r="33" customFormat="false" ht="12.8" hidden="false" customHeight="false" outlineLevel="0" collapsed="false">
      <c r="A33" s="14" t="n">
        <v>60100</v>
      </c>
      <c r="B33" s="15" t="s">
        <v>55</v>
      </c>
      <c r="C33" s="2" t="n">
        <f aca="false">VP6!H7</f>
        <v>34606</v>
      </c>
      <c r="D33" s="2" t="n">
        <f aca="false">VP6!I7</f>
        <v>34606</v>
      </c>
      <c r="E33" s="2" t="n">
        <f aca="false">VP6!J7</f>
        <v>34606</v>
      </c>
      <c r="F33" s="2" t="n">
        <f aca="false">VP6!K7</f>
        <v>7600</v>
      </c>
      <c r="G33" s="2" t="n">
        <f aca="false">VP6!L7</f>
        <v>0</v>
      </c>
      <c r="H33" s="2" t="n">
        <f aca="false">VP6!M7</f>
        <v>0</v>
      </c>
      <c r="I33" s="2" t="n">
        <f aca="false">VP6!N7</f>
        <v>1678</v>
      </c>
      <c r="J33" s="2" t="n">
        <f aca="false">VP6!O7</f>
        <v>43884</v>
      </c>
      <c r="K33" s="2" t="n">
        <f aca="false">VP6!P7</f>
        <v>8209.69</v>
      </c>
      <c r="L33" s="3" t="n">
        <f aca="false">VP6!Q7</f>
        <v>19</v>
      </c>
      <c r="M33" s="2" t="n">
        <f aca="false">VP6!R7</f>
        <v>20461.02</v>
      </c>
      <c r="N33" s="3" t="n">
        <f aca="false">VP6!S7</f>
        <v>47</v>
      </c>
      <c r="O33" s="2" t="n">
        <f aca="false">VP6!T7</f>
        <v>32890</v>
      </c>
      <c r="P33" s="3" t="n">
        <f aca="false">VP6!U7</f>
        <v>75</v>
      </c>
      <c r="Q33" s="2" t="n">
        <f aca="false">VP6!V7</f>
        <v>43146.61</v>
      </c>
      <c r="R33" s="3" t="n">
        <f aca="false">VP6!W7</f>
        <v>98</v>
      </c>
    </row>
    <row r="34" customFormat="false" ht="12.8" hidden="false" customHeight="false" outlineLevel="0" collapsed="false">
      <c r="A34" s="14" t="n">
        <v>60200</v>
      </c>
      <c r="B34" s="15" t="s">
        <v>56</v>
      </c>
      <c r="C34" s="2" t="n">
        <f aca="false">VP6!H10</f>
        <v>4050</v>
      </c>
      <c r="D34" s="2" t="n">
        <f aca="false">VP6!I10</f>
        <v>4050</v>
      </c>
      <c r="E34" s="2" t="n">
        <f aca="false">VP6!J10</f>
        <v>4050</v>
      </c>
      <c r="F34" s="2" t="n">
        <f aca="false">VP6!K10</f>
        <v>0</v>
      </c>
      <c r="G34" s="2" t="n">
        <f aca="false">VP6!L10</f>
        <v>0</v>
      </c>
      <c r="H34" s="2" t="n">
        <f aca="false">VP6!M10</f>
        <v>2000</v>
      </c>
      <c r="I34" s="2" t="n">
        <f aca="false">VP6!N10</f>
        <v>2250</v>
      </c>
      <c r="J34" s="2" t="n">
        <f aca="false">VP6!O10</f>
        <v>8300</v>
      </c>
      <c r="K34" s="2" t="n">
        <f aca="false">VP6!P10</f>
        <v>1383.21</v>
      </c>
      <c r="L34" s="3" t="n">
        <f aca="false">VP6!Q10</f>
        <v>17</v>
      </c>
      <c r="M34" s="2" t="n">
        <f aca="false">VP6!R10</f>
        <v>2159.18</v>
      </c>
      <c r="N34" s="3" t="n">
        <f aca="false">VP6!S10</f>
        <v>26</v>
      </c>
      <c r="O34" s="2" t="n">
        <f aca="false">VP6!T10</f>
        <v>4314.42</v>
      </c>
      <c r="P34" s="3" t="n">
        <f aca="false">VP6!U10</f>
        <v>52</v>
      </c>
      <c r="Q34" s="2" t="n">
        <f aca="false">VP6!V10</f>
        <v>7797.79</v>
      </c>
      <c r="R34" s="3" t="n">
        <f aca="false">VP6!W10</f>
        <v>94</v>
      </c>
    </row>
    <row r="35" customFormat="false" ht="12.8" hidden="false" customHeight="false" outlineLevel="0" collapsed="false">
      <c r="A35" s="14" t="n">
        <v>60300</v>
      </c>
      <c r="B35" s="15" t="s">
        <v>57</v>
      </c>
      <c r="C35" s="2" t="n">
        <f aca="false">VP6!H13</f>
        <v>3000</v>
      </c>
      <c r="D35" s="2" t="n">
        <f aca="false">VP6!I13</f>
        <v>1000</v>
      </c>
      <c r="E35" s="2" t="n">
        <f aca="false">VP6!J13</f>
        <v>1000</v>
      </c>
      <c r="F35" s="2" t="n">
        <f aca="false">VP6!K13</f>
        <v>0</v>
      </c>
      <c r="G35" s="2" t="n">
        <f aca="false">VP6!L13</f>
        <v>0</v>
      </c>
      <c r="H35" s="2" t="n">
        <f aca="false">VP6!M13</f>
        <v>600</v>
      </c>
      <c r="I35" s="2" t="n">
        <f aca="false">VP6!N13</f>
        <v>0</v>
      </c>
      <c r="J35" s="2" t="n">
        <f aca="false">VP6!O13</f>
        <v>3600</v>
      </c>
      <c r="K35" s="2" t="n">
        <f aca="false">VP6!P13</f>
        <v>2000</v>
      </c>
      <c r="L35" s="3" t="n">
        <f aca="false">VP6!Q13</f>
        <v>56</v>
      </c>
      <c r="M35" s="2" t="n">
        <f aca="false">VP6!R13</f>
        <v>2000</v>
      </c>
      <c r="N35" s="3" t="n">
        <f aca="false">VP6!S13</f>
        <v>56</v>
      </c>
      <c r="O35" s="2" t="n">
        <f aca="false">VP6!T13</f>
        <v>2000</v>
      </c>
      <c r="P35" s="3" t="n">
        <f aca="false">VP6!U13</f>
        <v>56</v>
      </c>
      <c r="Q35" s="2" t="n">
        <f aca="false">VP6!V13</f>
        <v>2600</v>
      </c>
      <c r="R35" s="3" t="n">
        <f aca="false">VP6!W13</f>
        <v>72</v>
      </c>
    </row>
    <row r="36" customFormat="false" ht="12.8" hidden="false" customHeight="false" outlineLevel="0" collapsed="false">
      <c r="A36" s="14" t="n">
        <v>60400</v>
      </c>
      <c r="B36" s="15" t="s">
        <v>58</v>
      </c>
      <c r="C36" s="2" t="n">
        <f aca="false">VP6!H16</f>
        <v>20000</v>
      </c>
      <c r="D36" s="2" t="n">
        <f aca="false">VP6!I16</f>
        <v>0</v>
      </c>
      <c r="E36" s="2" t="n">
        <f aca="false">VP6!J16</f>
        <v>0</v>
      </c>
      <c r="F36" s="2" t="n">
        <f aca="false">VP6!K16</f>
        <v>-4436.64</v>
      </c>
      <c r="G36" s="2" t="n">
        <f aca="false">VP6!L16</f>
        <v>0</v>
      </c>
      <c r="H36" s="2" t="n">
        <f aca="false">VP6!M16</f>
        <v>-4300</v>
      </c>
      <c r="I36" s="2" t="n">
        <f aca="false">VP6!N16</f>
        <v>0</v>
      </c>
      <c r="J36" s="2" t="n">
        <f aca="false">VP6!O16</f>
        <v>11263.36</v>
      </c>
      <c r="K36" s="2" t="n">
        <f aca="false">VP6!P16</f>
        <v>0</v>
      </c>
      <c r="L36" s="3" t="n">
        <f aca="false">VP6!Q16</f>
        <v>0</v>
      </c>
      <c r="M36" s="2" t="n">
        <f aca="false">VP6!R16</f>
        <v>0</v>
      </c>
      <c r="N36" s="3" t="n">
        <f aca="false">VP6!S16</f>
        <v>0</v>
      </c>
      <c r="O36" s="2" t="n">
        <f aca="false">VP6!T16</f>
        <v>0</v>
      </c>
      <c r="P36" s="3" t="n">
        <f aca="false">VP6!U16</f>
        <v>0</v>
      </c>
      <c r="Q36" s="2" t="n">
        <f aca="false">VP6!V16</f>
        <v>1320</v>
      </c>
      <c r="R36" s="3" t="n">
        <f aca="false">VP6!W16</f>
        <v>12</v>
      </c>
    </row>
    <row r="37" s="20" customFormat="true" ht="12.8" hidden="false" customHeight="false" outlineLevel="0" collapsed="false">
      <c r="A37" s="16" t="n">
        <v>60000</v>
      </c>
      <c r="B37" s="17" t="s">
        <v>59</v>
      </c>
      <c r="C37" s="18" t="n">
        <f aca="false">VP6!H17</f>
        <v>61656</v>
      </c>
      <c r="D37" s="18" t="n">
        <f aca="false">VP6!I17</f>
        <v>39656</v>
      </c>
      <c r="E37" s="18" t="n">
        <f aca="false">VP6!J17</f>
        <v>39656</v>
      </c>
      <c r="F37" s="18" t="n">
        <f aca="false">VP6!K17</f>
        <v>3163.36</v>
      </c>
      <c r="G37" s="18" t="n">
        <f aca="false">VP6!L17</f>
        <v>0</v>
      </c>
      <c r="H37" s="18" t="n">
        <f aca="false">VP6!M17</f>
        <v>-1700</v>
      </c>
      <c r="I37" s="18" t="n">
        <f aca="false">VP6!N17</f>
        <v>3928</v>
      </c>
      <c r="J37" s="18" t="n">
        <f aca="false">VP6!O17</f>
        <v>67047.36</v>
      </c>
      <c r="K37" s="18" t="n">
        <f aca="false">VP6!P17</f>
        <v>11592.9</v>
      </c>
      <c r="L37" s="19" t="n">
        <f aca="false">VP6!Q17</f>
        <v>17</v>
      </c>
      <c r="M37" s="18" t="n">
        <f aca="false">VP6!R17</f>
        <v>24620.2</v>
      </c>
      <c r="N37" s="19" t="n">
        <f aca="false">VP6!S17</f>
        <v>37</v>
      </c>
      <c r="O37" s="18" t="n">
        <f aca="false">VP6!T17</f>
        <v>39204.42</v>
      </c>
      <c r="P37" s="19" t="n">
        <f aca="false">VP6!U17</f>
        <v>58</v>
      </c>
      <c r="Q37" s="18" t="n">
        <f aca="false">VP6!V17</f>
        <v>54864.4</v>
      </c>
      <c r="R37" s="19" t="n">
        <f aca="false">VP6!W17</f>
        <v>82</v>
      </c>
    </row>
    <row r="38" customFormat="false" ht="12.8" hidden="false" customHeight="false" outlineLevel="0" collapsed="false">
      <c r="A38" s="14" t="n">
        <v>70100</v>
      </c>
      <c r="B38" s="15" t="s">
        <v>60</v>
      </c>
      <c r="C38" s="2" t="n">
        <f aca="false">VP7!H10</f>
        <v>12500</v>
      </c>
      <c r="D38" s="2" t="n">
        <f aca="false">VP7!I10</f>
        <v>12500</v>
      </c>
      <c r="E38" s="2" t="n">
        <f aca="false">VP7!J10</f>
        <v>12500</v>
      </c>
      <c r="F38" s="2" t="n">
        <f aca="false">VP7!K10</f>
        <v>300</v>
      </c>
      <c r="G38" s="2" t="n">
        <f aca="false">VP7!L10</f>
        <v>4000</v>
      </c>
      <c r="H38" s="2" t="n">
        <f aca="false">VP7!M10</f>
        <v>2500</v>
      </c>
      <c r="I38" s="2" t="n">
        <f aca="false">VP7!N10</f>
        <v>0</v>
      </c>
      <c r="J38" s="2" t="n">
        <f aca="false">VP7!O10</f>
        <v>19300</v>
      </c>
      <c r="K38" s="2" t="n">
        <f aca="false">VP7!P10</f>
        <v>1079.01</v>
      </c>
      <c r="L38" s="3" t="n">
        <f aca="false">VP7!Q10</f>
        <v>6</v>
      </c>
      <c r="M38" s="2" t="n">
        <f aca="false">VP7!R10</f>
        <v>4605.5</v>
      </c>
      <c r="N38" s="3" t="n">
        <f aca="false">VP7!S10</f>
        <v>24</v>
      </c>
      <c r="O38" s="2" t="n">
        <f aca="false">VP7!T10</f>
        <v>10423.18</v>
      </c>
      <c r="P38" s="3" t="n">
        <f aca="false">VP7!U10</f>
        <v>54</v>
      </c>
      <c r="Q38" s="2" t="n">
        <f aca="false">VP7!V10</f>
        <v>8309.65</v>
      </c>
      <c r="R38" s="3" t="n">
        <f aca="false">VP7!W10</f>
        <v>43</v>
      </c>
    </row>
    <row r="39" s="25" customFormat="true" ht="25.5" hidden="false" customHeight="true" outlineLevel="0" collapsed="false">
      <c r="A39" s="21" t="n">
        <v>70200</v>
      </c>
      <c r="B39" s="22" t="s">
        <v>61</v>
      </c>
      <c r="C39" s="23" t="n">
        <f aca="false">VP7!H13</f>
        <v>30000</v>
      </c>
      <c r="D39" s="23" t="n">
        <f aca="false">VP7!I13</f>
        <v>30000</v>
      </c>
      <c r="E39" s="23" t="n">
        <f aca="false">VP7!J13</f>
        <v>30000</v>
      </c>
      <c r="F39" s="23" t="n">
        <f aca="false">VP7!K13</f>
        <v>0</v>
      </c>
      <c r="G39" s="23" t="n">
        <f aca="false">VP7!L13</f>
        <v>-4000</v>
      </c>
      <c r="H39" s="23" t="n">
        <f aca="false">VP7!M13</f>
        <v>-2500</v>
      </c>
      <c r="I39" s="23" t="n">
        <f aca="false">VP7!N13</f>
        <v>0</v>
      </c>
      <c r="J39" s="23" t="n">
        <f aca="false">VP7!O13</f>
        <v>23500</v>
      </c>
      <c r="K39" s="23" t="n">
        <f aca="false">VP7!P13</f>
        <v>0</v>
      </c>
      <c r="L39" s="24" t="n">
        <f aca="false">VP7!Q13</f>
        <v>0</v>
      </c>
      <c r="M39" s="23" t="n">
        <f aca="false">VP7!R13</f>
        <v>0</v>
      </c>
      <c r="N39" s="24" t="n">
        <f aca="false">VP7!S13</f>
        <v>0</v>
      </c>
      <c r="O39" s="23" t="n">
        <f aca="false">VP7!T13</f>
        <v>0</v>
      </c>
      <c r="P39" s="24" t="n">
        <f aca="false">VP7!U13</f>
        <v>0</v>
      </c>
      <c r="Q39" s="23" t="n">
        <f aca="false">VP7!V13</f>
        <v>4894.14</v>
      </c>
      <c r="R39" s="24" t="n">
        <f aca="false">VP7!W13</f>
        <v>21</v>
      </c>
    </row>
    <row r="40" s="20" customFormat="true" ht="12.8" hidden="false" customHeight="false" outlineLevel="0" collapsed="false">
      <c r="A40" s="16" t="n">
        <v>70000</v>
      </c>
      <c r="B40" s="17" t="s">
        <v>62</v>
      </c>
      <c r="C40" s="18" t="n">
        <f aca="false">VP7!H14</f>
        <v>42500</v>
      </c>
      <c r="D40" s="18" t="n">
        <f aca="false">VP7!I14</f>
        <v>42500</v>
      </c>
      <c r="E40" s="18" t="n">
        <f aca="false">VP7!J14</f>
        <v>42500</v>
      </c>
      <c r="F40" s="18" t="n">
        <f aca="false">VP7!K14</f>
        <v>300</v>
      </c>
      <c r="G40" s="18" t="n">
        <f aca="false">VP7!L14</f>
        <v>0</v>
      </c>
      <c r="H40" s="18" t="n">
        <f aca="false">VP7!M14</f>
        <v>0</v>
      </c>
      <c r="I40" s="18" t="n">
        <f aca="false">VP7!N14</f>
        <v>0</v>
      </c>
      <c r="J40" s="18" t="n">
        <f aca="false">VP7!O14</f>
        <v>42800</v>
      </c>
      <c r="K40" s="18" t="n">
        <f aca="false">VP7!P14</f>
        <v>1079.01</v>
      </c>
      <c r="L40" s="19" t="n">
        <f aca="false">VP7!Q14</f>
        <v>3</v>
      </c>
      <c r="M40" s="18" t="n">
        <f aca="false">VP7!R14</f>
        <v>4605.5</v>
      </c>
      <c r="N40" s="19" t="n">
        <f aca="false">VP7!S14</f>
        <v>11</v>
      </c>
      <c r="O40" s="18" t="n">
        <f aca="false">VP7!T14</f>
        <v>10423.18</v>
      </c>
      <c r="P40" s="19" t="n">
        <f aca="false">VP7!U14</f>
        <v>24</v>
      </c>
      <c r="Q40" s="18" t="n">
        <f aca="false">VP7!V14</f>
        <v>13203.79</v>
      </c>
      <c r="R40" s="19" t="n">
        <f aca="false">VP7!W14</f>
        <v>31</v>
      </c>
    </row>
    <row r="41" customFormat="false" ht="12.8" hidden="false" customHeight="false" outlineLevel="0" collapsed="false">
      <c r="A41" s="14" t="n">
        <v>80100</v>
      </c>
      <c r="B41" s="15" t="s">
        <v>63</v>
      </c>
      <c r="C41" s="2" t="n">
        <f aca="false">VP8!H53</f>
        <v>137509</v>
      </c>
      <c r="D41" s="2" t="n">
        <f aca="false">VP8!I53</f>
        <v>157105</v>
      </c>
      <c r="E41" s="2" t="n">
        <f aca="false">VP8!J53</f>
        <v>162633</v>
      </c>
      <c r="F41" s="2" t="n">
        <f aca="false">VP8!K53</f>
        <v>0</v>
      </c>
      <c r="G41" s="2" t="n">
        <f aca="false">VP8!L53</f>
        <v>0</v>
      </c>
      <c r="H41" s="2" t="n">
        <f aca="false">VP8!M53</f>
        <v>0</v>
      </c>
      <c r="I41" s="2" t="n">
        <f aca="false">VP8!N53</f>
        <v>-159</v>
      </c>
      <c r="J41" s="2" t="n">
        <f aca="false">VP8!O53</f>
        <v>137509</v>
      </c>
      <c r="K41" s="2" t="n">
        <f aca="false">VP8!P53</f>
        <v>29127.29</v>
      </c>
      <c r="L41" s="3" t="n">
        <f aca="false">VP8!Q53</f>
        <v>21</v>
      </c>
      <c r="M41" s="2" t="n">
        <f aca="false">VP8!R53</f>
        <v>61083.22</v>
      </c>
      <c r="N41" s="3" t="n">
        <f aca="false">VP8!S53</f>
        <v>44</v>
      </c>
      <c r="O41" s="2" t="n">
        <f aca="false">VP8!T53</f>
        <v>90934.06</v>
      </c>
      <c r="P41" s="3" t="n">
        <f aca="false">VP8!U53</f>
        <v>66</v>
      </c>
      <c r="Q41" s="2" t="n">
        <f aca="false">VP8!V53</f>
        <v>128349.89</v>
      </c>
      <c r="R41" s="3" t="n">
        <f aca="false">VP8!W53</f>
        <v>93</v>
      </c>
    </row>
    <row r="42" s="25" customFormat="true" ht="25.5" hidden="false" customHeight="true" outlineLevel="0" collapsed="false">
      <c r="A42" s="21" t="n">
        <v>80200</v>
      </c>
      <c r="B42" s="22" t="s">
        <v>64</v>
      </c>
      <c r="C42" s="23" t="n">
        <f aca="false">VP8!H66</f>
        <v>479841</v>
      </c>
      <c r="D42" s="23" t="n">
        <f aca="false">VP8!I66</f>
        <v>480341</v>
      </c>
      <c r="E42" s="23" t="n">
        <f aca="false">VP8!J66</f>
        <v>480341</v>
      </c>
      <c r="F42" s="23" t="n">
        <f aca="false">VP8!K66</f>
        <v>306.2</v>
      </c>
      <c r="G42" s="23" t="n">
        <f aca="false">VP8!L66</f>
        <v>0</v>
      </c>
      <c r="H42" s="23" t="n">
        <f aca="false">VP8!M66</f>
        <v>0</v>
      </c>
      <c r="I42" s="23" t="n">
        <f aca="false">VP8!N66</f>
        <v>0</v>
      </c>
      <c r="J42" s="23" t="n">
        <f aca="false">VP8!O66</f>
        <v>480147.2</v>
      </c>
      <c r="K42" s="23" t="n">
        <f aca="false">VP8!P66</f>
        <v>85516.27</v>
      </c>
      <c r="L42" s="24" t="n">
        <f aca="false">VP8!Q66</f>
        <v>18</v>
      </c>
      <c r="M42" s="23" t="n">
        <f aca="false">VP8!R66</f>
        <v>199395.16</v>
      </c>
      <c r="N42" s="24" t="n">
        <f aca="false">VP8!S66</f>
        <v>42</v>
      </c>
      <c r="O42" s="23" t="n">
        <f aca="false">VP8!T66</f>
        <v>303177.1</v>
      </c>
      <c r="P42" s="24" t="n">
        <f aca="false">VP8!U66</f>
        <v>63</v>
      </c>
      <c r="Q42" s="23" t="n">
        <f aca="false">VP8!V66</f>
        <v>477949.14</v>
      </c>
      <c r="R42" s="24" t="n">
        <f aca="false">VP8!W66</f>
        <v>100</v>
      </c>
    </row>
    <row r="43" customFormat="false" ht="12.8" hidden="false" customHeight="false" outlineLevel="0" collapsed="false">
      <c r="A43" s="14" t="n">
        <v>80300</v>
      </c>
      <c r="B43" s="15" t="s">
        <v>65</v>
      </c>
      <c r="C43" s="2" t="n">
        <f aca="false">VP8!H97</f>
        <v>32704</v>
      </c>
      <c r="D43" s="2" t="n">
        <f aca="false">VP8!I97</f>
        <v>33921</v>
      </c>
      <c r="E43" s="2" t="n">
        <f aca="false">VP8!J97</f>
        <v>35210</v>
      </c>
      <c r="F43" s="2" t="n">
        <f aca="false">VP8!K97</f>
        <v>415.64</v>
      </c>
      <c r="G43" s="2" t="n">
        <f aca="false">VP8!L97</f>
        <v>320</v>
      </c>
      <c r="H43" s="2" t="n">
        <f aca="false">VP8!M97</f>
        <v>0</v>
      </c>
      <c r="I43" s="2" t="n">
        <f aca="false">VP8!N97</f>
        <v>0</v>
      </c>
      <c r="J43" s="2" t="n">
        <f aca="false">VP8!O97</f>
        <v>33439.64</v>
      </c>
      <c r="K43" s="2" t="n">
        <f aca="false">VP8!P97</f>
        <v>10338.37</v>
      </c>
      <c r="L43" s="3" t="n">
        <f aca="false">VP8!Q97</f>
        <v>31</v>
      </c>
      <c r="M43" s="2" t="n">
        <f aca="false">VP8!R97</f>
        <v>17822.62</v>
      </c>
      <c r="N43" s="3" t="n">
        <f aca="false">VP8!S97</f>
        <v>53</v>
      </c>
      <c r="O43" s="2" t="n">
        <f aca="false">VP8!T97</f>
        <v>24278.24</v>
      </c>
      <c r="P43" s="3" t="n">
        <f aca="false">VP8!U97</f>
        <v>73</v>
      </c>
      <c r="Q43" s="2" t="n">
        <f aca="false">VP8!V97</f>
        <v>29910.83</v>
      </c>
      <c r="R43" s="3" t="n">
        <f aca="false">VP8!W97</f>
        <v>89</v>
      </c>
    </row>
    <row r="44" s="20" customFormat="true" ht="12.8" hidden="false" customHeight="false" outlineLevel="0" collapsed="false">
      <c r="A44" s="16" t="n">
        <v>80000</v>
      </c>
      <c r="B44" s="17" t="s">
        <v>66</v>
      </c>
      <c r="C44" s="18" t="n">
        <f aca="false">VP8!H98</f>
        <v>650054</v>
      </c>
      <c r="D44" s="18" t="n">
        <f aca="false">VP8!I98</f>
        <v>671367</v>
      </c>
      <c r="E44" s="18" t="n">
        <f aca="false">VP8!J98</f>
        <v>678184</v>
      </c>
      <c r="F44" s="18" t="n">
        <f aca="false">VP8!K98</f>
        <v>721.84</v>
      </c>
      <c r="G44" s="18" t="n">
        <f aca="false">VP8!L98</f>
        <v>320</v>
      </c>
      <c r="H44" s="18" t="n">
        <f aca="false">VP8!M98</f>
        <v>0</v>
      </c>
      <c r="I44" s="18" t="n">
        <f aca="false">VP8!N98</f>
        <v>-159</v>
      </c>
      <c r="J44" s="18" t="n">
        <f aca="false">VP8!O98</f>
        <v>651095.84</v>
      </c>
      <c r="K44" s="18" t="n">
        <f aca="false">VP8!P98</f>
        <v>124981.93</v>
      </c>
      <c r="L44" s="19" t="n">
        <f aca="false">VP8!Q98</f>
        <v>19</v>
      </c>
      <c r="M44" s="18" t="n">
        <f aca="false">VP8!R98</f>
        <v>278301</v>
      </c>
      <c r="N44" s="19" t="n">
        <f aca="false">VP8!S98</f>
        <v>43</v>
      </c>
      <c r="O44" s="18" t="n">
        <f aca="false">VP8!T98</f>
        <v>418389.4</v>
      </c>
      <c r="P44" s="19" t="n">
        <f aca="false">VP8!U98</f>
        <v>64</v>
      </c>
      <c r="Q44" s="18" t="n">
        <f aca="false">VP8!V98</f>
        <v>636209.86</v>
      </c>
      <c r="R44" s="19" t="n">
        <f aca="false">VP8!W98</f>
        <v>98</v>
      </c>
    </row>
    <row r="45" customFormat="false" ht="12.8" hidden="false" customHeight="false" outlineLevel="0" collapsed="false">
      <c r="A45" s="14" t="n">
        <v>90100</v>
      </c>
      <c r="B45" s="15" t="s">
        <v>67</v>
      </c>
      <c r="C45" s="2" t="n">
        <f aca="false">VP9!H34</f>
        <v>18644</v>
      </c>
      <c r="D45" s="2" t="n">
        <f aca="false">VP9!I34</f>
        <v>9758</v>
      </c>
      <c r="E45" s="2" t="n">
        <f aca="false">VP9!J34</f>
        <v>9758</v>
      </c>
      <c r="F45" s="2" t="n">
        <f aca="false">VP9!K34</f>
        <v>5120</v>
      </c>
      <c r="G45" s="2" t="n">
        <f aca="false">VP9!L34</f>
        <v>1175</v>
      </c>
      <c r="H45" s="2" t="n">
        <f aca="false">VP9!M34</f>
        <v>0</v>
      </c>
      <c r="I45" s="2" t="n">
        <f aca="false">VP9!N34</f>
        <v>0</v>
      </c>
      <c r="J45" s="2" t="n">
        <f aca="false">VP9!O34</f>
        <v>20644</v>
      </c>
      <c r="K45" s="2" t="n">
        <f aca="false">VP9!P34</f>
        <v>3314.26</v>
      </c>
      <c r="L45" s="3" t="n">
        <f aca="false">VP9!Q34</f>
        <v>16</v>
      </c>
      <c r="M45" s="2" t="n">
        <f aca="false">VP9!R34</f>
        <v>8873.95</v>
      </c>
      <c r="N45" s="3" t="n">
        <f aca="false">VP9!S34</f>
        <v>43</v>
      </c>
      <c r="O45" s="2" t="n">
        <f aca="false">VP9!T34</f>
        <v>14805.7</v>
      </c>
      <c r="P45" s="3" t="n">
        <f aca="false">VP9!U34</f>
        <v>72</v>
      </c>
      <c r="Q45" s="2" t="n">
        <f aca="false">VP9!V34</f>
        <v>16378.36</v>
      </c>
      <c r="R45" s="3" t="n">
        <f aca="false">VP9!W34</f>
        <v>79</v>
      </c>
    </row>
    <row r="46" customFormat="false" ht="12.8" hidden="false" customHeight="false" outlineLevel="0" collapsed="false">
      <c r="A46" s="14" t="n">
        <v>90200</v>
      </c>
      <c r="B46" s="15" t="s">
        <v>68</v>
      </c>
      <c r="C46" s="2" t="n">
        <f aca="false">VP9!H38</f>
        <v>3500</v>
      </c>
      <c r="D46" s="2" t="n">
        <f aca="false">VP9!I38</f>
        <v>3500</v>
      </c>
      <c r="E46" s="2" t="n">
        <f aca="false">VP9!J38</f>
        <v>3500</v>
      </c>
      <c r="F46" s="2" t="n">
        <f aca="false">VP9!K38</f>
        <v>0</v>
      </c>
      <c r="G46" s="2" t="n">
        <f aca="false">VP9!L38</f>
        <v>0</v>
      </c>
      <c r="H46" s="2" t="n">
        <f aca="false">VP9!M38</f>
        <v>0</v>
      </c>
      <c r="I46" s="2" t="n">
        <f aca="false">VP9!N38</f>
        <v>0</v>
      </c>
      <c r="J46" s="2" t="n">
        <f aca="false">VP9!O38</f>
        <v>3500</v>
      </c>
      <c r="K46" s="2" t="n">
        <f aca="false">VP9!P38</f>
        <v>854.05</v>
      </c>
      <c r="L46" s="3" t="n">
        <f aca="false">VP9!Q38</f>
        <v>24</v>
      </c>
      <c r="M46" s="2" t="n">
        <f aca="false">VP9!R38</f>
        <v>924.25</v>
      </c>
      <c r="N46" s="3" t="n">
        <f aca="false">VP9!S38</f>
        <v>26</v>
      </c>
      <c r="O46" s="2" t="n">
        <f aca="false">VP9!T38</f>
        <v>1399.18</v>
      </c>
      <c r="P46" s="3" t="n">
        <f aca="false">VP9!U38</f>
        <v>40</v>
      </c>
      <c r="Q46" s="2" t="n">
        <f aca="false">VP9!V38</f>
        <v>3458.98</v>
      </c>
      <c r="R46" s="3" t="n">
        <f aca="false">VP9!W38</f>
        <v>99</v>
      </c>
    </row>
    <row r="47" s="20" customFormat="true" ht="12.8" hidden="false" customHeight="false" outlineLevel="0" collapsed="false">
      <c r="A47" s="16" t="n">
        <v>90000</v>
      </c>
      <c r="B47" s="17" t="s">
        <v>69</v>
      </c>
      <c r="C47" s="18" t="n">
        <f aca="false">VP9!H39</f>
        <v>22144</v>
      </c>
      <c r="D47" s="18" t="n">
        <f aca="false">VP9!I39</f>
        <v>13258</v>
      </c>
      <c r="E47" s="18" t="n">
        <f aca="false">VP9!J39</f>
        <v>13258</v>
      </c>
      <c r="F47" s="18" t="n">
        <f aca="false">VP9!K39</f>
        <v>5120</v>
      </c>
      <c r="G47" s="18" t="n">
        <f aca="false">VP9!L39</f>
        <v>1175</v>
      </c>
      <c r="H47" s="18" t="n">
        <f aca="false">VP9!M39</f>
        <v>0</v>
      </c>
      <c r="I47" s="18" t="n">
        <f aca="false">VP9!N39</f>
        <v>0</v>
      </c>
      <c r="J47" s="18" t="n">
        <f aca="false">VP9!O39</f>
        <v>24144</v>
      </c>
      <c r="K47" s="18" t="n">
        <f aca="false">VP9!P39</f>
        <v>4168.31</v>
      </c>
      <c r="L47" s="19" t="n">
        <f aca="false">VP9!Q39</f>
        <v>17</v>
      </c>
      <c r="M47" s="18" t="n">
        <f aca="false">VP9!R39</f>
        <v>9798.2</v>
      </c>
      <c r="N47" s="19" t="n">
        <f aca="false">VP9!S39</f>
        <v>41</v>
      </c>
      <c r="O47" s="18" t="n">
        <f aca="false">VP9!T39</f>
        <v>16204.88</v>
      </c>
      <c r="P47" s="19" t="n">
        <f aca="false">VP9!U39</f>
        <v>67</v>
      </c>
      <c r="Q47" s="18" t="n">
        <f aca="false">VP9!V39</f>
        <v>19837.34</v>
      </c>
      <c r="R47" s="19" t="n">
        <f aca="false">VP9!W39</f>
        <v>82</v>
      </c>
    </row>
    <row r="48" customFormat="false" ht="12.8" hidden="false" customHeight="false" outlineLevel="0" collapsed="false">
      <c r="A48" s="14" t="n">
        <v>100100</v>
      </c>
      <c r="B48" s="15" t="s">
        <v>70</v>
      </c>
      <c r="C48" s="2" t="n">
        <f aca="false">VP10!H19</f>
        <v>8276</v>
      </c>
      <c r="D48" s="2" t="n">
        <f aca="false">VP10!I19</f>
        <v>8153</v>
      </c>
      <c r="E48" s="2" t="n">
        <f aca="false">VP10!J19</f>
        <v>8153</v>
      </c>
      <c r="F48" s="2" t="n">
        <f aca="false">VP10!K19</f>
        <v>111.2</v>
      </c>
      <c r="G48" s="2" t="n">
        <f aca="false">VP10!L19</f>
        <v>200</v>
      </c>
      <c r="H48" s="2" t="n">
        <f aca="false">VP10!M19</f>
        <v>0</v>
      </c>
      <c r="I48" s="2" t="n">
        <f aca="false">VP10!N19</f>
        <v>142.32</v>
      </c>
      <c r="J48" s="2" t="n">
        <f aca="false">VP10!O19</f>
        <v>8729.52</v>
      </c>
      <c r="K48" s="2" t="n">
        <f aca="false">VP10!P19</f>
        <v>2754.7</v>
      </c>
      <c r="L48" s="3" t="n">
        <f aca="false">VP10!Q19</f>
        <v>32</v>
      </c>
      <c r="M48" s="2" t="n">
        <f aca="false">VP10!R19</f>
        <v>4805.25</v>
      </c>
      <c r="N48" s="3" t="n">
        <f aca="false">VP10!S19</f>
        <v>55</v>
      </c>
      <c r="O48" s="2" t="n">
        <f aca="false">VP10!T19</f>
        <v>6601.29</v>
      </c>
      <c r="P48" s="3" t="n">
        <f aca="false">VP10!U19</f>
        <v>76</v>
      </c>
      <c r="Q48" s="2" t="n">
        <f aca="false">VP10!V19</f>
        <v>8627.13</v>
      </c>
      <c r="R48" s="3" t="n">
        <f aca="false">VP10!W19</f>
        <v>99</v>
      </c>
    </row>
    <row r="49" s="25" customFormat="true" ht="25.5" hidden="false" customHeight="true" outlineLevel="0" collapsed="false">
      <c r="A49" s="21" t="n">
        <v>100200</v>
      </c>
      <c r="B49" s="22" t="s">
        <v>71</v>
      </c>
      <c r="C49" s="23" t="n">
        <f aca="false">VP10!H37</f>
        <v>9250</v>
      </c>
      <c r="D49" s="23" t="n">
        <f aca="false">VP10!I37</f>
        <v>9000</v>
      </c>
      <c r="E49" s="23" t="n">
        <f aca="false">VP10!J37</f>
        <v>12750</v>
      </c>
      <c r="F49" s="23" t="n">
        <f aca="false">VP10!K37</f>
        <v>-2000</v>
      </c>
      <c r="G49" s="23" t="n">
        <f aca="false">VP10!L37</f>
        <v>0</v>
      </c>
      <c r="H49" s="23" t="n">
        <f aca="false">VP10!M37</f>
        <v>0</v>
      </c>
      <c r="I49" s="23" t="n">
        <f aca="false">VP10!N37</f>
        <v>267.03</v>
      </c>
      <c r="J49" s="23" t="n">
        <f aca="false">VP10!O37</f>
        <v>7517.03</v>
      </c>
      <c r="K49" s="23" t="n">
        <f aca="false">VP10!P37</f>
        <v>779.99</v>
      </c>
      <c r="L49" s="24" t="n">
        <f aca="false">VP10!Q37</f>
        <v>10</v>
      </c>
      <c r="M49" s="23" t="n">
        <f aca="false">VP10!R37</f>
        <v>1670</v>
      </c>
      <c r="N49" s="24" t="n">
        <f aca="false">VP10!S37</f>
        <v>22</v>
      </c>
      <c r="O49" s="23" t="n">
        <f aca="false">VP10!T37</f>
        <v>4558.25</v>
      </c>
      <c r="P49" s="24" t="n">
        <f aca="false">VP10!U37</f>
        <v>61</v>
      </c>
      <c r="Q49" s="23" t="n">
        <f aca="false">VP10!V37</f>
        <v>6411.87</v>
      </c>
      <c r="R49" s="24" t="n">
        <f aca="false">VP10!W37</f>
        <v>85</v>
      </c>
    </row>
    <row r="50" customFormat="false" ht="12.8" hidden="false" customHeight="false" outlineLevel="0" collapsed="false">
      <c r="A50" s="14" t="n">
        <v>100300</v>
      </c>
      <c r="B50" s="15" t="s">
        <v>72</v>
      </c>
      <c r="C50" s="2" t="n">
        <f aca="false">VP10!H43</f>
        <v>1235</v>
      </c>
      <c r="D50" s="2" t="n">
        <f aca="false">VP10!I43</f>
        <v>1235</v>
      </c>
      <c r="E50" s="2" t="n">
        <f aca="false">VP10!J43</f>
        <v>1235</v>
      </c>
      <c r="F50" s="2" t="n">
        <f aca="false">VP10!K43</f>
        <v>0</v>
      </c>
      <c r="G50" s="2" t="n">
        <f aca="false">VP10!L43</f>
        <v>0</v>
      </c>
      <c r="H50" s="2" t="n">
        <f aca="false">VP10!M43</f>
        <v>0</v>
      </c>
      <c r="I50" s="2" t="n">
        <f aca="false">VP10!N43</f>
        <v>0</v>
      </c>
      <c r="J50" s="2" t="n">
        <f aca="false">VP10!O43</f>
        <v>1235</v>
      </c>
      <c r="K50" s="2" t="n">
        <f aca="false">VP10!P43</f>
        <v>19.77</v>
      </c>
      <c r="L50" s="3" t="n">
        <f aca="false">VP10!Q43</f>
        <v>2</v>
      </c>
      <c r="M50" s="2" t="n">
        <f aca="false">VP10!R43</f>
        <v>24.67</v>
      </c>
      <c r="N50" s="3" t="n">
        <f aca="false">VP10!S43</f>
        <v>2</v>
      </c>
      <c r="O50" s="2" t="n">
        <f aca="false">VP10!T43</f>
        <v>449.17</v>
      </c>
      <c r="P50" s="3" t="n">
        <f aca="false">VP10!U43</f>
        <v>36</v>
      </c>
      <c r="Q50" s="2" t="n">
        <f aca="false">VP10!V43</f>
        <v>879.77</v>
      </c>
      <c r="R50" s="3" t="n">
        <f aca="false">VP10!W43</f>
        <v>71</v>
      </c>
    </row>
    <row r="51" s="20" customFormat="true" ht="12.8" hidden="false" customHeight="false" outlineLevel="0" collapsed="false">
      <c r="A51" s="16" t="n">
        <v>100000</v>
      </c>
      <c r="B51" s="17" t="s">
        <v>73</v>
      </c>
      <c r="C51" s="18" t="n">
        <f aca="false">VP10!H44</f>
        <v>18761</v>
      </c>
      <c r="D51" s="18" t="n">
        <f aca="false">VP10!I44</f>
        <v>18388</v>
      </c>
      <c r="E51" s="18" t="n">
        <f aca="false">VP10!J44</f>
        <v>22138</v>
      </c>
      <c r="F51" s="18" t="n">
        <f aca="false">VP10!K44</f>
        <v>-1888.8</v>
      </c>
      <c r="G51" s="18" t="n">
        <f aca="false">VP10!L44</f>
        <v>200</v>
      </c>
      <c r="H51" s="18" t="n">
        <f aca="false">VP10!M44</f>
        <v>0</v>
      </c>
      <c r="I51" s="18" t="n">
        <f aca="false">VP10!N44</f>
        <v>409.35</v>
      </c>
      <c r="J51" s="18" t="n">
        <f aca="false">VP10!O44</f>
        <v>17481.55</v>
      </c>
      <c r="K51" s="18" t="n">
        <f aca="false">VP10!P44</f>
        <v>3554.46</v>
      </c>
      <c r="L51" s="19" t="n">
        <f aca="false">VP10!Q44</f>
        <v>20</v>
      </c>
      <c r="M51" s="18" t="n">
        <f aca="false">VP10!R44</f>
        <v>6499.92</v>
      </c>
      <c r="N51" s="19" t="n">
        <f aca="false">VP10!S44</f>
        <v>37</v>
      </c>
      <c r="O51" s="18" t="n">
        <f aca="false">VP10!T44</f>
        <v>11608.71</v>
      </c>
      <c r="P51" s="19" t="n">
        <f aca="false">VP10!U44</f>
        <v>66</v>
      </c>
      <c r="Q51" s="18" t="n">
        <f aca="false">VP10!V44</f>
        <v>15918.77</v>
      </c>
      <c r="R51" s="19" t="n">
        <f aca="false">VP10!W44</f>
        <v>91</v>
      </c>
    </row>
    <row r="52" s="25" customFormat="true" ht="25.5" hidden="false" customHeight="true" outlineLevel="0" collapsed="false">
      <c r="A52" s="21" t="n">
        <v>110100</v>
      </c>
      <c r="B52" s="22" t="s">
        <v>74</v>
      </c>
      <c r="C52" s="23" t="n">
        <f aca="false">VP11!H22</f>
        <v>11125</v>
      </c>
      <c r="D52" s="23" t="n">
        <f aca="false">VP11!I22</f>
        <v>11299</v>
      </c>
      <c r="E52" s="23" t="n">
        <f aca="false">VP11!J22</f>
        <v>11466</v>
      </c>
      <c r="F52" s="23" t="n">
        <f aca="false">VP11!K22</f>
        <v>0</v>
      </c>
      <c r="G52" s="23" t="n">
        <f aca="false">VP11!L22</f>
        <v>600</v>
      </c>
      <c r="H52" s="23" t="n">
        <f aca="false">VP11!M22</f>
        <v>0</v>
      </c>
      <c r="I52" s="23" t="n">
        <f aca="false">VP11!N22</f>
        <v>0</v>
      </c>
      <c r="J52" s="23" t="n">
        <f aca="false">VP11!O22</f>
        <v>11725</v>
      </c>
      <c r="K52" s="23" t="n">
        <f aca="false">VP11!P22</f>
        <v>2698.62</v>
      </c>
      <c r="L52" s="24" t="n">
        <f aca="false">VP11!Q22</f>
        <v>23</v>
      </c>
      <c r="M52" s="23" t="n">
        <f aca="false">VP11!R22</f>
        <v>5176.77</v>
      </c>
      <c r="N52" s="24" t="n">
        <f aca="false">VP11!S22</f>
        <v>44</v>
      </c>
      <c r="O52" s="23" t="n">
        <f aca="false">VP11!T22</f>
        <v>7653.87</v>
      </c>
      <c r="P52" s="24" t="n">
        <f aca="false">VP11!U22</f>
        <v>65</v>
      </c>
      <c r="Q52" s="23" t="n">
        <f aca="false">VP11!V22</f>
        <v>9785.34</v>
      </c>
      <c r="R52" s="24" t="n">
        <f aca="false">VP11!W22</f>
        <v>83</v>
      </c>
    </row>
    <row r="53" s="25" customFormat="true" ht="25.5" hidden="false" customHeight="true" outlineLevel="0" collapsed="false">
      <c r="A53" s="21" t="n">
        <v>110200</v>
      </c>
      <c r="B53" s="22" t="s">
        <v>75</v>
      </c>
      <c r="C53" s="23" t="n">
        <f aca="false">VP11!H28</f>
        <v>31829</v>
      </c>
      <c r="D53" s="23" t="n">
        <f aca="false">VP11!I28</f>
        <v>64962</v>
      </c>
      <c r="E53" s="23" t="n">
        <f aca="false">VP11!J28</f>
        <v>60197</v>
      </c>
      <c r="F53" s="23" t="n">
        <f aca="false">VP11!K28</f>
        <v>150</v>
      </c>
      <c r="G53" s="23" t="n">
        <f aca="false">VP11!L28</f>
        <v>700</v>
      </c>
      <c r="H53" s="23" t="n">
        <f aca="false">VP11!M28</f>
        <v>0</v>
      </c>
      <c r="I53" s="23" t="n">
        <f aca="false">VP11!N28</f>
        <v>0</v>
      </c>
      <c r="J53" s="23" t="n">
        <f aca="false">VP11!O28</f>
        <v>31829</v>
      </c>
      <c r="K53" s="23" t="n">
        <f aca="false">VP11!P28</f>
        <v>0</v>
      </c>
      <c r="L53" s="24" t="n">
        <f aca="false">VP11!Q28</f>
        <v>0</v>
      </c>
      <c r="M53" s="23" t="n">
        <f aca="false">VP11!R28</f>
        <v>173.92</v>
      </c>
      <c r="N53" s="24" t="n">
        <f aca="false">VP11!S28</f>
        <v>1</v>
      </c>
      <c r="O53" s="23" t="n">
        <f aca="false">VP11!T28</f>
        <v>637.58</v>
      </c>
      <c r="P53" s="24" t="n">
        <f aca="false">VP11!U28</f>
        <v>2</v>
      </c>
      <c r="Q53" s="23" t="n">
        <f aca="false">VP11!V28</f>
        <v>7345.01</v>
      </c>
      <c r="R53" s="24" t="n">
        <f aca="false">VP11!W28</f>
        <v>23</v>
      </c>
    </row>
    <row r="54" customFormat="false" ht="12.8" hidden="false" customHeight="false" outlineLevel="0" collapsed="false">
      <c r="A54" s="14" t="n">
        <v>110300</v>
      </c>
      <c r="B54" s="15" t="s">
        <v>76</v>
      </c>
      <c r="C54" s="2" t="n">
        <f aca="false">VP11!H62</f>
        <v>43180</v>
      </c>
      <c r="D54" s="2" t="n">
        <f aca="false">VP11!I62</f>
        <v>43203</v>
      </c>
      <c r="E54" s="2" t="n">
        <f aca="false">VP11!J62</f>
        <v>43319</v>
      </c>
      <c r="F54" s="2" t="n">
        <f aca="false">VP11!K62</f>
        <v>0</v>
      </c>
      <c r="G54" s="2" t="n">
        <f aca="false">VP11!L62</f>
        <v>800</v>
      </c>
      <c r="H54" s="2" t="n">
        <f aca="false">VP11!M62</f>
        <v>0</v>
      </c>
      <c r="I54" s="2" t="n">
        <f aca="false">VP11!N62</f>
        <v>2631</v>
      </c>
      <c r="J54" s="2" t="n">
        <f aca="false">VP11!O62</f>
        <v>46611</v>
      </c>
      <c r="K54" s="2" t="n">
        <f aca="false">VP11!P62</f>
        <v>3890.92</v>
      </c>
      <c r="L54" s="3" t="n">
        <f aca="false">VP11!Q62</f>
        <v>8</v>
      </c>
      <c r="M54" s="2" t="n">
        <f aca="false">VP11!R62</f>
        <v>5132.19</v>
      </c>
      <c r="N54" s="3" t="n">
        <f aca="false">VP11!S62</f>
        <v>11</v>
      </c>
      <c r="O54" s="2" t="n">
        <f aca="false">VP11!T62</f>
        <v>13138.62</v>
      </c>
      <c r="P54" s="3" t="n">
        <f aca="false">VP11!U62</f>
        <v>28</v>
      </c>
      <c r="Q54" s="2" t="n">
        <f aca="false">VP11!V62</f>
        <v>35527.43</v>
      </c>
      <c r="R54" s="3" t="n">
        <f aca="false">VP11!W62</f>
        <v>76</v>
      </c>
    </row>
    <row r="55" customFormat="false" ht="12.8" hidden="false" customHeight="false" outlineLevel="0" collapsed="false">
      <c r="A55" s="14" t="n">
        <v>110400</v>
      </c>
      <c r="B55" s="15" t="s">
        <v>77</v>
      </c>
      <c r="C55" s="2" t="n">
        <f aca="false">VP11!H95</f>
        <v>36539</v>
      </c>
      <c r="D55" s="2" t="n">
        <f aca="false">VP11!I95</f>
        <v>0</v>
      </c>
      <c r="E55" s="2" t="n">
        <f aca="false">VP11!J95</f>
        <v>0</v>
      </c>
      <c r="F55" s="2" t="n">
        <f aca="false">VP11!K95</f>
        <v>0</v>
      </c>
      <c r="G55" s="2" t="n">
        <f aca="false">VP11!L95</f>
        <v>1500</v>
      </c>
      <c r="H55" s="2" t="n">
        <f aca="false">VP11!M95</f>
        <v>0</v>
      </c>
      <c r="I55" s="2" t="n">
        <f aca="false">VP11!N95</f>
        <v>50</v>
      </c>
      <c r="J55" s="2" t="n">
        <f aca="false">VP11!O95</f>
        <v>38089</v>
      </c>
      <c r="K55" s="2" t="n">
        <f aca="false">VP11!P95</f>
        <v>4293.08</v>
      </c>
      <c r="L55" s="3" t="n">
        <f aca="false">VP11!Q95</f>
        <v>11</v>
      </c>
      <c r="M55" s="2" t="n">
        <f aca="false">VP11!R95</f>
        <v>12500.1</v>
      </c>
      <c r="N55" s="3" t="n">
        <f aca="false">VP11!S95</f>
        <v>33</v>
      </c>
      <c r="O55" s="2" t="n">
        <f aca="false">VP11!T95</f>
        <v>25265.58</v>
      </c>
      <c r="P55" s="3" t="n">
        <f aca="false">VP11!U95</f>
        <v>66</v>
      </c>
      <c r="Q55" s="2" t="n">
        <f aca="false">VP11!V95</f>
        <v>38017.82</v>
      </c>
      <c r="R55" s="3" t="n">
        <f aca="false">VP11!W95</f>
        <v>100</v>
      </c>
    </row>
    <row r="56" s="20" customFormat="true" ht="12.8" hidden="false" customHeight="false" outlineLevel="0" collapsed="false">
      <c r="A56" s="16" t="n">
        <v>110000</v>
      </c>
      <c r="B56" s="17" t="s">
        <v>78</v>
      </c>
      <c r="C56" s="18" t="n">
        <f aca="false">VP11!H96</f>
        <v>122673</v>
      </c>
      <c r="D56" s="18" t="n">
        <f aca="false">VP11!I96</f>
        <v>119464</v>
      </c>
      <c r="E56" s="18" t="n">
        <f aca="false">VP11!J96</f>
        <v>114982</v>
      </c>
      <c r="F56" s="18" t="n">
        <f aca="false">VP11!K96</f>
        <v>150</v>
      </c>
      <c r="G56" s="18" t="n">
        <f aca="false">VP11!L96</f>
        <v>3600</v>
      </c>
      <c r="H56" s="18" t="n">
        <f aca="false">VP11!M96</f>
        <v>0</v>
      </c>
      <c r="I56" s="18" t="n">
        <f aca="false">VP11!N96</f>
        <v>2681</v>
      </c>
      <c r="J56" s="18" t="n">
        <f aca="false">VP11!O96</f>
        <v>128254</v>
      </c>
      <c r="K56" s="18" t="n">
        <f aca="false">VP11!P96</f>
        <v>10882.62</v>
      </c>
      <c r="L56" s="19" t="n">
        <f aca="false">VP11!Q96</f>
        <v>8</v>
      </c>
      <c r="M56" s="18" t="n">
        <f aca="false">VP11!R96</f>
        <v>22982.98</v>
      </c>
      <c r="N56" s="19" t="n">
        <f aca="false">VP11!S96</f>
        <v>18</v>
      </c>
      <c r="O56" s="18" t="n">
        <f aca="false">VP11!T96</f>
        <v>46695.65</v>
      </c>
      <c r="P56" s="19" t="n">
        <f aca="false">VP11!U96</f>
        <v>36</v>
      </c>
      <c r="Q56" s="18" t="n">
        <f aca="false">VP11!V96</f>
        <v>90675.6</v>
      </c>
      <c r="R56" s="19" t="n">
        <f aca="false">VP11!W96</f>
        <v>71</v>
      </c>
    </row>
    <row r="57" customFormat="false" ht="12.8" hidden="false" customHeight="false" outlineLevel="0" collapsed="false">
      <c r="A57" s="14" t="n">
        <v>120100</v>
      </c>
      <c r="B57" s="15" t="s">
        <v>79</v>
      </c>
      <c r="C57" s="2" t="n">
        <f aca="false">VP12!H16</f>
        <v>8544</v>
      </c>
      <c r="D57" s="2" t="n">
        <f aca="false">VP12!I16</f>
        <v>15957</v>
      </c>
      <c r="E57" s="2" t="n">
        <f aca="false">VP12!J16</f>
        <v>17391</v>
      </c>
      <c r="F57" s="2" t="n">
        <f aca="false">VP12!K16</f>
        <v>-2.8</v>
      </c>
      <c r="G57" s="2" t="n">
        <f aca="false">VP12!L16</f>
        <v>0</v>
      </c>
      <c r="H57" s="2" t="n">
        <f aca="false">VP12!M16</f>
        <v>0</v>
      </c>
      <c r="I57" s="2" t="n">
        <f aca="false">VP12!N16</f>
        <v>304.76</v>
      </c>
      <c r="J57" s="2" t="n">
        <f aca="false">VP12!O16</f>
        <v>8845.96</v>
      </c>
      <c r="K57" s="2" t="n">
        <f aca="false">VP12!P16</f>
        <v>4529.47</v>
      </c>
      <c r="L57" s="3" t="n">
        <f aca="false">VP12!Q16</f>
        <v>51</v>
      </c>
      <c r="M57" s="2" t="n">
        <f aca="false">VP12!R16</f>
        <v>7192.37</v>
      </c>
      <c r="N57" s="3" t="n">
        <f aca="false">VP12!S16</f>
        <v>81</v>
      </c>
      <c r="O57" s="2" t="n">
        <f aca="false">VP12!T16</f>
        <v>8145.54</v>
      </c>
      <c r="P57" s="3" t="n">
        <f aca="false">VP12!U16</f>
        <v>92</v>
      </c>
      <c r="Q57" s="2" t="n">
        <f aca="false">VP12!V16</f>
        <v>8846.07</v>
      </c>
      <c r="R57" s="3" t="n">
        <f aca="false">VP12!W16</f>
        <v>100</v>
      </c>
    </row>
    <row r="58" customFormat="false" ht="12.8" hidden="false" customHeight="false" outlineLevel="0" collapsed="false">
      <c r="A58" s="14" t="n">
        <v>120200</v>
      </c>
      <c r="B58" s="15" t="s">
        <v>80</v>
      </c>
      <c r="C58" s="2" t="n">
        <f aca="false">VP12!H20</f>
        <v>7000</v>
      </c>
      <c r="D58" s="2" t="n">
        <f aca="false">VP12!I20</f>
        <v>7000</v>
      </c>
      <c r="E58" s="2" t="n">
        <f aca="false">VP12!J20</f>
        <v>7000</v>
      </c>
      <c r="F58" s="2" t="n">
        <f aca="false">VP12!K20</f>
        <v>0</v>
      </c>
      <c r="G58" s="2" t="n">
        <f aca="false">VP12!L20</f>
        <v>0</v>
      </c>
      <c r="H58" s="2" t="n">
        <f aca="false">VP12!M20</f>
        <v>0</v>
      </c>
      <c r="I58" s="2" t="n">
        <f aca="false">VP12!N20</f>
        <v>-267.03</v>
      </c>
      <c r="J58" s="2" t="n">
        <f aca="false">VP12!O20</f>
        <v>6732.97</v>
      </c>
      <c r="K58" s="2" t="n">
        <f aca="false">VP12!P20</f>
        <v>1141.8</v>
      </c>
      <c r="L58" s="3" t="n">
        <f aca="false">VP12!Q20</f>
        <v>17</v>
      </c>
      <c r="M58" s="2" t="n">
        <f aca="false">VP12!R20</f>
        <v>2359.02</v>
      </c>
      <c r="N58" s="3" t="n">
        <f aca="false">VP12!S20</f>
        <v>35</v>
      </c>
      <c r="O58" s="2" t="n">
        <f aca="false">VP12!T20</f>
        <v>3693.54</v>
      </c>
      <c r="P58" s="3" t="n">
        <f aca="false">VP12!U20</f>
        <v>55</v>
      </c>
      <c r="Q58" s="2" t="n">
        <f aca="false">VP12!V20</f>
        <v>5686</v>
      </c>
      <c r="R58" s="3" t="n">
        <f aca="false">VP12!W20</f>
        <v>84</v>
      </c>
    </row>
    <row r="59" customFormat="false" ht="12.8" hidden="false" customHeight="false" outlineLevel="0" collapsed="false">
      <c r="A59" s="14" t="n">
        <v>120300</v>
      </c>
      <c r="B59" s="15" t="s">
        <v>81</v>
      </c>
      <c r="C59" s="2" t="n">
        <f aca="false">VP12!H26</f>
        <v>3600</v>
      </c>
      <c r="D59" s="2" t="n">
        <f aca="false">VP12!I26</f>
        <v>3600</v>
      </c>
      <c r="E59" s="2" t="n">
        <f aca="false">VP12!J26</f>
        <v>3600</v>
      </c>
      <c r="F59" s="2" t="n">
        <f aca="false">VP12!K26</f>
        <v>1200</v>
      </c>
      <c r="G59" s="2" t="n">
        <f aca="false">VP12!L26</f>
        <v>0</v>
      </c>
      <c r="H59" s="2" t="n">
        <f aca="false">VP12!M26</f>
        <v>0</v>
      </c>
      <c r="I59" s="2" t="n">
        <f aca="false">VP12!N26</f>
        <v>0</v>
      </c>
      <c r="J59" s="2" t="n">
        <f aca="false">VP12!O26</f>
        <v>4800</v>
      </c>
      <c r="K59" s="2" t="n">
        <f aca="false">VP12!P26</f>
        <v>479.28</v>
      </c>
      <c r="L59" s="3" t="n">
        <f aca="false">VP12!Q26</f>
        <v>10</v>
      </c>
      <c r="M59" s="2" t="n">
        <f aca="false">VP12!R26</f>
        <v>1540.64</v>
      </c>
      <c r="N59" s="3" t="n">
        <f aca="false">VP12!S26</f>
        <v>32</v>
      </c>
      <c r="O59" s="2" t="n">
        <f aca="false">VP12!T26</f>
        <v>1926.88</v>
      </c>
      <c r="P59" s="3" t="n">
        <f aca="false">VP12!U26</f>
        <v>40</v>
      </c>
      <c r="Q59" s="2" t="n">
        <f aca="false">VP12!V26</f>
        <v>2600.12</v>
      </c>
      <c r="R59" s="3" t="n">
        <f aca="false">VP12!W26</f>
        <v>54</v>
      </c>
    </row>
    <row r="60" customFormat="false" ht="12.8" hidden="false" customHeight="false" outlineLevel="0" collapsed="false">
      <c r="A60" s="1" t="n">
        <v>120400</v>
      </c>
      <c r="B60" s="0" t="s">
        <v>82</v>
      </c>
      <c r="C60" s="2" t="n">
        <f aca="false">VP12!H28</f>
        <v>3000</v>
      </c>
      <c r="D60" s="2" t="n">
        <f aca="false">VP12!I28</f>
        <v>3000</v>
      </c>
      <c r="E60" s="2" t="n">
        <f aca="false">VP12!J28</f>
        <v>3000</v>
      </c>
      <c r="F60" s="2" t="n">
        <f aca="false">VP12!K28</f>
        <v>2400</v>
      </c>
      <c r="G60" s="2" t="n">
        <f aca="false">VP12!L28</f>
        <v>0</v>
      </c>
      <c r="H60" s="2" t="n">
        <f aca="false">VP12!M28</f>
        <v>0</v>
      </c>
      <c r="I60" s="2" t="n">
        <f aca="false">VP12!N28</f>
        <v>200</v>
      </c>
      <c r="J60" s="2" t="n">
        <f aca="false">VP12!O28</f>
        <v>3400</v>
      </c>
      <c r="K60" s="2" t="n">
        <f aca="false">VP12!P28</f>
        <v>0</v>
      </c>
      <c r="L60" s="3" t="n">
        <f aca="false">VP12!Q28</f>
        <v>0</v>
      </c>
      <c r="M60" s="2" t="n">
        <f aca="false">VP12!R28</f>
        <v>1300</v>
      </c>
      <c r="N60" s="3" t="n">
        <f aca="false">VP12!S28</f>
        <v>38</v>
      </c>
      <c r="O60" s="2" t="n">
        <f aca="false">VP12!T28</f>
        <v>3100</v>
      </c>
      <c r="P60" s="3" t="n">
        <f aca="false">VP12!U28</f>
        <v>91</v>
      </c>
      <c r="Q60" s="2" t="n">
        <f aca="false">VP12!V28</f>
        <v>3400</v>
      </c>
      <c r="R60" s="3" t="n">
        <f aca="false">VP12!W28</f>
        <v>100</v>
      </c>
    </row>
    <row r="61" customFormat="false" ht="12.8" hidden="false" customHeight="false" outlineLevel="0" collapsed="false">
      <c r="A61" s="1" t="n">
        <v>120500</v>
      </c>
      <c r="B61" s="0" t="s">
        <v>83</v>
      </c>
      <c r="C61" s="2" t="n">
        <f aca="false">VP12!H32</f>
        <v>6000</v>
      </c>
      <c r="D61" s="2" t="n">
        <f aca="false">VP12!I32</f>
        <v>4000</v>
      </c>
      <c r="E61" s="2" t="n">
        <f aca="false">VP12!J32</f>
        <v>4000</v>
      </c>
      <c r="F61" s="2" t="n">
        <f aca="false">VP12!K32</f>
        <v>0</v>
      </c>
      <c r="G61" s="2" t="n">
        <f aca="false">VP12!L32</f>
        <v>0</v>
      </c>
      <c r="H61" s="2" t="n">
        <f aca="false">VP12!M32</f>
        <v>0</v>
      </c>
      <c r="I61" s="2" t="n">
        <f aca="false">VP12!N32</f>
        <v>0</v>
      </c>
      <c r="J61" s="2" t="n">
        <f aca="false">VP12!O32</f>
        <v>6000</v>
      </c>
      <c r="K61" s="2" t="n">
        <f aca="false">VP12!P32</f>
        <v>0</v>
      </c>
      <c r="L61" s="3" t="n">
        <f aca="false">VP12!Q32</f>
        <v>0</v>
      </c>
      <c r="M61" s="2" t="n">
        <f aca="false">VP12!R32</f>
        <v>3000</v>
      </c>
      <c r="N61" s="3" t="n">
        <f aca="false">VP12!S32</f>
        <v>50</v>
      </c>
      <c r="O61" s="2" t="n">
        <f aca="false">VP12!T32</f>
        <v>3000</v>
      </c>
      <c r="P61" s="3" t="n">
        <f aca="false">VP12!U32</f>
        <v>50</v>
      </c>
      <c r="Q61" s="2" t="n">
        <f aca="false">VP12!V32</f>
        <v>3000</v>
      </c>
      <c r="R61" s="3" t="n">
        <f aca="false">VP12!W32</f>
        <v>50</v>
      </c>
    </row>
    <row r="62" customFormat="false" ht="12.8" hidden="false" customHeight="false" outlineLevel="0" collapsed="false">
      <c r="A62" s="1" t="n">
        <v>120601</v>
      </c>
      <c r="B62" s="0" t="s">
        <v>84</v>
      </c>
      <c r="C62" s="2" t="n">
        <f aca="false">VP12!H79</f>
        <v>72035</v>
      </c>
      <c r="D62" s="2" t="n">
        <f aca="false">VP12!I79</f>
        <v>75789</v>
      </c>
      <c r="E62" s="2" t="n">
        <f aca="false">VP12!J79</f>
        <v>69853</v>
      </c>
      <c r="F62" s="2" t="n">
        <f aca="false">VP12!K79</f>
        <v>-0.2</v>
      </c>
      <c r="G62" s="2" t="n">
        <f aca="false">VP12!L79</f>
        <v>0</v>
      </c>
      <c r="H62" s="2" t="n">
        <f aca="false">VP12!M79</f>
        <v>0</v>
      </c>
      <c r="I62" s="2" t="n">
        <f aca="false">VP12!N79</f>
        <v>0</v>
      </c>
      <c r="J62" s="2" t="n">
        <f aca="false">VP12!O79</f>
        <v>72034.8</v>
      </c>
      <c r="K62" s="2" t="n">
        <f aca="false">VP12!P79</f>
        <v>15352.35</v>
      </c>
      <c r="L62" s="3" t="n">
        <f aca="false">VP12!Q79</f>
        <v>21</v>
      </c>
      <c r="M62" s="2" t="n">
        <f aca="false">VP12!R79</f>
        <v>32936.94</v>
      </c>
      <c r="N62" s="3" t="n">
        <f aca="false">VP12!S79</f>
        <v>46</v>
      </c>
      <c r="O62" s="2" t="n">
        <f aca="false">VP12!T79</f>
        <v>49724.64</v>
      </c>
      <c r="P62" s="3" t="n">
        <f aca="false">VP12!U79</f>
        <v>69</v>
      </c>
      <c r="Q62" s="2" t="n">
        <f aca="false">VP12!V79</f>
        <v>67816.12</v>
      </c>
      <c r="R62" s="3" t="n">
        <f aca="false">VP12!W79</f>
        <v>94</v>
      </c>
    </row>
    <row r="63" customFormat="false" ht="12.8" hidden="false" customHeight="false" outlineLevel="0" collapsed="false">
      <c r="A63" s="1" t="n">
        <v>120602</v>
      </c>
      <c r="B63" s="0" t="s">
        <v>85</v>
      </c>
      <c r="C63" s="2" t="n">
        <f aca="false">VP12!H117</f>
        <v>20499</v>
      </c>
      <c r="D63" s="2" t="n">
        <f aca="false">VP12!I117</f>
        <v>0</v>
      </c>
      <c r="E63" s="2" t="n">
        <f aca="false">VP12!J117</f>
        <v>0</v>
      </c>
      <c r="F63" s="2" t="n">
        <f aca="false">VP12!K117</f>
        <v>0.200000000000045</v>
      </c>
      <c r="G63" s="2" t="n">
        <f aca="false">VP12!L117</f>
        <v>0</v>
      </c>
      <c r="H63" s="2" t="n">
        <f aca="false">VP12!M117</f>
        <v>0</v>
      </c>
      <c r="I63" s="2" t="n">
        <f aca="false">VP12!N117</f>
        <v>0</v>
      </c>
      <c r="J63" s="2" t="n">
        <f aca="false">VP12!O117</f>
        <v>20499.2</v>
      </c>
      <c r="K63" s="2" t="n">
        <f aca="false">VP12!P117</f>
        <v>6880.76</v>
      </c>
      <c r="L63" s="3" t="n">
        <f aca="false">VP12!Q117</f>
        <v>34</v>
      </c>
      <c r="M63" s="2" t="n">
        <f aca="false">VP12!R117</f>
        <v>12210.96</v>
      </c>
      <c r="N63" s="3" t="n">
        <f aca="false">VP12!S117</f>
        <v>60</v>
      </c>
      <c r="O63" s="2" t="n">
        <f aca="false">VP12!T117</f>
        <v>12287.96</v>
      </c>
      <c r="P63" s="3" t="n">
        <f aca="false">VP12!U117</f>
        <v>60</v>
      </c>
      <c r="Q63" s="2" t="n">
        <f aca="false">VP12!V117</f>
        <v>15490.79</v>
      </c>
      <c r="R63" s="3" t="n">
        <f aca="false">VP12!W117</f>
        <v>76</v>
      </c>
    </row>
    <row r="64" customFormat="false" ht="12.8" hidden="false" customHeight="false" outlineLevel="0" collapsed="false">
      <c r="A64" s="1" t="n">
        <v>120600</v>
      </c>
      <c r="B64" s="0" t="s">
        <v>84</v>
      </c>
      <c r="C64" s="2" t="n">
        <f aca="false">VP12!H118</f>
        <v>92534</v>
      </c>
      <c r="D64" s="2" t="n">
        <f aca="false">VP12!I118</f>
        <v>75789</v>
      </c>
      <c r="E64" s="2" t="n">
        <f aca="false">VP12!J118</f>
        <v>69853</v>
      </c>
      <c r="F64" s="2" t="n">
        <f aca="false">VP12!K118</f>
        <v>4.49917880729345E-014</v>
      </c>
      <c r="G64" s="2" t="n">
        <f aca="false">VP12!L118</f>
        <v>0</v>
      </c>
      <c r="H64" s="2" t="n">
        <f aca="false">VP12!M118</f>
        <v>0</v>
      </c>
      <c r="I64" s="2" t="n">
        <f aca="false">VP12!N118</f>
        <v>0</v>
      </c>
      <c r="J64" s="2" t="n">
        <f aca="false">VP12!O118</f>
        <v>92534</v>
      </c>
      <c r="K64" s="2" t="n">
        <f aca="false">VP12!P118</f>
        <v>22233.11</v>
      </c>
      <c r="L64" s="3" t="n">
        <f aca="false">VP12!Q118</f>
        <v>24</v>
      </c>
      <c r="M64" s="2" t="n">
        <f aca="false">VP12!R118</f>
        <v>45147.9</v>
      </c>
      <c r="N64" s="3" t="n">
        <f aca="false">VP12!S118</f>
        <v>49</v>
      </c>
      <c r="O64" s="2" t="n">
        <f aca="false">VP12!T118</f>
        <v>62012.6</v>
      </c>
      <c r="P64" s="3" t="n">
        <f aca="false">VP12!U118</f>
        <v>67</v>
      </c>
      <c r="Q64" s="2" t="n">
        <f aca="false">VP12!V118</f>
        <v>83306.91</v>
      </c>
      <c r="R64" s="3" t="n">
        <f aca="false">VP12!W118</f>
        <v>90</v>
      </c>
    </row>
    <row r="65" s="20" customFormat="true" ht="12.8" hidden="false" customHeight="false" outlineLevel="0" collapsed="false">
      <c r="A65" s="26" t="n">
        <v>120000</v>
      </c>
      <c r="B65" s="27" t="s">
        <v>86</v>
      </c>
      <c r="C65" s="18" t="n">
        <f aca="false">VP12!H119</f>
        <v>120678</v>
      </c>
      <c r="D65" s="18" t="n">
        <f aca="false">VP12!I119</f>
        <v>109346</v>
      </c>
      <c r="E65" s="18" t="n">
        <f aca="false">VP12!J119</f>
        <v>104844</v>
      </c>
      <c r="F65" s="18" t="n">
        <f aca="false">VP12!K119</f>
        <v>3597.2</v>
      </c>
      <c r="G65" s="18" t="n">
        <f aca="false">VP12!L119</f>
        <v>0</v>
      </c>
      <c r="H65" s="18" t="n">
        <f aca="false">VP12!M119</f>
        <v>0</v>
      </c>
      <c r="I65" s="18" t="n">
        <f aca="false">VP12!N119</f>
        <v>237.73</v>
      </c>
      <c r="J65" s="18" t="n">
        <f aca="false">VP12!O119</f>
        <v>122312.93</v>
      </c>
      <c r="K65" s="18" t="n">
        <f aca="false">VP12!P119</f>
        <v>28383.66</v>
      </c>
      <c r="L65" s="19" t="n">
        <f aca="false">VP12!Q119</f>
        <v>23</v>
      </c>
      <c r="M65" s="18" t="n">
        <f aca="false">VP12!R119</f>
        <v>60539.93</v>
      </c>
      <c r="N65" s="19" t="n">
        <f aca="false">VP12!S119</f>
        <v>49</v>
      </c>
      <c r="O65" s="18" t="n">
        <f aca="false">VP12!T119</f>
        <v>81878.56</v>
      </c>
      <c r="P65" s="19" t="n">
        <f aca="false">VP12!U119</f>
        <v>67</v>
      </c>
      <c r="Q65" s="18" t="n">
        <f aca="false">VP12!V119</f>
        <v>106839.1</v>
      </c>
      <c r="R65" s="19" t="n">
        <f aca="false">VP12!W119</f>
        <v>87</v>
      </c>
    </row>
    <row r="66" customFormat="false" ht="12.8" hidden="false" customHeight="false" outlineLevel="0" collapsed="false">
      <c r="A66" s="1" t="n">
        <v>130100</v>
      </c>
      <c r="B66" s="0" t="s">
        <v>87</v>
      </c>
      <c r="C66" s="2" t="n">
        <f aca="false">VP13!H26</f>
        <v>16719</v>
      </c>
      <c r="D66" s="2" t="n">
        <f aca="false">VP13!I26</f>
        <v>16770</v>
      </c>
      <c r="E66" s="2" t="n">
        <f aca="false">VP13!J26</f>
        <v>17020</v>
      </c>
      <c r="F66" s="2" t="n">
        <f aca="false">VP13!K26</f>
        <v>263.52</v>
      </c>
      <c r="G66" s="2" t="n">
        <f aca="false">VP13!L26</f>
        <v>105</v>
      </c>
      <c r="H66" s="2" t="n">
        <f aca="false">VP13!M26</f>
        <v>0</v>
      </c>
      <c r="I66" s="2" t="n">
        <f aca="false">VP13!N26</f>
        <v>1917</v>
      </c>
      <c r="J66" s="2" t="n">
        <f aca="false">VP13!O26</f>
        <v>19004.52</v>
      </c>
      <c r="K66" s="2" t="n">
        <f aca="false">VP13!P26</f>
        <v>4283.86</v>
      </c>
      <c r="L66" s="3" t="n">
        <f aca="false">VP13!Q26</f>
        <v>23</v>
      </c>
      <c r="M66" s="2" t="n">
        <f aca="false">VP13!R26</f>
        <v>8293.11</v>
      </c>
      <c r="N66" s="3" t="n">
        <f aca="false">VP13!S26</f>
        <v>44</v>
      </c>
      <c r="O66" s="2" t="n">
        <f aca="false">VP13!T26</f>
        <v>12414.47</v>
      </c>
      <c r="P66" s="3" t="n">
        <f aca="false">VP13!U26</f>
        <v>65</v>
      </c>
      <c r="Q66" s="2" t="n">
        <f aca="false">VP13!V26</f>
        <v>18127.09</v>
      </c>
      <c r="R66" s="3" t="n">
        <f aca="false">VP13!W26</f>
        <v>95</v>
      </c>
    </row>
    <row r="67" s="20" customFormat="true" ht="12.8" hidden="false" customHeight="false" outlineLevel="0" collapsed="false">
      <c r="A67" s="26" t="n">
        <v>130000</v>
      </c>
      <c r="B67" s="27" t="s">
        <v>88</v>
      </c>
      <c r="C67" s="18" t="n">
        <f aca="false">VP13!H27</f>
        <v>16719</v>
      </c>
      <c r="D67" s="18" t="n">
        <f aca="false">VP13!I27</f>
        <v>16770</v>
      </c>
      <c r="E67" s="18" t="n">
        <f aca="false">VP13!J27</f>
        <v>17020</v>
      </c>
      <c r="F67" s="18" t="n">
        <f aca="false">VP13!K27</f>
        <v>263.52</v>
      </c>
      <c r="G67" s="18" t="n">
        <f aca="false">VP13!L27</f>
        <v>105</v>
      </c>
      <c r="H67" s="18" t="n">
        <f aca="false">VP13!M27</f>
        <v>0</v>
      </c>
      <c r="I67" s="18" t="n">
        <f aca="false">VP13!N27</f>
        <v>1917</v>
      </c>
      <c r="J67" s="18" t="n">
        <f aca="false">VP13!O27</f>
        <v>19004.52</v>
      </c>
      <c r="K67" s="18" t="n">
        <f aca="false">VP13!P27</f>
        <v>4283.86</v>
      </c>
      <c r="L67" s="19" t="n">
        <f aca="false">VP13!Q27</f>
        <v>23</v>
      </c>
      <c r="M67" s="18" t="n">
        <f aca="false">VP13!R27</f>
        <v>8293.11</v>
      </c>
      <c r="N67" s="19" t="n">
        <f aca="false">VP13!S27</f>
        <v>44</v>
      </c>
      <c r="O67" s="18" t="n">
        <f aca="false">VP13!T27</f>
        <v>12414.47</v>
      </c>
      <c r="P67" s="19" t="n">
        <f aca="false">VP13!U27</f>
        <v>65</v>
      </c>
      <c r="Q67" s="18" t="n">
        <f aca="false">VP13!V27</f>
        <v>18127.09</v>
      </c>
      <c r="R67" s="19" t="n">
        <f aca="false">VP13!W27</f>
        <v>95</v>
      </c>
    </row>
    <row r="68" s="13" customFormat="true" ht="12.8" hidden="false" customHeight="false" outlineLevel="0" collapsed="false">
      <c r="A68" s="28" t="s">
        <v>89</v>
      </c>
      <c r="B68" s="29"/>
      <c r="C68" s="30" t="n">
        <f aca="false">C13+C16+C23+C27+C32+C37+C40+C44+C47+C51+C56+C65+C67</f>
        <v>1383075</v>
      </c>
      <c r="D68" s="30" t="n">
        <f aca="false">D13+D16+D23+D27+D32+D37+D40+D44+D47+D51+D56+D65+D67</f>
        <v>1319788</v>
      </c>
      <c r="E68" s="30" t="n">
        <f aca="false">E13+E16+E23+E27+E32+E37+E40+E44+E47+E51+E56+E65+E67</f>
        <v>1314640</v>
      </c>
      <c r="F68" s="30" t="n">
        <f aca="false">F13+F16+F23+F27+F32+F37+F40+F44+F47+F51+F56+F65+F67</f>
        <v>9993.67</v>
      </c>
      <c r="G68" s="30" t="n">
        <f aca="false">G13+G16+G23+G27+G32+G37+G40+G44+G47+G51+G56+G65+G67</f>
        <v>5351.54</v>
      </c>
      <c r="H68" s="30" t="n">
        <f aca="false">H13+H16+H23+H27+H32+H37+H40+H44+H47+H51+H56+H65+H67</f>
        <v>-200</v>
      </c>
      <c r="I68" s="30" t="n">
        <f aca="false">I13+I16+I23+I27+I32+I37+I40+I44+I47+I51+I56+I65+I67</f>
        <v>10231.68</v>
      </c>
      <c r="J68" s="30" t="n">
        <f aca="false">J13+J16+J23+J27+J32+J37+J40+J44+J47+J51+J56+J65+J67</f>
        <v>1404508.85</v>
      </c>
      <c r="K68" s="30" t="n">
        <f aca="false">K13+K16+K23+K27+K32+K37+K40+K44+K47+K51+K56+K65+K67</f>
        <v>272830.65</v>
      </c>
      <c r="L68" s="31" t="n">
        <f aca="false">ROUND(K68/$J68*100,0)</f>
        <v>19</v>
      </c>
      <c r="M68" s="30" t="n">
        <f aca="false">M13+M16+M23+M27+M32+M37+M40+M44+M47+M51+M56+M65+M67</f>
        <v>562282</v>
      </c>
      <c r="N68" s="31" t="n">
        <f aca="false">ROUND(M68/$J68*100,0)</f>
        <v>40</v>
      </c>
      <c r="O68" s="30" t="n">
        <f aca="false">O13+O16+O23+O27+O32+O37+O40+O44+O47+O51+O56+O65+O67</f>
        <v>840123.88</v>
      </c>
      <c r="P68" s="31" t="n">
        <f aca="false">ROUND(O68/$J68*100,0)</f>
        <v>60</v>
      </c>
      <c r="Q68" s="30" t="n">
        <f aca="false">Q13+Q16+Q23+Q27+Q32+Q37+Q40+Q44+Q47+Q51+Q56+Q65+Q67</f>
        <v>1220801.64</v>
      </c>
      <c r="R68" s="31" t="n">
        <f aca="false">ROUND(Q68/$J68*100,0)</f>
        <v>87</v>
      </c>
    </row>
  </sheetData>
  <sheetProtection sheet="true" objects="true" scenarios="true"/>
  <mergeCells count="7">
    <mergeCell ref="A1:A2"/>
    <mergeCell ref="B1:B2"/>
    <mergeCell ref="C1:E2"/>
    <mergeCell ref="F1:I1"/>
    <mergeCell ref="J1:J2"/>
    <mergeCell ref="K1:R1"/>
    <mergeCell ref="A7:B7"/>
  </mergeCells>
  <printOptions headings="false" gridLines="true" gridLinesSet="true" horizontalCentered="true" verticalCentered="false"/>
  <pageMargins left="0.196527777777778" right="0.196527777777778" top="0.434027777777778" bottom="0.196527777777778" header="0.196527777777778" footer="0.511805555555555"/>
  <pageSetup paperSize="9" scale="84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&amp;LObec Nesluša&amp;CSumár plnenia rozpočtu 2015&amp;RČerpanie k 31. 12. 2015</oddHeader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6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388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50100</v>
      </c>
      <c r="B3" s="111" t="s">
        <v>389</v>
      </c>
      <c r="C3" s="136" t="n">
        <v>632001</v>
      </c>
      <c r="D3" s="101"/>
      <c r="E3" s="136" t="n">
        <v>41</v>
      </c>
      <c r="F3" s="90" t="s">
        <v>101</v>
      </c>
      <c r="G3" s="61" t="s">
        <v>390</v>
      </c>
      <c r="H3" s="49" t="n">
        <v>418</v>
      </c>
      <c r="I3" s="49" t="n">
        <f aca="false">H3</f>
        <v>418</v>
      </c>
      <c r="J3" s="49" t="n">
        <f aca="false">I3</f>
        <v>418</v>
      </c>
      <c r="K3" s="51"/>
      <c r="L3" s="55"/>
      <c r="M3" s="55"/>
      <c r="N3" s="55"/>
      <c r="O3" s="49" t="n">
        <f aca="false">H3+SUM(K3:N3)</f>
        <v>418</v>
      </c>
      <c r="P3" s="51" t="n">
        <v>76</v>
      </c>
      <c r="Q3" s="53" t="n">
        <f aca="false">ROUND(P3/$O3*100,0)</f>
        <v>18</v>
      </c>
      <c r="R3" s="51" t="n">
        <v>190</v>
      </c>
      <c r="S3" s="53" t="n">
        <f aca="false">ROUND(R3/$O3*100,0)</f>
        <v>45</v>
      </c>
      <c r="T3" s="55" t="n">
        <v>304</v>
      </c>
      <c r="U3" s="53" t="n">
        <f aca="false">ROUND(T3/$O3*100,0)</f>
        <v>73</v>
      </c>
      <c r="V3" s="55" t="n">
        <v>418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50100</v>
      </c>
      <c r="B4" s="111" t="s">
        <v>389</v>
      </c>
      <c r="C4" s="136" t="n">
        <v>632003</v>
      </c>
      <c r="D4" s="101"/>
      <c r="E4" s="136" t="n">
        <v>41</v>
      </c>
      <c r="F4" s="90" t="s">
        <v>101</v>
      </c>
      <c r="G4" s="61" t="s">
        <v>192</v>
      </c>
      <c r="H4" s="49" t="n">
        <v>200</v>
      </c>
      <c r="I4" s="49" t="n">
        <f aca="false">H4</f>
        <v>200</v>
      </c>
      <c r="J4" s="49" t="n">
        <f aca="false">I4</f>
        <v>200</v>
      </c>
      <c r="K4" s="51"/>
      <c r="L4" s="55"/>
      <c r="M4" s="55"/>
      <c r="N4" s="55"/>
      <c r="O4" s="49" t="n">
        <f aca="false">H4+SUM(K4:N4)</f>
        <v>200</v>
      </c>
      <c r="P4" s="51" t="n">
        <v>44.96</v>
      </c>
      <c r="Q4" s="53" t="n">
        <f aca="false">ROUND(P4/$O4*100,0)</f>
        <v>22</v>
      </c>
      <c r="R4" s="51" t="n">
        <v>57.47</v>
      </c>
      <c r="S4" s="53" t="n">
        <f aca="false">ROUND(R4/$O4*100,0)</f>
        <v>29</v>
      </c>
      <c r="T4" s="55" t="n">
        <v>67.77</v>
      </c>
      <c r="U4" s="53" t="n">
        <f aca="false">ROUND(T4/$O4*100,0)</f>
        <v>34</v>
      </c>
      <c r="V4" s="55" t="n">
        <v>79.24</v>
      </c>
      <c r="W4" s="53" t="n">
        <f aca="false">ROUND(V4/$O4*100,0)</f>
        <v>40</v>
      </c>
    </row>
    <row r="5" customFormat="false" ht="12.8" hidden="false" customHeight="false" outlineLevel="0" collapsed="false">
      <c r="A5" s="96" t="n">
        <v>50100</v>
      </c>
      <c r="B5" s="111" t="s">
        <v>389</v>
      </c>
      <c r="C5" s="136" t="n">
        <v>633001</v>
      </c>
      <c r="D5" s="101"/>
      <c r="E5" s="136" t="n">
        <v>41</v>
      </c>
      <c r="F5" s="90" t="s">
        <v>101</v>
      </c>
      <c r="G5" s="61" t="s">
        <v>201</v>
      </c>
      <c r="H5" s="49" t="n">
        <v>0</v>
      </c>
      <c r="I5" s="49" t="n">
        <f aca="false">H5</f>
        <v>0</v>
      </c>
      <c r="J5" s="49" t="n">
        <f aca="false">I5</f>
        <v>0</v>
      </c>
      <c r="K5" s="51" t="n">
        <v>183.6</v>
      </c>
      <c r="L5" s="55"/>
      <c r="M5" s="55"/>
      <c r="N5" s="55"/>
      <c r="O5" s="49" t="n">
        <f aca="false">H5+SUM(K5:N5)</f>
        <v>183.6</v>
      </c>
      <c r="P5" s="51" t="n">
        <v>0</v>
      </c>
      <c r="Q5" s="53" t="n">
        <f aca="false">ROUND(P5/$O5*100,0)</f>
        <v>0</v>
      </c>
      <c r="R5" s="51" t="n">
        <v>183.6</v>
      </c>
      <c r="S5" s="53" t="n">
        <f aca="false">ROUND(R5/$O5*100,0)</f>
        <v>100</v>
      </c>
      <c r="T5" s="55" t="n">
        <v>183.6</v>
      </c>
      <c r="U5" s="53" t="n">
        <f aca="false">ROUND(T5/$O5*100,0)</f>
        <v>100</v>
      </c>
      <c r="V5" s="55" t="n">
        <v>183.6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50100</v>
      </c>
      <c r="B6" s="111" t="s">
        <v>389</v>
      </c>
      <c r="C6" s="136" t="n">
        <v>633004</v>
      </c>
      <c r="D6" s="101"/>
      <c r="E6" s="136" t="n">
        <v>41</v>
      </c>
      <c r="F6" s="90" t="s">
        <v>101</v>
      </c>
      <c r="G6" s="61" t="s">
        <v>285</v>
      </c>
      <c r="H6" s="49" t="n">
        <v>0</v>
      </c>
      <c r="I6" s="49" t="n">
        <f aca="false">H6</f>
        <v>0</v>
      </c>
      <c r="J6" s="49" t="n">
        <f aca="false">I6</f>
        <v>0</v>
      </c>
      <c r="K6" s="51" t="n">
        <v>82.8</v>
      </c>
      <c r="L6" s="55"/>
      <c r="M6" s="55"/>
      <c r="N6" s="55"/>
      <c r="O6" s="49" t="n">
        <f aca="false">H6+SUM(K6:N6)</f>
        <v>82.8</v>
      </c>
      <c r="P6" s="51" t="n">
        <v>0</v>
      </c>
      <c r="Q6" s="53" t="n">
        <f aca="false">ROUND(P6/$O6*100,0)</f>
        <v>0</v>
      </c>
      <c r="R6" s="51" t="n">
        <v>82.8</v>
      </c>
      <c r="S6" s="53" t="n">
        <f aca="false">ROUND(R6/$O6*100,0)</f>
        <v>100</v>
      </c>
      <c r="T6" s="55" t="n">
        <v>82.8</v>
      </c>
      <c r="U6" s="53" t="n">
        <f aca="false">ROUND(T6/$O6*100,0)</f>
        <v>100</v>
      </c>
      <c r="V6" s="55" t="n">
        <v>82.8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50100</v>
      </c>
      <c r="B7" s="111" t="s">
        <v>389</v>
      </c>
      <c r="C7" s="136" t="n">
        <v>633006</v>
      </c>
      <c r="D7" s="101"/>
      <c r="E7" s="136" t="n">
        <v>41</v>
      </c>
      <c r="F7" s="90" t="s">
        <v>101</v>
      </c>
      <c r="G7" s="61" t="s">
        <v>193</v>
      </c>
      <c r="H7" s="49" t="n">
        <v>600</v>
      </c>
      <c r="I7" s="49" t="n">
        <f aca="false">H7</f>
        <v>600</v>
      </c>
      <c r="J7" s="49" t="n">
        <f aca="false">I7</f>
        <v>600</v>
      </c>
      <c r="K7" s="51"/>
      <c r="L7" s="55"/>
      <c r="M7" s="55"/>
      <c r="N7" s="55"/>
      <c r="O7" s="49" t="n">
        <f aca="false">H7+SUM(K7:N7)</f>
        <v>600</v>
      </c>
      <c r="P7" s="51" t="n">
        <v>25.93</v>
      </c>
      <c r="Q7" s="53" t="n">
        <f aca="false">ROUND(P7/$O7*100,0)</f>
        <v>4</v>
      </c>
      <c r="R7" s="51" t="n">
        <v>37.43</v>
      </c>
      <c r="S7" s="53" t="n">
        <f aca="false">ROUND(R7/$O7*100,0)</f>
        <v>6</v>
      </c>
      <c r="T7" s="55" t="n">
        <v>271.86</v>
      </c>
      <c r="U7" s="53" t="n">
        <f aca="false">ROUND(T7/$O7*100,0)</f>
        <v>45</v>
      </c>
      <c r="V7" s="55" t="n">
        <v>297.86</v>
      </c>
      <c r="W7" s="53" t="n">
        <f aca="false">ROUND(V7/$O7*100,0)</f>
        <v>50</v>
      </c>
    </row>
    <row r="8" customFormat="false" ht="12.8" hidden="false" customHeight="false" outlineLevel="0" collapsed="false">
      <c r="A8" s="96" t="n">
        <v>50100</v>
      </c>
      <c r="B8" s="111" t="s">
        <v>389</v>
      </c>
      <c r="C8" s="136" t="n">
        <v>633010</v>
      </c>
      <c r="D8" s="101"/>
      <c r="E8" s="136" t="n">
        <v>41</v>
      </c>
      <c r="F8" s="90" t="s">
        <v>101</v>
      </c>
      <c r="G8" s="61" t="s">
        <v>288</v>
      </c>
      <c r="H8" s="49" t="n">
        <v>1200</v>
      </c>
      <c r="I8" s="49" t="n">
        <f aca="false">H8</f>
        <v>1200</v>
      </c>
      <c r="J8" s="49" t="n">
        <f aca="false">I8</f>
        <v>1200</v>
      </c>
      <c r="K8" s="51"/>
      <c r="L8" s="55"/>
      <c r="M8" s="55"/>
      <c r="N8" s="55"/>
      <c r="O8" s="49" t="n">
        <f aca="false">H8+SUM(K8:N8)</f>
        <v>1200</v>
      </c>
      <c r="P8" s="51" t="n">
        <v>19</v>
      </c>
      <c r="Q8" s="53" t="n">
        <f aca="false">ROUND(P8/$O8*100,0)</f>
        <v>2</v>
      </c>
      <c r="R8" s="51" t="n">
        <v>902.09</v>
      </c>
      <c r="S8" s="53" t="n">
        <f aca="false">ROUND(R8/$O8*100,0)</f>
        <v>75</v>
      </c>
      <c r="T8" s="55" t="n">
        <v>902.09</v>
      </c>
      <c r="U8" s="53" t="n">
        <f aca="false">ROUND(T8/$O8*100,0)</f>
        <v>75</v>
      </c>
      <c r="V8" s="55" t="n">
        <v>902.09</v>
      </c>
      <c r="W8" s="53" t="n">
        <f aca="false">ROUND(V8/$O8*100,0)</f>
        <v>75</v>
      </c>
    </row>
    <row r="9" customFormat="false" ht="12.8" hidden="false" customHeight="false" outlineLevel="0" collapsed="false">
      <c r="A9" s="96" t="n">
        <v>50100</v>
      </c>
      <c r="B9" s="111" t="s">
        <v>389</v>
      </c>
      <c r="C9" s="136" t="n">
        <v>633015</v>
      </c>
      <c r="D9" s="101"/>
      <c r="E9" s="136" t="n">
        <v>41</v>
      </c>
      <c r="F9" s="90" t="s">
        <v>101</v>
      </c>
      <c r="G9" s="61" t="s">
        <v>391</v>
      </c>
      <c r="H9" s="49" t="n">
        <v>500</v>
      </c>
      <c r="I9" s="49" t="n">
        <f aca="false">H9</f>
        <v>500</v>
      </c>
      <c r="J9" s="49" t="n">
        <f aca="false">I9</f>
        <v>500</v>
      </c>
      <c r="K9" s="51"/>
      <c r="L9" s="55" t="n">
        <v>-110</v>
      </c>
      <c r="M9" s="55"/>
      <c r="N9" s="55"/>
      <c r="O9" s="49" t="n">
        <f aca="false">H9+SUM(K9:N9)</f>
        <v>390</v>
      </c>
      <c r="P9" s="51" t="n">
        <v>0</v>
      </c>
      <c r="Q9" s="53" t="n">
        <f aca="false">ROUND(P9/$O9*100,0)</f>
        <v>0</v>
      </c>
      <c r="R9" s="51" t="n">
        <v>0</v>
      </c>
      <c r="S9" s="53" t="n">
        <f aca="false">ROUND(R9/$O9*100,0)</f>
        <v>0</v>
      </c>
      <c r="T9" s="55" t="n">
        <v>0</v>
      </c>
      <c r="U9" s="53" t="n">
        <f aca="false">ROUND(T9/$O9*100,0)</f>
        <v>0</v>
      </c>
      <c r="V9" s="55" t="n">
        <v>0</v>
      </c>
      <c r="W9" s="53" t="n">
        <f aca="false">ROUND(V9/$O9*100,0)</f>
        <v>0</v>
      </c>
    </row>
    <row r="10" customFormat="false" ht="12.8" hidden="false" customHeight="false" outlineLevel="0" collapsed="false">
      <c r="A10" s="96" t="n">
        <v>50100</v>
      </c>
      <c r="B10" s="111" t="s">
        <v>389</v>
      </c>
      <c r="C10" s="136" t="n">
        <v>633016</v>
      </c>
      <c r="D10" s="101"/>
      <c r="E10" s="136" t="n">
        <v>41</v>
      </c>
      <c r="F10" s="90" t="s">
        <v>101</v>
      </c>
      <c r="G10" s="61" t="s">
        <v>194</v>
      </c>
      <c r="H10" s="49" t="n">
        <v>600</v>
      </c>
      <c r="I10" s="49" t="n">
        <f aca="false">H10</f>
        <v>600</v>
      </c>
      <c r="J10" s="49" t="n">
        <f aca="false">I10</f>
        <v>600</v>
      </c>
      <c r="K10" s="51"/>
      <c r="L10" s="55"/>
      <c r="M10" s="55"/>
      <c r="N10" s="55"/>
      <c r="O10" s="49" t="n">
        <f aca="false">H10+SUM(K10:N10)</f>
        <v>600</v>
      </c>
      <c r="P10" s="51" t="n">
        <v>273</v>
      </c>
      <c r="Q10" s="53" t="n">
        <f aca="false">ROUND(P10/$O10*100,0)</f>
        <v>46</v>
      </c>
      <c r="R10" s="51" t="n">
        <v>479.82</v>
      </c>
      <c r="S10" s="53" t="n">
        <f aca="false">ROUND(R10/$O10*100,0)</f>
        <v>80</v>
      </c>
      <c r="T10" s="55" t="n">
        <v>529.83</v>
      </c>
      <c r="U10" s="53" t="n">
        <f aca="false">ROUND(T10/$O10*100,0)</f>
        <v>88</v>
      </c>
      <c r="V10" s="55" t="n">
        <v>584.78</v>
      </c>
      <c r="W10" s="53" t="n">
        <f aca="false">ROUND(V10/$O10*100,0)</f>
        <v>97</v>
      </c>
    </row>
    <row r="11" customFormat="false" ht="12.8" hidden="false" customHeight="false" outlineLevel="0" collapsed="false">
      <c r="A11" s="96" t="n">
        <v>50100</v>
      </c>
      <c r="B11" s="111" t="s">
        <v>389</v>
      </c>
      <c r="C11" s="136" t="n">
        <v>634001</v>
      </c>
      <c r="D11" s="101"/>
      <c r="E11" s="136" t="n">
        <v>41</v>
      </c>
      <c r="F11" s="90" t="s">
        <v>101</v>
      </c>
      <c r="G11" s="61" t="s">
        <v>195</v>
      </c>
      <c r="H11" s="49" t="n">
        <v>800</v>
      </c>
      <c r="I11" s="49" t="n">
        <f aca="false">H11</f>
        <v>800</v>
      </c>
      <c r="J11" s="49" t="n">
        <f aca="false">I11</f>
        <v>800</v>
      </c>
      <c r="K11" s="51"/>
      <c r="L11" s="55" t="n">
        <f aca="false">100+900</f>
        <v>1000</v>
      </c>
      <c r="M11" s="55"/>
      <c r="N11" s="55"/>
      <c r="O11" s="49" t="n">
        <f aca="false">H11+SUM(K11:N11)</f>
        <v>1800</v>
      </c>
      <c r="P11" s="51" t="n">
        <v>78.05</v>
      </c>
      <c r="Q11" s="53" t="n">
        <f aca="false">ROUND(P11/$O11*100,0)</f>
        <v>4</v>
      </c>
      <c r="R11" s="51" t="n">
        <v>368.37</v>
      </c>
      <c r="S11" s="53" t="n">
        <f aca="false">ROUND(R11/$O11*100,0)</f>
        <v>20</v>
      </c>
      <c r="T11" s="55" t="n">
        <v>1000.7</v>
      </c>
      <c r="U11" s="53" t="n">
        <f aca="false">ROUND(T11/$O11*100,0)</f>
        <v>56</v>
      </c>
      <c r="V11" s="55" t="n">
        <v>1552.14</v>
      </c>
      <c r="W11" s="53" t="n">
        <f aca="false">ROUND(V11/$O11*100,0)</f>
        <v>86</v>
      </c>
    </row>
    <row r="12" customFormat="false" ht="12.8" hidden="false" customHeight="false" outlineLevel="0" collapsed="false">
      <c r="A12" s="96" t="n">
        <v>50100</v>
      </c>
      <c r="B12" s="111" t="s">
        <v>389</v>
      </c>
      <c r="C12" s="136" t="n">
        <v>634002</v>
      </c>
      <c r="D12" s="101"/>
      <c r="E12" s="136" t="n">
        <v>41</v>
      </c>
      <c r="F12" s="90" t="s">
        <v>101</v>
      </c>
      <c r="G12" s="61" t="s">
        <v>392</v>
      </c>
      <c r="H12" s="49" t="n">
        <v>0</v>
      </c>
      <c r="I12" s="49" t="n">
        <f aca="false">H12</f>
        <v>0</v>
      </c>
      <c r="J12" s="49" t="n">
        <f aca="false">I12</f>
        <v>0</v>
      </c>
      <c r="K12" s="51" t="n">
        <v>72</v>
      </c>
      <c r="L12" s="55"/>
      <c r="M12" s="55"/>
      <c r="N12" s="55"/>
      <c r="O12" s="49" t="n">
        <f aca="false">H12+SUM(K12:N12)</f>
        <v>72</v>
      </c>
      <c r="P12" s="51" t="n">
        <v>0</v>
      </c>
      <c r="Q12" s="53" t="n">
        <f aca="false">ROUND(P12/$O12*100,0)</f>
        <v>0</v>
      </c>
      <c r="R12" s="51" t="n">
        <v>72</v>
      </c>
      <c r="S12" s="53" t="n">
        <f aca="false">ROUND(R12/$O12*100,0)</f>
        <v>100</v>
      </c>
      <c r="T12" s="55" t="n">
        <v>72</v>
      </c>
      <c r="U12" s="53" t="n">
        <f aca="false">ROUND(T12/$O12*100,0)</f>
        <v>100</v>
      </c>
      <c r="V12" s="55" t="n">
        <v>72</v>
      </c>
      <c r="W12" s="53" t="n">
        <f aca="false">ROUND(V12/$O12*100,0)</f>
        <v>100</v>
      </c>
    </row>
    <row r="13" customFormat="false" ht="12.8" hidden="false" customHeight="false" outlineLevel="0" collapsed="false">
      <c r="A13" s="96" t="n">
        <v>50100</v>
      </c>
      <c r="B13" s="111" t="s">
        <v>389</v>
      </c>
      <c r="C13" s="136" t="n">
        <v>635004</v>
      </c>
      <c r="D13" s="101"/>
      <c r="E13" s="136" t="n">
        <v>41</v>
      </c>
      <c r="F13" s="90" t="s">
        <v>101</v>
      </c>
      <c r="G13" s="61" t="s">
        <v>393</v>
      </c>
      <c r="H13" s="49" t="n">
        <v>300</v>
      </c>
      <c r="I13" s="49" t="n">
        <f aca="false">H13</f>
        <v>300</v>
      </c>
      <c r="J13" s="49" t="n">
        <f aca="false">I13</f>
        <v>300</v>
      </c>
      <c r="K13" s="51" t="n">
        <v>1031.5</v>
      </c>
      <c r="L13" s="55"/>
      <c r="M13" s="55"/>
      <c r="N13" s="55"/>
      <c r="O13" s="49" t="n">
        <f aca="false">H13+SUM(K13:N13)</f>
        <v>1331.5</v>
      </c>
      <c r="P13" s="51" t="n">
        <v>0</v>
      </c>
      <c r="Q13" s="53" t="n">
        <f aca="false">ROUND(P13/$O13*100,0)</f>
        <v>0</v>
      </c>
      <c r="R13" s="51" t="n">
        <v>1331.5</v>
      </c>
      <c r="S13" s="53" t="n">
        <f aca="false">ROUND(R13/$O13*100,0)</f>
        <v>100</v>
      </c>
      <c r="T13" s="55" t="n">
        <v>1331.5</v>
      </c>
      <c r="U13" s="53" t="n">
        <f aca="false">ROUND(T13/$O13*100,0)</f>
        <v>100</v>
      </c>
      <c r="V13" s="55" t="n">
        <v>1331.5</v>
      </c>
      <c r="W13" s="53" t="n">
        <f aca="false">ROUND(V13/$O13*100,0)</f>
        <v>100</v>
      </c>
    </row>
    <row r="14" customFormat="false" ht="12.8" hidden="false" customHeight="false" outlineLevel="0" collapsed="false">
      <c r="A14" s="96" t="n">
        <v>50100</v>
      </c>
      <c r="B14" s="111" t="s">
        <v>389</v>
      </c>
      <c r="C14" s="136" t="n">
        <v>635006</v>
      </c>
      <c r="D14" s="101"/>
      <c r="E14" s="136" t="n">
        <v>41</v>
      </c>
      <c r="F14" s="90" t="s">
        <v>101</v>
      </c>
      <c r="G14" s="61" t="s">
        <v>394</v>
      </c>
      <c r="H14" s="49" t="n">
        <v>1382</v>
      </c>
      <c r="I14" s="49" t="n">
        <f aca="false">H14</f>
        <v>1382</v>
      </c>
      <c r="J14" s="49" t="n">
        <f aca="false">I14</f>
        <v>1382</v>
      </c>
      <c r="K14" s="51" t="n">
        <v>-1069.9</v>
      </c>
      <c r="L14" s="55"/>
      <c r="M14" s="55"/>
      <c r="N14" s="55"/>
      <c r="O14" s="49" t="n">
        <f aca="false">H14+SUM(K14:N14)</f>
        <v>312.1</v>
      </c>
      <c r="P14" s="51" t="n">
        <v>0</v>
      </c>
      <c r="Q14" s="53" t="n">
        <f aca="false">ROUND(P14/$O14*100,0)</f>
        <v>0</v>
      </c>
      <c r="R14" s="51" t="n">
        <v>0</v>
      </c>
      <c r="S14" s="53" t="n">
        <f aca="false">ROUND(R14/$O14*100,0)</f>
        <v>0</v>
      </c>
      <c r="T14" s="55" t="n">
        <v>66.24</v>
      </c>
      <c r="U14" s="53" t="n">
        <f aca="false">ROUND(T14/$O14*100,0)</f>
        <v>21</v>
      </c>
      <c r="V14" s="55" t="n">
        <v>157.95</v>
      </c>
      <c r="W14" s="53" t="n">
        <f aca="false">ROUND(V14/$O14*100,0)</f>
        <v>51</v>
      </c>
    </row>
    <row r="15" customFormat="false" ht="12.8" hidden="false" customHeight="false" outlineLevel="0" collapsed="false">
      <c r="A15" s="96" t="n">
        <v>50100</v>
      </c>
      <c r="B15" s="111" t="s">
        <v>389</v>
      </c>
      <c r="C15" s="136" t="n">
        <v>637001</v>
      </c>
      <c r="D15" s="101"/>
      <c r="E15" s="136" t="n">
        <v>41</v>
      </c>
      <c r="F15" s="90" t="s">
        <v>101</v>
      </c>
      <c r="G15" s="61" t="s">
        <v>395</v>
      </c>
      <c r="H15" s="49" t="n">
        <v>600</v>
      </c>
      <c r="I15" s="49" t="n">
        <f aca="false">H15</f>
        <v>600</v>
      </c>
      <c r="J15" s="49" t="n">
        <f aca="false">I15</f>
        <v>600</v>
      </c>
      <c r="K15" s="51"/>
      <c r="L15" s="55" t="n">
        <v>-500</v>
      </c>
      <c r="M15" s="55"/>
      <c r="N15" s="55"/>
      <c r="O15" s="49" t="n">
        <f aca="false">H15+SUM(K15:N15)</f>
        <v>100</v>
      </c>
      <c r="P15" s="51" t="n">
        <v>0</v>
      </c>
      <c r="Q15" s="53" t="n">
        <f aca="false">ROUND(P15/$O15*100,0)</f>
        <v>0</v>
      </c>
      <c r="R15" s="51" t="n">
        <v>0</v>
      </c>
      <c r="S15" s="53" t="n">
        <f aca="false">ROUND(R15/$O15*100,0)</f>
        <v>0</v>
      </c>
      <c r="T15" s="55" t="n">
        <v>0</v>
      </c>
      <c r="U15" s="53" t="n">
        <f aca="false">ROUND(T15/$O15*100,0)</f>
        <v>0</v>
      </c>
      <c r="V15" s="55" t="n">
        <v>0</v>
      </c>
      <c r="W15" s="53" t="n">
        <f aca="false">ROUND(V15/$O15*100,0)</f>
        <v>0</v>
      </c>
    </row>
    <row r="16" customFormat="false" ht="12.8" hidden="false" customHeight="false" outlineLevel="0" collapsed="false">
      <c r="A16" s="96" t="n">
        <v>50100</v>
      </c>
      <c r="B16" s="111" t="s">
        <v>389</v>
      </c>
      <c r="C16" s="136" t="n">
        <v>637002</v>
      </c>
      <c r="D16" s="101"/>
      <c r="E16" s="136" t="n">
        <v>41</v>
      </c>
      <c r="F16" s="90" t="s">
        <v>101</v>
      </c>
      <c r="G16" s="61" t="s">
        <v>396</v>
      </c>
      <c r="H16" s="49" t="n">
        <v>1000</v>
      </c>
      <c r="I16" s="49" t="n">
        <f aca="false">H16</f>
        <v>1000</v>
      </c>
      <c r="J16" s="49" t="n">
        <f aca="false">I16</f>
        <v>1000</v>
      </c>
      <c r="K16" s="51" t="n">
        <v>-300</v>
      </c>
      <c r="L16" s="55"/>
      <c r="M16" s="55"/>
      <c r="N16" s="55"/>
      <c r="O16" s="49" t="n">
        <f aca="false">H16+SUM(K16:N16)</f>
        <v>700</v>
      </c>
      <c r="P16" s="51" t="n">
        <v>0</v>
      </c>
      <c r="Q16" s="53" t="n">
        <f aca="false">ROUND(P16/$O16*100,0)</f>
        <v>0</v>
      </c>
      <c r="R16" s="51" t="n">
        <v>48</v>
      </c>
      <c r="S16" s="53" t="n">
        <f aca="false">ROUND(R16/$O16*100,0)</f>
        <v>7</v>
      </c>
      <c r="T16" s="55" t="n">
        <v>540</v>
      </c>
      <c r="U16" s="53" t="n">
        <f aca="false">ROUND(T16/$O16*100,0)</f>
        <v>77</v>
      </c>
      <c r="V16" s="55" t="n">
        <v>558</v>
      </c>
      <c r="W16" s="53" t="n">
        <f aca="false">ROUND(V16/$O16*100,0)</f>
        <v>80</v>
      </c>
    </row>
    <row r="17" customFormat="false" ht="12.8" hidden="false" customHeight="false" outlineLevel="0" collapsed="false">
      <c r="A17" s="96" t="n">
        <v>50100</v>
      </c>
      <c r="B17" s="111" t="s">
        <v>389</v>
      </c>
      <c r="C17" s="136" t="n">
        <v>637004</v>
      </c>
      <c r="D17" s="101"/>
      <c r="E17" s="136" t="n">
        <v>41</v>
      </c>
      <c r="F17" s="90" t="s">
        <v>101</v>
      </c>
      <c r="G17" s="61" t="s">
        <v>212</v>
      </c>
      <c r="H17" s="49" t="n">
        <v>550</v>
      </c>
      <c r="I17" s="49" t="n">
        <f aca="false">H17</f>
        <v>550</v>
      </c>
      <c r="J17" s="49" t="n">
        <f aca="false">I17</f>
        <v>550</v>
      </c>
      <c r="K17" s="51"/>
      <c r="L17" s="55" t="n">
        <v>-400</v>
      </c>
      <c r="M17" s="55"/>
      <c r="N17" s="55"/>
      <c r="O17" s="49" t="n">
        <f aca="false">H17+SUM(K17:N17)</f>
        <v>150</v>
      </c>
      <c r="P17" s="51" t="n">
        <v>0</v>
      </c>
      <c r="Q17" s="53" t="n">
        <f aca="false">ROUND(P17/$O17*100,0)</f>
        <v>0</v>
      </c>
      <c r="R17" s="51" t="n">
        <v>0</v>
      </c>
      <c r="S17" s="53" t="n">
        <f aca="false">ROUND(R17/$O17*100,0)</f>
        <v>0</v>
      </c>
      <c r="T17" s="55" t="n">
        <v>0</v>
      </c>
      <c r="U17" s="53" t="n">
        <f aca="false">ROUND(T17/$O17*100,0)</f>
        <v>0</v>
      </c>
      <c r="V17" s="55" t="n">
        <v>0</v>
      </c>
      <c r="W17" s="53" t="n">
        <f aca="false">ROUND(V17/$O17*100,0)</f>
        <v>0</v>
      </c>
    </row>
    <row r="18" customFormat="false" ht="12.8" hidden="false" customHeight="false" outlineLevel="0" collapsed="false">
      <c r="A18" s="96" t="n">
        <v>50100</v>
      </c>
      <c r="B18" s="111" t="s">
        <v>389</v>
      </c>
      <c r="C18" s="136" t="n">
        <v>637005</v>
      </c>
      <c r="D18" s="101"/>
      <c r="E18" s="136" t="n">
        <v>41</v>
      </c>
      <c r="F18" s="90" t="s">
        <v>101</v>
      </c>
      <c r="G18" s="61" t="s">
        <v>273</v>
      </c>
      <c r="H18" s="49" t="n">
        <v>330</v>
      </c>
      <c r="I18" s="49" t="n">
        <v>0</v>
      </c>
      <c r="J18" s="49" t="n">
        <v>0</v>
      </c>
      <c r="K18" s="51"/>
      <c r="L18" s="55"/>
      <c r="M18" s="55"/>
      <c r="N18" s="55"/>
      <c r="O18" s="49" t="n">
        <f aca="false">H18+SUM(K18:N18)</f>
        <v>330</v>
      </c>
      <c r="P18" s="51" t="n">
        <v>0</v>
      </c>
      <c r="Q18" s="53" t="n">
        <f aca="false">ROUND(P18/$O18*100,0)</f>
        <v>0</v>
      </c>
      <c r="R18" s="51" t="n">
        <v>0</v>
      </c>
      <c r="S18" s="53" t="n">
        <f aca="false">ROUND(R18/$O18*100,0)</f>
        <v>0</v>
      </c>
      <c r="T18" s="55" t="n">
        <v>0</v>
      </c>
      <c r="U18" s="53" t="n">
        <f aca="false">ROUND(T18/$O18*100,0)</f>
        <v>0</v>
      </c>
      <c r="V18" s="55" t="n">
        <v>0</v>
      </c>
      <c r="W18" s="53" t="n">
        <f aca="false">ROUND(V18/$O18*100,0)</f>
        <v>0</v>
      </c>
    </row>
    <row r="19" customFormat="false" ht="12.8" hidden="false" customHeight="false" outlineLevel="0" collapsed="false">
      <c r="A19" s="96" t="n">
        <v>50100</v>
      </c>
      <c r="B19" s="111" t="s">
        <v>389</v>
      </c>
      <c r="C19" s="136" t="n">
        <v>637012</v>
      </c>
      <c r="D19" s="101"/>
      <c r="E19" s="136" t="n">
        <v>41</v>
      </c>
      <c r="F19" s="90" t="s">
        <v>101</v>
      </c>
      <c r="G19" s="61" t="s">
        <v>293</v>
      </c>
      <c r="H19" s="49" t="n">
        <v>0</v>
      </c>
      <c r="I19" s="49" t="n">
        <f aca="false">H19</f>
        <v>0</v>
      </c>
      <c r="J19" s="49" t="n">
        <f aca="false">I19</f>
        <v>0</v>
      </c>
      <c r="K19" s="51"/>
      <c r="L19" s="55" t="n">
        <v>10</v>
      </c>
      <c r="M19" s="55"/>
      <c r="N19" s="55"/>
      <c r="O19" s="49" t="n">
        <f aca="false">H19+SUM(K19:N19)</f>
        <v>10</v>
      </c>
      <c r="P19" s="51" t="n">
        <v>0</v>
      </c>
      <c r="Q19" s="53" t="n">
        <f aca="false">ROUND(P19/$O19*100,0)</f>
        <v>0</v>
      </c>
      <c r="R19" s="51" t="n">
        <v>0</v>
      </c>
      <c r="S19" s="53" t="n">
        <f aca="false">ROUND(R19/$O19*100,0)</f>
        <v>0</v>
      </c>
      <c r="T19" s="55" t="n">
        <v>4.5</v>
      </c>
      <c r="U19" s="53" t="n">
        <f aca="false">ROUND(T19/$O19*100,0)</f>
        <v>45</v>
      </c>
      <c r="V19" s="55" t="n">
        <v>4.5</v>
      </c>
      <c r="W19" s="53" t="n">
        <f aca="false">ROUND(V19/$O19*100,0)</f>
        <v>45</v>
      </c>
    </row>
    <row r="20" customFormat="false" ht="12.8" hidden="false" customHeight="false" outlineLevel="0" collapsed="false">
      <c r="A20" s="96" t="n">
        <v>50100</v>
      </c>
      <c r="B20" s="111" t="s">
        <v>389</v>
      </c>
      <c r="C20" s="136" t="n">
        <v>637015</v>
      </c>
      <c r="D20" s="101"/>
      <c r="E20" s="136" t="n">
        <v>41</v>
      </c>
      <c r="F20" s="90" t="s">
        <v>101</v>
      </c>
      <c r="G20" s="61" t="s">
        <v>397</v>
      </c>
      <c r="H20" s="49" t="n">
        <v>120</v>
      </c>
      <c r="I20" s="49" t="n">
        <f aca="false">H20</f>
        <v>120</v>
      </c>
      <c r="J20" s="49" t="n">
        <f aca="false">I20</f>
        <v>120</v>
      </c>
      <c r="K20" s="51"/>
      <c r="L20" s="55"/>
      <c r="M20" s="55"/>
      <c r="N20" s="55"/>
      <c r="O20" s="49" t="n">
        <f aca="false">H20+SUM(K20:N20)</f>
        <v>120</v>
      </c>
      <c r="P20" s="51" t="n">
        <v>0</v>
      </c>
      <c r="Q20" s="53" t="n">
        <f aca="false">ROUND(P20/$O20*100,0)</f>
        <v>0</v>
      </c>
      <c r="R20" s="51" t="n">
        <v>0</v>
      </c>
      <c r="S20" s="53" t="n">
        <f aca="false">ROUND(R20/$O20*100,0)</f>
        <v>0</v>
      </c>
      <c r="T20" s="55" t="n">
        <v>0</v>
      </c>
      <c r="U20" s="53" t="n">
        <f aca="false">ROUND(T20/$O20*100,0)</f>
        <v>0</v>
      </c>
      <c r="V20" s="55" t="n">
        <v>0</v>
      </c>
      <c r="W20" s="53" t="n">
        <f aca="false">ROUND(V20/$O20*100,0)</f>
        <v>0</v>
      </c>
    </row>
    <row r="21" customFormat="false" ht="12.8" hidden="false" customHeight="false" outlineLevel="0" collapsed="false">
      <c r="A21" s="103" t="n">
        <v>50100</v>
      </c>
      <c r="B21" s="127"/>
      <c r="C21" s="127"/>
      <c r="D21" s="129"/>
      <c r="E21" s="127"/>
      <c r="F21" s="127"/>
      <c r="G21" s="107" t="s">
        <v>50</v>
      </c>
      <c r="H21" s="108" t="n">
        <f aca="false">SUM(H3:H20)</f>
        <v>8600</v>
      </c>
      <c r="I21" s="108" t="n">
        <f aca="false">SUM(I3:I20)</f>
        <v>8270</v>
      </c>
      <c r="J21" s="108" t="n">
        <f aca="false">SUM(J3:J20)</f>
        <v>8270</v>
      </c>
      <c r="K21" s="109" t="n">
        <f aca="false">SUM(K3:K20)</f>
        <v>0</v>
      </c>
      <c r="L21" s="108" t="n">
        <f aca="false">SUM(L3:L20)</f>
        <v>0</v>
      </c>
      <c r="M21" s="108" t="n">
        <f aca="false">SUM(M3:M20)</f>
        <v>0</v>
      </c>
      <c r="N21" s="108" t="n">
        <f aca="false">SUM(N3:N20)</f>
        <v>0</v>
      </c>
      <c r="O21" s="108" t="n">
        <f aca="false">SUM(O3:O20)</f>
        <v>8600</v>
      </c>
      <c r="P21" s="109" t="n">
        <f aca="false">SUM(P3:P20)</f>
        <v>516.94</v>
      </c>
      <c r="Q21" s="110" t="n">
        <f aca="false">ROUND(P21/$O21*100,0)</f>
        <v>6</v>
      </c>
      <c r="R21" s="109" t="n">
        <f aca="false">SUM(R3:R20)</f>
        <v>3753.08</v>
      </c>
      <c r="S21" s="110" t="n">
        <f aca="false">ROUND(R21/$O21*100,0)</f>
        <v>44</v>
      </c>
      <c r="T21" s="108" t="n">
        <f aca="false">SUM(T3:T20)</f>
        <v>5356.89</v>
      </c>
      <c r="U21" s="110" t="n">
        <f aca="false">ROUND(T21/$O21*100,0)</f>
        <v>62</v>
      </c>
      <c r="V21" s="108" t="n">
        <f aca="false">SUM(V3:V20)</f>
        <v>6224.46</v>
      </c>
      <c r="W21" s="110" t="n">
        <f aca="false">ROUND(V21/$O21*100,0)</f>
        <v>72</v>
      </c>
    </row>
    <row r="22" customFormat="false" ht="12.8" hidden="false" customHeight="false" outlineLevel="0" collapsed="false">
      <c r="A22" s="96" t="n">
        <v>50200</v>
      </c>
      <c r="B22" s="90" t="s">
        <v>398</v>
      </c>
      <c r="C22" s="90" t="n">
        <v>621</v>
      </c>
      <c r="D22" s="137"/>
      <c r="E22" s="136" t="n">
        <v>111</v>
      </c>
      <c r="F22" s="90" t="s">
        <v>101</v>
      </c>
      <c r="G22" s="56" t="s">
        <v>182</v>
      </c>
      <c r="H22" s="58" t="n">
        <v>18</v>
      </c>
      <c r="I22" s="58" t="n">
        <v>18</v>
      </c>
      <c r="J22" s="58" t="n">
        <v>18</v>
      </c>
      <c r="K22" s="59"/>
      <c r="L22" s="60"/>
      <c r="M22" s="60"/>
      <c r="N22" s="60"/>
      <c r="O22" s="49" t="n">
        <f aca="false">H22+SUM(K22:N22)</f>
        <v>18</v>
      </c>
      <c r="P22" s="59" t="n">
        <v>0</v>
      </c>
      <c r="Q22" s="53" t="n">
        <f aca="false">ROUND(P22/$O22*100,0)</f>
        <v>0</v>
      </c>
      <c r="R22" s="59" t="n">
        <v>0</v>
      </c>
      <c r="S22" s="53" t="n">
        <f aca="false">ROUND(R22/$O22*100,0)</f>
        <v>0</v>
      </c>
      <c r="T22" s="60" t="n">
        <v>0</v>
      </c>
      <c r="U22" s="53" t="n">
        <f aca="false">ROUND(T22/$O22*100,0)</f>
        <v>0</v>
      </c>
      <c r="V22" s="60" t="n">
        <v>18.2</v>
      </c>
      <c r="W22" s="53" t="n">
        <f aca="false">ROUND(V22/$O22*100,0)</f>
        <v>101</v>
      </c>
    </row>
    <row r="23" customFormat="false" ht="12.8" hidden="false" customHeight="false" outlineLevel="0" collapsed="false">
      <c r="A23" s="96" t="n">
        <v>50200</v>
      </c>
      <c r="B23" s="90" t="s">
        <v>398</v>
      </c>
      <c r="C23" s="90" t="n">
        <v>625002</v>
      </c>
      <c r="D23" s="137"/>
      <c r="E23" s="136" t="n">
        <v>111</v>
      </c>
      <c r="F23" s="90" t="s">
        <v>101</v>
      </c>
      <c r="G23" s="56" t="s">
        <v>185</v>
      </c>
      <c r="H23" s="58" t="n">
        <v>25</v>
      </c>
      <c r="I23" s="58" t="n">
        <v>25</v>
      </c>
      <c r="J23" s="58" t="n">
        <v>25</v>
      </c>
      <c r="K23" s="59"/>
      <c r="L23" s="60"/>
      <c r="M23" s="60"/>
      <c r="N23" s="60"/>
      <c r="O23" s="49" t="n">
        <f aca="false">H23+SUM(K23:N23)</f>
        <v>25</v>
      </c>
      <c r="P23" s="59" t="n">
        <v>0</v>
      </c>
      <c r="Q23" s="53" t="n">
        <f aca="false">ROUND(P23/$O23*100,0)</f>
        <v>0</v>
      </c>
      <c r="R23" s="59" t="n">
        <v>0</v>
      </c>
      <c r="S23" s="53" t="n">
        <f aca="false">ROUND(R23/$O23*100,0)</f>
        <v>0</v>
      </c>
      <c r="T23" s="60" t="n">
        <v>0</v>
      </c>
      <c r="U23" s="53" t="n">
        <f aca="false">ROUND(T23/$O23*100,0)</f>
        <v>0</v>
      </c>
      <c r="V23" s="60" t="n">
        <v>25.48</v>
      </c>
      <c r="W23" s="53" t="n">
        <f aca="false">ROUND(V23/$O23*100,0)</f>
        <v>102</v>
      </c>
    </row>
    <row r="24" customFormat="false" ht="12.8" hidden="false" customHeight="false" outlineLevel="0" collapsed="false">
      <c r="A24" s="96" t="n">
        <v>50200</v>
      </c>
      <c r="B24" s="90" t="s">
        <v>398</v>
      </c>
      <c r="C24" s="90" t="n">
        <v>625003</v>
      </c>
      <c r="D24" s="137"/>
      <c r="E24" s="136" t="n">
        <v>111</v>
      </c>
      <c r="F24" s="90" t="s">
        <v>101</v>
      </c>
      <c r="G24" s="56" t="s">
        <v>186</v>
      </c>
      <c r="H24" s="58" t="n">
        <v>3</v>
      </c>
      <c r="I24" s="58" t="n">
        <v>3</v>
      </c>
      <c r="J24" s="58" t="n">
        <v>3</v>
      </c>
      <c r="K24" s="59"/>
      <c r="L24" s="60"/>
      <c r="M24" s="60"/>
      <c r="N24" s="60"/>
      <c r="O24" s="49" t="n">
        <f aca="false">H24+SUM(K24:N24)</f>
        <v>3</v>
      </c>
      <c r="P24" s="59" t="n">
        <v>0</v>
      </c>
      <c r="Q24" s="53" t="n">
        <f aca="false">ROUND(P24/$O24*100,0)</f>
        <v>0</v>
      </c>
      <c r="R24" s="59" t="n">
        <v>0</v>
      </c>
      <c r="S24" s="53" t="n">
        <f aca="false">ROUND(R24/$O24*100,0)</f>
        <v>0</v>
      </c>
      <c r="T24" s="60" t="n">
        <v>0</v>
      </c>
      <c r="U24" s="53" t="n">
        <f aca="false">ROUND(T24/$O24*100,0)</f>
        <v>0</v>
      </c>
      <c r="V24" s="60" t="n">
        <v>1.45</v>
      </c>
      <c r="W24" s="53" t="n">
        <f aca="false">ROUND(V24/$O24*100,0)</f>
        <v>48</v>
      </c>
    </row>
    <row r="25" customFormat="false" ht="12.8" hidden="false" customHeight="false" outlineLevel="0" collapsed="false">
      <c r="A25" s="96" t="n">
        <v>50200</v>
      </c>
      <c r="B25" s="90" t="s">
        <v>398</v>
      </c>
      <c r="C25" s="90" t="n">
        <v>625004</v>
      </c>
      <c r="D25" s="137"/>
      <c r="E25" s="136" t="n">
        <v>111</v>
      </c>
      <c r="F25" s="90" t="s">
        <v>101</v>
      </c>
      <c r="G25" s="56" t="s">
        <v>187</v>
      </c>
      <c r="H25" s="58" t="n">
        <v>5</v>
      </c>
      <c r="I25" s="58" t="n">
        <v>5</v>
      </c>
      <c r="J25" s="58" t="n">
        <v>5</v>
      </c>
      <c r="K25" s="59"/>
      <c r="L25" s="60"/>
      <c r="M25" s="60"/>
      <c r="N25" s="60"/>
      <c r="O25" s="49" t="n">
        <f aca="false">H25+SUM(K25:N25)</f>
        <v>5</v>
      </c>
      <c r="P25" s="59" t="n">
        <v>0</v>
      </c>
      <c r="Q25" s="53" t="n">
        <f aca="false">ROUND(P25/$O25*100,0)</f>
        <v>0</v>
      </c>
      <c r="R25" s="59" t="n">
        <v>0</v>
      </c>
      <c r="S25" s="53" t="n">
        <f aca="false">ROUND(R25/$O25*100,0)</f>
        <v>0</v>
      </c>
      <c r="T25" s="60" t="n">
        <v>0</v>
      </c>
      <c r="U25" s="53" t="n">
        <f aca="false">ROUND(T25/$O25*100,0)</f>
        <v>0</v>
      </c>
      <c r="V25" s="60" t="n">
        <v>5.46</v>
      </c>
      <c r="W25" s="53" t="n">
        <f aca="false">ROUND(V25/$O25*100,0)</f>
        <v>109</v>
      </c>
    </row>
    <row r="26" customFormat="false" ht="12.8" hidden="false" customHeight="false" outlineLevel="0" collapsed="false">
      <c r="A26" s="96" t="n">
        <v>50200</v>
      </c>
      <c r="B26" s="90" t="s">
        <v>398</v>
      </c>
      <c r="C26" s="90" t="n">
        <v>625007</v>
      </c>
      <c r="D26" s="137"/>
      <c r="E26" s="136" t="n">
        <v>111</v>
      </c>
      <c r="F26" s="90" t="s">
        <v>101</v>
      </c>
      <c r="G26" s="56" t="s">
        <v>189</v>
      </c>
      <c r="H26" s="58" t="n">
        <v>9</v>
      </c>
      <c r="I26" s="58" t="n">
        <v>9</v>
      </c>
      <c r="J26" s="58" t="n">
        <v>9</v>
      </c>
      <c r="K26" s="59"/>
      <c r="L26" s="60"/>
      <c r="M26" s="60"/>
      <c r="N26" s="60"/>
      <c r="O26" s="49" t="n">
        <f aca="false">H26+SUM(K26:N26)</f>
        <v>9</v>
      </c>
      <c r="P26" s="59" t="n">
        <v>0</v>
      </c>
      <c r="Q26" s="53" t="n">
        <f aca="false">ROUND(P26/$O26*100,0)</f>
        <v>0</v>
      </c>
      <c r="R26" s="59" t="n">
        <v>0</v>
      </c>
      <c r="S26" s="53" t="n">
        <f aca="false">ROUND(R26/$O26*100,0)</f>
        <v>0</v>
      </c>
      <c r="T26" s="60" t="n">
        <v>0</v>
      </c>
      <c r="U26" s="53" t="n">
        <f aca="false">ROUND(T26/$O26*100,0)</f>
        <v>0</v>
      </c>
      <c r="V26" s="60" t="n">
        <v>8.64</v>
      </c>
      <c r="W26" s="53" t="n">
        <f aca="false">ROUND(V26/$O26*100,0)</f>
        <v>96</v>
      </c>
    </row>
    <row r="27" customFormat="false" ht="12.8" hidden="false" customHeight="false" outlineLevel="0" collapsed="false">
      <c r="A27" s="96" t="n">
        <v>50200</v>
      </c>
      <c r="B27" s="90" t="s">
        <v>398</v>
      </c>
      <c r="C27" s="135" t="n">
        <v>620</v>
      </c>
      <c r="D27" s="84"/>
      <c r="E27" s="136" t="n">
        <v>111</v>
      </c>
      <c r="F27" s="85" t="s">
        <v>101</v>
      </c>
      <c r="G27" s="47" t="s">
        <v>191</v>
      </c>
      <c r="H27" s="49" t="n">
        <f aca="false">SUM(H22:H26)</f>
        <v>60</v>
      </c>
      <c r="I27" s="49" t="n">
        <f aca="false">SUM(I22:I26)</f>
        <v>60</v>
      </c>
      <c r="J27" s="49" t="n">
        <f aca="false">SUM(J22:J26)</f>
        <v>60</v>
      </c>
      <c r="K27" s="51" t="n">
        <f aca="false">SUM(K22:K26)</f>
        <v>0</v>
      </c>
      <c r="L27" s="49" t="n">
        <f aca="false">SUM(L22:L26)</f>
        <v>-390</v>
      </c>
      <c r="M27" s="49" t="n">
        <f aca="false">SUM(M22:M26)</f>
        <v>0</v>
      </c>
      <c r="N27" s="49" t="n">
        <f aca="false">SUM(N22:N26)</f>
        <v>0</v>
      </c>
      <c r="O27" s="49" t="n">
        <f aca="false">SUM(O22:O26)</f>
        <v>60</v>
      </c>
      <c r="P27" s="51" t="n">
        <f aca="false">SUM(P22:P26)</f>
        <v>0</v>
      </c>
      <c r="Q27" s="53" t="n">
        <f aca="false">ROUND(P27/$O27*100,0)</f>
        <v>0</v>
      </c>
      <c r="R27" s="51" t="n">
        <f aca="false">SUM(R22:R26)</f>
        <v>0</v>
      </c>
      <c r="S27" s="53" t="n">
        <f aca="false">ROUND(R27/$O27*100,0)</f>
        <v>0</v>
      </c>
      <c r="T27" s="49" t="n">
        <f aca="false">SUM(T22:T26)</f>
        <v>0</v>
      </c>
      <c r="U27" s="53" t="n">
        <f aca="false">ROUND(T27/$O27*100,0)</f>
        <v>0</v>
      </c>
      <c r="V27" s="49" t="n">
        <f aca="false">SUM(V22:V26)</f>
        <v>59.23</v>
      </c>
      <c r="W27" s="53" t="n">
        <f aca="false">ROUND(V27/$O27*100,0)</f>
        <v>99</v>
      </c>
    </row>
    <row r="28" customFormat="false" ht="12.8" hidden="false" customHeight="false" outlineLevel="0" collapsed="false">
      <c r="A28" s="96" t="n">
        <v>50200</v>
      </c>
      <c r="B28" s="90" t="s">
        <v>398</v>
      </c>
      <c r="C28" s="136" t="n">
        <v>633006</v>
      </c>
      <c r="D28" s="101"/>
      <c r="E28" s="136" t="n">
        <v>41</v>
      </c>
      <c r="F28" s="90" t="s">
        <v>101</v>
      </c>
      <c r="G28" s="61" t="s">
        <v>193</v>
      </c>
      <c r="H28" s="49" t="n">
        <v>0</v>
      </c>
      <c r="I28" s="58" t="n">
        <f aca="false">H28</f>
        <v>0</v>
      </c>
      <c r="J28" s="58" t="n">
        <f aca="false">I28</f>
        <v>0</v>
      </c>
      <c r="K28" s="51" t="n">
        <v>4.4</v>
      </c>
      <c r="L28" s="55"/>
      <c r="M28" s="55"/>
      <c r="N28" s="55"/>
      <c r="O28" s="49" t="n">
        <f aca="false">H28+SUM(K28:N28)</f>
        <v>4.4</v>
      </c>
      <c r="P28" s="51" t="n">
        <v>0</v>
      </c>
      <c r="Q28" s="53" t="n">
        <f aca="false">ROUND(P28/$O28*100,0)</f>
        <v>0</v>
      </c>
      <c r="R28" s="51" t="n">
        <v>4.4</v>
      </c>
      <c r="S28" s="53" t="n">
        <f aca="false">ROUND(R28/$O28*100,0)</f>
        <v>100</v>
      </c>
      <c r="T28" s="55" t="n">
        <v>4.4</v>
      </c>
      <c r="U28" s="53" t="n">
        <f aca="false">ROUND(T28/$O28*100,0)</f>
        <v>100</v>
      </c>
      <c r="V28" s="55" t="n">
        <v>4.4</v>
      </c>
      <c r="W28" s="53" t="n">
        <f aca="false">ROUND(V28/$O28*100,0)</f>
        <v>100</v>
      </c>
    </row>
    <row r="29" customFormat="false" ht="12.8" hidden="false" customHeight="false" outlineLevel="0" collapsed="false">
      <c r="A29" s="96" t="n">
        <v>50200</v>
      </c>
      <c r="B29" s="90" t="s">
        <v>398</v>
      </c>
      <c r="C29" s="136" t="n">
        <v>637004</v>
      </c>
      <c r="D29" s="101"/>
      <c r="E29" s="136" t="n">
        <v>41</v>
      </c>
      <c r="F29" s="90" t="s">
        <v>101</v>
      </c>
      <c r="G29" s="61" t="s">
        <v>399</v>
      </c>
      <c r="H29" s="49" t="n">
        <v>0</v>
      </c>
      <c r="I29" s="58" t="n">
        <f aca="false">H29</f>
        <v>0</v>
      </c>
      <c r="J29" s="58" t="n">
        <f aca="false">I29</f>
        <v>0</v>
      </c>
      <c r="K29" s="51" t="n">
        <v>140</v>
      </c>
      <c r="L29" s="55"/>
      <c r="M29" s="55"/>
      <c r="N29" s="55"/>
      <c r="O29" s="49" t="n">
        <f aca="false">H29+SUM(K29:N29)</f>
        <v>140</v>
      </c>
      <c r="P29" s="51" t="n">
        <v>140</v>
      </c>
      <c r="Q29" s="53" t="n">
        <f aca="false">ROUND(P29/$O29*100,0)</f>
        <v>100</v>
      </c>
      <c r="R29" s="51" t="n">
        <v>140</v>
      </c>
      <c r="S29" s="53" t="n">
        <f aca="false">ROUND(R29/$O29*100,0)</f>
        <v>100</v>
      </c>
      <c r="T29" s="55" t="n">
        <v>140</v>
      </c>
      <c r="U29" s="53" t="n">
        <f aca="false">ROUND(T29/$O29*100,0)</f>
        <v>100</v>
      </c>
      <c r="V29" s="55" t="n">
        <v>140</v>
      </c>
      <c r="W29" s="53" t="n">
        <f aca="false">ROUND(V29/$O29*100,0)</f>
        <v>100</v>
      </c>
    </row>
    <row r="30" customFormat="false" ht="12.8" hidden="false" customHeight="false" outlineLevel="0" collapsed="false">
      <c r="A30" s="96" t="n">
        <v>50200</v>
      </c>
      <c r="B30" s="90" t="s">
        <v>398</v>
      </c>
      <c r="C30" s="136" t="n">
        <v>637027</v>
      </c>
      <c r="D30" s="101"/>
      <c r="E30" s="136" t="n">
        <v>111</v>
      </c>
      <c r="F30" s="90" t="s">
        <v>101</v>
      </c>
      <c r="G30" s="61" t="s">
        <v>277</v>
      </c>
      <c r="H30" s="49" t="n">
        <v>182</v>
      </c>
      <c r="I30" s="58" t="n">
        <f aca="false">H30</f>
        <v>182</v>
      </c>
      <c r="J30" s="58" t="n">
        <f aca="false">I30</f>
        <v>182</v>
      </c>
      <c r="K30" s="51"/>
      <c r="L30" s="55"/>
      <c r="M30" s="55"/>
      <c r="N30" s="55"/>
      <c r="O30" s="49" t="n">
        <f aca="false">H30+SUM(K30:N30)</f>
        <v>182</v>
      </c>
      <c r="P30" s="51" t="n">
        <v>0</v>
      </c>
      <c r="Q30" s="53" t="n">
        <f aca="false">ROUND(P30/$O30*100,0)</f>
        <v>0</v>
      </c>
      <c r="R30" s="51" t="n">
        <v>0</v>
      </c>
      <c r="S30" s="53" t="n">
        <f aca="false">ROUND(R30/$O30*100,0)</f>
        <v>0</v>
      </c>
      <c r="T30" s="55" t="n">
        <v>0</v>
      </c>
      <c r="U30" s="53" t="n">
        <f aca="false">ROUND(T30/$O30*100,0)</f>
        <v>0</v>
      </c>
      <c r="V30" s="55" t="n">
        <v>182</v>
      </c>
      <c r="W30" s="53" t="n">
        <f aca="false">ROUND(V30/$O30*100,0)</f>
        <v>100</v>
      </c>
    </row>
    <row r="31" customFormat="false" ht="12.8" hidden="false" customHeight="false" outlineLevel="0" collapsed="false">
      <c r="A31" s="103" t="n">
        <v>50200</v>
      </c>
      <c r="B31" s="127"/>
      <c r="C31" s="127"/>
      <c r="D31" s="129"/>
      <c r="E31" s="127"/>
      <c r="F31" s="127"/>
      <c r="G31" s="107" t="s">
        <v>51</v>
      </c>
      <c r="H31" s="108" t="n">
        <f aca="false">SUM(H27:H30)</f>
        <v>242</v>
      </c>
      <c r="I31" s="108" t="n">
        <f aca="false">SUM(I27:I30)</f>
        <v>242</v>
      </c>
      <c r="J31" s="108" t="n">
        <f aca="false">SUM(J27:J30)</f>
        <v>242</v>
      </c>
      <c r="K31" s="109" t="n">
        <f aca="false">SUM(K27:K30)</f>
        <v>144.4</v>
      </c>
      <c r="L31" s="108" t="n">
        <f aca="false">SUM(L27:L30)</f>
        <v>-390</v>
      </c>
      <c r="M31" s="108" t="n">
        <f aca="false">SUM(M27:M30)</f>
        <v>0</v>
      </c>
      <c r="N31" s="108" t="n">
        <f aca="false">SUM(N27:N30)</f>
        <v>0</v>
      </c>
      <c r="O31" s="108" t="n">
        <f aca="false">SUM(O27:O30)</f>
        <v>386.4</v>
      </c>
      <c r="P31" s="109" t="n">
        <f aca="false">SUM(P27:P30)</f>
        <v>140</v>
      </c>
      <c r="Q31" s="110" t="n">
        <f aca="false">ROUND(P31/$O31*100,0)</f>
        <v>36</v>
      </c>
      <c r="R31" s="109" t="n">
        <f aca="false">SUM(R27:R30)</f>
        <v>144.4</v>
      </c>
      <c r="S31" s="110" t="n">
        <f aca="false">ROUND(R31/$O31*100,0)</f>
        <v>37</v>
      </c>
      <c r="T31" s="108" t="n">
        <f aca="false">SUM(T27:T30)</f>
        <v>144.4</v>
      </c>
      <c r="U31" s="110" t="n">
        <f aca="false">ROUND(T31/$O31*100,0)</f>
        <v>37</v>
      </c>
      <c r="V31" s="108" t="n">
        <f aca="false">SUM(V27:V30)</f>
        <v>385.63</v>
      </c>
      <c r="W31" s="110" t="n">
        <f aca="false">ROUND(V31/$O31*100,0)</f>
        <v>100</v>
      </c>
    </row>
    <row r="32" customFormat="false" ht="12.8" hidden="false" customHeight="false" outlineLevel="0" collapsed="false">
      <c r="A32" s="96" t="n">
        <v>50300</v>
      </c>
      <c r="B32" s="111" t="s">
        <v>400</v>
      </c>
      <c r="C32" s="90" t="n">
        <v>623</v>
      </c>
      <c r="D32" s="137"/>
      <c r="E32" s="136" t="n">
        <v>41</v>
      </c>
      <c r="F32" s="90" t="s">
        <v>101</v>
      </c>
      <c r="G32" s="56" t="s">
        <v>183</v>
      </c>
      <c r="H32" s="58" t="n">
        <v>204</v>
      </c>
      <c r="I32" s="58" t="n">
        <v>204</v>
      </c>
      <c r="J32" s="58" t="n">
        <v>204</v>
      </c>
      <c r="K32" s="59"/>
      <c r="L32" s="60"/>
      <c r="M32" s="60"/>
      <c r="N32" s="60"/>
      <c r="O32" s="49" t="n">
        <f aca="false">H32+SUM(K32:N32)</f>
        <v>204</v>
      </c>
      <c r="P32" s="59" t="n">
        <v>51</v>
      </c>
      <c r="Q32" s="53" t="n">
        <f aca="false">ROUND(P32/$O32*100,0)</f>
        <v>25</v>
      </c>
      <c r="R32" s="59" t="n">
        <v>102</v>
      </c>
      <c r="S32" s="53" t="n">
        <f aca="false">ROUND(R32/$O32*100,0)</f>
        <v>50</v>
      </c>
      <c r="T32" s="60" t="n">
        <v>153</v>
      </c>
      <c r="U32" s="53" t="n">
        <f aca="false">ROUND(T32/$O32*100,0)</f>
        <v>75</v>
      </c>
      <c r="V32" s="60" t="n">
        <v>204</v>
      </c>
      <c r="W32" s="53" t="n">
        <f aca="false">ROUND(V32/$O32*100,0)</f>
        <v>100</v>
      </c>
    </row>
    <row r="33" customFormat="false" ht="12.8" hidden="false" customHeight="false" outlineLevel="0" collapsed="false">
      <c r="A33" s="96" t="n">
        <v>50300</v>
      </c>
      <c r="B33" s="111" t="s">
        <v>400</v>
      </c>
      <c r="C33" s="90" t="n">
        <v>625001</v>
      </c>
      <c r="D33" s="137"/>
      <c r="E33" s="136" t="n">
        <v>41</v>
      </c>
      <c r="F33" s="90" t="s">
        <v>101</v>
      </c>
      <c r="G33" s="56" t="s">
        <v>184</v>
      </c>
      <c r="H33" s="58" t="n">
        <v>29</v>
      </c>
      <c r="I33" s="58" t="n">
        <v>29</v>
      </c>
      <c r="J33" s="58" t="n">
        <v>29</v>
      </c>
      <c r="K33" s="59"/>
      <c r="L33" s="60"/>
      <c r="M33" s="60"/>
      <c r="N33" s="60"/>
      <c r="O33" s="49" t="n">
        <f aca="false">H33+SUM(K33:N33)</f>
        <v>29</v>
      </c>
      <c r="P33" s="59" t="n">
        <v>7.14</v>
      </c>
      <c r="Q33" s="53" t="n">
        <f aca="false">ROUND(P33/$O33*100,0)</f>
        <v>25</v>
      </c>
      <c r="R33" s="59" t="n">
        <v>14.28</v>
      </c>
      <c r="S33" s="53" t="n">
        <f aca="false">ROUND(R33/$O33*100,0)</f>
        <v>49</v>
      </c>
      <c r="T33" s="60" t="n">
        <v>21.42</v>
      </c>
      <c r="U33" s="53" t="n">
        <f aca="false">ROUND(T33/$O33*100,0)</f>
        <v>74</v>
      </c>
      <c r="V33" s="60" t="n">
        <v>28.56</v>
      </c>
      <c r="W33" s="53" t="n">
        <f aca="false">ROUND(V33/$O33*100,0)</f>
        <v>98</v>
      </c>
    </row>
    <row r="34" customFormat="false" ht="12.8" hidden="false" customHeight="false" outlineLevel="0" collapsed="false">
      <c r="A34" s="96" t="n">
        <v>50300</v>
      </c>
      <c r="B34" s="111" t="s">
        <v>400</v>
      </c>
      <c r="C34" s="90" t="n">
        <v>625002</v>
      </c>
      <c r="D34" s="137"/>
      <c r="E34" s="136" t="n">
        <v>41</v>
      </c>
      <c r="F34" s="90" t="s">
        <v>101</v>
      </c>
      <c r="G34" s="56" t="s">
        <v>185</v>
      </c>
      <c r="H34" s="58" t="n">
        <v>286</v>
      </c>
      <c r="I34" s="58" t="n">
        <v>286</v>
      </c>
      <c r="J34" s="58" t="n">
        <v>286</v>
      </c>
      <c r="K34" s="59"/>
      <c r="L34" s="60"/>
      <c r="M34" s="60"/>
      <c r="N34" s="60"/>
      <c r="O34" s="49" t="n">
        <f aca="false">H34+SUM(K34:N34)</f>
        <v>286</v>
      </c>
      <c r="P34" s="59" t="n">
        <v>71.4</v>
      </c>
      <c r="Q34" s="53" t="n">
        <f aca="false">ROUND(P34/$O34*100,0)</f>
        <v>25</v>
      </c>
      <c r="R34" s="59" t="n">
        <v>142.8</v>
      </c>
      <c r="S34" s="53" t="n">
        <f aca="false">ROUND(R34/$O34*100,0)</f>
        <v>50</v>
      </c>
      <c r="T34" s="60" t="n">
        <v>214.2</v>
      </c>
      <c r="U34" s="53" t="n">
        <f aca="false">ROUND(T34/$O34*100,0)</f>
        <v>75</v>
      </c>
      <c r="V34" s="60" t="n">
        <v>285.6</v>
      </c>
      <c r="W34" s="53" t="n">
        <f aca="false">ROUND(V34/$O34*100,0)</f>
        <v>100</v>
      </c>
    </row>
    <row r="35" customFormat="false" ht="12.8" hidden="false" customHeight="false" outlineLevel="0" collapsed="false">
      <c r="A35" s="96" t="n">
        <v>50300</v>
      </c>
      <c r="B35" s="111" t="s">
        <v>400</v>
      </c>
      <c r="C35" s="90" t="n">
        <v>625003</v>
      </c>
      <c r="D35" s="137"/>
      <c r="E35" s="136" t="n">
        <v>41</v>
      </c>
      <c r="F35" s="90" t="s">
        <v>101</v>
      </c>
      <c r="G35" s="56" t="s">
        <v>186</v>
      </c>
      <c r="H35" s="58" t="n">
        <v>16</v>
      </c>
      <c r="I35" s="58" t="n">
        <v>16</v>
      </c>
      <c r="J35" s="58" t="n">
        <v>16</v>
      </c>
      <c r="K35" s="59"/>
      <c r="L35" s="60"/>
      <c r="M35" s="60"/>
      <c r="N35" s="60"/>
      <c r="O35" s="49" t="n">
        <f aca="false">H35+SUM(K35:N35)</f>
        <v>16</v>
      </c>
      <c r="P35" s="59" t="n">
        <v>4.08</v>
      </c>
      <c r="Q35" s="53" t="n">
        <f aca="false">ROUND(P35/$O35*100,0)</f>
        <v>26</v>
      </c>
      <c r="R35" s="59" t="n">
        <v>8.16</v>
      </c>
      <c r="S35" s="53" t="n">
        <f aca="false">ROUND(R35/$O35*100,0)</f>
        <v>51</v>
      </c>
      <c r="T35" s="60" t="n">
        <v>12.24</v>
      </c>
      <c r="U35" s="53" t="n">
        <f aca="false">ROUND(T35/$O35*100,0)</f>
        <v>77</v>
      </c>
      <c r="V35" s="60" t="n">
        <v>16.32</v>
      </c>
      <c r="W35" s="53" t="n">
        <f aca="false">ROUND(V35/$O35*100,0)</f>
        <v>102</v>
      </c>
    </row>
    <row r="36" customFormat="false" ht="12.8" hidden="false" customHeight="false" outlineLevel="0" collapsed="false">
      <c r="A36" s="96" t="n">
        <v>50300</v>
      </c>
      <c r="B36" s="111" t="s">
        <v>400</v>
      </c>
      <c r="C36" s="90" t="n">
        <v>625004</v>
      </c>
      <c r="D36" s="137"/>
      <c r="E36" s="136" t="n">
        <v>41</v>
      </c>
      <c r="F36" s="90" t="s">
        <v>101</v>
      </c>
      <c r="G36" s="56" t="s">
        <v>187</v>
      </c>
      <c r="H36" s="58" t="n">
        <v>61</v>
      </c>
      <c r="I36" s="58" t="n">
        <v>61</v>
      </c>
      <c r="J36" s="58" t="n">
        <v>61</v>
      </c>
      <c r="K36" s="59"/>
      <c r="L36" s="60"/>
      <c r="M36" s="60"/>
      <c r="N36" s="60"/>
      <c r="O36" s="49" t="n">
        <f aca="false">H36+SUM(K36:N36)</f>
        <v>61</v>
      </c>
      <c r="P36" s="59" t="n">
        <v>15.3</v>
      </c>
      <c r="Q36" s="53" t="n">
        <f aca="false">ROUND(P36/$O36*100,0)</f>
        <v>25</v>
      </c>
      <c r="R36" s="59" t="n">
        <v>30.6</v>
      </c>
      <c r="S36" s="53" t="n">
        <f aca="false">ROUND(R36/$O36*100,0)</f>
        <v>50</v>
      </c>
      <c r="T36" s="60" t="n">
        <v>45.9</v>
      </c>
      <c r="U36" s="53" t="n">
        <f aca="false">ROUND(T36/$O36*100,0)</f>
        <v>75</v>
      </c>
      <c r="V36" s="60" t="n">
        <v>61.2</v>
      </c>
      <c r="W36" s="53" t="n">
        <f aca="false">ROUND(V36/$O36*100,0)</f>
        <v>100</v>
      </c>
    </row>
    <row r="37" customFormat="false" ht="12.8" hidden="false" customHeight="false" outlineLevel="0" collapsed="false">
      <c r="A37" s="96" t="n">
        <v>50300</v>
      </c>
      <c r="B37" s="111" t="s">
        <v>400</v>
      </c>
      <c r="C37" s="90" t="n">
        <v>625005</v>
      </c>
      <c r="D37" s="137"/>
      <c r="E37" s="136" t="n">
        <v>41</v>
      </c>
      <c r="F37" s="90" t="s">
        <v>101</v>
      </c>
      <c r="G37" s="56" t="s">
        <v>188</v>
      </c>
      <c r="H37" s="58" t="n">
        <v>20</v>
      </c>
      <c r="I37" s="58" t="n">
        <v>20</v>
      </c>
      <c r="J37" s="58" t="n">
        <v>20</v>
      </c>
      <c r="K37" s="59"/>
      <c r="L37" s="60"/>
      <c r="M37" s="60"/>
      <c r="N37" s="60"/>
      <c r="O37" s="49" t="n">
        <f aca="false">H37+SUM(K37:N37)</f>
        <v>20</v>
      </c>
      <c r="P37" s="59" t="n">
        <v>5.1</v>
      </c>
      <c r="Q37" s="53" t="n">
        <f aca="false">ROUND(P37/$O37*100,0)</f>
        <v>26</v>
      </c>
      <c r="R37" s="59" t="n">
        <v>10.2</v>
      </c>
      <c r="S37" s="53" t="n">
        <f aca="false">ROUND(R37/$O37*100,0)</f>
        <v>51</v>
      </c>
      <c r="T37" s="60" t="n">
        <v>15.3</v>
      </c>
      <c r="U37" s="53" t="n">
        <f aca="false">ROUND(T37/$O37*100,0)</f>
        <v>77</v>
      </c>
      <c r="V37" s="60" t="n">
        <v>20.4</v>
      </c>
      <c r="W37" s="53" t="n">
        <f aca="false">ROUND(V37/$O37*100,0)</f>
        <v>102</v>
      </c>
    </row>
    <row r="38" customFormat="false" ht="12.8" hidden="false" customHeight="false" outlineLevel="0" collapsed="false">
      <c r="A38" s="96" t="n">
        <v>50300</v>
      </c>
      <c r="B38" s="111" t="s">
        <v>400</v>
      </c>
      <c r="C38" s="90" t="n">
        <v>625007</v>
      </c>
      <c r="D38" s="137"/>
      <c r="E38" s="136" t="n">
        <v>41</v>
      </c>
      <c r="F38" s="90" t="s">
        <v>101</v>
      </c>
      <c r="G38" s="56" t="s">
        <v>189</v>
      </c>
      <c r="H38" s="58" t="n">
        <v>97</v>
      </c>
      <c r="I38" s="58" t="n">
        <v>97</v>
      </c>
      <c r="J38" s="58" t="n">
        <v>97</v>
      </c>
      <c r="K38" s="59"/>
      <c r="L38" s="60"/>
      <c r="M38" s="60"/>
      <c r="N38" s="60"/>
      <c r="O38" s="49" t="n">
        <f aca="false">H38+SUM(K38:N38)</f>
        <v>97</v>
      </c>
      <c r="P38" s="59" t="n">
        <v>24.21</v>
      </c>
      <c r="Q38" s="53" t="n">
        <f aca="false">ROUND(P38/$O38*100,0)</f>
        <v>25</v>
      </c>
      <c r="R38" s="59" t="n">
        <v>48.42</v>
      </c>
      <c r="S38" s="53" t="n">
        <f aca="false">ROUND(R38/$O38*100,0)</f>
        <v>50</v>
      </c>
      <c r="T38" s="60" t="n">
        <v>72.63</v>
      </c>
      <c r="U38" s="53" t="n">
        <f aca="false">ROUND(T38/$O38*100,0)</f>
        <v>75</v>
      </c>
      <c r="V38" s="60" t="n">
        <v>96.84</v>
      </c>
      <c r="W38" s="53" t="n">
        <f aca="false">ROUND(V38/$O38*100,0)</f>
        <v>100</v>
      </c>
    </row>
    <row r="39" customFormat="false" ht="12.8" hidden="false" customHeight="false" outlineLevel="0" collapsed="false">
      <c r="A39" s="96" t="n">
        <v>50300</v>
      </c>
      <c r="B39" s="111" t="s">
        <v>400</v>
      </c>
      <c r="C39" s="135" t="n">
        <v>620</v>
      </c>
      <c r="D39" s="84"/>
      <c r="E39" s="136" t="n">
        <v>41</v>
      </c>
      <c r="F39" s="85" t="s">
        <v>101</v>
      </c>
      <c r="G39" s="47" t="s">
        <v>191</v>
      </c>
      <c r="H39" s="49" t="n">
        <f aca="false">SUM(H32:H38)</f>
        <v>713</v>
      </c>
      <c r="I39" s="49" t="n">
        <f aca="false">SUM(I32:I38)</f>
        <v>713</v>
      </c>
      <c r="J39" s="49" t="n">
        <f aca="false">SUM(J32:J38)</f>
        <v>713</v>
      </c>
      <c r="K39" s="51" t="n">
        <f aca="false">SUM(K32:K38)</f>
        <v>0</v>
      </c>
      <c r="L39" s="49" t="n">
        <f aca="false">SUM(L32:L38)</f>
        <v>0</v>
      </c>
      <c r="M39" s="49" t="n">
        <f aca="false">SUM(M32:M38)</f>
        <v>0</v>
      </c>
      <c r="N39" s="49" t="n">
        <f aca="false">SUM(N32:N38)</f>
        <v>0</v>
      </c>
      <c r="O39" s="49" t="n">
        <f aca="false">SUM(O32:O38)</f>
        <v>713</v>
      </c>
      <c r="P39" s="51" t="n">
        <f aca="false">SUM(P32:P38)</f>
        <v>178.23</v>
      </c>
      <c r="Q39" s="53" t="n">
        <f aca="false">ROUND(P39/$O39*100,0)</f>
        <v>25</v>
      </c>
      <c r="R39" s="51" t="n">
        <f aca="false">SUM(R32:R38)</f>
        <v>356.46</v>
      </c>
      <c r="S39" s="53" t="n">
        <f aca="false">ROUND(R39/$O39*100,0)</f>
        <v>50</v>
      </c>
      <c r="T39" s="49" t="n">
        <f aca="false">SUM(T32:T38)</f>
        <v>534.69</v>
      </c>
      <c r="U39" s="53" t="n">
        <f aca="false">ROUND(T39/$O39*100,0)</f>
        <v>75</v>
      </c>
      <c r="V39" s="49" t="n">
        <f aca="false">SUM(V32:V38)</f>
        <v>712.92</v>
      </c>
      <c r="W39" s="53" t="n">
        <f aca="false">ROUND(V39/$O39*100,0)</f>
        <v>100</v>
      </c>
    </row>
    <row r="40" customFormat="false" ht="12.8" hidden="false" customHeight="false" outlineLevel="0" collapsed="false">
      <c r="A40" s="96" t="n">
        <v>50300</v>
      </c>
      <c r="B40" s="111" t="s">
        <v>400</v>
      </c>
      <c r="C40" s="136" t="n">
        <v>632001</v>
      </c>
      <c r="D40" s="101"/>
      <c r="E40" s="136" t="n">
        <v>41</v>
      </c>
      <c r="F40" s="90" t="s">
        <v>101</v>
      </c>
      <c r="G40" s="61" t="s">
        <v>390</v>
      </c>
      <c r="H40" s="49" t="n">
        <v>9317</v>
      </c>
      <c r="I40" s="49" t="n">
        <f aca="false">H40</f>
        <v>9317</v>
      </c>
      <c r="J40" s="49" t="n">
        <f aca="false">I40</f>
        <v>9317</v>
      </c>
      <c r="K40" s="51"/>
      <c r="L40" s="55"/>
      <c r="M40" s="55"/>
      <c r="N40" s="55"/>
      <c r="O40" s="49" t="n">
        <f aca="false">H40+SUM(K40:N40)</f>
        <v>9317</v>
      </c>
      <c r="P40" s="51" t="n">
        <v>1694</v>
      </c>
      <c r="Q40" s="53" t="n">
        <f aca="false">ROUND(P40/$O40*100,0)</f>
        <v>18</v>
      </c>
      <c r="R40" s="51" t="n">
        <v>4235</v>
      </c>
      <c r="S40" s="53" t="n">
        <f aca="false">ROUND(R40/$O40*100,0)</f>
        <v>45</v>
      </c>
      <c r="T40" s="55" t="n">
        <v>6776</v>
      </c>
      <c r="U40" s="53" t="n">
        <f aca="false">ROUND(T40/$O40*100,0)</f>
        <v>73</v>
      </c>
      <c r="V40" s="55" t="n">
        <v>9317</v>
      </c>
      <c r="W40" s="53" t="n">
        <f aca="false">ROUND(V40/$O40*100,0)</f>
        <v>100</v>
      </c>
    </row>
    <row r="41" customFormat="false" ht="12.8" hidden="false" customHeight="false" outlineLevel="0" collapsed="false">
      <c r="A41" s="96" t="n">
        <v>50300</v>
      </c>
      <c r="B41" s="111" t="s">
        <v>400</v>
      </c>
      <c r="C41" s="136" t="n">
        <v>633006</v>
      </c>
      <c r="D41" s="101"/>
      <c r="E41" s="136" t="n">
        <v>41</v>
      </c>
      <c r="F41" s="90" t="s">
        <v>101</v>
      </c>
      <c r="G41" s="61" t="s">
        <v>193</v>
      </c>
      <c r="H41" s="49" t="n">
        <v>2000</v>
      </c>
      <c r="I41" s="49" t="n">
        <f aca="false">H41</f>
        <v>2000</v>
      </c>
      <c r="J41" s="49" t="n">
        <f aca="false">I41</f>
        <v>2000</v>
      </c>
      <c r="K41" s="51"/>
      <c r="L41" s="55"/>
      <c r="M41" s="55"/>
      <c r="N41" s="55"/>
      <c r="O41" s="49" t="n">
        <f aca="false">H41+SUM(K41:N41)</f>
        <v>2000</v>
      </c>
      <c r="P41" s="51" t="n">
        <v>581.38</v>
      </c>
      <c r="Q41" s="53" t="n">
        <f aca="false">ROUND(P41/$O41*100,0)</f>
        <v>29</v>
      </c>
      <c r="R41" s="51" t="n">
        <v>581.38</v>
      </c>
      <c r="S41" s="53" t="n">
        <f aca="false">ROUND(R41/$O41*100,0)</f>
        <v>29</v>
      </c>
      <c r="T41" s="55" t="n">
        <v>666.13</v>
      </c>
      <c r="U41" s="53" t="n">
        <f aca="false">ROUND(T41/$O41*100,0)</f>
        <v>33</v>
      </c>
      <c r="V41" s="55" t="n">
        <v>899.21</v>
      </c>
      <c r="W41" s="53" t="n">
        <f aca="false">ROUND(V41/$O41*100,0)</f>
        <v>45</v>
      </c>
    </row>
    <row r="42" customFormat="false" ht="12.8" hidden="false" customHeight="false" outlineLevel="0" collapsed="false">
      <c r="A42" s="96" t="n">
        <v>50300</v>
      </c>
      <c r="B42" s="111" t="s">
        <v>400</v>
      </c>
      <c r="C42" s="136" t="n">
        <v>637027</v>
      </c>
      <c r="D42" s="101"/>
      <c r="E42" s="136" t="n">
        <v>41</v>
      </c>
      <c r="F42" s="90" t="s">
        <v>101</v>
      </c>
      <c r="G42" s="61" t="s">
        <v>277</v>
      </c>
      <c r="H42" s="49" t="n">
        <v>2040</v>
      </c>
      <c r="I42" s="49" t="n">
        <f aca="false">H42</f>
        <v>2040</v>
      </c>
      <c r="J42" s="49" t="n">
        <f aca="false">I42</f>
        <v>2040</v>
      </c>
      <c r="K42" s="51"/>
      <c r="L42" s="55"/>
      <c r="M42" s="55"/>
      <c r="N42" s="55"/>
      <c r="O42" s="49" t="n">
        <f aca="false">H42+SUM(K42:N42)</f>
        <v>2040</v>
      </c>
      <c r="P42" s="51" t="n">
        <v>510</v>
      </c>
      <c r="Q42" s="53" t="n">
        <f aca="false">ROUND(P42/$O42*100,0)</f>
        <v>25</v>
      </c>
      <c r="R42" s="51" t="n">
        <v>1020</v>
      </c>
      <c r="S42" s="53" t="n">
        <f aca="false">ROUND(R42/$O42*100,0)</f>
        <v>50</v>
      </c>
      <c r="T42" s="55" t="n">
        <v>1530</v>
      </c>
      <c r="U42" s="53" t="n">
        <f aca="false">ROUND(T42/$O42*100,0)</f>
        <v>75</v>
      </c>
      <c r="V42" s="55" t="n">
        <v>2040</v>
      </c>
      <c r="W42" s="53" t="n">
        <f aca="false">ROUND(V42/$O42*100,0)</f>
        <v>100</v>
      </c>
    </row>
    <row r="43" customFormat="false" ht="12.8" hidden="false" customHeight="false" outlineLevel="0" collapsed="false">
      <c r="A43" s="103" t="n">
        <v>50300</v>
      </c>
      <c r="B43" s="127"/>
      <c r="C43" s="127"/>
      <c r="D43" s="129"/>
      <c r="E43" s="127"/>
      <c r="F43" s="127"/>
      <c r="G43" s="107" t="s">
        <v>52</v>
      </c>
      <c r="H43" s="108" t="n">
        <f aca="false">H39+SUM(H40:H42)</f>
        <v>14070</v>
      </c>
      <c r="I43" s="108" t="n">
        <f aca="false">I39+SUM(I40:I42)</f>
        <v>14070</v>
      </c>
      <c r="J43" s="108" t="n">
        <f aca="false">J39+SUM(J40:J42)</f>
        <v>14070</v>
      </c>
      <c r="K43" s="109" t="n">
        <f aca="false">K39+SUM(K40:K42)</f>
        <v>0</v>
      </c>
      <c r="L43" s="108" t="n">
        <f aca="false">L39+SUM(L40:L42)</f>
        <v>0</v>
      </c>
      <c r="M43" s="108" t="n">
        <f aca="false">M39+SUM(M40:M42)</f>
        <v>0</v>
      </c>
      <c r="N43" s="108" t="n">
        <f aca="false">N39+SUM(N40:N42)</f>
        <v>0</v>
      </c>
      <c r="O43" s="108" t="n">
        <f aca="false">O39+SUM(O40:O42)</f>
        <v>14070</v>
      </c>
      <c r="P43" s="109" t="n">
        <f aca="false">P39+SUM(P40:P42)</f>
        <v>2963.61</v>
      </c>
      <c r="Q43" s="110" t="n">
        <f aca="false">ROUND(P43/$O43*100,0)</f>
        <v>21</v>
      </c>
      <c r="R43" s="109" t="n">
        <f aca="false">R39+SUM(R40:R42)</f>
        <v>6192.84</v>
      </c>
      <c r="S43" s="110" t="n">
        <f aca="false">ROUND(R43/$O43*100,0)</f>
        <v>44</v>
      </c>
      <c r="T43" s="108" t="n">
        <f aca="false">T39+SUM(T40:T42)</f>
        <v>9506.82</v>
      </c>
      <c r="U43" s="110" t="n">
        <f aca="false">ROUND(T43/$O43*100,0)</f>
        <v>68</v>
      </c>
      <c r="V43" s="108" t="n">
        <f aca="false">V39+SUM(V40:V42)</f>
        <v>12969.13</v>
      </c>
      <c r="W43" s="110" t="n">
        <f aca="false">ROUND(V43/$O43*100,0)</f>
        <v>92</v>
      </c>
    </row>
    <row r="44" customFormat="false" ht="12.8" hidden="false" customHeight="false" outlineLevel="0" collapsed="false">
      <c r="A44" s="96" t="n">
        <v>50400</v>
      </c>
      <c r="B44" s="111" t="s">
        <v>401</v>
      </c>
      <c r="C44" s="136" t="n">
        <v>637002</v>
      </c>
      <c r="D44" s="101"/>
      <c r="E44" s="136" t="n">
        <v>41</v>
      </c>
      <c r="F44" s="90" t="s">
        <v>101</v>
      </c>
      <c r="G44" s="61" t="s">
        <v>402</v>
      </c>
      <c r="H44" s="49" t="n">
        <v>250</v>
      </c>
      <c r="I44" s="49" t="n">
        <v>0</v>
      </c>
      <c r="J44" s="49" t="n">
        <v>0</v>
      </c>
      <c r="K44" s="51"/>
      <c r="L44" s="55"/>
      <c r="M44" s="55"/>
      <c r="N44" s="55"/>
      <c r="O44" s="49" t="n">
        <f aca="false">H44+SUM(K44:N44)</f>
        <v>250</v>
      </c>
      <c r="P44" s="51" t="n">
        <v>250</v>
      </c>
      <c r="Q44" s="53" t="n">
        <f aca="false">ROUND(P44/$O44*100,0)</f>
        <v>100</v>
      </c>
      <c r="R44" s="51" t="n">
        <v>250</v>
      </c>
      <c r="S44" s="53" t="n">
        <f aca="false">ROUND(R44/$O44*100,0)</f>
        <v>100</v>
      </c>
      <c r="T44" s="55" t="n">
        <v>250</v>
      </c>
      <c r="U44" s="53" t="n">
        <f aca="false">ROUND(T44/$O44*100,0)</f>
        <v>100</v>
      </c>
      <c r="V44" s="55" t="n">
        <v>250</v>
      </c>
      <c r="W44" s="53" t="n">
        <f aca="false">ROUND(V44/$O44*100,0)</f>
        <v>100</v>
      </c>
    </row>
    <row r="45" customFormat="false" ht="12.8" hidden="false" customHeight="false" outlineLevel="0" collapsed="false">
      <c r="A45" s="96" t="n">
        <v>50400</v>
      </c>
      <c r="B45" s="111" t="s">
        <v>401</v>
      </c>
      <c r="C45" s="136" t="n">
        <v>637015</v>
      </c>
      <c r="D45" s="101"/>
      <c r="E45" s="136" t="n">
        <v>41</v>
      </c>
      <c r="F45" s="90" t="s">
        <v>101</v>
      </c>
      <c r="G45" s="61" t="s">
        <v>315</v>
      </c>
      <c r="H45" s="49" t="n">
        <v>0</v>
      </c>
      <c r="I45" s="49" t="n">
        <v>0</v>
      </c>
      <c r="J45" s="49" t="n">
        <v>0</v>
      </c>
      <c r="K45" s="51" t="n">
        <v>55</v>
      </c>
      <c r="L45" s="55"/>
      <c r="M45" s="55"/>
      <c r="N45" s="55"/>
      <c r="O45" s="49" t="n">
        <f aca="false">H45+SUM(K45:N45)</f>
        <v>55</v>
      </c>
      <c r="P45" s="51" t="n">
        <v>0</v>
      </c>
      <c r="Q45" s="53" t="n">
        <f aca="false">ROUND(P45/$O45*100,0)</f>
        <v>0</v>
      </c>
      <c r="R45" s="51" t="n">
        <v>55</v>
      </c>
      <c r="S45" s="53" t="n">
        <f aca="false">ROUND(R45/$O45*100,0)</f>
        <v>100</v>
      </c>
      <c r="T45" s="55" t="n">
        <v>55</v>
      </c>
      <c r="U45" s="53" t="n">
        <f aca="false">ROUND(T45/$O45*100,0)</f>
        <v>100</v>
      </c>
      <c r="V45" s="55" t="n">
        <v>55</v>
      </c>
      <c r="W45" s="53" t="n">
        <f aca="false">ROUND(V45/$O45*100,0)</f>
        <v>100</v>
      </c>
    </row>
    <row r="46" customFormat="false" ht="12.8" hidden="false" customHeight="false" outlineLevel="0" collapsed="false">
      <c r="A46" s="96" t="n">
        <v>50400</v>
      </c>
      <c r="B46" s="111" t="s">
        <v>401</v>
      </c>
      <c r="C46" s="136" t="n">
        <v>713003</v>
      </c>
      <c r="D46" s="101"/>
      <c r="E46" s="111" t="s">
        <v>150</v>
      </c>
      <c r="F46" s="90" t="s">
        <v>137</v>
      </c>
      <c r="G46" s="61" t="s">
        <v>311</v>
      </c>
      <c r="H46" s="49" t="n">
        <v>9703.68</v>
      </c>
      <c r="I46" s="49" t="n">
        <v>0</v>
      </c>
      <c r="J46" s="49" t="n">
        <v>0</v>
      </c>
      <c r="K46" s="51"/>
      <c r="L46" s="55"/>
      <c r="M46" s="55"/>
      <c r="N46" s="55"/>
      <c r="O46" s="49" t="n">
        <f aca="false">H46+SUM(K46:N46)</f>
        <v>9703.68</v>
      </c>
      <c r="P46" s="51" t="n">
        <v>9703.68</v>
      </c>
      <c r="Q46" s="53" t="n">
        <f aca="false">ROUND(P46/$O46*100,0)</f>
        <v>100</v>
      </c>
      <c r="R46" s="51" t="n">
        <v>9703.68</v>
      </c>
      <c r="S46" s="53" t="n">
        <f aca="false">ROUND(R46/$O46*100,0)</f>
        <v>100</v>
      </c>
      <c r="T46" s="55" t="n">
        <v>9703.68</v>
      </c>
      <c r="U46" s="53" t="n">
        <f aca="false">ROUND(T46/$O46*100,0)</f>
        <v>100</v>
      </c>
      <c r="V46" s="55" t="n">
        <v>9703.68</v>
      </c>
      <c r="W46" s="53" t="n">
        <f aca="false">ROUND(V46/$O46*100,0)</f>
        <v>100</v>
      </c>
    </row>
    <row r="47" customFormat="false" ht="12.8" hidden="false" customHeight="false" outlineLevel="0" collapsed="false">
      <c r="A47" s="96" t="n">
        <v>50400</v>
      </c>
      <c r="B47" s="111" t="s">
        <v>401</v>
      </c>
      <c r="C47" s="136" t="n">
        <v>713003</v>
      </c>
      <c r="D47" s="101"/>
      <c r="E47" s="136" t="n">
        <v>41</v>
      </c>
      <c r="F47" s="90" t="s">
        <v>137</v>
      </c>
      <c r="G47" s="61" t="s">
        <v>311</v>
      </c>
      <c r="H47" s="49" t="n">
        <v>2426</v>
      </c>
      <c r="I47" s="49" t="n">
        <v>0</v>
      </c>
      <c r="J47" s="49" t="n">
        <v>0</v>
      </c>
      <c r="K47" s="51"/>
      <c r="L47" s="55"/>
      <c r="M47" s="55" t="n">
        <v>1500</v>
      </c>
      <c r="N47" s="55"/>
      <c r="O47" s="49" t="n">
        <f aca="false">H47+SUM(K47:N47)</f>
        <v>3926</v>
      </c>
      <c r="P47" s="51" t="n">
        <v>2425.92</v>
      </c>
      <c r="Q47" s="53" t="n">
        <f aca="false">ROUND(P47/$O47*100,0)</f>
        <v>62</v>
      </c>
      <c r="R47" s="51" t="n">
        <v>2425.92</v>
      </c>
      <c r="S47" s="53" t="n">
        <f aca="false">ROUND(R47/$O47*100,0)</f>
        <v>62</v>
      </c>
      <c r="T47" s="55" t="n">
        <v>2425.92</v>
      </c>
      <c r="U47" s="53" t="n">
        <f aca="false">ROUND(T47/$O47*100,0)</f>
        <v>62</v>
      </c>
      <c r="V47" s="55" t="n">
        <v>2933.84</v>
      </c>
      <c r="W47" s="53" t="n">
        <f aca="false">ROUND(V47/$O47*100,0)</f>
        <v>75</v>
      </c>
    </row>
    <row r="48" customFormat="false" ht="12.8" hidden="false" customHeight="false" outlineLevel="0" collapsed="false">
      <c r="A48" s="96" t="n">
        <v>50400</v>
      </c>
      <c r="B48" s="111" t="s">
        <v>401</v>
      </c>
      <c r="C48" s="136" t="n">
        <v>719014</v>
      </c>
      <c r="D48" s="101"/>
      <c r="E48" s="111" t="s">
        <v>150</v>
      </c>
      <c r="F48" s="90" t="s">
        <v>137</v>
      </c>
      <c r="G48" s="61" t="s">
        <v>403</v>
      </c>
      <c r="H48" s="49" t="n">
        <v>296.32</v>
      </c>
      <c r="I48" s="49" t="n">
        <v>0</v>
      </c>
      <c r="J48" s="49" t="n">
        <v>0</v>
      </c>
      <c r="K48" s="51"/>
      <c r="L48" s="55"/>
      <c r="M48" s="55"/>
      <c r="N48" s="55"/>
      <c r="O48" s="49" t="n">
        <f aca="false">H48+SUM(K48:N48)</f>
        <v>296.32</v>
      </c>
      <c r="P48" s="51" t="n">
        <v>0</v>
      </c>
      <c r="Q48" s="53" t="n">
        <f aca="false">ROUND(P48/$O48*100,0)</f>
        <v>0</v>
      </c>
      <c r="R48" s="51" t="n">
        <v>296.32</v>
      </c>
      <c r="S48" s="53" t="n">
        <f aca="false">ROUND(R48/$O48*100,0)</f>
        <v>100</v>
      </c>
      <c r="T48" s="55" t="n">
        <v>296.32</v>
      </c>
      <c r="U48" s="53" t="n">
        <f aca="false">ROUND(T48/$O48*100,0)</f>
        <v>100</v>
      </c>
      <c r="V48" s="55" t="n">
        <v>296.32</v>
      </c>
      <c r="W48" s="53" t="n">
        <f aca="false">ROUND(V48/$O48*100,0)</f>
        <v>100</v>
      </c>
    </row>
    <row r="49" customFormat="false" ht="12.8" hidden="false" customHeight="false" outlineLevel="0" collapsed="false">
      <c r="A49" s="103" t="n">
        <v>50400</v>
      </c>
      <c r="B49" s="127"/>
      <c r="C49" s="127"/>
      <c r="D49" s="129"/>
      <c r="E49" s="127"/>
      <c r="F49" s="127"/>
      <c r="G49" s="107" t="s">
        <v>404</v>
      </c>
      <c r="H49" s="108" t="n">
        <f aca="false">SUM(H44:H48)</f>
        <v>12676</v>
      </c>
      <c r="I49" s="108" t="n">
        <f aca="false">SUM(I44:I48)</f>
        <v>0</v>
      </c>
      <c r="J49" s="108" t="n">
        <f aca="false">SUM(J44:J48)</f>
        <v>0</v>
      </c>
      <c r="K49" s="109" t="n">
        <f aca="false">SUM(K44:K48)</f>
        <v>55</v>
      </c>
      <c r="L49" s="108" t="n">
        <f aca="false">SUM(L44:L48)</f>
        <v>0</v>
      </c>
      <c r="M49" s="108" t="n">
        <f aca="false">SUM(M44:M48)</f>
        <v>1500</v>
      </c>
      <c r="N49" s="108" t="n">
        <f aca="false">SUM(N44:N48)</f>
        <v>0</v>
      </c>
      <c r="O49" s="108" t="n">
        <f aca="false">SUM(O44:O48)</f>
        <v>14231</v>
      </c>
      <c r="P49" s="109" t="n">
        <f aca="false">SUM(P44:P48)</f>
        <v>12379.6</v>
      </c>
      <c r="Q49" s="110" t="n">
        <f aca="false">ROUND(P49/$O49*100,0)</f>
        <v>87</v>
      </c>
      <c r="R49" s="109" t="n">
        <f aca="false">SUM(R44:R48)</f>
        <v>12730.92</v>
      </c>
      <c r="S49" s="110" t="n">
        <f aca="false">ROUND(R49/$O49*100,0)</f>
        <v>89</v>
      </c>
      <c r="T49" s="108" t="n">
        <f aca="false">SUM(T44:T48)</f>
        <v>12730.92</v>
      </c>
      <c r="U49" s="110" t="n">
        <f aca="false">ROUND(T49/$O49*100,0)</f>
        <v>89</v>
      </c>
      <c r="V49" s="108" t="n">
        <f aca="false">SUM(V44:V48)</f>
        <v>13238.84</v>
      </c>
      <c r="W49" s="110" t="n">
        <f aca="false">ROUND(V49/$O49*100,0)</f>
        <v>93</v>
      </c>
    </row>
    <row r="50" customFormat="false" ht="12.8" hidden="false" customHeight="false" outlineLevel="0" collapsed="false">
      <c r="A50" s="115" t="n">
        <v>50000</v>
      </c>
      <c r="B50" s="131"/>
      <c r="C50" s="131"/>
      <c r="D50" s="133"/>
      <c r="E50" s="131"/>
      <c r="F50" s="131"/>
      <c r="G50" s="119" t="s">
        <v>221</v>
      </c>
      <c r="H50" s="120" t="n">
        <f aca="false">H21+H31+H43+H49</f>
        <v>35588</v>
      </c>
      <c r="I50" s="120" t="n">
        <f aca="false">I21+I31+I43+I49</f>
        <v>22582</v>
      </c>
      <c r="J50" s="120" t="n">
        <f aca="false">J21+J31+J43+J49</f>
        <v>22582</v>
      </c>
      <c r="K50" s="121" t="n">
        <f aca="false">K21+K31+K43+K49</f>
        <v>199.4</v>
      </c>
      <c r="L50" s="120" t="n">
        <f aca="false">L21+L31+L43+L49</f>
        <v>-390</v>
      </c>
      <c r="M50" s="120" t="n">
        <f aca="false">M21+M31+M43+M49</f>
        <v>1500</v>
      </c>
      <c r="N50" s="120" t="n">
        <f aca="false">N21+N31+N43+N49</f>
        <v>0</v>
      </c>
      <c r="O50" s="120" t="n">
        <f aca="false">O21+O31+O43+O49</f>
        <v>37287.4</v>
      </c>
      <c r="P50" s="121" t="n">
        <f aca="false">P21+P31+P43+P49</f>
        <v>16000.15</v>
      </c>
      <c r="Q50" s="122" t="n">
        <f aca="false">ROUND(P50/$O50*100,0)</f>
        <v>43</v>
      </c>
      <c r="R50" s="121" t="n">
        <f aca="false">R21+R31+R43+R49</f>
        <v>22821.24</v>
      </c>
      <c r="S50" s="122" t="n">
        <f aca="false">ROUND(R50/$O50*100,0)</f>
        <v>61</v>
      </c>
      <c r="T50" s="120" t="n">
        <f aca="false">T21+T31+T43+T49</f>
        <v>27739.03</v>
      </c>
      <c r="U50" s="122" t="n">
        <f aca="false">ROUND(T50/$O50*100,0)</f>
        <v>74</v>
      </c>
      <c r="V50" s="120" t="n">
        <f aca="false">V21+V31+V43+V49</f>
        <v>32818.06</v>
      </c>
      <c r="W50" s="122" t="n">
        <f aca="false">ROUND(V50/$O50*100,0)</f>
        <v>88</v>
      </c>
    </row>
    <row r="52" customFormat="false" ht="12.8" hidden="false" customHeight="false" outlineLevel="0" collapsed="false">
      <c r="A52" s="123" t="s">
        <v>222</v>
      </c>
      <c r="B52" s="123"/>
      <c r="C52" s="123"/>
      <c r="D52" s="123"/>
      <c r="E52" s="123"/>
      <c r="F52" s="123"/>
      <c r="G52" s="123"/>
      <c r="O52" s="1" t="n">
        <v>2015</v>
      </c>
      <c r="P52" s="34" t="s">
        <v>223</v>
      </c>
      <c r="R52" s="34" t="s">
        <v>224</v>
      </c>
      <c r="T52" s="0" t="s">
        <v>225</v>
      </c>
      <c r="V52" s="0" t="s">
        <v>226</v>
      </c>
    </row>
    <row r="53" customFormat="false" ht="12.8" hidden="false" customHeight="false" outlineLevel="0" collapsed="false">
      <c r="A53" s="76" t="n">
        <v>50100</v>
      </c>
      <c r="F53" s="77" t="s">
        <v>227</v>
      </c>
      <c r="G53" s="0" t="s">
        <v>405</v>
      </c>
    </row>
    <row r="54" customFormat="false" ht="12.8" hidden="false" customHeight="false" outlineLevel="0" collapsed="false">
      <c r="A54" s="76" t="n">
        <v>50100</v>
      </c>
      <c r="F54" s="77" t="s">
        <v>229</v>
      </c>
      <c r="G54" s="0" t="s">
        <v>406</v>
      </c>
      <c r="H54" s="0" t="n">
        <v>150</v>
      </c>
      <c r="I54" s="0" t="n">
        <v>150</v>
      </c>
      <c r="J54" s="0" t="n">
        <v>150</v>
      </c>
      <c r="O54" s="0" t="n">
        <f aca="false">H54</f>
        <v>150</v>
      </c>
      <c r="P54" s="124"/>
      <c r="Q54" s="35" t="n">
        <f aca="false">ROUND(P54/$O54*100,0)</f>
        <v>0</v>
      </c>
      <c r="R54" s="34" t="n">
        <v>150</v>
      </c>
      <c r="S54" s="35" t="n">
        <f aca="false">ROUND(R54/$O54*100,0)</f>
        <v>100</v>
      </c>
      <c r="T54" s="124"/>
      <c r="U54" s="35" t="n">
        <f aca="false">ROUND(T54/$O54*100,0)</f>
        <v>0</v>
      </c>
      <c r="V54" s="124"/>
      <c r="W54" s="35" t="n">
        <f aca="false">ROUND(V54/$O54*100,0)</f>
        <v>0</v>
      </c>
    </row>
    <row r="55" customFormat="false" ht="12.8" hidden="false" customHeight="false" outlineLevel="0" collapsed="false">
      <c r="A55" s="76" t="n">
        <v>50100</v>
      </c>
      <c r="F55" s="77" t="s">
        <v>229</v>
      </c>
      <c r="G55" s="0" t="s">
        <v>407</v>
      </c>
      <c r="H55" s="0" t="n">
        <v>15</v>
      </c>
      <c r="I55" s="0" t="n">
        <v>15</v>
      </c>
      <c r="J55" s="0" t="n">
        <v>15</v>
      </c>
      <c r="O55" s="0" t="n">
        <f aca="false">H55</f>
        <v>15</v>
      </c>
      <c r="P55" s="124"/>
      <c r="Q55" s="35" t="n">
        <f aca="false">ROUND(P55/$O55*100,0)</f>
        <v>0</v>
      </c>
      <c r="R55" s="34" t="n">
        <v>14</v>
      </c>
      <c r="S55" s="35" t="n">
        <f aca="false">ROUND(R55/$O55*100,0)</f>
        <v>93</v>
      </c>
      <c r="T55" s="124"/>
      <c r="U55" s="35" t="n">
        <f aca="false">ROUND(T55/$O55*100,0)</f>
        <v>0</v>
      </c>
      <c r="V55" s="124"/>
      <c r="W55" s="35" t="n">
        <f aca="false">ROUND(V55/$O55*100,0)</f>
        <v>0</v>
      </c>
    </row>
    <row r="56" customFormat="false" ht="12.8" hidden="false" customHeight="false" outlineLevel="0" collapsed="false">
      <c r="A56" s="76" t="n">
        <v>50200</v>
      </c>
      <c r="F56" s="77" t="s">
        <v>227</v>
      </c>
      <c r="G56" s="0" t="s">
        <v>408</v>
      </c>
    </row>
    <row r="57" customFormat="false" ht="12.8" hidden="false" customHeight="false" outlineLevel="0" collapsed="false">
      <c r="A57" s="76" t="n">
        <v>50200</v>
      </c>
      <c r="F57" s="77" t="s">
        <v>229</v>
      </c>
      <c r="G57" s="0" t="s">
        <v>409</v>
      </c>
      <c r="H57" s="0" t="n">
        <v>1</v>
      </c>
      <c r="I57" s="0" t="n">
        <v>1</v>
      </c>
      <c r="J57" s="0" t="n">
        <v>1</v>
      </c>
      <c r="O57" s="0" t="n">
        <f aca="false">H57</f>
        <v>1</v>
      </c>
      <c r="P57" s="124"/>
      <c r="Q57" s="35" t="n">
        <f aca="false">ROUND(P57/$O57*100,0)</f>
        <v>0</v>
      </c>
      <c r="R57" s="34" t="n">
        <v>1</v>
      </c>
      <c r="S57" s="35" t="n">
        <f aca="false">ROUND(R57/$O57*100,0)</f>
        <v>100</v>
      </c>
      <c r="T57" s="124"/>
      <c r="U57" s="35" t="n">
        <f aca="false">ROUND(T57/$O57*100,0)</f>
        <v>0</v>
      </c>
      <c r="V57" s="124"/>
      <c r="W57" s="35" t="n">
        <f aca="false">ROUND(V57/$O57*100,0)</f>
        <v>0</v>
      </c>
    </row>
    <row r="58" customFormat="false" ht="12.8" hidden="false" customHeight="false" outlineLevel="0" collapsed="false">
      <c r="A58" s="76" t="n">
        <v>50200</v>
      </c>
      <c r="F58" s="77" t="s">
        <v>229</v>
      </c>
      <c r="G58" s="0" t="s">
        <v>410</v>
      </c>
      <c r="H58" s="0" t="n">
        <v>1</v>
      </c>
      <c r="I58" s="0" t="n">
        <v>1</v>
      </c>
      <c r="J58" s="0" t="n">
        <v>1</v>
      </c>
      <c r="O58" s="0" t="n">
        <f aca="false">H58</f>
        <v>1</v>
      </c>
      <c r="P58" s="124"/>
      <c r="Q58" s="35" t="n">
        <f aca="false">ROUND(P58/$O58*100,0)</f>
        <v>0</v>
      </c>
      <c r="R58" s="34" t="n">
        <v>1</v>
      </c>
      <c r="S58" s="35" t="n">
        <f aca="false">ROUND(R58/$O58*100,0)</f>
        <v>100</v>
      </c>
      <c r="T58" s="124"/>
      <c r="U58" s="35" t="n">
        <f aca="false">ROUND(T58/$O58*100,0)</f>
        <v>0</v>
      </c>
      <c r="V58" s="124"/>
      <c r="W58" s="35" t="n">
        <f aca="false">ROUND(V58/$O58*100,0)</f>
        <v>0</v>
      </c>
    </row>
    <row r="59" customFormat="false" ht="12.8" hidden="false" customHeight="false" outlineLevel="0" collapsed="false">
      <c r="A59" s="76" t="n">
        <v>50300</v>
      </c>
      <c r="F59" s="77" t="s">
        <v>227</v>
      </c>
      <c r="G59" s="0" t="s">
        <v>411</v>
      </c>
    </row>
    <row r="60" customFormat="false" ht="12.8" hidden="false" customHeight="false" outlineLevel="0" collapsed="false">
      <c r="A60" s="76" t="n">
        <v>50300</v>
      </c>
      <c r="F60" s="77" t="s">
        <v>229</v>
      </c>
      <c r="G60" s="0" t="s">
        <v>412</v>
      </c>
      <c r="H60" s="0" t="n">
        <v>290</v>
      </c>
      <c r="I60" s="0" t="n">
        <v>295</v>
      </c>
      <c r="J60" s="0" t="n">
        <v>300</v>
      </c>
      <c r="O60" s="0" t="n">
        <f aca="false">H60</f>
        <v>290</v>
      </c>
      <c r="P60" s="124"/>
      <c r="Q60" s="35" t="n">
        <f aca="false">ROUND(P60/$O60*100,0)</f>
        <v>0</v>
      </c>
      <c r="R60" s="34" t="n">
        <v>282</v>
      </c>
      <c r="S60" s="35" t="n">
        <f aca="false">ROUND(R60/$O60*100,0)</f>
        <v>97</v>
      </c>
      <c r="T60" s="124"/>
      <c r="U60" s="35" t="n">
        <f aca="false">ROUND(T60/$O60*100,0)</f>
        <v>0</v>
      </c>
      <c r="V60" s="124"/>
      <c r="W60" s="35" t="n">
        <f aca="false">ROUND(V60/$O60*100,0)</f>
        <v>0</v>
      </c>
    </row>
    <row r="61" customFormat="false" ht="12.8" hidden="false" customHeight="false" outlineLevel="0" collapsed="false">
      <c r="A61" s="76" t="n">
        <v>50300</v>
      </c>
      <c r="F61" s="77" t="s">
        <v>227</v>
      </c>
      <c r="G61" s="0" t="s">
        <v>413</v>
      </c>
    </row>
    <row r="62" customFormat="false" ht="12.8" hidden="false" customHeight="false" outlineLevel="0" collapsed="false">
      <c r="A62" s="76" t="n">
        <v>50300</v>
      </c>
      <c r="F62" s="77" t="s">
        <v>229</v>
      </c>
      <c r="G62" s="0" t="s">
        <v>414</v>
      </c>
      <c r="H62" s="0" t="n">
        <v>100</v>
      </c>
      <c r="I62" s="0" t="n">
        <v>100</v>
      </c>
      <c r="J62" s="0" t="n">
        <v>100</v>
      </c>
      <c r="O62" s="0" t="n">
        <f aca="false">H62</f>
        <v>100</v>
      </c>
      <c r="P62" s="124"/>
      <c r="Q62" s="35" t="n">
        <f aca="false">ROUND(P62/$O62*100,0)</f>
        <v>0</v>
      </c>
      <c r="R62" s="34" t="n">
        <v>98</v>
      </c>
      <c r="S62" s="35" t="n">
        <f aca="false">ROUND(R62/$O62*100,0)</f>
        <v>98</v>
      </c>
      <c r="T62" s="124"/>
      <c r="U62" s="35" t="n">
        <f aca="false">ROUND(T62/$O62*100,0)</f>
        <v>0</v>
      </c>
      <c r="V62" s="124"/>
      <c r="W62" s="35" t="n">
        <f aca="false">ROUND(V62/$O62*100,0)</f>
        <v>0</v>
      </c>
    </row>
    <row r="63" customFormat="false" ht="12.8" hidden="false" customHeight="false" outlineLevel="0" collapsed="false">
      <c r="A63" s="76" t="n">
        <v>50400</v>
      </c>
      <c r="F63" s="77" t="s">
        <v>227</v>
      </c>
      <c r="G63" s="0" t="s">
        <v>415</v>
      </c>
    </row>
    <row r="64" customFormat="false" ht="12.8" hidden="false" customHeight="false" outlineLevel="0" collapsed="false">
      <c r="A64" s="76" t="n">
        <v>50400</v>
      </c>
      <c r="F64" s="77" t="s">
        <v>229</v>
      </c>
      <c r="G64" s="0" t="s">
        <v>416</v>
      </c>
      <c r="H64" s="0" t="n">
        <v>11</v>
      </c>
      <c r="I64" s="0" t="n">
        <v>11</v>
      </c>
      <c r="J64" s="0" t="n">
        <v>11</v>
      </c>
      <c r="O64" s="0" t="n">
        <f aca="false">H64</f>
        <v>11</v>
      </c>
      <c r="P64" s="124" t="n">
        <v>11</v>
      </c>
      <c r="Q64" s="35" t="n">
        <f aca="false">ROUND(P64/$O64*100,0)</f>
        <v>100</v>
      </c>
      <c r="R64" s="34" t="n">
        <v>11</v>
      </c>
      <c r="S64" s="35" t="n">
        <f aca="false">ROUND(R64/$O64*100,0)</f>
        <v>100</v>
      </c>
      <c r="T64" s="124"/>
      <c r="U64" s="35" t="n">
        <f aca="false">ROUND(T64/$O64*100,0)</f>
        <v>0</v>
      </c>
      <c r="V64" s="124"/>
      <c r="W64" s="35" t="n">
        <f aca="false">ROUND(V64/$O64*100,0)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52:G52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417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60100</v>
      </c>
      <c r="B3" s="111" t="s">
        <v>418</v>
      </c>
      <c r="C3" s="136" t="n">
        <v>633004</v>
      </c>
      <c r="D3" s="101"/>
      <c r="E3" s="136" t="n">
        <v>41</v>
      </c>
      <c r="F3" s="90" t="s">
        <v>101</v>
      </c>
      <c r="G3" s="61" t="s">
        <v>117</v>
      </c>
      <c r="H3" s="49" t="n">
        <v>2200</v>
      </c>
      <c r="I3" s="49" t="n">
        <f aca="false">H3</f>
        <v>2200</v>
      </c>
      <c r="J3" s="49" t="n">
        <f aca="false">I3</f>
        <v>2200</v>
      </c>
      <c r="K3" s="51"/>
      <c r="L3" s="55"/>
      <c r="M3" s="55"/>
      <c r="N3" s="55"/>
      <c r="O3" s="49" t="n">
        <f aca="false">H3+SUM(K3:N3)</f>
        <v>2200</v>
      </c>
      <c r="P3" s="51" t="n">
        <v>597.6</v>
      </c>
      <c r="Q3" s="53" t="n">
        <f aca="false">ROUND(P3/$O3*100,0)</f>
        <v>27</v>
      </c>
      <c r="R3" s="51" t="n">
        <v>986.04</v>
      </c>
      <c r="S3" s="53" t="n">
        <f aca="false">ROUND(R3/$O3*100,0)</f>
        <v>45</v>
      </c>
      <c r="T3" s="55" t="n">
        <v>1583.64</v>
      </c>
      <c r="U3" s="53" t="n">
        <f aca="false">ROUND(T3/$O3*100,0)</f>
        <v>72</v>
      </c>
      <c r="V3" s="55" t="n">
        <v>1583.64</v>
      </c>
      <c r="W3" s="53" t="n">
        <f aca="false">ROUND(V3/$O3*100,0)</f>
        <v>72</v>
      </c>
    </row>
    <row r="4" customFormat="false" ht="12.8" hidden="false" customHeight="false" outlineLevel="0" collapsed="false">
      <c r="A4" s="96" t="n">
        <v>60100</v>
      </c>
      <c r="B4" s="111" t="s">
        <v>418</v>
      </c>
      <c r="C4" s="136" t="n">
        <v>637004</v>
      </c>
      <c r="D4" s="101"/>
      <c r="E4" s="136" t="n">
        <v>41</v>
      </c>
      <c r="F4" s="90" t="s">
        <v>101</v>
      </c>
      <c r="G4" s="61" t="s">
        <v>419</v>
      </c>
      <c r="H4" s="49" t="n">
        <f aca="false">12900+2700+4606</f>
        <v>20206</v>
      </c>
      <c r="I4" s="49" t="n">
        <f aca="false">H4</f>
        <v>20206</v>
      </c>
      <c r="J4" s="49" t="n">
        <f aca="false">I4</f>
        <v>20206</v>
      </c>
      <c r="K4" s="51"/>
      <c r="L4" s="55"/>
      <c r="M4" s="55"/>
      <c r="N4" s="55" t="n">
        <f aca="false">2000+2000+2000+1200</f>
        <v>7200</v>
      </c>
      <c r="O4" s="49" t="n">
        <f aca="false">H4+SUM(K4:N4)</f>
        <v>27406</v>
      </c>
      <c r="P4" s="51" t="n">
        <v>3847.25</v>
      </c>
      <c r="Q4" s="53" t="n">
        <f aca="false">ROUND(P4/$O4*100,0)</f>
        <v>14</v>
      </c>
      <c r="R4" s="51" t="n">
        <v>9580.73</v>
      </c>
      <c r="S4" s="53" t="n">
        <f aca="false">ROUND(R4/$O4*100,0)</f>
        <v>35</v>
      </c>
      <c r="T4" s="55" t="n">
        <v>18266.15</v>
      </c>
      <c r="U4" s="53" t="n">
        <f aca="false">ROUND(T4/$O4*100,0)</f>
        <v>67</v>
      </c>
      <c r="V4" s="55" t="n">
        <v>27332.24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60100</v>
      </c>
      <c r="B5" s="111" t="s">
        <v>418</v>
      </c>
      <c r="C5" s="136" t="n">
        <v>637012</v>
      </c>
      <c r="D5" s="101" t="n">
        <v>1</v>
      </c>
      <c r="E5" s="136" t="n">
        <v>41</v>
      </c>
      <c r="F5" s="90" t="s">
        <v>101</v>
      </c>
      <c r="G5" s="61" t="s">
        <v>420</v>
      </c>
      <c r="H5" s="49" t="n">
        <v>9900</v>
      </c>
      <c r="I5" s="49" t="n">
        <f aca="false">H5</f>
        <v>9900</v>
      </c>
      <c r="J5" s="49" t="n">
        <f aca="false">I5</f>
        <v>9900</v>
      </c>
      <c r="K5" s="51" t="n">
        <v>4600</v>
      </c>
      <c r="L5" s="55"/>
      <c r="M5" s="55"/>
      <c r="N5" s="55" t="n">
        <f aca="false">-2000-2000-2000+378</f>
        <v>-5622</v>
      </c>
      <c r="O5" s="49" t="n">
        <f aca="false">H5+SUM(K5:N5)</f>
        <v>8878</v>
      </c>
      <c r="P5" s="51" t="n">
        <v>2735.94</v>
      </c>
      <c r="Q5" s="53" t="n">
        <f aca="false">ROUND(P5/$O5*100,0)</f>
        <v>31</v>
      </c>
      <c r="R5" s="51" t="n">
        <v>7242.37</v>
      </c>
      <c r="S5" s="53" t="n">
        <f aca="false">ROUND(R5/$O5*100,0)</f>
        <v>82</v>
      </c>
      <c r="T5" s="55" t="n">
        <v>8877.9</v>
      </c>
      <c r="U5" s="53" t="n">
        <f aca="false">ROUND(T5/$O5*100,0)</f>
        <v>100</v>
      </c>
      <c r="V5" s="55" t="n">
        <v>8877.9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60100</v>
      </c>
      <c r="B6" s="111" t="s">
        <v>418</v>
      </c>
      <c r="C6" s="136" t="n">
        <v>637012</v>
      </c>
      <c r="D6" s="101" t="n">
        <v>2</v>
      </c>
      <c r="E6" s="136" t="n">
        <v>41</v>
      </c>
      <c r="F6" s="90" t="s">
        <v>101</v>
      </c>
      <c r="G6" s="61" t="s">
        <v>421</v>
      </c>
      <c r="H6" s="49" t="n">
        <v>2300</v>
      </c>
      <c r="I6" s="49" t="n">
        <f aca="false">H6</f>
        <v>2300</v>
      </c>
      <c r="J6" s="49" t="n">
        <f aca="false">I6</f>
        <v>2300</v>
      </c>
      <c r="K6" s="51" t="n">
        <v>3000</v>
      </c>
      <c r="L6" s="55"/>
      <c r="M6" s="55"/>
      <c r="N6" s="55" t="n">
        <v>100</v>
      </c>
      <c r="O6" s="49" t="n">
        <f aca="false">H6+SUM(K6:N6)</f>
        <v>5400</v>
      </c>
      <c r="P6" s="51" t="n">
        <v>1028.9</v>
      </c>
      <c r="Q6" s="53" t="n">
        <f aca="false">ROUND(P6/$O6*100,0)</f>
        <v>19</v>
      </c>
      <c r="R6" s="51" t="n">
        <v>2651.88</v>
      </c>
      <c r="S6" s="53" t="n">
        <f aca="false">ROUND(R6/$O6*100,0)</f>
        <v>49</v>
      </c>
      <c r="T6" s="55" t="n">
        <v>4162.31</v>
      </c>
      <c r="U6" s="53" t="n">
        <f aca="false">ROUND(T6/$O6*100,0)</f>
        <v>77</v>
      </c>
      <c r="V6" s="55" t="n">
        <v>5352.83</v>
      </c>
      <c r="W6" s="53" t="n">
        <f aca="false">ROUND(V6/$O6*100,0)</f>
        <v>99</v>
      </c>
    </row>
    <row r="7" customFormat="false" ht="12.8" hidden="false" customHeight="false" outlineLevel="0" collapsed="false">
      <c r="A7" s="103" t="n">
        <v>60100</v>
      </c>
      <c r="B7" s="127"/>
      <c r="C7" s="127"/>
      <c r="D7" s="129"/>
      <c r="E7" s="127"/>
      <c r="F7" s="127"/>
      <c r="G7" s="107" t="s">
        <v>55</v>
      </c>
      <c r="H7" s="108" t="n">
        <f aca="false">SUM(H3:H6)</f>
        <v>34606</v>
      </c>
      <c r="I7" s="108" t="n">
        <f aca="false">SUM(I3:I6)</f>
        <v>34606</v>
      </c>
      <c r="J7" s="108" t="n">
        <f aca="false">SUM(J3:J6)</f>
        <v>34606</v>
      </c>
      <c r="K7" s="109" t="n">
        <f aca="false">SUM(K3:K6)</f>
        <v>7600</v>
      </c>
      <c r="L7" s="108" t="n">
        <f aca="false">SUM(L3:L6)</f>
        <v>0</v>
      </c>
      <c r="M7" s="108" t="n">
        <f aca="false">SUM(M3:M6)</f>
        <v>0</v>
      </c>
      <c r="N7" s="108" t="n">
        <f aca="false">SUM(N3:N6)</f>
        <v>1678</v>
      </c>
      <c r="O7" s="108" t="n">
        <f aca="false">SUM(O3:O6)</f>
        <v>43884</v>
      </c>
      <c r="P7" s="109" t="n">
        <f aca="false">SUM(P3:P6)</f>
        <v>8209.69</v>
      </c>
      <c r="Q7" s="110" t="n">
        <f aca="false">ROUND(P7/$O7*100,0)</f>
        <v>19</v>
      </c>
      <c r="R7" s="109" t="n">
        <f aca="false">SUM(R3:R6)</f>
        <v>20461.02</v>
      </c>
      <c r="S7" s="110" t="n">
        <f aca="false">ROUND(R7/$O7*100,0)</f>
        <v>47</v>
      </c>
      <c r="T7" s="108" t="n">
        <f aca="false">SUM(T3:T6)</f>
        <v>32890</v>
      </c>
      <c r="U7" s="110" t="n">
        <f aca="false">ROUND(T7/$O7*100,0)</f>
        <v>75</v>
      </c>
      <c r="V7" s="108" t="n">
        <f aca="false">SUM(V3:V6)</f>
        <v>43146.61</v>
      </c>
      <c r="W7" s="110" t="n">
        <f aca="false">ROUND(V7/$O7*100,0)</f>
        <v>98</v>
      </c>
    </row>
    <row r="8" customFormat="false" ht="12.8" hidden="false" customHeight="false" outlineLevel="0" collapsed="false">
      <c r="A8" s="96" t="n">
        <v>60200</v>
      </c>
      <c r="B8" s="111" t="s">
        <v>418</v>
      </c>
      <c r="C8" s="136" t="n">
        <v>633006</v>
      </c>
      <c r="D8" s="101"/>
      <c r="E8" s="136" t="n">
        <v>41</v>
      </c>
      <c r="F8" s="90" t="s">
        <v>101</v>
      </c>
      <c r="G8" s="61" t="s">
        <v>193</v>
      </c>
      <c r="H8" s="49" t="n">
        <v>1250</v>
      </c>
      <c r="I8" s="49" t="n">
        <f aca="false">H8</f>
        <v>1250</v>
      </c>
      <c r="J8" s="49" t="n">
        <f aca="false">I8</f>
        <v>1250</v>
      </c>
      <c r="K8" s="51"/>
      <c r="L8" s="55"/>
      <c r="M8" s="55"/>
      <c r="N8" s="55" t="n">
        <f aca="false">2000+250</f>
        <v>2250</v>
      </c>
      <c r="O8" s="49" t="n">
        <f aca="false">H8+SUM(K8:N8)</f>
        <v>3500</v>
      </c>
      <c r="P8" s="51" t="n">
        <v>745.2</v>
      </c>
      <c r="Q8" s="53" t="n">
        <f aca="false">ROUND(P8/$O8*100,0)</f>
        <v>21</v>
      </c>
      <c r="R8" s="51" t="n">
        <v>1146.93</v>
      </c>
      <c r="S8" s="53" t="n">
        <f aca="false">ROUND(R8/$O8*100,0)</f>
        <v>33</v>
      </c>
      <c r="T8" s="55" t="n">
        <v>1165.93</v>
      </c>
      <c r="U8" s="53" t="n">
        <f aca="false">ROUND(T8/$O8*100,0)</f>
        <v>33</v>
      </c>
      <c r="V8" s="55" t="n">
        <v>3485.18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60200</v>
      </c>
      <c r="B9" s="111" t="s">
        <v>418</v>
      </c>
      <c r="C9" s="136" t="n">
        <v>637004</v>
      </c>
      <c r="D9" s="101"/>
      <c r="E9" s="136" t="n">
        <v>41</v>
      </c>
      <c r="F9" s="90" t="s">
        <v>101</v>
      </c>
      <c r="G9" s="61" t="s">
        <v>422</v>
      </c>
      <c r="H9" s="49" t="n">
        <v>2800</v>
      </c>
      <c r="I9" s="49" t="n">
        <f aca="false">H9</f>
        <v>2800</v>
      </c>
      <c r="J9" s="49" t="n">
        <f aca="false">I9</f>
        <v>2800</v>
      </c>
      <c r="K9" s="51"/>
      <c r="L9" s="55"/>
      <c r="M9" s="55" t="n">
        <v>2000</v>
      </c>
      <c r="N9" s="55"/>
      <c r="O9" s="49" t="n">
        <f aca="false">H9+SUM(K9:N9)</f>
        <v>4800</v>
      </c>
      <c r="P9" s="51" t="n">
        <v>638.01</v>
      </c>
      <c r="Q9" s="53" t="n">
        <f aca="false">ROUND(P9/$O9*100,0)</f>
        <v>13</v>
      </c>
      <c r="R9" s="51" t="n">
        <v>1012.25</v>
      </c>
      <c r="S9" s="53" t="n">
        <f aca="false">ROUND(R9/$O9*100,0)</f>
        <v>21</v>
      </c>
      <c r="T9" s="55" t="n">
        <v>3148.49</v>
      </c>
      <c r="U9" s="53" t="n">
        <f aca="false">ROUND(T9/$O9*100,0)</f>
        <v>66</v>
      </c>
      <c r="V9" s="55" t="n">
        <v>4312.61</v>
      </c>
      <c r="W9" s="53" t="n">
        <f aca="false">ROUND(V9/$O9*100,0)</f>
        <v>90</v>
      </c>
    </row>
    <row r="10" customFormat="false" ht="12.8" hidden="false" customHeight="false" outlineLevel="0" collapsed="false">
      <c r="A10" s="103" t="n">
        <v>60200</v>
      </c>
      <c r="B10" s="127"/>
      <c r="C10" s="127"/>
      <c r="D10" s="129"/>
      <c r="E10" s="127"/>
      <c r="F10" s="127"/>
      <c r="G10" s="107" t="s">
        <v>56</v>
      </c>
      <c r="H10" s="108" t="n">
        <f aca="false">SUM(H8:H9)</f>
        <v>4050</v>
      </c>
      <c r="I10" s="108" t="n">
        <f aca="false">SUM(I8:I9)</f>
        <v>4050</v>
      </c>
      <c r="J10" s="108" t="n">
        <f aca="false">SUM(J8:J9)</f>
        <v>4050</v>
      </c>
      <c r="K10" s="109" t="n">
        <f aca="false">SUM(K8:K9)</f>
        <v>0</v>
      </c>
      <c r="L10" s="108" t="n">
        <f aca="false">SUM(L8:L9)</f>
        <v>0</v>
      </c>
      <c r="M10" s="108" t="n">
        <f aca="false">SUM(M8:M9)</f>
        <v>2000</v>
      </c>
      <c r="N10" s="108" t="n">
        <f aca="false">SUM(N8:N9)</f>
        <v>2250</v>
      </c>
      <c r="O10" s="108" t="n">
        <f aca="false">SUM(O8:O9)</f>
        <v>8300</v>
      </c>
      <c r="P10" s="109" t="n">
        <f aca="false">SUM(P8:P9)</f>
        <v>1383.21</v>
      </c>
      <c r="Q10" s="110" t="n">
        <f aca="false">ROUND(P10/$O10*100,0)</f>
        <v>17</v>
      </c>
      <c r="R10" s="109" t="n">
        <f aca="false">SUM(R8:R9)</f>
        <v>2159.18</v>
      </c>
      <c r="S10" s="110" t="n">
        <f aca="false">ROUND(R10/$O10*100,0)</f>
        <v>26</v>
      </c>
      <c r="T10" s="108" t="n">
        <f aca="false">SUM(T8:T9)</f>
        <v>4314.42</v>
      </c>
      <c r="U10" s="110" t="n">
        <f aca="false">ROUND(T10/$O10*100,0)</f>
        <v>52</v>
      </c>
      <c r="V10" s="108" t="n">
        <f aca="false">SUM(V8:V9)</f>
        <v>7797.79</v>
      </c>
      <c r="W10" s="110" t="n">
        <f aca="false">ROUND(V10/$O10*100,0)</f>
        <v>94</v>
      </c>
    </row>
    <row r="11" customFormat="false" ht="12.8" hidden="false" customHeight="false" outlineLevel="0" collapsed="false">
      <c r="A11" s="96" t="n">
        <v>60300</v>
      </c>
      <c r="B11" s="111" t="s">
        <v>418</v>
      </c>
      <c r="C11" s="136" t="n">
        <v>637004</v>
      </c>
      <c r="D11" s="101"/>
      <c r="E11" s="136" t="n">
        <v>41</v>
      </c>
      <c r="F11" s="90" t="s">
        <v>101</v>
      </c>
      <c r="G11" s="61" t="s">
        <v>212</v>
      </c>
      <c r="H11" s="49" t="n">
        <v>1000</v>
      </c>
      <c r="I11" s="49" t="n">
        <f aca="false">H11</f>
        <v>1000</v>
      </c>
      <c r="J11" s="49" t="n">
        <f aca="false">I11</f>
        <v>1000</v>
      </c>
      <c r="K11" s="51"/>
      <c r="L11" s="55"/>
      <c r="M11" s="55"/>
      <c r="N11" s="55"/>
      <c r="O11" s="49" t="n">
        <f aca="false">H11+SUM(K11:N11)</f>
        <v>1000</v>
      </c>
      <c r="P11" s="51" t="n">
        <v>0</v>
      </c>
      <c r="Q11" s="53" t="n">
        <f aca="false">ROUND(P11/$O11*100,0)</f>
        <v>0</v>
      </c>
      <c r="R11" s="51" t="n">
        <v>0</v>
      </c>
      <c r="S11" s="53" t="n">
        <f aca="false">ROUND(R11/$O11*100,0)</f>
        <v>0</v>
      </c>
      <c r="T11" s="55" t="n">
        <v>0</v>
      </c>
      <c r="U11" s="53" t="n">
        <f aca="false">ROUND(T11/$O11*100,0)</f>
        <v>0</v>
      </c>
      <c r="V11" s="55" t="n">
        <v>0</v>
      </c>
      <c r="W11" s="53" t="n">
        <f aca="false">ROUND(V11/$O11*100,0)</f>
        <v>0</v>
      </c>
    </row>
    <row r="12" customFormat="false" ht="12.8" hidden="false" customHeight="false" outlineLevel="0" collapsed="false">
      <c r="A12" s="96" t="n">
        <v>60300</v>
      </c>
      <c r="B12" s="111" t="s">
        <v>418</v>
      </c>
      <c r="C12" s="136" t="n">
        <v>637031</v>
      </c>
      <c r="D12" s="101"/>
      <c r="E12" s="136" t="n">
        <v>41</v>
      </c>
      <c r="F12" s="90" t="s">
        <v>101</v>
      </c>
      <c r="G12" s="61" t="s">
        <v>423</v>
      </c>
      <c r="H12" s="49" t="n">
        <v>2000</v>
      </c>
      <c r="I12" s="49" t="n">
        <v>0</v>
      </c>
      <c r="J12" s="49" t="n">
        <v>0</v>
      </c>
      <c r="K12" s="51"/>
      <c r="L12" s="55"/>
      <c r="M12" s="55" t="n">
        <v>600</v>
      </c>
      <c r="N12" s="55"/>
      <c r="O12" s="49" t="n">
        <f aca="false">H12+SUM(K12:N12)</f>
        <v>2600</v>
      </c>
      <c r="P12" s="51" t="n">
        <v>2000</v>
      </c>
      <c r="Q12" s="53" t="n">
        <f aca="false">ROUND(P12/$O12*100,0)</f>
        <v>77</v>
      </c>
      <c r="R12" s="51" t="n">
        <v>2000</v>
      </c>
      <c r="S12" s="53" t="n">
        <f aca="false">ROUND(R12/$O12*100,0)</f>
        <v>77</v>
      </c>
      <c r="T12" s="55" t="n">
        <v>2000</v>
      </c>
      <c r="U12" s="53" t="n">
        <f aca="false">ROUND(T12/$O12*100,0)</f>
        <v>77</v>
      </c>
      <c r="V12" s="55" t="n">
        <v>2600</v>
      </c>
      <c r="W12" s="53" t="n">
        <f aca="false">ROUND(V12/$O12*100,0)</f>
        <v>100</v>
      </c>
    </row>
    <row r="13" customFormat="false" ht="12.8" hidden="false" customHeight="false" outlineLevel="0" collapsed="false">
      <c r="A13" s="103" t="n">
        <v>60300</v>
      </c>
      <c r="B13" s="127"/>
      <c r="C13" s="127"/>
      <c r="D13" s="129"/>
      <c r="E13" s="127"/>
      <c r="F13" s="127"/>
      <c r="G13" s="107" t="s">
        <v>57</v>
      </c>
      <c r="H13" s="108" t="n">
        <f aca="false">SUM(H11:H12)</f>
        <v>3000</v>
      </c>
      <c r="I13" s="108" t="n">
        <f aca="false">SUM(I11:I12)</f>
        <v>1000</v>
      </c>
      <c r="J13" s="108" t="n">
        <f aca="false">SUM(J11:J12)</f>
        <v>1000</v>
      </c>
      <c r="K13" s="109" t="n">
        <f aca="false">SUM(K11:K12)</f>
        <v>0</v>
      </c>
      <c r="L13" s="108" t="n">
        <f aca="false">SUM(L11:L12)</f>
        <v>0</v>
      </c>
      <c r="M13" s="108" t="n">
        <f aca="false">SUM(M11:M12)</f>
        <v>600</v>
      </c>
      <c r="N13" s="108" t="n">
        <f aca="false">SUM(N11:N12)</f>
        <v>0</v>
      </c>
      <c r="O13" s="108" t="n">
        <f aca="false">SUM(O11:O12)</f>
        <v>3600</v>
      </c>
      <c r="P13" s="109" t="n">
        <f aca="false">SUM(P11:P12)</f>
        <v>2000</v>
      </c>
      <c r="Q13" s="110" t="n">
        <f aca="false">ROUND(P13/$O13*100,0)</f>
        <v>56</v>
      </c>
      <c r="R13" s="109" t="n">
        <f aca="false">SUM(R11:R12)</f>
        <v>2000</v>
      </c>
      <c r="S13" s="110" t="n">
        <f aca="false">ROUND(R13/$O13*100,0)</f>
        <v>56</v>
      </c>
      <c r="T13" s="108" t="n">
        <f aca="false">SUM(T11:T12)</f>
        <v>2000</v>
      </c>
      <c r="U13" s="110" t="n">
        <f aca="false">ROUND(T13/$O13*100,0)</f>
        <v>56</v>
      </c>
      <c r="V13" s="108" t="n">
        <f aca="false">SUM(V11:V12)</f>
        <v>2600</v>
      </c>
      <c r="W13" s="110" t="n">
        <f aca="false">ROUND(V13/$O13*100,0)</f>
        <v>72</v>
      </c>
    </row>
    <row r="14" customFormat="false" ht="12.8" hidden="false" customHeight="false" outlineLevel="0" collapsed="false">
      <c r="A14" s="96" t="n">
        <v>60400</v>
      </c>
      <c r="B14" s="111" t="s">
        <v>418</v>
      </c>
      <c r="C14" s="90" t="n">
        <v>716</v>
      </c>
      <c r="D14" s="137"/>
      <c r="E14" s="136" t="n">
        <v>41</v>
      </c>
      <c r="F14" s="90" t="s">
        <v>137</v>
      </c>
      <c r="G14" s="56" t="s">
        <v>203</v>
      </c>
      <c r="H14" s="58" t="n">
        <v>0</v>
      </c>
      <c r="I14" s="58" t="n">
        <v>0</v>
      </c>
      <c r="J14" s="58" t="n">
        <v>0</v>
      </c>
      <c r="K14" s="59"/>
      <c r="L14" s="60"/>
      <c r="M14" s="60"/>
      <c r="N14" s="60" t="n">
        <v>1500</v>
      </c>
      <c r="O14" s="49" t="n">
        <f aca="false">H14+SUM(K14:N14)</f>
        <v>1500</v>
      </c>
      <c r="P14" s="59" t="n">
        <v>0</v>
      </c>
      <c r="Q14" s="53" t="n">
        <f aca="false">ROUND(P14/$O14*100,0)</f>
        <v>0</v>
      </c>
      <c r="R14" s="59" t="n">
        <v>0</v>
      </c>
      <c r="S14" s="53" t="n">
        <f aca="false">ROUND(R14/$O14*100,0)</f>
        <v>0</v>
      </c>
      <c r="T14" s="60" t="n">
        <v>0</v>
      </c>
      <c r="U14" s="53" t="n">
        <f aca="false">ROUND(T14/$O14*100,0)</f>
        <v>0</v>
      </c>
      <c r="V14" s="60" t="n">
        <v>1320</v>
      </c>
      <c r="W14" s="53" t="n">
        <f aca="false">ROUND(V14/$O14*100,0)</f>
        <v>88</v>
      </c>
    </row>
    <row r="15" customFormat="false" ht="12.8" hidden="false" customHeight="false" outlineLevel="0" collapsed="false">
      <c r="A15" s="96" t="n">
        <v>60400</v>
      </c>
      <c r="B15" s="111" t="s">
        <v>418</v>
      </c>
      <c r="C15" s="90" t="n">
        <v>717001</v>
      </c>
      <c r="D15" s="137"/>
      <c r="E15" s="136" t="n">
        <v>41</v>
      </c>
      <c r="F15" s="90" t="s">
        <v>137</v>
      </c>
      <c r="G15" s="56" t="s">
        <v>424</v>
      </c>
      <c r="H15" s="58" t="n">
        <v>20000</v>
      </c>
      <c r="I15" s="58" t="n">
        <v>0</v>
      </c>
      <c r="J15" s="58" t="n">
        <v>0</v>
      </c>
      <c r="K15" s="59" t="n">
        <v>-4436.64</v>
      </c>
      <c r="L15" s="60"/>
      <c r="M15" s="60" t="n">
        <f aca="false">-2000-1500-800</f>
        <v>-4300</v>
      </c>
      <c r="N15" s="60" t="n">
        <v>-1500</v>
      </c>
      <c r="O15" s="49" t="n">
        <f aca="false">H15+SUM(K15:N15)</f>
        <v>9763.36</v>
      </c>
      <c r="P15" s="59" t="n">
        <v>0</v>
      </c>
      <c r="Q15" s="53" t="n">
        <f aca="false">ROUND(P15/$O15*100,0)</f>
        <v>0</v>
      </c>
      <c r="R15" s="59" t="n">
        <v>0</v>
      </c>
      <c r="S15" s="53" t="n">
        <f aca="false">ROUND(R15/$O15*100,0)</f>
        <v>0</v>
      </c>
      <c r="T15" s="60" t="n">
        <v>0</v>
      </c>
      <c r="U15" s="53" t="n">
        <f aca="false">ROUND(T15/$O15*100,0)</f>
        <v>0</v>
      </c>
      <c r="V15" s="60" t="n">
        <v>0</v>
      </c>
      <c r="W15" s="53" t="n">
        <f aca="false">ROUND(V15/$O15*100,0)</f>
        <v>0</v>
      </c>
    </row>
    <row r="16" customFormat="false" ht="12.8" hidden="false" customHeight="false" outlineLevel="0" collapsed="false">
      <c r="A16" s="103" t="n">
        <v>60400</v>
      </c>
      <c r="B16" s="127"/>
      <c r="C16" s="127"/>
      <c r="D16" s="129"/>
      <c r="E16" s="127"/>
      <c r="F16" s="127"/>
      <c r="G16" s="107" t="s">
        <v>58</v>
      </c>
      <c r="H16" s="108" t="n">
        <f aca="false">SUM(H14:H15)</f>
        <v>20000</v>
      </c>
      <c r="I16" s="108" t="n">
        <f aca="false">SUM(I14:I15)</f>
        <v>0</v>
      </c>
      <c r="J16" s="108" t="n">
        <f aca="false">SUM(J14:J15)</f>
        <v>0</v>
      </c>
      <c r="K16" s="108" t="n">
        <f aca="false">SUM(K14:K15)</f>
        <v>-4436.64</v>
      </c>
      <c r="L16" s="108" t="n">
        <f aca="false">SUM(L14:L15)</f>
        <v>0</v>
      </c>
      <c r="M16" s="108" t="n">
        <f aca="false">SUM(M14:M15)</f>
        <v>-4300</v>
      </c>
      <c r="N16" s="108" t="n">
        <f aca="false">SUM(N14:N15)</f>
        <v>0</v>
      </c>
      <c r="O16" s="108" t="n">
        <f aca="false">SUM(O14:O15)</f>
        <v>11263.36</v>
      </c>
      <c r="P16" s="108" t="n">
        <f aca="false">SUM(P14:P15)</f>
        <v>0</v>
      </c>
      <c r="Q16" s="110" t="n">
        <f aca="false">ROUND(P16/$O16*100,0)</f>
        <v>0</v>
      </c>
      <c r="R16" s="108" t="n">
        <f aca="false">SUM(R14:R15)</f>
        <v>0</v>
      </c>
      <c r="S16" s="110" t="n">
        <f aca="false">ROUND(R16/$O16*100,0)</f>
        <v>0</v>
      </c>
      <c r="T16" s="108" t="n">
        <f aca="false">SUM(T14:T15)</f>
        <v>0</v>
      </c>
      <c r="U16" s="110" t="n">
        <f aca="false">ROUND(T16/$O16*100,0)</f>
        <v>0</v>
      </c>
      <c r="V16" s="108" t="n">
        <f aca="false">SUM(V14:V15)</f>
        <v>1320</v>
      </c>
      <c r="W16" s="110" t="n">
        <f aca="false">ROUND(V16/$O16*100,0)</f>
        <v>12</v>
      </c>
    </row>
    <row r="17" customFormat="false" ht="12.8" hidden="false" customHeight="false" outlineLevel="0" collapsed="false">
      <c r="A17" s="115" t="n">
        <v>60000</v>
      </c>
      <c r="B17" s="131"/>
      <c r="C17" s="131"/>
      <c r="D17" s="133"/>
      <c r="E17" s="131"/>
      <c r="F17" s="131"/>
      <c r="G17" s="119" t="s">
        <v>221</v>
      </c>
      <c r="H17" s="120" t="n">
        <f aca="false">H7+H10+H13+H16</f>
        <v>61656</v>
      </c>
      <c r="I17" s="120" t="n">
        <f aca="false">I7+I10+I13+I16</f>
        <v>39656</v>
      </c>
      <c r="J17" s="120" t="n">
        <f aca="false">J7+J10+J13+J16</f>
        <v>39656</v>
      </c>
      <c r="K17" s="121" t="n">
        <f aca="false">K7+K10+K13+K16</f>
        <v>3163.36</v>
      </c>
      <c r="L17" s="120" t="n">
        <f aca="false">L7+L10+L13+L16</f>
        <v>0</v>
      </c>
      <c r="M17" s="120" t="n">
        <f aca="false">M7+M10+M13+M16</f>
        <v>-1700</v>
      </c>
      <c r="N17" s="120" t="n">
        <f aca="false">N7+N10+N13+N16</f>
        <v>3928</v>
      </c>
      <c r="O17" s="120" t="n">
        <f aca="false">O7+O10+O13+O16</f>
        <v>67047.36</v>
      </c>
      <c r="P17" s="121" t="n">
        <f aca="false">P7+P10+P13+P16</f>
        <v>11592.9</v>
      </c>
      <c r="Q17" s="122" t="n">
        <f aca="false">ROUND(P17/$O17*100,0)</f>
        <v>17</v>
      </c>
      <c r="R17" s="121" t="n">
        <f aca="false">R7+R10+R13+R16</f>
        <v>24620.2</v>
      </c>
      <c r="S17" s="122" t="n">
        <f aca="false">ROUND(R17/$O17*100,0)</f>
        <v>37</v>
      </c>
      <c r="T17" s="120" t="n">
        <f aca="false">T7+T10+T13+T16</f>
        <v>39204.42</v>
      </c>
      <c r="U17" s="122" t="n">
        <f aca="false">ROUND(T17/$O17*100,0)</f>
        <v>58</v>
      </c>
      <c r="V17" s="120" t="n">
        <f aca="false">V7+V10+V13+V16</f>
        <v>54864.4</v>
      </c>
      <c r="W17" s="122" t="n">
        <f aca="false">ROUND(V17/$O17*100,0)</f>
        <v>82</v>
      </c>
    </row>
    <row r="19" customFormat="false" ht="12.8" hidden="false" customHeight="false" outlineLevel="0" collapsed="false">
      <c r="A19" s="123" t="s">
        <v>222</v>
      </c>
      <c r="B19" s="123"/>
      <c r="C19" s="123"/>
      <c r="D19" s="123"/>
      <c r="E19" s="123"/>
      <c r="F19" s="123"/>
      <c r="G19" s="123"/>
      <c r="O19" s="1" t="n">
        <v>2015</v>
      </c>
      <c r="P19" s="34" t="s">
        <v>223</v>
      </c>
      <c r="R19" s="34" t="s">
        <v>224</v>
      </c>
      <c r="T19" s="0" t="s">
        <v>225</v>
      </c>
      <c r="V19" s="0" t="s">
        <v>226</v>
      </c>
    </row>
    <row r="20" customFormat="false" ht="12.8" hidden="false" customHeight="false" outlineLevel="0" collapsed="false">
      <c r="A20" s="76" t="n">
        <v>60100</v>
      </c>
      <c r="F20" s="77" t="s">
        <v>227</v>
      </c>
      <c r="G20" s="0" t="s">
        <v>425</v>
      </c>
    </row>
    <row r="21" customFormat="false" ht="12.8" hidden="false" customHeight="false" outlineLevel="0" collapsed="false">
      <c r="A21" s="76" t="n">
        <v>60100</v>
      </c>
      <c r="F21" s="77" t="s">
        <v>229</v>
      </c>
      <c r="G21" s="0" t="s">
        <v>426</v>
      </c>
      <c r="H21" s="0" t="n">
        <v>410</v>
      </c>
      <c r="I21" s="0" t="n">
        <v>410</v>
      </c>
      <c r="J21" s="0" t="n">
        <v>410</v>
      </c>
      <c r="O21" s="0" t="n">
        <f aca="false">H21</f>
        <v>410</v>
      </c>
      <c r="P21" s="124"/>
      <c r="Q21" s="35" t="n">
        <f aca="false">ROUND(P21/$O21*100,0)</f>
        <v>0</v>
      </c>
      <c r="R21" s="34" t="n">
        <v>331</v>
      </c>
      <c r="S21" s="35" t="n">
        <f aca="false">ROUND(R21/$O21*100,0)</f>
        <v>81</v>
      </c>
      <c r="T21" s="124"/>
      <c r="U21" s="35" t="n">
        <f aca="false">ROUND(T21/$O21*100,0)</f>
        <v>0</v>
      </c>
      <c r="V21" s="124"/>
      <c r="W21" s="35" t="n">
        <f aca="false">ROUND(V21/$O21*100,0)</f>
        <v>0</v>
      </c>
    </row>
    <row r="22" customFormat="false" ht="12.8" hidden="false" customHeight="false" outlineLevel="0" collapsed="false">
      <c r="A22" s="76" t="n">
        <v>60100</v>
      </c>
      <c r="F22" s="77" t="s">
        <v>229</v>
      </c>
      <c r="G22" s="0" t="s">
        <v>427</v>
      </c>
      <c r="H22" s="0" t="n">
        <v>19500</v>
      </c>
      <c r="I22" s="0" t="n">
        <v>19500</v>
      </c>
      <c r="J22" s="0" t="n">
        <v>19500</v>
      </c>
      <c r="O22" s="0" t="n">
        <f aca="false">H22</f>
        <v>19500</v>
      </c>
      <c r="P22" s="124"/>
      <c r="Q22" s="35" t="n">
        <f aca="false">ROUND(P22/$O22*100,0)</f>
        <v>0</v>
      </c>
      <c r="R22" s="34" t="n">
        <v>10418</v>
      </c>
      <c r="S22" s="35" t="n">
        <f aca="false">ROUND(R22/$O22*100,0)</f>
        <v>53</v>
      </c>
      <c r="T22" s="124"/>
      <c r="U22" s="35" t="n">
        <f aca="false">ROUND(T22/$O22*100,0)</f>
        <v>0</v>
      </c>
      <c r="V22" s="124"/>
      <c r="W22" s="35" t="n">
        <f aca="false">ROUND(V22/$O22*100,0)</f>
        <v>0</v>
      </c>
    </row>
    <row r="23" customFormat="false" ht="12.8" hidden="false" customHeight="false" outlineLevel="0" collapsed="false">
      <c r="A23" s="76" t="n">
        <v>60100</v>
      </c>
      <c r="F23" s="77" t="s">
        <v>229</v>
      </c>
      <c r="G23" s="0" t="s">
        <v>428</v>
      </c>
      <c r="H23" s="0" t="n">
        <v>144</v>
      </c>
      <c r="I23" s="0" t="n">
        <v>144</v>
      </c>
      <c r="J23" s="0" t="n">
        <v>144</v>
      </c>
      <c r="O23" s="0" t="n">
        <f aca="false">H23</f>
        <v>144</v>
      </c>
      <c r="P23" s="124"/>
      <c r="Q23" s="35" t="n">
        <f aca="false">ROUND(P23/$O23*100,0)</f>
        <v>0</v>
      </c>
      <c r="R23" s="34" t="n">
        <v>86</v>
      </c>
      <c r="S23" s="35" t="n">
        <f aca="false">ROUND(R23/$O23*100,0)</f>
        <v>60</v>
      </c>
      <c r="T23" s="124"/>
      <c r="U23" s="35" t="n">
        <f aca="false">ROUND(T23/$O23*100,0)</f>
        <v>0</v>
      </c>
      <c r="V23" s="124"/>
      <c r="W23" s="35" t="n">
        <f aca="false">ROUND(V23/$O23*100,0)</f>
        <v>0</v>
      </c>
    </row>
    <row r="24" customFormat="false" ht="12.8" hidden="false" customHeight="false" outlineLevel="0" collapsed="false">
      <c r="A24" s="76" t="n">
        <v>60100</v>
      </c>
      <c r="F24" s="77" t="s">
        <v>229</v>
      </c>
      <c r="G24" s="0" t="s">
        <v>429</v>
      </c>
      <c r="H24" s="0" t="n">
        <v>48</v>
      </c>
      <c r="I24" s="0" t="n">
        <v>48</v>
      </c>
      <c r="J24" s="0" t="n">
        <v>48</v>
      </c>
      <c r="O24" s="0" t="n">
        <f aca="false">H24</f>
        <v>48</v>
      </c>
      <c r="P24" s="124"/>
      <c r="Q24" s="35" t="n">
        <f aca="false">ROUND(P24/$O24*100,0)</f>
        <v>0</v>
      </c>
      <c r="R24" s="34" t="n">
        <v>31</v>
      </c>
      <c r="S24" s="35" t="n">
        <f aca="false">ROUND(R24/$O24*100,0)</f>
        <v>65</v>
      </c>
      <c r="T24" s="124"/>
      <c r="U24" s="35" t="n">
        <f aca="false">ROUND(T24/$O24*100,0)</f>
        <v>0</v>
      </c>
      <c r="V24" s="124"/>
      <c r="W24" s="35" t="n">
        <f aca="false">ROUND(V24/$O24*100,0)</f>
        <v>0</v>
      </c>
    </row>
    <row r="25" customFormat="false" ht="12.8" hidden="false" customHeight="false" outlineLevel="0" collapsed="false">
      <c r="A25" s="76" t="n">
        <v>60100</v>
      </c>
      <c r="F25" s="77" t="s">
        <v>227</v>
      </c>
      <c r="G25" s="0" t="s">
        <v>430</v>
      </c>
    </row>
    <row r="26" customFormat="false" ht="12.8" hidden="false" customHeight="false" outlineLevel="0" collapsed="false">
      <c r="A26" s="76" t="n">
        <v>60100</v>
      </c>
      <c r="F26" s="77" t="s">
        <v>229</v>
      </c>
      <c r="G26" s="0" t="s">
        <v>431</v>
      </c>
      <c r="H26" s="0" t="n">
        <v>450</v>
      </c>
      <c r="I26" s="0" t="n">
        <v>450</v>
      </c>
      <c r="J26" s="0" t="n">
        <v>450</v>
      </c>
      <c r="O26" s="0" t="n">
        <f aca="false">H26</f>
        <v>450</v>
      </c>
      <c r="P26" s="124"/>
      <c r="Q26" s="35" t="n">
        <f aca="false">ROUND(P26/$O26*100,0)</f>
        <v>0</v>
      </c>
      <c r="R26" s="34" t="n">
        <v>293</v>
      </c>
      <c r="S26" s="35" t="n">
        <f aca="false">ROUND(R26/$O26*100,0)</f>
        <v>65</v>
      </c>
      <c r="T26" s="124"/>
      <c r="U26" s="35" t="n">
        <f aca="false">ROUND(T26/$O26*100,0)</f>
        <v>0</v>
      </c>
      <c r="V26" s="124"/>
      <c r="W26" s="35" t="n">
        <f aca="false">ROUND(V26/$O26*100,0)</f>
        <v>0</v>
      </c>
    </row>
    <row r="27" customFormat="false" ht="12.8" hidden="false" customHeight="false" outlineLevel="0" collapsed="false">
      <c r="A27" s="76" t="n">
        <v>60100</v>
      </c>
      <c r="F27" s="77" t="s">
        <v>229</v>
      </c>
      <c r="G27" s="0" t="s">
        <v>432</v>
      </c>
      <c r="H27" s="0" t="n">
        <v>66.388</v>
      </c>
      <c r="I27" s="0" t="n">
        <v>66.388</v>
      </c>
      <c r="J27" s="0" t="n">
        <v>66.388</v>
      </c>
      <c r="O27" s="0" t="n">
        <f aca="false">H27</f>
        <v>66.388</v>
      </c>
      <c r="P27" s="124"/>
      <c r="Q27" s="35" t="n">
        <f aca="false">ROUND(P27/$O27*100,0)</f>
        <v>0</v>
      </c>
      <c r="R27" s="34" t="n">
        <v>68.703</v>
      </c>
      <c r="S27" s="35" t="n">
        <f aca="false">ROUND(R27/$O27*100,0)</f>
        <v>103</v>
      </c>
      <c r="T27" s="124"/>
      <c r="U27" s="35" t="n">
        <f aca="false">ROUND(T27/$O27*100,0)</f>
        <v>0</v>
      </c>
      <c r="V27" s="124"/>
      <c r="W27" s="35" t="n">
        <f aca="false">ROUND(V27/$O27*100,0)</f>
        <v>0</v>
      </c>
    </row>
    <row r="28" customFormat="false" ht="12.8" hidden="false" customHeight="false" outlineLevel="0" collapsed="false">
      <c r="A28" s="76" t="n">
        <v>60200</v>
      </c>
      <c r="F28" s="77" t="s">
        <v>227</v>
      </c>
      <c r="G28" s="0" t="s">
        <v>433</v>
      </c>
    </row>
    <row r="29" customFormat="false" ht="12.8" hidden="false" customHeight="false" outlineLevel="0" collapsed="false">
      <c r="A29" s="76" t="n">
        <v>60200</v>
      </c>
      <c r="F29" s="77" t="s">
        <v>229</v>
      </c>
      <c r="G29" s="0" t="s">
        <v>434</v>
      </c>
      <c r="H29" s="0" t="n">
        <v>20</v>
      </c>
      <c r="I29" s="0" t="n">
        <v>20</v>
      </c>
      <c r="J29" s="0" t="n">
        <v>20</v>
      </c>
      <c r="O29" s="0" t="n">
        <f aca="false">H29</f>
        <v>20</v>
      </c>
      <c r="P29" s="124"/>
      <c r="Q29" s="35" t="n">
        <f aca="false">ROUND(P29/$O29*100,0)</f>
        <v>0</v>
      </c>
      <c r="R29" s="34" t="n">
        <v>11</v>
      </c>
      <c r="S29" s="35" t="n">
        <f aca="false">ROUND(R29/$O29*100,0)</f>
        <v>55</v>
      </c>
      <c r="T29" s="124"/>
      <c r="U29" s="35" t="n">
        <f aca="false">ROUND(T29/$O29*100,0)</f>
        <v>0</v>
      </c>
      <c r="V29" s="124"/>
      <c r="W29" s="35" t="n">
        <f aca="false">ROUND(V29/$O29*100,0)</f>
        <v>0</v>
      </c>
    </row>
    <row r="30" customFormat="false" ht="12.8" hidden="false" customHeight="false" outlineLevel="0" collapsed="false">
      <c r="A30" s="76" t="n">
        <v>60300</v>
      </c>
      <c r="F30" s="77" t="s">
        <v>227</v>
      </c>
      <c r="G30" s="0" t="s">
        <v>433</v>
      </c>
    </row>
    <row r="31" customFormat="false" ht="12.8" hidden="false" customHeight="false" outlineLevel="0" collapsed="false">
      <c r="A31" s="76" t="n">
        <v>60300</v>
      </c>
      <c r="F31" s="77" t="s">
        <v>229</v>
      </c>
      <c r="G31" s="0" t="s">
        <v>435</v>
      </c>
      <c r="H31" s="0" t="n">
        <v>6</v>
      </c>
      <c r="I31" s="0" t="n">
        <v>6</v>
      </c>
      <c r="J31" s="0" t="n">
        <v>6</v>
      </c>
      <c r="O31" s="0" t="n">
        <f aca="false">H31</f>
        <v>6</v>
      </c>
      <c r="P31" s="124"/>
      <c r="Q31" s="35" t="n">
        <f aca="false">ROUND(P31/$O31*100,0)</f>
        <v>0</v>
      </c>
      <c r="R31" s="34" t="n">
        <v>0</v>
      </c>
      <c r="S31" s="35" t="n">
        <f aca="false">ROUND(R31/$O31*100,0)</f>
        <v>0</v>
      </c>
      <c r="T31" s="124"/>
      <c r="U31" s="35" t="n">
        <f aca="false">ROUND(T31/$O31*100,0)</f>
        <v>0</v>
      </c>
      <c r="V31" s="124"/>
      <c r="W31" s="35" t="n">
        <f aca="false">ROUND(V31/$O31*100,0)</f>
        <v>0</v>
      </c>
    </row>
    <row r="32" customFormat="false" ht="12.8" hidden="false" customHeight="false" outlineLevel="0" collapsed="false">
      <c r="A32" s="76" t="n">
        <v>60400</v>
      </c>
      <c r="F32" s="77" t="s">
        <v>227</v>
      </c>
      <c r="G32" s="0" t="s">
        <v>436</v>
      </c>
    </row>
    <row r="33" customFormat="false" ht="12.8" hidden="false" customHeight="false" outlineLevel="0" collapsed="false">
      <c r="A33" s="76" t="n">
        <v>60400</v>
      </c>
      <c r="F33" s="77" t="s">
        <v>229</v>
      </c>
      <c r="G33" s="0" t="s">
        <v>437</v>
      </c>
      <c r="H33" s="0" t="n">
        <v>1</v>
      </c>
      <c r="I33" s="0" t="n">
        <v>1</v>
      </c>
      <c r="J33" s="0" t="n">
        <v>1</v>
      </c>
      <c r="O33" s="0" t="n">
        <f aca="false">H33</f>
        <v>1</v>
      </c>
      <c r="P33" s="124"/>
      <c r="Q33" s="35" t="n">
        <f aca="false">ROUND(P33/$O33*100,0)</f>
        <v>0</v>
      </c>
      <c r="R33" s="34" t="n">
        <v>0</v>
      </c>
      <c r="S33" s="35" t="n">
        <f aca="false">ROUND(R33/$O33*100,0)</f>
        <v>0</v>
      </c>
      <c r="T33" s="124"/>
      <c r="U33" s="35" t="n">
        <f aca="false">ROUND(T33/$O33*100,0)</f>
        <v>0</v>
      </c>
      <c r="V33" s="124"/>
      <c r="W33" s="35" t="n">
        <f aca="false">ROUND(V33/$O33*100,0)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19:G19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2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438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70100</v>
      </c>
      <c r="B3" s="111" t="s">
        <v>439</v>
      </c>
      <c r="C3" s="136" t="n">
        <v>633006</v>
      </c>
      <c r="D3" s="101" t="n">
        <v>1</v>
      </c>
      <c r="E3" s="136" t="n">
        <v>41</v>
      </c>
      <c r="F3" s="90" t="s">
        <v>101</v>
      </c>
      <c r="G3" s="61" t="s">
        <v>440</v>
      </c>
      <c r="H3" s="49" t="n">
        <v>300</v>
      </c>
      <c r="I3" s="49" t="n">
        <f aca="false">H3</f>
        <v>300</v>
      </c>
      <c r="J3" s="49" t="n">
        <f aca="false">I3</f>
        <v>300</v>
      </c>
      <c r="K3" s="51"/>
      <c r="L3" s="55"/>
      <c r="M3" s="55"/>
      <c r="N3" s="55" t="n">
        <v>150</v>
      </c>
      <c r="O3" s="49" t="n">
        <f aca="false">H3+SUM(K3:N3)</f>
        <v>450</v>
      </c>
      <c r="P3" s="51" t="n">
        <v>0</v>
      </c>
      <c r="Q3" s="53" t="n">
        <f aca="false">ROUND(P3/$O3*100,0)</f>
        <v>0</v>
      </c>
      <c r="R3" s="51" t="n">
        <v>0</v>
      </c>
      <c r="S3" s="53" t="n">
        <f aca="false">ROUND(R3/$O3*100,0)</f>
        <v>0</v>
      </c>
      <c r="T3" s="55" t="n">
        <v>0</v>
      </c>
      <c r="U3" s="53" t="n">
        <f aca="false">ROUND(T3/$O3*100,0)</f>
        <v>0</v>
      </c>
      <c r="V3" s="55" t="n">
        <v>431.42</v>
      </c>
      <c r="W3" s="53" t="n">
        <f aca="false">ROUND(V3/$O3*100,0)</f>
        <v>96</v>
      </c>
    </row>
    <row r="4" customFormat="false" ht="12.8" hidden="false" customHeight="false" outlineLevel="0" collapsed="false">
      <c r="A4" s="96" t="n">
        <v>70100</v>
      </c>
      <c r="B4" s="111" t="s">
        <v>439</v>
      </c>
      <c r="C4" s="136" t="n">
        <v>633006</v>
      </c>
      <c r="D4" s="101" t="n">
        <v>2</v>
      </c>
      <c r="E4" s="136" t="n">
        <v>41</v>
      </c>
      <c r="F4" s="90" t="s">
        <v>101</v>
      </c>
      <c r="G4" s="61" t="s">
        <v>441</v>
      </c>
      <c r="H4" s="49" t="n">
        <v>0</v>
      </c>
      <c r="I4" s="49" t="n">
        <f aca="false">H4</f>
        <v>0</v>
      </c>
      <c r="J4" s="49" t="n">
        <f aca="false">I4</f>
        <v>0</v>
      </c>
      <c r="K4" s="51"/>
      <c r="L4" s="55" t="n">
        <v>2000</v>
      </c>
      <c r="M4" s="55" t="n">
        <v>1000</v>
      </c>
      <c r="N4" s="55"/>
      <c r="O4" s="49" t="n">
        <f aca="false">H4+SUM(K4:N4)</f>
        <v>3000</v>
      </c>
      <c r="P4" s="51" t="n">
        <v>0</v>
      </c>
      <c r="Q4" s="53" t="n">
        <f aca="false">ROUND(P4/$O4*100,0)</f>
        <v>0</v>
      </c>
      <c r="R4" s="51" t="n">
        <v>0</v>
      </c>
      <c r="S4" s="53" t="n">
        <f aca="false">ROUND(R4/$O4*100,0)</f>
        <v>0</v>
      </c>
      <c r="T4" s="55" t="n">
        <v>158.4</v>
      </c>
      <c r="U4" s="53" t="n">
        <f aca="false">ROUND(T4/$O4*100,0)</f>
        <v>5</v>
      </c>
      <c r="V4" s="55" t="n">
        <v>2121.63</v>
      </c>
      <c r="W4" s="53" t="n">
        <f aca="false">ROUND(V4/$O4*100,0)</f>
        <v>71</v>
      </c>
    </row>
    <row r="5" customFormat="false" ht="12.8" hidden="false" customHeight="false" outlineLevel="0" collapsed="false">
      <c r="A5" s="96" t="n">
        <v>70100</v>
      </c>
      <c r="B5" s="111" t="s">
        <v>439</v>
      </c>
      <c r="C5" s="136" t="n">
        <v>637015</v>
      </c>
      <c r="D5" s="101"/>
      <c r="E5" s="136" t="n">
        <v>41</v>
      </c>
      <c r="F5" s="90" t="s">
        <v>101</v>
      </c>
      <c r="G5" s="61" t="s">
        <v>442</v>
      </c>
      <c r="H5" s="49" t="n">
        <v>0</v>
      </c>
      <c r="I5" s="49" t="n">
        <f aca="false">H5</f>
        <v>0</v>
      </c>
      <c r="J5" s="49" t="n">
        <f aca="false">I5</f>
        <v>0</v>
      </c>
      <c r="K5" s="51" t="n">
        <v>300</v>
      </c>
      <c r="L5" s="55"/>
      <c r="M5" s="55"/>
      <c r="N5" s="55"/>
      <c r="O5" s="49" t="n">
        <f aca="false">H5+SUM(K5:N5)</f>
        <v>300</v>
      </c>
      <c r="P5" s="51" t="n">
        <v>0</v>
      </c>
      <c r="Q5" s="53" t="n">
        <f aca="false">ROUND(P5/$O5*100,0)</f>
        <v>0</v>
      </c>
      <c r="R5" s="51" t="n">
        <v>55.03</v>
      </c>
      <c r="S5" s="53" t="n">
        <f aca="false">ROUND(R5/$O5*100,0)</f>
        <v>18</v>
      </c>
      <c r="T5" s="55" t="n">
        <v>111.03</v>
      </c>
      <c r="U5" s="53" t="n">
        <f aca="false">ROUND(T5/$O5*100,0)</f>
        <v>37</v>
      </c>
      <c r="V5" s="55" t="n">
        <v>136.03</v>
      </c>
      <c r="W5" s="53" t="n">
        <f aca="false">ROUND(V5/$O5*100,0)</f>
        <v>45</v>
      </c>
    </row>
    <row r="6" customFormat="false" ht="12.8" hidden="false" customHeight="false" outlineLevel="0" collapsed="false">
      <c r="A6" s="96" t="n">
        <v>70100</v>
      </c>
      <c r="B6" s="111" t="s">
        <v>439</v>
      </c>
      <c r="C6" s="136" t="n">
        <v>635006</v>
      </c>
      <c r="D6" s="101" t="n">
        <v>1</v>
      </c>
      <c r="E6" s="136" t="n">
        <v>41</v>
      </c>
      <c r="F6" s="90" t="s">
        <v>101</v>
      </c>
      <c r="G6" s="61" t="s">
        <v>443</v>
      </c>
      <c r="H6" s="49" t="n">
        <v>6600</v>
      </c>
      <c r="I6" s="49" t="n">
        <f aca="false">H6</f>
        <v>6600</v>
      </c>
      <c r="J6" s="49" t="n">
        <f aca="false">I6</f>
        <v>6600</v>
      </c>
      <c r="K6" s="51"/>
      <c r="L6" s="55"/>
      <c r="M6" s="55"/>
      <c r="N6" s="55"/>
      <c r="O6" s="49" t="n">
        <f aca="false">H6+SUM(K6:N6)</f>
        <v>6600</v>
      </c>
      <c r="P6" s="51" t="n">
        <v>50</v>
      </c>
      <c r="Q6" s="53" t="n">
        <f aca="false">ROUND(P6/$O6*100,0)</f>
        <v>1</v>
      </c>
      <c r="R6" s="51" t="n">
        <v>2861.5</v>
      </c>
      <c r="S6" s="53" t="n">
        <f aca="false">ROUND(R6/$O6*100,0)</f>
        <v>43</v>
      </c>
      <c r="T6" s="55" t="n">
        <v>5920.78</v>
      </c>
      <c r="U6" s="53" t="n">
        <f aca="false">ROUND(T6/$O6*100,0)</f>
        <v>90</v>
      </c>
      <c r="V6" s="55" t="n">
        <v>1331.64</v>
      </c>
      <c r="W6" s="53" t="n">
        <f aca="false">ROUND(V6/$O6*100,0)</f>
        <v>20</v>
      </c>
    </row>
    <row r="7" customFormat="false" ht="12.8" hidden="false" customHeight="false" outlineLevel="0" collapsed="false">
      <c r="A7" s="96" t="n">
        <v>70100</v>
      </c>
      <c r="B7" s="111" t="s">
        <v>439</v>
      </c>
      <c r="C7" s="136" t="n">
        <v>635006</v>
      </c>
      <c r="D7" s="101" t="n">
        <v>2</v>
      </c>
      <c r="E7" s="136" t="n">
        <v>41</v>
      </c>
      <c r="F7" s="90" t="s">
        <v>101</v>
      </c>
      <c r="G7" s="61" t="s">
        <v>444</v>
      </c>
      <c r="H7" s="49" t="n">
        <v>1300</v>
      </c>
      <c r="I7" s="49" t="n">
        <f aca="false">H7</f>
        <v>1300</v>
      </c>
      <c r="J7" s="49" t="n">
        <f aca="false">I7</f>
        <v>1300</v>
      </c>
      <c r="K7" s="51"/>
      <c r="L7" s="55" t="n">
        <f aca="false">2000+200</f>
        <v>2200</v>
      </c>
      <c r="M7" s="55" t="n">
        <v>1500</v>
      </c>
      <c r="N7" s="55"/>
      <c r="O7" s="49" t="n">
        <f aca="false">H7+SUM(K7:N7)</f>
        <v>5000</v>
      </c>
      <c r="P7" s="51" t="n">
        <v>172.94</v>
      </c>
      <c r="Q7" s="53" t="n">
        <f aca="false">ROUND(P7/$O7*100,0)</f>
        <v>3</v>
      </c>
      <c r="R7" s="51" t="n">
        <v>816.9</v>
      </c>
      <c r="S7" s="53" t="n">
        <f aca="false">ROUND(R7/$O7*100,0)</f>
        <v>16</v>
      </c>
      <c r="T7" s="55" t="n">
        <v>3360.9</v>
      </c>
      <c r="U7" s="53" t="n">
        <f aca="false">ROUND(T7/$O7*100,0)</f>
        <v>67</v>
      </c>
      <c r="V7" s="55" t="n">
        <v>3416.86</v>
      </c>
      <c r="W7" s="53" t="n">
        <f aca="false">ROUND(V7/$O7*100,0)</f>
        <v>68</v>
      </c>
    </row>
    <row r="8" customFormat="false" ht="12.8" hidden="false" customHeight="false" outlineLevel="0" collapsed="false">
      <c r="A8" s="96" t="n">
        <v>70100</v>
      </c>
      <c r="B8" s="111" t="s">
        <v>439</v>
      </c>
      <c r="C8" s="136" t="n">
        <v>635006</v>
      </c>
      <c r="D8" s="101" t="n">
        <v>3</v>
      </c>
      <c r="E8" s="136" t="n">
        <v>41</v>
      </c>
      <c r="F8" s="90" t="s">
        <v>101</v>
      </c>
      <c r="G8" s="61" t="s">
        <v>445</v>
      </c>
      <c r="H8" s="49" t="n">
        <v>4300</v>
      </c>
      <c r="I8" s="49" t="n">
        <f aca="false">H8</f>
        <v>4300</v>
      </c>
      <c r="J8" s="49" t="n">
        <f aca="false">I8</f>
        <v>4300</v>
      </c>
      <c r="K8" s="51"/>
      <c r="L8" s="55" t="n">
        <f aca="false">-30-200</f>
        <v>-230</v>
      </c>
      <c r="M8" s="55"/>
      <c r="N8" s="55" t="n">
        <v>-150</v>
      </c>
      <c r="O8" s="49" t="n">
        <f aca="false">H8+SUM(K8:N8)</f>
        <v>3920</v>
      </c>
      <c r="P8" s="51" t="n">
        <v>856.07</v>
      </c>
      <c r="Q8" s="53" t="n">
        <f aca="false">ROUND(P8/$O8*100,0)</f>
        <v>22</v>
      </c>
      <c r="R8" s="51" t="n">
        <v>856.07</v>
      </c>
      <c r="S8" s="53" t="n">
        <f aca="false">ROUND(R8/$O8*100,0)</f>
        <v>22</v>
      </c>
      <c r="T8" s="55" t="n">
        <v>856.07</v>
      </c>
      <c r="U8" s="53" t="n">
        <f aca="false">ROUND(T8/$O8*100,0)</f>
        <v>22</v>
      </c>
      <c r="V8" s="55" t="n">
        <v>856.07</v>
      </c>
      <c r="W8" s="53" t="n">
        <f aca="false">ROUND(V8/$O8*100,0)</f>
        <v>22</v>
      </c>
    </row>
    <row r="9" customFormat="false" ht="12.8" hidden="false" customHeight="false" outlineLevel="0" collapsed="false">
      <c r="A9" s="96" t="n">
        <v>70100</v>
      </c>
      <c r="B9" s="111" t="s">
        <v>439</v>
      </c>
      <c r="C9" s="136" t="n">
        <v>637012</v>
      </c>
      <c r="D9" s="101"/>
      <c r="E9" s="136" t="n">
        <v>41</v>
      </c>
      <c r="F9" s="90" t="s">
        <v>101</v>
      </c>
      <c r="G9" s="61" t="s">
        <v>293</v>
      </c>
      <c r="H9" s="49" t="n">
        <v>0</v>
      </c>
      <c r="I9" s="49" t="n">
        <f aca="false">H9</f>
        <v>0</v>
      </c>
      <c r="J9" s="49" t="n">
        <f aca="false">I9</f>
        <v>0</v>
      </c>
      <c r="K9" s="51"/>
      <c r="L9" s="55" t="n">
        <v>30</v>
      </c>
      <c r="M9" s="55"/>
      <c r="N9" s="55"/>
      <c r="O9" s="49" t="n">
        <f aca="false">H9+SUM(K9:N9)</f>
        <v>30</v>
      </c>
      <c r="P9" s="51" t="n">
        <v>0</v>
      </c>
      <c r="Q9" s="53" t="n">
        <f aca="false">ROUND(P9/$O9*100,0)</f>
        <v>0</v>
      </c>
      <c r="R9" s="51" t="n">
        <v>16</v>
      </c>
      <c r="S9" s="53" t="n">
        <f aca="false">ROUND(R9/$O9*100,0)</f>
        <v>53</v>
      </c>
      <c r="T9" s="55" t="n">
        <v>16</v>
      </c>
      <c r="U9" s="53" t="n">
        <f aca="false">ROUND(T9/$O9*100,0)</f>
        <v>53</v>
      </c>
      <c r="V9" s="55" t="n">
        <v>16</v>
      </c>
      <c r="W9" s="53" t="n">
        <f aca="false">ROUND(V9/$O9*100,0)</f>
        <v>53</v>
      </c>
    </row>
    <row r="10" customFormat="false" ht="12.8" hidden="false" customHeight="false" outlineLevel="0" collapsed="false">
      <c r="A10" s="103" t="n">
        <v>70100</v>
      </c>
      <c r="B10" s="127"/>
      <c r="C10" s="139"/>
      <c r="D10" s="129"/>
      <c r="E10" s="127"/>
      <c r="F10" s="127"/>
      <c r="G10" s="107" t="s">
        <v>60</v>
      </c>
      <c r="H10" s="108" t="n">
        <f aca="false">SUM(H3:H9)</f>
        <v>12500</v>
      </c>
      <c r="I10" s="108" t="n">
        <f aca="false">SUM(I3:I9)</f>
        <v>12500</v>
      </c>
      <c r="J10" s="108" t="n">
        <f aca="false">SUM(J3:J9)</f>
        <v>12500</v>
      </c>
      <c r="K10" s="108" t="n">
        <f aca="false">SUM(K3:K9)</f>
        <v>300</v>
      </c>
      <c r="L10" s="108" t="n">
        <f aca="false">SUM(L3:L9)</f>
        <v>4000</v>
      </c>
      <c r="M10" s="108" t="n">
        <f aca="false">SUM(M3:M9)</f>
        <v>2500</v>
      </c>
      <c r="N10" s="108" t="n">
        <f aca="false">SUM(N3:N9)</f>
        <v>0</v>
      </c>
      <c r="O10" s="108" t="n">
        <f aca="false">SUM(O3:O9)</f>
        <v>19300</v>
      </c>
      <c r="P10" s="108" t="n">
        <f aca="false">SUM(P3:P9)</f>
        <v>1079.01</v>
      </c>
      <c r="Q10" s="110" t="n">
        <f aca="false">ROUND(P10/$O10*100,0)</f>
        <v>6</v>
      </c>
      <c r="R10" s="109" t="n">
        <f aca="false">SUM(R3:R9)</f>
        <v>4605.5</v>
      </c>
      <c r="S10" s="110" t="n">
        <f aca="false">ROUND(R10/$O10*100,0)</f>
        <v>24</v>
      </c>
      <c r="T10" s="108" t="n">
        <f aca="false">SUM(T3:T9)</f>
        <v>10423.18</v>
      </c>
      <c r="U10" s="110" t="n">
        <f aca="false">ROUND(T10/$O10*100,0)</f>
        <v>54</v>
      </c>
      <c r="V10" s="108" t="n">
        <f aca="false">SUM(V3:V9)</f>
        <v>8309.65</v>
      </c>
      <c r="W10" s="110" t="n">
        <f aca="false">ROUND(V10/$O10*100,0)</f>
        <v>43</v>
      </c>
    </row>
    <row r="11" customFormat="false" ht="12.8" hidden="false" customHeight="false" outlineLevel="0" collapsed="false">
      <c r="A11" s="96" t="n">
        <v>70200</v>
      </c>
      <c r="B11" s="111" t="s">
        <v>439</v>
      </c>
      <c r="C11" s="136" t="n">
        <v>717001</v>
      </c>
      <c r="D11" s="101"/>
      <c r="E11" s="136" t="n">
        <v>41</v>
      </c>
      <c r="F11" s="90" t="s">
        <v>137</v>
      </c>
      <c r="G11" s="61" t="s">
        <v>424</v>
      </c>
      <c r="H11" s="49" t="n">
        <v>20000</v>
      </c>
      <c r="I11" s="49" t="n">
        <v>30000</v>
      </c>
      <c r="J11" s="49" t="n">
        <v>30000</v>
      </c>
      <c r="K11" s="51"/>
      <c r="L11" s="55" t="n">
        <v>-2000</v>
      </c>
      <c r="M11" s="55" t="n">
        <v>-2500</v>
      </c>
      <c r="N11" s="55"/>
      <c r="O11" s="49" t="n">
        <f aca="false">H11+SUM(K11:N11)</f>
        <v>15500</v>
      </c>
      <c r="P11" s="51" t="n">
        <v>0</v>
      </c>
      <c r="Q11" s="53" t="n">
        <f aca="false">ROUND(P11/$O11*100,0)</f>
        <v>0</v>
      </c>
      <c r="R11" s="51" t="n">
        <v>0</v>
      </c>
      <c r="S11" s="53" t="n">
        <f aca="false">ROUND(R11/$O11*100,0)</f>
        <v>0</v>
      </c>
      <c r="T11" s="55" t="n">
        <v>0</v>
      </c>
      <c r="U11" s="53" t="n">
        <f aca="false">ROUND(T11/$O11*100,0)</f>
        <v>0</v>
      </c>
      <c r="V11" s="55" t="n">
        <v>4894.14</v>
      </c>
      <c r="W11" s="53" t="n">
        <f aca="false">ROUND(V11/$O11*100,0)</f>
        <v>32</v>
      </c>
    </row>
    <row r="12" customFormat="false" ht="12.8" hidden="false" customHeight="false" outlineLevel="0" collapsed="false">
      <c r="A12" s="96" t="n">
        <v>70200</v>
      </c>
      <c r="B12" s="111" t="s">
        <v>439</v>
      </c>
      <c r="C12" s="136" t="n">
        <v>717003</v>
      </c>
      <c r="D12" s="101"/>
      <c r="E12" s="136" t="n">
        <v>41</v>
      </c>
      <c r="F12" s="90" t="s">
        <v>137</v>
      </c>
      <c r="G12" s="61" t="s">
        <v>446</v>
      </c>
      <c r="H12" s="49" t="n">
        <v>10000</v>
      </c>
      <c r="I12" s="49" t="n">
        <v>0</v>
      </c>
      <c r="J12" s="49" t="n">
        <f aca="false">I12</f>
        <v>0</v>
      </c>
      <c r="K12" s="51"/>
      <c r="L12" s="55" t="n">
        <v>-2000</v>
      </c>
      <c r="M12" s="55"/>
      <c r="N12" s="55"/>
      <c r="O12" s="49" t="n">
        <f aca="false">H12+SUM(K12:N12)</f>
        <v>8000</v>
      </c>
      <c r="P12" s="51" t="n">
        <v>0</v>
      </c>
      <c r="Q12" s="53" t="n">
        <f aca="false">ROUND(P12/$O12*100,0)</f>
        <v>0</v>
      </c>
      <c r="R12" s="51" t="n">
        <v>0</v>
      </c>
      <c r="S12" s="53" t="n">
        <f aca="false">ROUND(R12/$O12*100,0)</f>
        <v>0</v>
      </c>
      <c r="T12" s="55" t="n">
        <v>0</v>
      </c>
      <c r="U12" s="53" t="n">
        <f aca="false">ROUND(T12/$O12*100,0)</f>
        <v>0</v>
      </c>
      <c r="V12" s="55" t="n">
        <v>0</v>
      </c>
      <c r="W12" s="53" t="n">
        <f aca="false">ROUND(V12/$O12*100,0)</f>
        <v>0</v>
      </c>
    </row>
    <row r="13" customFormat="false" ht="12.8" hidden="false" customHeight="false" outlineLevel="0" collapsed="false">
      <c r="A13" s="103" t="n">
        <v>70200</v>
      </c>
      <c r="B13" s="127"/>
      <c r="C13" s="127"/>
      <c r="D13" s="129"/>
      <c r="E13" s="127"/>
      <c r="F13" s="127"/>
      <c r="G13" s="107" t="s">
        <v>61</v>
      </c>
      <c r="H13" s="108" t="n">
        <f aca="false">SUM(H11:H12)</f>
        <v>30000</v>
      </c>
      <c r="I13" s="108" t="n">
        <f aca="false">SUM(I11:I12)</f>
        <v>30000</v>
      </c>
      <c r="J13" s="108" t="n">
        <f aca="false">SUM(J11:J12)</f>
        <v>30000</v>
      </c>
      <c r="K13" s="109" t="n">
        <f aca="false">SUM(K11:K12)</f>
        <v>0</v>
      </c>
      <c r="L13" s="108" t="n">
        <f aca="false">SUM(L11:L12)</f>
        <v>-4000</v>
      </c>
      <c r="M13" s="108" t="n">
        <f aca="false">SUM(M11:M12)</f>
        <v>-2500</v>
      </c>
      <c r="N13" s="108" t="n">
        <f aca="false">SUM(N11:N12)</f>
        <v>0</v>
      </c>
      <c r="O13" s="108" t="n">
        <f aca="false">SUM(O11:O12)</f>
        <v>23500</v>
      </c>
      <c r="P13" s="109" t="n">
        <f aca="false">SUM(P11:P12)</f>
        <v>0</v>
      </c>
      <c r="Q13" s="110" t="n">
        <f aca="false">ROUND(P13/$O13*100,0)</f>
        <v>0</v>
      </c>
      <c r="R13" s="109" t="n">
        <f aca="false">SUM(R11:R12)</f>
        <v>0</v>
      </c>
      <c r="S13" s="110" t="n">
        <f aca="false">ROUND(R13/$O13*100,0)</f>
        <v>0</v>
      </c>
      <c r="T13" s="108" t="n">
        <f aca="false">SUM(T11:T12)</f>
        <v>0</v>
      </c>
      <c r="U13" s="110" t="n">
        <f aca="false">ROUND(T13/$O13*100,0)</f>
        <v>0</v>
      </c>
      <c r="V13" s="108" t="n">
        <f aca="false">SUM(V11:V12)</f>
        <v>4894.14</v>
      </c>
      <c r="W13" s="110" t="n">
        <f aca="false">ROUND(V13/$O13*100,0)</f>
        <v>21</v>
      </c>
    </row>
    <row r="14" customFormat="false" ht="12.8" hidden="false" customHeight="false" outlineLevel="0" collapsed="false">
      <c r="A14" s="115" t="n">
        <v>70000</v>
      </c>
      <c r="B14" s="131"/>
      <c r="C14" s="131"/>
      <c r="D14" s="133"/>
      <c r="E14" s="131"/>
      <c r="F14" s="131"/>
      <c r="G14" s="119" t="s">
        <v>221</v>
      </c>
      <c r="H14" s="120" t="n">
        <f aca="false">H10+H13</f>
        <v>42500</v>
      </c>
      <c r="I14" s="120" t="n">
        <f aca="false">I10+I13</f>
        <v>42500</v>
      </c>
      <c r="J14" s="120" t="n">
        <f aca="false">J10+J13</f>
        <v>42500</v>
      </c>
      <c r="K14" s="121" t="n">
        <f aca="false">K10+K13</f>
        <v>300</v>
      </c>
      <c r="L14" s="120" t="n">
        <f aca="false">L10+L13</f>
        <v>0</v>
      </c>
      <c r="M14" s="120" t="n">
        <f aca="false">M10+M13</f>
        <v>0</v>
      </c>
      <c r="N14" s="120" t="n">
        <f aca="false">N10+N13</f>
        <v>0</v>
      </c>
      <c r="O14" s="120" t="n">
        <f aca="false">O10+O13</f>
        <v>42800</v>
      </c>
      <c r="P14" s="121" t="n">
        <f aca="false">P10+P13</f>
        <v>1079.01</v>
      </c>
      <c r="Q14" s="122" t="n">
        <f aca="false">ROUND(P14/$O14*100,0)</f>
        <v>3</v>
      </c>
      <c r="R14" s="121" t="n">
        <f aca="false">R10+R13</f>
        <v>4605.5</v>
      </c>
      <c r="S14" s="122" t="n">
        <f aca="false">ROUND(R14/$O14*100,0)</f>
        <v>11</v>
      </c>
      <c r="T14" s="120" t="n">
        <f aca="false">T10+T13</f>
        <v>10423.18</v>
      </c>
      <c r="U14" s="122" t="n">
        <f aca="false">ROUND(T14/$O14*100,0)</f>
        <v>24</v>
      </c>
      <c r="V14" s="120" t="n">
        <f aca="false">V10+V13</f>
        <v>13203.79</v>
      </c>
      <c r="W14" s="122" t="n">
        <f aca="false">ROUND(V14/$O14*100,0)</f>
        <v>31</v>
      </c>
    </row>
    <row r="16" customFormat="false" ht="12.8" hidden="false" customHeight="false" outlineLevel="0" collapsed="false">
      <c r="A16" s="123" t="s">
        <v>222</v>
      </c>
      <c r="B16" s="123"/>
      <c r="C16" s="123"/>
      <c r="D16" s="123"/>
      <c r="E16" s="123"/>
      <c r="F16" s="123"/>
      <c r="G16" s="123"/>
      <c r="O16" s="1" t="n">
        <v>2015</v>
      </c>
      <c r="P16" s="34" t="s">
        <v>223</v>
      </c>
      <c r="R16" s="34" t="s">
        <v>224</v>
      </c>
      <c r="T16" s="0" t="s">
        <v>225</v>
      </c>
      <c r="V16" s="0" t="s">
        <v>226</v>
      </c>
    </row>
    <row r="17" customFormat="false" ht="12.8" hidden="false" customHeight="false" outlineLevel="0" collapsed="false">
      <c r="A17" s="76" t="n">
        <v>70100</v>
      </c>
      <c r="F17" s="77" t="s">
        <v>227</v>
      </c>
      <c r="G17" s="0" t="s">
        <v>447</v>
      </c>
    </row>
    <row r="18" customFormat="false" ht="12.8" hidden="false" customHeight="false" outlineLevel="0" collapsed="false">
      <c r="A18" s="76" t="n">
        <v>70100</v>
      </c>
      <c r="F18" s="77" t="s">
        <v>229</v>
      </c>
      <c r="G18" s="0" t="s">
        <v>448</v>
      </c>
      <c r="H18" s="0" t="n">
        <v>300</v>
      </c>
      <c r="I18" s="0" t="n">
        <v>300</v>
      </c>
      <c r="J18" s="0" t="n">
        <v>300</v>
      </c>
      <c r="O18" s="0" t="n">
        <f aca="false">H18</f>
        <v>300</v>
      </c>
      <c r="P18" s="124"/>
      <c r="Q18" s="35" t="n">
        <f aca="false">ROUND(P18/$O18*100,0)</f>
        <v>0</v>
      </c>
      <c r="R18" s="34" t="n">
        <v>30</v>
      </c>
      <c r="S18" s="35" t="n">
        <f aca="false">ROUND(R18/$O18*100,0)</f>
        <v>10</v>
      </c>
      <c r="T18" s="124"/>
      <c r="U18" s="35" t="n">
        <f aca="false">ROUND(T18/$O18*100,0)</f>
        <v>0</v>
      </c>
      <c r="V18" s="124"/>
      <c r="W18" s="35" t="n">
        <f aca="false">ROUND(V18/$O18*100,0)</f>
        <v>0</v>
      </c>
    </row>
    <row r="19" customFormat="false" ht="12.8" hidden="false" customHeight="false" outlineLevel="0" collapsed="false">
      <c r="A19" s="76" t="n">
        <v>70100</v>
      </c>
      <c r="F19" s="77" t="s">
        <v>229</v>
      </c>
      <c r="G19" s="0" t="s">
        <v>449</v>
      </c>
      <c r="H19" s="0" t="n">
        <v>25</v>
      </c>
      <c r="I19" s="0" t="n">
        <v>25</v>
      </c>
      <c r="J19" s="0" t="n">
        <v>25</v>
      </c>
      <c r="O19" s="0" t="n">
        <f aca="false">H19</f>
        <v>25</v>
      </c>
      <c r="P19" s="124"/>
      <c r="Q19" s="35" t="n">
        <f aca="false">ROUND(P19/$O19*100,0)</f>
        <v>0</v>
      </c>
      <c r="R19" s="34" t="n">
        <v>25</v>
      </c>
      <c r="S19" s="35" t="n">
        <f aca="false">ROUND(R19/$O19*100,0)</f>
        <v>100</v>
      </c>
      <c r="T19" s="124"/>
      <c r="U19" s="35" t="n">
        <f aca="false">ROUND(T19/$O19*100,0)</f>
        <v>0</v>
      </c>
      <c r="V19" s="124"/>
      <c r="W19" s="35" t="n">
        <f aca="false">ROUND(V19/$O19*100,0)</f>
        <v>0</v>
      </c>
    </row>
    <row r="20" customFormat="false" ht="12.8" hidden="false" customHeight="false" outlineLevel="0" collapsed="false">
      <c r="A20" s="76" t="n">
        <v>70100</v>
      </c>
      <c r="F20" s="77" t="s">
        <v>227</v>
      </c>
      <c r="G20" s="0" t="s">
        <v>450</v>
      </c>
    </row>
    <row r="21" customFormat="false" ht="12.8" hidden="false" customHeight="false" outlineLevel="0" collapsed="false">
      <c r="A21" s="76" t="n">
        <v>70100</v>
      </c>
      <c r="F21" s="77" t="s">
        <v>229</v>
      </c>
      <c r="G21" s="0" t="s">
        <v>451</v>
      </c>
      <c r="H21" s="0" t="n">
        <v>25</v>
      </c>
      <c r="I21" s="0" t="n">
        <v>25</v>
      </c>
      <c r="J21" s="0" t="n">
        <v>25</v>
      </c>
      <c r="O21" s="0" t="n">
        <f aca="false">H21</f>
        <v>25</v>
      </c>
      <c r="P21" s="124"/>
      <c r="Q21" s="35" t="n">
        <f aca="false">ROUND(P21/$O21*100,0)</f>
        <v>0</v>
      </c>
      <c r="R21" s="34" t="n">
        <v>25</v>
      </c>
      <c r="S21" s="35" t="n">
        <f aca="false">ROUND(R21/$O21*100,0)</f>
        <v>100</v>
      </c>
      <c r="T21" s="124"/>
      <c r="U21" s="35" t="n">
        <f aca="false">ROUND(T21/$O21*100,0)</f>
        <v>0</v>
      </c>
      <c r="V21" s="124"/>
      <c r="W21" s="35" t="n">
        <f aca="false">ROUND(V21/$O21*100,0)</f>
        <v>0</v>
      </c>
    </row>
    <row r="22" customFormat="false" ht="12.8" hidden="false" customHeight="false" outlineLevel="0" collapsed="false">
      <c r="A22" s="76" t="n">
        <v>70200</v>
      </c>
      <c r="F22" s="77" t="s">
        <v>227</v>
      </c>
      <c r="G22" s="0" t="s">
        <v>452</v>
      </c>
    </row>
    <row r="23" customFormat="false" ht="12.8" hidden="false" customHeight="false" outlineLevel="0" collapsed="false">
      <c r="A23" s="76" t="n">
        <v>70200</v>
      </c>
      <c r="F23" s="77" t="s">
        <v>229</v>
      </c>
      <c r="G23" s="0" t="s">
        <v>453</v>
      </c>
      <c r="H23" s="0" t="n">
        <v>5</v>
      </c>
      <c r="I23" s="0" t="n">
        <v>5</v>
      </c>
      <c r="J23" s="0" t="n">
        <v>5</v>
      </c>
      <c r="O23" s="0" t="n">
        <f aca="false">H23</f>
        <v>5</v>
      </c>
      <c r="P23" s="124"/>
      <c r="Q23" s="35" t="n">
        <f aca="false">ROUND(P23/$O23*100,0)</f>
        <v>0</v>
      </c>
      <c r="R23" s="34" t="n">
        <v>0</v>
      </c>
      <c r="S23" s="35" t="n">
        <f aca="false">ROUND(R23/$O23*100,0)</f>
        <v>0</v>
      </c>
      <c r="T23" s="124"/>
      <c r="U23" s="35" t="n">
        <f aca="false">ROUND(T23/$O23*100,0)</f>
        <v>0</v>
      </c>
      <c r="V23" s="124"/>
      <c r="W23" s="35" t="n">
        <f aca="false">ROUND(V23/$O23*100,0)</f>
        <v>0</v>
      </c>
    </row>
    <row r="24" customFormat="false" ht="12.8" hidden="false" customHeight="false" outlineLevel="0" collapsed="false">
      <c r="A24" s="76" t="n">
        <v>70200</v>
      </c>
      <c r="F24" s="77" t="s">
        <v>229</v>
      </c>
      <c r="G24" s="0" t="s">
        <v>454</v>
      </c>
      <c r="H24" s="0" t="n">
        <v>5</v>
      </c>
      <c r="I24" s="0" t="n">
        <v>5</v>
      </c>
      <c r="J24" s="0" t="n">
        <v>5</v>
      </c>
      <c r="O24" s="0" t="n">
        <f aca="false">H24</f>
        <v>5</v>
      </c>
      <c r="P24" s="124"/>
      <c r="Q24" s="35" t="n">
        <f aca="false">ROUND(P24/$O24*100,0)</f>
        <v>0</v>
      </c>
      <c r="R24" s="34" t="n">
        <v>0</v>
      </c>
      <c r="S24" s="35" t="n">
        <f aca="false">ROUND(R24/$O24*100,0)</f>
        <v>0</v>
      </c>
      <c r="T24" s="124"/>
      <c r="U24" s="35" t="n">
        <f aca="false">ROUND(T24/$O24*100,0)</f>
        <v>0</v>
      </c>
      <c r="V24" s="124"/>
      <c r="W24" s="35" t="n">
        <f aca="false">ROUND(V24/$O24*100,0)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16:G16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455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80100</v>
      </c>
      <c r="B3" s="90" t="s">
        <v>217</v>
      </c>
      <c r="C3" s="85" t="n">
        <v>611</v>
      </c>
      <c r="D3" s="98"/>
      <c r="E3" s="136" t="n">
        <v>41</v>
      </c>
      <c r="F3" s="85" t="s">
        <v>101</v>
      </c>
      <c r="G3" s="99" t="s">
        <v>180</v>
      </c>
      <c r="H3" s="58" t="n">
        <v>63308</v>
      </c>
      <c r="I3" s="100" t="n">
        <v>67173</v>
      </c>
      <c r="J3" s="100" t="n">
        <v>71232</v>
      </c>
      <c r="K3" s="59"/>
      <c r="L3" s="60"/>
      <c r="M3" s="60"/>
      <c r="N3" s="60" t="n">
        <f aca="false">2000+2972</f>
        <v>4972</v>
      </c>
      <c r="O3" s="49" t="n">
        <f aca="false">H3+SUM(K3:N3)</f>
        <v>68280</v>
      </c>
      <c r="P3" s="59" t="n">
        <v>15847.28</v>
      </c>
      <c r="Q3" s="53" t="n">
        <f aca="false">ROUND(P3/$O3*100,0)</f>
        <v>23</v>
      </c>
      <c r="R3" s="59" t="n">
        <v>33395.2</v>
      </c>
      <c r="S3" s="53" t="n">
        <f aca="false">ROUND(R3/$O3*100,0)</f>
        <v>49</v>
      </c>
      <c r="T3" s="60" t="n">
        <v>51045.66</v>
      </c>
      <c r="U3" s="53" t="n">
        <f aca="false">ROUND(T3/$O3*100,0)</f>
        <v>75</v>
      </c>
      <c r="V3" s="60" t="n">
        <v>68280.19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80100</v>
      </c>
      <c r="B4" s="90" t="s">
        <v>217</v>
      </c>
      <c r="C4" s="85" t="n">
        <v>612001</v>
      </c>
      <c r="D4" s="98"/>
      <c r="E4" s="136" t="n">
        <v>41</v>
      </c>
      <c r="F4" s="85" t="s">
        <v>101</v>
      </c>
      <c r="G4" s="99" t="s">
        <v>209</v>
      </c>
      <c r="H4" s="58" t="n">
        <v>6200</v>
      </c>
      <c r="I4" s="100" t="n">
        <v>6200</v>
      </c>
      <c r="J4" s="100" t="n">
        <v>6200</v>
      </c>
      <c r="K4" s="59"/>
      <c r="L4" s="60"/>
      <c r="M4" s="60"/>
      <c r="N4" s="60" t="n">
        <v>-1051</v>
      </c>
      <c r="O4" s="49" t="n">
        <f aca="false">H4+SUM(K4:N4)</f>
        <v>5149</v>
      </c>
      <c r="P4" s="59" t="n">
        <v>1262.41</v>
      </c>
      <c r="Q4" s="53" t="n">
        <f aca="false">ROUND(P4/$O4*100,0)</f>
        <v>25</v>
      </c>
      <c r="R4" s="59" t="n">
        <v>2756.91</v>
      </c>
      <c r="S4" s="53" t="n">
        <f aca="false">ROUND(R4/$O4*100,0)</f>
        <v>54</v>
      </c>
      <c r="T4" s="60" t="n">
        <v>3692</v>
      </c>
      <c r="U4" s="53" t="n">
        <f aca="false">ROUND(T4/$O4*100,0)</f>
        <v>72</v>
      </c>
      <c r="V4" s="60" t="n">
        <v>5148.94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80100</v>
      </c>
      <c r="B5" s="90" t="s">
        <v>217</v>
      </c>
      <c r="C5" s="85" t="n">
        <v>612002</v>
      </c>
      <c r="D5" s="98"/>
      <c r="E5" s="136" t="n">
        <v>41</v>
      </c>
      <c r="F5" s="85" t="s">
        <v>101</v>
      </c>
      <c r="G5" s="99" t="s">
        <v>210</v>
      </c>
      <c r="H5" s="58" t="n">
        <v>7000</v>
      </c>
      <c r="I5" s="100" t="n">
        <v>7000</v>
      </c>
      <c r="J5" s="100" t="n">
        <v>7000</v>
      </c>
      <c r="K5" s="59"/>
      <c r="L5" s="60"/>
      <c r="M5" s="60"/>
      <c r="N5" s="60" t="n">
        <v>-1611</v>
      </c>
      <c r="O5" s="49" t="n">
        <f aca="false">H5+SUM(K5:N5)</f>
        <v>5389</v>
      </c>
      <c r="P5" s="59" t="n">
        <v>1145.17</v>
      </c>
      <c r="Q5" s="53" t="n">
        <f aca="false">ROUND(P5/$O5*100,0)</f>
        <v>21</v>
      </c>
      <c r="R5" s="59" t="n">
        <v>2619.77</v>
      </c>
      <c r="S5" s="53" t="n">
        <f aca="false">ROUND(R5/$O5*100,0)</f>
        <v>49</v>
      </c>
      <c r="T5" s="60" t="n">
        <v>3481.88</v>
      </c>
      <c r="U5" s="53" t="n">
        <f aca="false">ROUND(T5/$O5*100,0)</f>
        <v>65</v>
      </c>
      <c r="V5" s="60" t="n">
        <v>5388.36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80100</v>
      </c>
      <c r="B6" s="90" t="s">
        <v>217</v>
      </c>
      <c r="C6" s="85" t="n">
        <v>614</v>
      </c>
      <c r="D6" s="98"/>
      <c r="E6" s="85" t="n">
        <v>111</v>
      </c>
      <c r="F6" s="85" t="s">
        <v>101</v>
      </c>
      <c r="G6" s="99" t="s">
        <v>456</v>
      </c>
      <c r="H6" s="58" t="n">
        <v>0</v>
      </c>
      <c r="I6" s="100" t="n">
        <v>0</v>
      </c>
      <c r="J6" s="100" t="n">
        <v>0</v>
      </c>
      <c r="K6" s="59" t="n">
        <v>660</v>
      </c>
      <c r="L6" s="60"/>
      <c r="M6" s="60"/>
      <c r="N6" s="60" t="n">
        <v>1081</v>
      </c>
      <c r="O6" s="49" t="n">
        <f aca="false">H6+SUM(K6:N6)</f>
        <v>1741</v>
      </c>
      <c r="P6" s="59" t="n">
        <v>60</v>
      </c>
      <c r="Q6" s="53" t="n">
        <f aca="false">ROUND(P6/$O6*100,0)</f>
        <v>3</v>
      </c>
      <c r="R6" s="59" t="n">
        <v>360</v>
      </c>
      <c r="S6" s="53" t="n">
        <f aca="false">ROUND(R6/$O6*100,0)</f>
        <v>21</v>
      </c>
      <c r="T6" s="60" t="n">
        <v>420</v>
      </c>
      <c r="U6" s="53" t="n">
        <f aca="false">ROUND(T6/$O6*100,0)</f>
        <v>24</v>
      </c>
      <c r="V6" s="60" t="n">
        <v>1741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80100</v>
      </c>
      <c r="B7" s="90" t="s">
        <v>217</v>
      </c>
      <c r="C7" s="85" t="n">
        <v>614</v>
      </c>
      <c r="D7" s="98"/>
      <c r="E7" s="85" t="n">
        <v>41</v>
      </c>
      <c r="F7" s="85" t="s">
        <v>101</v>
      </c>
      <c r="G7" s="99" t="s">
        <v>205</v>
      </c>
      <c r="H7" s="58" t="n">
        <v>800</v>
      </c>
      <c r="I7" s="100" t="n">
        <v>800</v>
      </c>
      <c r="J7" s="100" t="n">
        <v>800</v>
      </c>
      <c r="K7" s="59"/>
      <c r="L7" s="60"/>
      <c r="M7" s="60"/>
      <c r="N7" s="60" t="n">
        <v>341</v>
      </c>
      <c r="O7" s="49" t="n">
        <f aca="false">H7+SUM(K7:N7)</f>
        <v>1141</v>
      </c>
      <c r="P7" s="59" t="n">
        <v>0</v>
      </c>
      <c r="Q7" s="53" t="n">
        <f aca="false">ROUND(P7/$O7*100,0)</f>
        <v>0</v>
      </c>
      <c r="R7" s="59" t="n">
        <v>0</v>
      </c>
      <c r="S7" s="53" t="n">
        <f aca="false">ROUND(R7/$O7*100,0)</f>
        <v>0</v>
      </c>
      <c r="T7" s="60" t="n">
        <v>0</v>
      </c>
      <c r="U7" s="53" t="n">
        <f aca="false">ROUND(T7/$O7*100,0)</f>
        <v>0</v>
      </c>
      <c r="V7" s="60" t="n">
        <v>1141</v>
      </c>
      <c r="W7" s="53" t="n">
        <f aca="false">ROUND(V7/$O7*100,0)</f>
        <v>100</v>
      </c>
    </row>
    <row r="8" customFormat="false" ht="12.8" hidden="false" customHeight="false" outlineLevel="0" collapsed="false">
      <c r="A8" s="96" t="n">
        <v>80100</v>
      </c>
      <c r="B8" s="90" t="s">
        <v>217</v>
      </c>
      <c r="C8" s="135" t="n">
        <v>610</v>
      </c>
      <c r="D8" s="84"/>
      <c r="E8" s="136" t="n">
        <v>41</v>
      </c>
      <c r="F8" s="85" t="s">
        <v>101</v>
      </c>
      <c r="G8" s="47" t="s">
        <v>181</v>
      </c>
      <c r="H8" s="49" t="n">
        <f aca="false">SUM(H3:H7)</f>
        <v>77308</v>
      </c>
      <c r="I8" s="49" t="n">
        <f aca="false">SUM(I3:I7)</f>
        <v>81173</v>
      </c>
      <c r="J8" s="49" t="n">
        <f aca="false">SUM(J3:J7)</f>
        <v>85232</v>
      </c>
      <c r="K8" s="51" t="n">
        <f aca="false">SUM(K3:K7)</f>
        <v>660</v>
      </c>
      <c r="L8" s="49" t="n">
        <f aca="false">SUM(L3:L7)</f>
        <v>0</v>
      </c>
      <c r="M8" s="49" t="n">
        <f aca="false">SUM(M3:M7)</f>
        <v>0</v>
      </c>
      <c r="N8" s="49" t="n">
        <f aca="false">SUM(N3:N7)</f>
        <v>3732</v>
      </c>
      <c r="O8" s="49" t="n">
        <f aca="false">SUM(O3:O7)</f>
        <v>81700</v>
      </c>
      <c r="P8" s="51" t="n">
        <f aca="false">SUM(P3:P7)</f>
        <v>18314.86</v>
      </c>
      <c r="Q8" s="53" t="n">
        <f aca="false">ROUND(P8/$O8*100,0)</f>
        <v>22</v>
      </c>
      <c r="R8" s="51" t="n">
        <f aca="false">SUM(R3:R7)</f>
        <v>39131.88</v>
      </c>
      <c r="S8" s="53" t="n">
        <f aca="false">ROUND(R8/$O8*100,0)</f>
        <v>48</v>
      </c>
      <c r="T8" s="49" t="n">
        <f aca="false">SUM(T3:T7)</f>
        <v>58639.54</v>
      </c>
      <c r="U8" s="53" t="n">
        <f aca="false">ROUND(T8/$O8*100,0)</f>
        <v>72</v>
      </c>
      <c r="V8" s="49" t="n">
        <f aca="false">SUM(V3:V7)</f>
        <v>81699.49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80100</v>
      </c>
      <c r="B9" s="90" t="s">
        <v>217</v>
      </c>
      <c r="C9" s="135" t="n">
        <v>621</v>
      </c>
      <c r="D9" s="84"/>
      <c r="E9" s="136" t="n">
        <v>111</v>
      </c>
      <c r="F9" s="85" t="s">
        <v>101</v>
      </c>
      <c r="G9" s="47" t="s">
        <v>182</v>
      </c>
      <c r="H9" s="49" t="n">
        <v>0</v>
      </c>
      <c r="I9" s="49" t="n">
        <v>0</v>
      </c>
      <c r="J9" s="49" t="n">
        <v>0</v>
      </c>
      <c r="K9" s="51"/>
      <c r="L9" s="49"/>
      <c r="M9" s="49"/>
      <c r="N9" s="49" t="n">
        <v>159</v>
      </c>
      <c r="O9" s="49" t="n">
        <f aca="false">H9+SUM(K9:N9)</f>
        <v>159</v>
      </c>
      <c r="P9" s="51" t="n">
        <v>0</v>
      </c>
      <c r="Q9" s="53" t="n">
        <f aca="false">ROUND(P9/$O9*100,0)</f>
        <v>0</v>
      </c>
      <c r="R9" s="51" t="n">
        <v>0</v>
      </c>
      <c r="S9" s="53" t="n">
        <f aca="false">ROUND(R9/$O9*100,0)</f>
        <v>0</v>
      </c>
      <c r="T9" s="49" t="n">
        <v>0</v>
      </c>
      <c r="U9" s="53" t="n">
        <f aca="false">ROUND(T9/$O9*100,0)</f>
        <v>0</v>
      </c>
      <c r="V9" s="49" t="n">
        <v>158.62</v>
      </c>
      <c r="W9" s="53" t="n">
        <f aca="false">ROUND(V9/$O9*100,0)</f>
        <v>100</v>
      </c>
    </row>
    <row r="10" customFormat="false" ht="12.8" hidden="false" customHeight="false" outlineLevel="0" collapsed="false">
      <c r="A10" s="96" t="n">
        <v>80100</v>
      </c>
      <c r="B10" s="90" t="s">
        <v>217</v>
      </c>
      <c r="C10" s="135" t="n">
        <v>621</v>
      </c>
      <c r="D10" s="84"/>
      <c r="E10" s="136" t="n">
        <v>41</v>
      </c>
      <c r="F10" s="85" t="s">
        <v>101</v>
      </c>
      <c r="G10" s="47" t="s">
        <v>182</v>
      </c>
      <c r="H10" s="49" t="n">
        <v>7155</v>
      </c>
      <c r="I10" s="49" t="n">
        <v>7513</v>
      </c>
      <c r="J10" s="49" t="n">
        <v>7889</v>
      </c>
      <c r="K10" s="51"/>
      <c r="L10" s="55"/>
      <c r="M10" s="55"/>
      <c r="N10" s="55" t="n">
        <v>547</v>
      </c>
      <c r="O10" s="49" t="n">
        <f aca="false">H10+SUM(K10:N10)</f>
        <v>7702</v>
      </c>
      <c r="P10" s="51" t="n">
        <v>1780.45</v>
      </c>
      <c r="Q10" s="53" t="n">
        <f aca="false">ROUND(P10/$O10*100,0)</f>
        <v>23</v>
      </c>
      <c r="R10" s="51" t="n">
        <v>3661.86</v>
      </c>
      <c r="S10" s="53" t="n">
        <f aca="false">ROUND(R10/$O10*100,0)</f>
        <v>48</v>
      </c>
      <c r="T10" s="55" t="n">
        <v>5532.27</v>
      </c>
      <c r="U10" s="53" t="n">
        <f aca="false">ROUND(T10/$O10*100,0)</f>
        <v>72</v>
      </c>
      <c r="V10" s="55" t="n">
        <v>7701.76</v>
      </c>
      <c r="W10" s="53" t="n">
        <f aca="false">ROUND(V10/$O10*100,0)</f>
        <v>100</v>
      </c>
    </row>
    <row r="11" customFormat="false" ht="12.8" hidden="false" customHeight="false" outlineLevel="0" collapsed="false">
      <c r="A11" s="96" t="n">
        <v>80100</v>
      </c>
      <c r="B11" s="90" t="s">
        <v>217</v>
      </c>
      <c r="C11" s="135" t="n">
        <v>623</v>
      </c>
      <c r="D11" s="84"/>
      <c r="E11" s="136" t="n">
        <v>41</v>
      </c>
      <c r="F11" s="85" t="s">
        <v>101</v>
      </c>
      <c r="G11" s="47" t="s">
        <v>183</v>
      </c>
      <c r="H11" s="49" t="n">
        <v>606</v>
      </c>
      <c r="I11" s="49" t="n">
        <v>636</v>
      </c>
      <c r="J11" s="49" t="n">
        <v>668</v>
      </c>
      <c r="K11" s="51"/>
      <c r="L11" s="55"/>
      <c r="M11" s="55"/>
      <c r="N11" s="55"/>
      <c r="O11" s="49" t="n">
        <f aca="false">H11+SUM(K11:N11)</f>
        <v>606</v>
      </c>
      <c r="P11" s="51" t="n">
        <v>50.6</v>
      </c>
      <c r="Q11" s="53" t="n">
        <f aca="false">ROUND(P11/$O11*100,0)</f>
        <v>8</v>
      </c>
      <c r="R11" s="51" t="n">
        <v>254.15</v>
      </c>
      <c r="S11" s="53" t="n">
        <f aca="false">ROUND(R11/$O11*100,0)</f>
        <v>42</v>
      </c>
      <c r="T11" s="55" t="n">
        <v>352.84</v>
      </c>
      <c r="U11" s="53" t="n">
        <f aca="false">ROUND(T11/$O11*100,0)</f>
        <v>58</v>
      </c>
      <c r="V11" s="55" t="n">
        <v>352.84</v>
      </c>
      <c r="W11" s="53" t="n">
        <f aca="false">ROUND(V11/$O11*100,0)</f>
        <v>58</v>
      </c>
    </row>
    <row r="12" customFormat="false" ht="12.8" hidden="false" customHeight="false" outlineLevel="0" collapsed="false">
      <c r="A12" s="96" t="n">
        <v>80100</v>
      </c>
      <c r="B12" s="90" t="s">
        <v>217</v>
      </c>
      <c r="C12" s="135" t="n">
        <v>625001</v>
      </c>
      <c r="D12" s="84"/>
      <c r="E12" s="136" t="n">
        <v>111</v>
      </c>
      <c r="F12" s="85" t="s">
        <v>101</v>
      </c>
      <c r="G12" s="47" t="s">
        <v>184</v>
      </c>
      <c r="H12" s="49" t="n">
        <v>0</v>
      </c>
      <c r="I12" s="49" t="n">
        <v>0</v>
      </c>
      <c r="J12" s="49" t="n">
        <v>0</v>
      </c>
      <c r="K12" s="51"/>
      <c r="L12" s="55"/>
      <c r="M12" s="55"/>
      <c r="N12" s="55" t="n">
        <v>22</v>
      </c>
      <c r="O12" s="49" t="n">
        <f aca="false">H12+SUM(K12:N12)</f>
        <v>22</v>
      </c>
      <c r="P12" s="51" t="n">
        <v>0</v>
      </c>
      <c r="Q12" s="53" t="n">
        <f aca="false">ROUND(P12/$O12*100,0)</f>
        <v>0</v>
      </c>
      <c r="R12" s="51" t="n">
        <v>0</v>
      </c>
      <c r="S12" s="53" t="n">
        <f aca="false">ROUND(R12/$O12*100,0)</f>
        <v>0</v>
      </c>
      <c r="T12" s="49" t="n">
        <v>0</v>
      </c>
      <c r="U12" s="53" t="n">
        <f aca="false">ROUND(T12/$O12*100,0)</f>
        <v>0</v>
      </c>
      <c r="V12" s="55" t="n">
        <v>22.2</v>
      </c>
      <c r="W12" s="53" t="n">
        <f aca="false">ROUND(V12/$O12*100,0)</f>
        <v>101</v>
      </c>
    </row>
    <row r="13" customFormat="false" ht="12.8" hidden="false" customHeight="false" outlineLevel="0" collapsed="false">
      <c r="A13" s="96" t="n">
        <v>80100</v>
      </c>
      <c r="B13" s="90" t="s">
        <v>217</v>
      </c>
      <c r="C13" s="135" t="n">
        <v>625001</v>
      </c>
      <c r="D13" s="84"/>
      <c r="E13" s="136" t="n">
        <v>41</v>
      </c>
      <c r="F13" s="85" t="s">
        <v>101</v>
      </c>
      <c r="G13" s="47" t="s">
        <v>184</v>
      </c>
      <c r="H13" s="49" t="n">
        <v>1094</v>
      </c>
      <c r="I13" s="49" t="n">
        <v>1149</v>
      </c>
      <c r="J13" s="49" t="n">
        <v>1206</v>
      </c>
      <c r="K13" s="51"/>
      <c r="L13" s="55"/>
      <c r="M13" s="55"/>
      <c r="N13" s="55" t="n">
        <v>27</v>
      </c>
      <c r="O13" s="49" t="n">
        <f aca="false">H13+SUM(K13:N13)</f>
        <v>1121</v>
      </c>
      <c r="P13" s="51" t="n">
        <v>255.27</v>
      </c>
      <c r="Q13" s="53" t="n">
        <f aca="false">ROUND(P13/$O13*100,0)</f>
        <v>23</v>
      </c>
      <c r="R13" s="51" t="n">
        <v>546.18</v>
      </c>
      <c r="S13" s="53" t="n">
        <f aca="false">ROUND(R13/$O13*100,0)</f>
        <v>49</v>
      </c>
      <c r="T13" s="55" t="n">
        <v>820.62</v>
      </c>
      <c r="U13" s="53" t="n">
        <f aca="false">ROUND(T13/$O13*100,0)</f>
        <v>73</v>
      </c>
      <c r="V13" s="55" t="n">
        <v>1121.14</v>
      </c>
      <c r="W13" s="53" t="n">
        <f aca="false">ROUND(V13/$O13*100,0)</f>
        <v>100</v>
      </c>
    </row>
    <row r="14" customFormat="false" ht="12.8" hidden="false" customHeight="false" outlineLevel="0" collapsed="false">
      <c r="A14" s="96" t="n">
        <v>80100</v>
      </c>
      <c r="B14" s="90" t="s">
        <v>217</v>
      </c>
      <c r="C14" s="135" t="n">
        <v>625002</v>
      </c>
      <c r="D14" s="84"/>
      <c r="E14" s="136" t="n">
        <v>111</v>
      </c>
      <c r="F14" s="85" t="s">
        <v>101</v>
      </c>
      <c r="G14" s="47" t="s">
        <v>185</v>
      </c>
      <c r="H14" s="49" t="n">
        <v>0</v>
      </c>
      <c r="I14" s="49" t="n">
        <v>0</v>
      </c>
      <c r="J14" s="49" t="n">
        <v>0</v>
      </c>
      <c r="K14" s="51"/>
      <c r="L14" s="55"/>
      <c r="M14" s="55"/>
      <c r="N14" s="55" t="n">
        <v>222</v>
      </c>
      <c r="O14" s="49" t="n">
        <f aca="false">H14+SUM(K14:N14)</f>
        <v>222</v>
      </c>
      <c r="P14" s="51" t="n">
        <v>0</v>
      </c>
      <c r="Q14" s="53" t="n">
        <f aca="false">ROUND(P14/$O14*100,0)</f>
        <v>0</v>
      </c>
      <c r="R14" s="51" t="n">
        <v>0</v>
      </c>
      <c r="S14" s="53" t="n">
        <f aca="false">ROUND(R14/$O14*100,0)</f>
        <v>0</v>
      </c>
      <c r="T14" s="49" t="n">
        <v>0</v>
      </c>
      <c r="U14" s="53" t="n">
        <f aca="false">ROUND(T14/$O14*100,0)</f>
        <v>0</v>
      </c>
      <c r="V14" s="55" t="n">
        <v>222.07</v>
      </c>
      <c r="W14" s="53" t="n">
        <f aca="false">ROUND(V14/$O14*100,0)</f>
        <v>100</v>
      </c>
    </row>
    <row r="15" customFormat="false" ht="12.8" hidden="false" customHeight="false" outlineLevel="0" collapsed="false">
      <c r="A15" s="96" t="n">
        <v>80100</v>
      </c>
      <c r="B15" s="90" t="s">
        <v>217</v>
      </c>
      <c r="C15" s="135" t="n">
        <v>625002</v>
      </c>
      <c r="D15" s="84"/>
      <c r="E15" s="136" t="n">
        <v>41</v>
      </c>
      <c r="F15" s="85" t="s">
        <v>101</v>
      </c>
      <c r="G15" s="47" t="s">
        <v>185</v>
      </c>
      <c r="H15" s="49" t="n">
        <v>10937</v>
      </c>
      <c r="I15" s="49" t="n">
        <v>11484</v>
      </c>
      <c r="J15" s="49" t="n">
        <v>12058</v>
      </c>
      <c r="K15" s="51"/>
      <c r="L15" s="55"/>
      <c r="M15" s="55"/>
      <c r="N15" s="55" t="n">
        <v>288</v>
      </c>
      <c r="O15" s="49" t="n">
        <f aca="false">H15+SUM(K15:N15)</f>
        <v>11225</v>
      </c>
      <c r="P15" s="51" t="n">
        <v>2553.64</v>
      </c>
      <c r="Q15" s="53" t="n">
        <f aca="false">ROUND(P15/$O15*100,0)</f>
        <v>23</v>
      </c>
      <c r="R15" s="51" t="n">
        <v>5463.76</v>
      </c>
      <c r="S15" s="53" t="n">
        <f aca="false">ROUND(R15/$O15*100,0)</f>
        <v>49</v>
      </c>
      <c r="T15" s="55" t="n">
        <v>8209.36</v>
      </c>
      <c r="U15" s="53" t="n">
        <f aca="false">ROUND(T15/$O15*100,0)</f>
        <v>73</v>
      </c>
      <c r="V15" s="55" t="n">
        <v>11224.67</v>
      </c>
      <c r="W15" s="53" t="n">
        <f aca="false">ROUND(V15/$O15*100,0)</f>
        <v>100</v>
      </c>
    </row>
    <row r="16" customFormat="false" ht="12.8" hidden="false" customHeight="false" outlineLevel="0" collapsed="false">
      <c r="A16" s="96" t="n">
        <v>80100</v>
      </c>
      <c r="B16" s="90" t="s">
        <v>217</v>
      </c>
      <c r="C16" s="135" t="n">
        <v>625003</v>
      </c>
      <c r="D16" s="84"/>
      <c r="E16" s="136" t="n">
        <v>111</v>
      </c>
      <c r="F16" s="85" t="s">
        <v>101</v>
      </c>
      <c r="G16" s="47" t="s">
        <v>186</v>
      </c>
      <c r="H16" s="49" t="n">
        <v>0</v>
      </c>
      <c r="I16" s="49" t="n">
        <v>0</v>
      </c>
      <c r="J16" s="49" t="n">
        <v>0</v>
      </c>
      <c r="K16" s="51"/>
      <c r="L16" s="55"/>
      <c r="M16" s="55"/>
      <c r="N16" s="55" t="n">
        <v>13</v>
      </c>
      <c r="O16" s="49" t="n">
        <f aca="false">H16+SUM(K16:N16)</f>
        <v>13</v>
      </c>
      <c r="P16" s="51" t="n">
        <v>0</v>
      </c>
      <c r="Q16" s="53" t="n">
        <f aca="false">ROUND(P16/$O16*100,0)</f>
        <v>0</v>
      </c>
      <c r="R16" s="51" t="n">
        <v>0</v>
      </c>
      <c r="S16" s="53" t="n">
        <f aca="false">ROUND(R16/$O16*100,0)</f>
        <v>0</v>
      </c>
      <c r="T16" s="49" t="n">
        <v>0</v>
      </c>
      <c r="U16" s="53" t="n">
        <f aca="false">ROUND(T16/$O16*100,0)</f>
        <v>0</v>
      </c>
      <c r="V16" s="55" t="n">
        <v>12.69</v>
      </c>
      <c r="W16" s="53" t="n">
        <f aca="false">ROUND(V16/$O16*100,0)</f>
        <v>98</v>
      </c>
    </row>
    <row r="17" customFormat="false" ht="12.8" hidden="false" customHeight="false" outlineLevel="0" collapsed="false">
      <c r="A17" s="96" t="n">
        <v>80100</v>
      </c>
      <c r="B17" s="90" t="s">
        <v>217</v>
      </c>
      <c r="C17" s="135" t="n">
        <v>625003</v>
      </c>
      <c r="D17" s="84"/>
      <c r="E17" s="136" t="n">
        <v>41</v>
      </c>
      <c r="F17" s="85" t="s">
        <v>101</v>
      </c>
      <c r="G17" s="47" t="s">
        <v>186</v>
      </c>
      <c r="H17" s="49" t="n">
        <v>625</v>
      </c>
      <c r="I17" s="49" t="n">
        <v>656</v>
      </c>
      <c r="J17" s="49" t="n">
        <v>689</v>
      </c>
      <c r="K17" s="51"/>
      <c r="L17" s="55"/>
      <c r="M17" s="55"/>
      <c r="N17" s="55" t="n">
        <v>16</v>
      </c>
      <c r="O17" s="49" t="n">
        <f aca="false">H17+SUM(K17:N17)</f>
        <v>641</v>
      </c>
      <c r="P17" s="51" t="n">
        <v>145.82</v>
      </c>
      <c r="Q17" s="53" t="n">
        <f aca="false">ROUND(P17/$O17*100,0)</f>
        <v>23</v>
      </c>
      <c r="R17" s="51" t="n">
        <v>311.99</v>
      </c>
      <c r="S17" s="53" t="n">
        <f aca="false">ROUND(R17/$O17*100,0)</f>
        <v>49</v>
      </c>
      <c r="T17" s="55" t="n">
        <v>468.78</v>
      </c>
      <c r="U17" s="53" t="n">
        <f aca="false">ROUND(T17/$O17*100,0)</f>
        <v>73</v>
      </c>
      <c r="V17" s="55" t="n">
        <v>640.97</v>
      </c>
      <c r="W17" s="53" t="n">
        <f aca="false">ROUND(V17/$O17*100,0)</f>
        <v>100</v>
      </c>
    </row>
    <row r="18" customFormat="false" ht="12.8" hidden="false" customHeight="false" outlineLevel="0" collapsed="false">
      <c r="A18" s="96" t="n">
        <v>80100</v>
      </c>
      <c r="B18" s="90" t="s">
        <v>217</v>
      </c>
      <c r="C18" s="135" t="n">
        <v>625004</v>
      </c>
      <c r="D18" s="84"/>
      <c r="E18" s="136" t="n">
        <v>111</v>
      </c>
      <c r="F18" s="85" t="s">
        <v>101</v>
      </c>
      <c r="G18" s="47" t="s">
        <v>187</v>
      </c>
      <c r="H18" s="49" t="n">
        <v>0</v>
      </c>
      <c r="I18" s="49" t="n">
        <v>0</v>
      </c>
      <c r="J18" s="49" t="n">
        <v>0</v>
      </c>
      <c r="K18" s="51"/>
      <c r="L18" s="55"/>
      <c r="M18" s="55"/>
      <c r="N18" s="55" t="n">
        <v>48</v>
      </c>
      <c r="O18" s="49" t="n">
        <f aca="false">H18+SUM(K18:N18)</f>
        <v>48</v>
      </c>
      <c r="P18" s="51" t="n">
        <v>0</v>
      </c>
      <c r="Q18" s="53" t="n">
        <f aca="false">ROUND(P18/$O18*100,0)</f>
        <v>0</v>
      </c>
      <c r="R18" s="51" t="n">
        <v>0</v>
      </c>
      <c r="S18" s="53" t="n">
        <f aca="false">ROUND(R18/$O18*100,0)</f>
        <v>0</v>
      </c>
      <c r="T18" s="49" t="n">
        <v>0</v>
      </c>
      <c r="U18" s="53" t="n">
        <f aca="false">ROUND(T18/$O18*100,0)</f>
        <v>0</v>
      </c>
      <c r="V18" s="55" t="n">
        <v>47.59</v>
      </c>
      <c r="W18" s="53" t="n">
        <f aca="false">ROUND(V18/$O18*100,0)</f>
        <v>99</v>
      </c>
    </row>
    <row r="19" customFormat="false" ht="12.8" hidden="false" customHeight="false" outlineLevel="0" collapsed="false">
      <c r="A19" s="96" t="n">
        <v>80100</v>
      </c>
      <c r="B19" s="90" t="s">
        <v>217</v>
      </c>
      <c r="C19" s="135" t="n">
        <v>625004</v>
      </c>
      <c r="D19" s="84"/>
      <c r="E19" s="136" t="n">
        <v>41</v>
      </c>
      <c r="F19" s="85" t="s">
        <v>101</v>
      </c>
      <c r="G19" s="47" t="s">
        <v>187</v>
      </c>
      <c r="H19" s="49" t="n">
        <v>2344</v>
      </c>
      <c r="I19" s="49" t="n">
        <v>2461</v>
      </c>
      <c r="J19" s="49" t="n">
        <v>2584</v>
      </c>
      <c r="K19" s="51"/>
      <c r="L19" s="55"/>
      <c r="M19" s="55"/>
      <c r="N19" s="55"/>
      <c r="O19" s="49" t="n">
        <f aca="false">H19+SUM(K19:N19)</f>
        <v>2344</v>
      </c>
      <c r="P19" s="51" t="n">
        <v>547.14</v>
      </c>
      <c r="Q19" s="53" t="n">
        <f aca="false">ROUND(P19/$O19*100,0)</f>
        <v>23</v>
      </c>
      <c r="R19" s="51" t="n">
        <v>1109.6</v>
      </c>
      <c r="S19" s="53" t="n">
        <f aca="false">ROUND(R19/$O19*100,0)</f>
        <v>47</v>
      </c>
      <c r="T19" s="55" t="n">
        <v>1668.25</v>
      </c>
      <c r="U19" s="53" t="n">
        <f aca="false">ROUND(T19/$O19*100,0)</f>
        <v>71</v>
      </c>
      <c r="V19" s="55" t="n">
        <v>2312.33</v>
      </c>
      <c r="W19" s="53" t="n">
        <f aca="false">ROUND(V19/$O19*100,0)</f>
        <v>99</v>
      </c>
    </row>
    <row r="20" customFormat="false" ht="12.8" hidden="false" customHeight="false" outlineLevel="0" collapsed="false">
      <c r="A20" s="96" t="n">
        <v>80100</v>
      </c>
      <c r="B20" s="90" t="s">
        <v>217</v>
      </c>
      <c r="C20" s="135" t="n">
        <v>625005</v>
      </c>
      <c r="D20" s="84"/>
      <c r="E20" s="136" t="n">
        <v>111</v>
      </c>
      <c r="F20" s="85" t="s">
        <v>101</v>
      </c>
      <c r="G20" s="47" t="s">
        <v>188</v>
      </c>
      <c r="H20" s="49" t="n">
        <v>0</v>
      </c>
      <c r="I20" s="49" t="n">
        <v>0</v>
      </c>
      <c r="J20" s="49" t="n">
        <v>0</v>
      </c>
      <c r="K20" s="51"/>
      <c r="L20" s="55"/>
      <c r="M20" s="55"/>
      <c r="N20" s="55" t="n">
        <v>16</v>
      </c>
      <c r="O20" s="49" t="n">
        <f aca="false">H20+SUM(K20:N20)</f>
        <v>16</v>
      </c>
      <c r="P20" s="51" t="n">
        <v>0</v>
      </c>
      <c r="Q20" s="53" t="n">
        <f aca="false">ROUND(P20/$O20*100,0)</f>
        <v>0</v>
      </c>
      <c r="R20" s="51" t="n">
        <v>0</v>
      </c>
      <c r="S20" s="53" t="n">
        <f aca="false">ROUND(R20/$O20*100,0)</f>
        <v>0</v>
      </c>
      <c r="T20" s="49" t="n">
        <v>0</v>
      </c>
      <c r="U20" s="53" t="n">
        <f aca="false">ROUND(T20/$O20*100,0)</f>
        <v>0</v>
      </c>
      <c r="V20" s="55" t="n">
        <v>15.86</v>
      </c>
      <c r="W20" s="53" t="n">
        <f aca="false">ROUND(V20/$O20*100,0)</f>
        <v>99</v>
      </c>
    </row>
    <row r="21" customFormat="false" ht="12.8" hidden="false" customHeight="false" outlineLevel="0" collapsed="false">
      <c r="A21" s="96" t="n">
        <v>80100</v>
      </c>
      <c r="B21" s="90" t="s">
        <v>217</v>
      </c>
      <c r="C21" s="135" t="n">
        <v>625005</v>
      </c>
      <c r="D21" s="84"/>
      <c r="E21" s="136" t="n">
        <v>41</v>
      </c>
      <c r="F21" s="85" t="s">
        <v>101</v>
      </c>
      <c r="G21" s="47" t="s">
        <v>188</v>
      </c>
      <c r="H21" s="49" t="n">
        <v>781</v>
      </c>
      <c r="I21" s="49" t="n">
        <v>820</v>
      </c>
      <c r="J21" s="49" t="n">
        <v>861</v>
      </c>
      <c r="K21" s="51"/>
      <c r="L21" s="55"/>
      <c r="M21" s="55"/>
      <c r="N21" s="55"/>
      <c r="O21" s="49" t="n">
        <f aca="false">H21+SUM(K21:N21)</f>
        <v>781</v>
      </c>
      <c r="P21" s="51" t="n">
        <v>182.33</v>
      </c>
      <c r="Q21" s="53" t="n">
        <f aca="false">ROUND(P21/$O21*100,0)</f>
        <v>23</v>
      </c>
      <c r="R21" s="51" t="n">
        <v>369.75</v>
      </c>
      <c r="S21" s="53" t="n">
        <f aca="false">ROUND(R21/$O21*100,0)</f>
        <v>47</v>
      </c>
      <c r="T21" s="55" t="n">
        <v>555.92</v>
      </c>
      <c r="U21" s="53" t="n">
        <f aca="false">ROUND(T21/$O21*100,0)</f>
        <v>71</v>
      </c>
      <c r="V21" s="55" t="n">
        <v>770.56</v>
      </c>
      <c r="W21" s="53" t="n">
        <f aca="false">ROUND(V21/$O21*100,0)</f>
        <v>99</v>
      </c>
    </row>
    <row r="22" customFormat="false" ht="12.8" hidden="false" customHeight="false" outlineLevel="0" collapsed="false">
      <c r="A22" s="96" t="n">
        <v>80100</v>
      </c>
      <c r="B22" s="90" t="s">
        <v>217</v>
      </c>
      <c r="C22" s="135" t="n">
        <v>625007</v>
      </c>
      <c r="D22" s="84"/>
      <c r="E22" s="136" t="n">
        <v>111</v>
      </c>
      <c r="F22" s="85" t="s">
        <v>101</v>
      </c>
      <c r="G22" s="47" t="s">
        <v>189</v>
      </c>
      <c r="H22" s="49" t="n">
        <v>0</v>
      </c>
      <c r="I22" s="49" t="n">
        <v>0</v>
      </c>
      <c r="J22" s="49" t="n">
        <v>0</v>
      </c>
      <c r="K22" s="51"/>
      <c r="L22" s="55"/>
      <c r="M22" s="55"/>
      <c r="N22" s="55" t="n">
        <v>76</v>
      </c>
      <c r="O22" s="49" t="n">
        <f aca="false">H22+SUM(K22:N22)</f>
        <v>76</v>
      </c>
      <c r="P22" s="51" t="n">
        <v>0</v>
      </c>
      <c r="Q22" s="53" t="n">
        <f aca="false">ROUND(P22/$O22*100,0)</f>
        <v>0</v>
      </c>
      <c r="R22" s="51" t="n">
        <v>0</v>
      </c>
      <c r="S22" s="53" t="n">
        <f aca="false">ROUND(R22/$O22*100,0)</f>
        <v>0</v>
      </c>
      <c r="T22" s="49" t="n">
        <v>0</v>
      </c>
      <c r="U22" s="53" t="n">
        <f aca="false">ROUND(T22/$O22*100,0)</f>
        <v>0</v>
      </c>
      <c r="V22" s="55" t="n">
        <v>75.35</v>
      </c>
      <c r="W22" s="53" t="n">
        <f aca="false">ROUND(V22/$O22*100,0)</f>
        <v>99</v>
      </c>
    </row>
    <row r="23" customFormat="false" ht="12.8" hidden="false" customHeight="false" outlineLevel="0" collapsed="false">
      <c r="A23" s="96" t="n">
        <v>80100</v>
      </c>
      <c r="B23" s="90" t="s">
        <v>217</v>
      </c>
      <c r="C23" s="135" t="n">
        <v>625007</v>
      </c>
      <c r="D23" s="84"/>
      <c r="E23" s="136" t="n">
        <v>41</v>
      </c>
      <c r="F23" s="85" t="s">
        <v>101</v>
      </c>
      <c r="G23" s="47" t="s">
        <v>189</v>
      </c>
      <c r="H23" s="49" t="n">
        <v>3711</v>
      </c>
      <c r="I23" s="49" t="n">
        <v>3897</v>
      </c>
      <c r="J23" s="49" t="n">
        <v>4092</v>
      </c>
      <c r="K23" s="51"/>
      <c r="L23" s="55"/>
      <c r="M23" s="55"/>
      <c r="N23" s="55" t="n">
        <v>97</v>
      </c>
      <c r="O23" s="49" t="n">
        <f aca="false">H23+SUM(K23:N23)</f>
        <v>3808</v>
      </c>
      <c r="P23" s="51" t="n">
        <v>866.33</v>
      </c>
      <c r="Q23" s="53" t="n">
        <f aca="false">ROUND(P23/$O23*100,0)</f>
        <v>23</v>
      </c>
      <c r="R23" s="51" t="n">
        <v>1853.56</v>
      </c>
      <c r="S23" s="53" t="n">
        <f aca="false">ROUND(R23/$O23*100,0)</f>
        <v>49</v>
      </c>
      <c r="T23" s="55" t="n">
        <v>2785.01</v>
      </c>
      <c r="U23" s="53" t="n">
        <f aca="false">ROUND(T23/$O23*100,0)</f>
        <v>73</v>
      </c>
      <c r="V23" s="55" t="n">
        <v>3807.96</v>
      </c>
      <c r="W23" s="53" t="n">
        <f aca="false">ROUND(V23/$O23*100,0)</f>
        <v>100</v>
      </c>
    </row>
    <row r="24" customFormat="false" ht="12.8" hidden="false" customHeight="false" outlineLevel="0" collapsed="false">
      <c r="A24" s="96" t="n">
        <v>80100</v>
      </c>
      <c r="B24" s="90" t="s">
        <v>217</v>
      </c>
      <c r="C24" s="135" t="n">
        <v>627</v>
      </c>
      <c r="D24" s="84"/>
      <c r="E24" s="136" t="n">
        <v>41</v>
      </c>
      <c r="F24" s="85" t="s">
        <v>101</v>
      </c>
      <c r="G24" s="47" t="s">
        <v>190</v>
      </c>
      <c r="H24" s="49" t="n">
        <v>1546</v>
      </c>
      <c r="I24" s="49" t="n">
        <v>1623</v>
      </c>
      <c r="J24" s="49" t="n">
        <v>1704</v>
      </c>
      <c r="K24" s="51"/>
      <c r="L24" s="55"/>
      <c r="M24" s="55"/>
      <c r="N24" s="55"/>
      <c r="O24" s="49" t="n">
        <f aca="false">H24+SUM(K24:N24)</f>
        <v>1546</v>
      </c>
      <c r="P24" s="51" t="n">
        <v>277.78</v>
      </c>
      <c r="Q24" s="53" t="n">
        <f aca="false">ROUND(P24/$O24*100,0)</f>
        <v>18</v>
      </c>
      <c r="R24" s="51" t="n">
        <v>652.74</v>
      </c>
      <c r="S24" s="53" t="n">
        <f aca="false">ROUND(R24/$O24*100,0)</f>
        <v>42</v>
      </c>
      <c r="T24" s="55" t="n">
        <v>1021.81</v>
      </c>
      <c r="U24" s="53" t="n">
        <f aca="false">ROUND(T24/$O24*100,0)</f>
        <v>66</v>
      </c>
      <c r="V24" s="55" t="n">
        <v>1434.98</v>
      </c>
      <c r="W24" s="53" t="n">
        <f aca="false">ROUND(V24/$O24*100,0)</f>
        <v>93</v>
      </c>
    </row>
    <row r="25" customFormat="false" ht="12.8" hidden="false" customHeight="false" outlineLevel="0" collapsed="false">
      <c r="A25" s="96" t="n">
        <v>80100</v>
      </c>
      <c r="B25" s="90" t="s">
        <v>217</v>
      </c>
      <c r="C25" s="135" t="n">
        <v>620</v>
      </c>
      <c r="D25" s="84"/>
      <c r="E25" s="136" t="n">
        <v>41</v>
      </c>
      <c r="F25" s="85" t="s">
        <v>101</v>
      </c>
      <c r="G25" s="47" t="s">
        <v>191</v>
      </c>
      <c r="H25" s="49" t="n">
        <f aca="false">SUM(H10:H24)</f>
        <v>28799</v>
      </c>
      <c r="I25" s="49" t="n">
        <f aca="false">SUM(I10:I24)</f>
        <v>30239</v>
      </c>
      <c r="J25" s="49" t="n">
        <f aca="false">SUM(J10:J24)</f>
        <v>31751</v>
      </c>
      <c r="K25" s="51" t="n">
        <f aca="false">SUM(K10:K24)</f>
        <v>0</v>
      </c>
      <c r="L25" s="49" t="n">
        <f aca="false">SUM(L10:L24)</f>
        <v>0</v>
      </c>
      <c r="M25" s="49" t="n">
        <f aca="false">SUM(M10:M24)</f>
        <v>0</v>
      </c>
      <c r="N25" s="49" t="n">
        <f aca="false">SUM(N10:N24)</f>
        <v>1372</v>
      </c>
      <c r="O25" s="49" t="n">
        <f aca="false">SUM(O9:O24)</f>
        <v>30330</v>
      </c>
      <c r="P25" s="51" t="n">
        <f aca="false">SUM(P10:P24)</f>
        <v>6659.36</v>
      </c>
      <c r="Q25" s="53" t="n">
        <f aca="false">ROUND(P25/$O25*100,0)</f>
        <v>22</v>
      </c>
      <c r="R25" s="51" t="n">
        <f aca="false">SUM(R10:R24)</f>
        <v>14223.59</v>
      </c>
      <c r="S25" s="53" t="n">
        <f aca="false">ROUND(R25/$O25*100,0)</f>
        <v>47</v>
      </c>
      <c r="T25" s="49" t="n">
        <f aca="false">SUM(T10:T24)</f>
        <v>21414.86</v>
      </c>
      <c r="U25" s="53" t="n">
        <f aca="false">ROUND(T25/$O25*100,0)</f>
        <v>71</v>
      </c>
      <c r="V25" s="49" t="n">
        <f aca="false">SUM(V9:V24)</f>
        <v>29921.59</v>
      </c>
      <c r="W25" s="53" t="n">
        <f aca="false">ROUND(V25/$O25*100,0)</f>
        <v>99</v>
      </c>
    </row>
    <row r="26" customFormat="false" ht="12.8" hidden="false" customHeight="false" outlineLevel="0" collapsed="false">
      <c r="A26" s="96" t="n">
        <v>80100</v>
      </c>
      <c r="B26" s="90" t="s">
        <v>217</v>
      </c>
      <c r="C26" s="136" t="n">
        <v>632003</v>
      </c>
      <c r="D26" s="101"/>
      <c r="E26" s="136" t="n">
        <v>41</v>
      </c>
      <c r="F26" s="90" t="s">
        <v>101</v>
      </c>
      <c r="G26" s="61" t="s">
        <v>192</v>
      </c>
      <c r="H26" s="49" t="n">
        <v>160</v>
      </c>
      <c r="I26" s="49" t="n">
        <f aca="false">H26</f>
        <v>160</v>
      </c>
      <c r="J26" s="49" t="n">
        <f aca="false">I26</f>
        <v>160</v>
      </c>
      <c r="K26" s="51"/>
      <c r="L26" s="55"/>
      <c r="M26" s="55"/>
      <c r="N26" s="55"/>
      <c r="O26" s="49" t="n">
        <f aca="false">H26+SUM(K26:N26)</f>
        <v>160</v>
      </c>
      <c r="P26" s="51" t="n">
        <v>10</v>
      </c>
      <c r="Q26" s="53" t="n">
        <f aca="false">ROUND(P26/$O26*100,0)</f>
        <v>6</v>
      </c>
      <c r="R26" s="51" t="n">
        <v>11.95</v>
      </c>
      <c r="S26" s="53" t="n">
        <f aca="false">ROUND(R26/$O26*100,0)</f>
        <v>7</v>
      </c>
      <c r="T26" s="55" t="n">
        <v>50.1</v>
      </c>
      <c r="U26" s="53" t="n">
        <f aca="false">ROUND(T26/$O26*100,0)</f>
        <v>31</v>
      </c>
      <c r="V26" s="55" t="n">
        <v>50.1</v>
      </c>
      <c r="W26" s="53" t="n">
        <f aca="false">ROUND(V26/$O26*100,0)</f>
        <v>31</v>
      </c>
    </row>
    <row r="27" customFormat="false" ht="12.8" hidden="false" customHeight="false" outlineLevel="0" collapsed="false">
      <c r="A27" s="96" t="n">
        <v>80100</v>
      </c>
      <c r="B27" s="90" t="s">
        <v>217</v>
      </c>
      <c r="C27" s="136" t="n">
        <v>633001</v>
      </c>
      <c r="D27" s="101"/>
      <c r="E27" s="136" t="n">
        <v>41</v>
      </c>
      <c r="F27" s="90" t="s">
        <v>101</v>
      </c>
      <c r="G27" s="61" t="s">
        <v>201</v>
      </c>
      <c r="H27" s="49" t="n">
        <v>1500</v>
      </c>
      <c r="I27" s="49" t="n">
        <f aca="false">H27</f>
        <v>1500</v>
      </c>
      <c r="J27" s="49" t="n">
        <f aca="false">I27</f>
        <v>1500</v>
      </c>
      <c r="K27" s="51"/>
      <c r="L27" s="55"/>
      <c r="M27" s="55"/>
      <c r="N27" s="55"/>
      <c r="O27" s="49" t="n">
        <f aca="false">H27+SUM(K27:N27)</f>
        <v>1500</v>
      </c>
      <c r="P27" s="51" t="n">
        <v>0</v>
      </c>
      <c r="Q27" s="53" t="n">
        <f aca="false">ROUND(P27/$O27*100,0)</f>
        <v>0</v>
      </c>
      <c r="R27" s="51" t="n">
        <v>0</v>
      </c>
      <c r="S27" s="53" t="n">
        <f aca="false">ROUND(R27/$O27*100,0)</f>
        <v>0</v>
      </c>
      <c r="T27" s="55" t="n">
        <v>0</v>
      </c>
      <c r="U27" s="53" t="n">
        <f aca="false">ROUND(T27/$O27*100,0)</f>
        <v>0</v>
      </c>
      <c r="V27" s="55" t="n">
        <v>1042.16</v>
      </c>
      <c r="W27" s="53" t="n">
        <f aca="false">ROUND(V27/$O27*100,0)</f>
        <v>69</v>
      </c>
    </row>
    <row r="28" customFormat="false" ht="12.8" hidden="false" customHeight="false" outlineLevel="0" collapsed="false">
      <c r="A28" s="96" t="n">
        <v>80100</v>
      </c>
      <c r="B28" s="90" t="s">
        <v>217</v>
      </c>
      <c r="C28" s="136" t="n">
        <v>633006</v>
      </c>
      <c r="D28" s="101" t="n">
        <v>1</v>
      </c>
      <c r="E28" s="136" t="n">
        <v>41</v>
      </c>
      <c r="F28" s="90" t="s">
        <v>101</v>
      </c>
      <c r="G28" s="61" t="s">
        <v>457</v>
      </c>
      <c r="H28" s="49" t="n">
        <v>50</v>
      </c>
      <c r="I28" s="49" t="n">
        <f aca="false">H28</f>
        <v>50</v>
      </c>
      <c r="J28" s="49" t="n">
        <f aca="false">I28</f>
        <v>50</v>
      </c>
      <c r="K28" s="51"/>
      <c r="L28" s="55"/>
      <c r="M28" s="55"/>
      <c r="N28" s="55"/>
      <c r="O28" s="49" t="n">
        <f aca="false">H28+SUM(K28:N28)</f>
        <v>50</v>
      </c>
      <c r="P28" s="51" t="n">
        <v>0</v>
      </c>
      <c r="Q28" s="53" t="n">
        <f aca="false">ROUND(P28/$O28*100,0)</f>
        <v>0</v>
      </c>
      <c r="R28" s="51" t="n">
        <v>0</v>
      </c>
      <c r="S28" s="53" t="n">
        <f aca="false">ROUND(R28/$O28*100,0)</f>
        <v>0</v>
      </c>
      <c r="T28" s="55" t="n">
        <v>0</v>
      </c>
      <c r="U28" s="53" t="n">
        <f aca="false">ROUND(T28/$O28*100,0)</f>
        <v>0</v>
      </c>
      <c r="V28" s="55" t="n">
        <v>0</v>
      </c>
      <c r="W28" s="53" t="n">
        <f aca="false">ROUND(V28/$O28*100,0)</f>
        <v>0</v>
      </c>
    </row>
    <row r="29" customFormat="false" ht="12.8" hidden="false" customHeight="false" outlineLevel="0" collapsed="false">
      <c r="A29" s="96" t="n">
        <v>80100</v>
      </c>
      <c r="B29" s="90" t="s">
        <v>217</v>
      </c>
      <c r="C29" s="136" t="n">
        <v>633006</v>
      </c>
      <c r="D29" s="101" t="n">
        <v>2</v>
      </c>
      <c r="E29" s="136" t="n">
        <v>41</v>
      </c>
      <c r="F29" s="90" t="s">
        <v>101</v>
      </c>
      <c r="G29" s="61" t="s">
        <v>287</v>
      </c>
      <c r="H29" s="49" t="n">
        <v>600</v>
      </c>
      <c r="I29" s="49" t="n">
        <f aca="false">H29</f>
        <v>600</v>
      </c>
      <c r="J29" s="49" t="n">
        <f aca="false">I29</f>
        <v>600</v>
      </c>
      <c r="K29" s="51"/>
      <c r="L29" s="55"/>
      <c r="M29" s="55"/>
      <c r="N29" s="55"/>
      <c r="O29" s="49" t="n">
        <f aca="false">H29+SUM(K29:N29)</f>
        <v>600</v>
      </c>
      <c r="P29" s="51" t="n">
        <v>322.46</v>
      </c>
      <c r="Q29" s="53" t="n">
        <f aca="false">ROUND(P29/$O29*100,0)</f>
        <v>54</v>
      </c>
      <c r="R29" s="51" t="n">
        <v>341.23</v>
      </c>
      <c r="S29" s="53" t="n">
        <f aca="false">ROUND(R29/$O29*100,0)</f>
        <v>57</v>
      </c>
      <c r="T29" s="55" t="n">
        <v>439.19</v>
      </c>
      <c r="U29" s="53" t="n">
        <f aca="false">ROUND(T29/$O29*100,0)</f>
        <v>73</v>
      </c>
      <c r="V29" s="55" t="n">
        <v>536</v>
      </c>
      <c r="W29" s="53" t="n">
        <f aca="false">ROUND(V29/$O29*100,0)</f>
        <v>89</v>
      </c>
    </row>
    <row r="30" customFormat="false" ht="12.8" hidden="false" customHeight="false" outlineLevel="0" collapsed="false">
      <c r="A30" s="96" t="n">
        <v>80100</v>
      </c>
      <c r="B30" s="90" t="s">
        <v>217</v>
      </c>
      <c r="C30" s="136" t="n">
        <v>633006</v>
      </c>
      <c r="D30" s="101" t="n">
        <v>3</v>
      </c>
      <c r="E30" s="136" t="n">
        <v>41</v>
      </c>
      <c r="F30" s="90" t="s">
        <v>101</v>
      </c>
      <c r="G30" s="61" t="s">
        <v>193</v>
      </c>
      <c r="H30" s="49" t="n">
        <v>1600</v>
      </c>
      <c r="I30" s="49" t="n">
        <f aca="false">H30</f>
        <v>1600</v>
      </c>
      <c r="J30" s="49" t="n">
        <f aca="false">I30</f>
        <v>1600</v>
      </c>
      <c r="K30" s="51"/>
      <c r="L30" s="55" t="n">
        <f aca="false">-40-200</f>
        <v>-240</v>
      </c>
      <c r="M30" s="55"/>
      <c r="N30" s="55"/>
      <c r="O30" s="49" t="n">
        <f aca="false">H30+SUM(K30:N30)</f>
        <v>1360</v>
      </c>
      <c r="P30" s="51" t="n">
        <v>90.19</v>
      </c>
      <c r="Q30" s="53" t="n">
        <f aca="false">ROUND(P30/$O30*100,0)</f>
        <v>7</v>
      </c>
      <c r="R30" s="51" t="n">
        <v>167.64</v>
      </c>
      <c r="S30" s="53" t="n">
        <f aca="false">ROUND(R30/$O30*100,0)</f>
        <v>12</v>
      </c>
      <c r="T30" s="55" t="n">
        <v>539.07</v>
      </c>
      <c r="U30" s="53" t="n">
        <f aca="false">ROUND(T30/$O30*100,0)</f>
        <v>40</v>
      </c>
      <c r="V30" s="55" t="n">
        <v>1170.07</v>
      </c>
      <c r="W30" s="53" t="n">
        <f aca="false">ROUND(V30/$O30*100,0)</f>
        <v>86</v>
      </c>
    </row>
    <row r="31" customFormat="false" ht="12.8" hidden="false" customHeight="false" outlineLevel="0" collapsed="false">
      <c r="A31" s="96" t="n">
        <v>80100</v>
      </c>
      <c r="B31" s="90" t="s">
        <v>217</v>
      </c>
      <c r="C31" s="136" t="n">
        <v>633009</v>
      </c>
      <c r="D31" s="101"/>
      <c r="E31" s="136" t="n">
        <v>111</v>
      </c>
      <c r="F31" s="90" t="s">
        <v>101</v>
      </c>
      <c r="G31" s="61" t="s">
        <v>458</v>
      </c>
      <c r="H31" s="49" t="n">
        <f aca="false">PrGT!H15</f>
        <v>5045</v>
      </c>
      <c r="I31" s="49" t="n">
        <f aca="false">H31</f>
        <v>5045</v>
      </c>
      <c r="J31" s="49" t="n">
        <f aca="false">I31</f>
        <v>5045</v>
      </c>
      <c r="K31" s="51" t="n">
        <v>-1158.35</v>
      </c>
      <c r="L31" s="49" t="n">
        <v>-108</v>
      </c>
      <c r="M31" s="49"/>
      <c r="N31" s="49" t="n">
        <v>-1635</v>
      </c>
      <c r="O31" s="49" t="n">
        <f aca="false">H31+SUM(K31:N31)</f>
        <v>2143.65</v>
      </c>
      <c r="P31" s="51" t="n">
        <v>0</v>
      </c>
      <c r="Q31" s="53" t="n">
        <f aca="false">ROUND(P31/$O31*100,0)</f>
        <v>0</v>
      </c>
      <c r="R31" s="51" t="n">
        <v>159.73</v>
      </c>
      <c r="S31" s="53" t="n">
        <f aca="false">ROUND(R31/$O31*100,0)</f>
        <v>7</v>
      </c>
      <c r="T31" s="55" t="n">
        <v>574.97</v>
      </c>
      <c r="U31" s="53" t="n">
        <f aca="false">ROUND(T31/$O31*100,0)</f>
        <v>27</v>
      </c>
      <c r="V31" s="55" t="n">
        <v>2143.27</v>
      </c>
      <c r="W31" s="53" t="n">
        <f aca="false">ROUND(V31/$O31*100,0)</f>
        <v>100</v>
      </c>
    </row>
    <row r="32" customFormat="false" ht="12.8" hidden="false" customHeight="false" outlineLevel="0" collapsed="false">
      <c r="A32" s="96" t="n">
        <v>80100</v>
      </c>
      <c r="B32" s="90" t="s">
        <v>217</v>
      </c>
      <c r="C32" s="136" t="n">
        <v>633009</v>
      </c>
      <c r="D32" s="101" t="n">
        <v>1</v>
      </c>
      <c r="E32" s="136" t="n">
        <v>41</v>
      </c>
      <c r="F32" s="90" t="s">
        <v>101</v>
      </c>
      <c r="G32" s="61" t="s">
        <v>206</v>
      </c>
      <c r="H32" s="49" t="n">
        <v>350</v>
      </c>
      <c r="I32" s="49" t="n">
        <f aca="false">H32</f>
        <v>350</v>
      </c>
      <c r="J32" s="49" t="n">
        <f aca="false">I32</f>
        <v>350</v>
      </c>
      <c r="K32" s="51"/>
      <c r="L32" s="55"/>
      <c r="M32" s="55"/>
      <c r="N32" s="55"/>
      <c r="O32" s="49" t="n">
        <f aca="false">H32+SUM(K32:N32)</f>
        <v>350</v>
      </c>
      <c r="P32" s="51" t="n">
        <v>36.8</v>
      </c>
      <c r="Q32" s="53" t="n">
        <f aca="false">ROUND(P32/$O32*100,0)</f>
        <v>11</v>
      </c>
      <c r="R32" s="51" t="n">
        <v>59.4</v>
      </c>
      <c r="S32" s="53" t="n">
        <f aca="false">ROUND(R32/$O32*100,0)</f>
        <v>17</v>
      </c>
      <c r="T32" s="55" t="n">
        <v>76</v>
      </c>
      <c r="U32" s="53" t="n">
        <f aca="false">ROUND(T32/$O32*100,0)</f>
        <v>22</v>
      </c>
      <c r="V32" s="55" t="n">
        <v>116.3</v>
      </c>
      <c r="W32" s="53" t="n">
        <f aca="false">ROUND(V32/$O32*100,0)</f>
        <v>33</v>
      </c>
    </row>
    <row r="33" customFormat="false" ht="12.8" hidden="false" customHeight="false" outlineLevel="0" collapsed="false">
      <c r="A33" s="96" t="n">
        <v>80100</v>
      </c>
      <c r="B33" s="90" t="s">
        <v>217</v>
      </c>
      <c r="C33" s="136" t="n">
        <v>633009</v>
      </c>
      <c r="D33" s="101" t="n">
        <v>2</v>
      </c>
      <c r="E33" s="136" t="n">
        <v>41</v>
      </c>
      <c r="F33" s="90" t="s">
        <v>101</v>
      </c>
      <c r="G33" s="61" t="s">
        <v>459</v>
      </c>
      <c r="H33" s="49" t="n">
        <v>1000</v>
      </c>
      <c r="I33" s="49" t="n">
        <f aca="false">H33</f>
        <v>1000</v>
      </c>
      <c r="J33" s="49" t="n">
        <f aca="false">I33</f>
        <v>1000</v>
      </c>
      <c r="K33" s="51"/>
      <c r="L33" s="55" t="n">
        <v>200</v>
      </c>
      <c r="M33" s="55"/>
      <c r="N33" s="55"/>
      <c r="O33" s="49" t="n">
        <f aca="false">H33+SUM(K33:N33)</f>
        <v>1200</v>
      </c>
      <c r="P33" s="51" t="n">
        <v>803</v>
      </c>
      <c r="Q33" s="53" t="n">
        <f aca="false">ROUND(P33/$O33*100,0)</f>
        <v>67</v>
      </c>
      <c r="R33" s="51" t="n">
        <v>852.78</v>
      </c>
      <c r="S33" s="53" t="n">
        <f aca="false">ROUND(R33/$O33*100,0)</f>
        <v>71</v>
      </c>
      <c r="T33" s="55" t="n">
        <v>1018.98</v>
      </c>
      <c r="U33" s="53" t="n">
        <f aca="false">ROUND(T33/$O33*100,0)</f>
        <v>85</v>
      </c>
      <c r="V33" s="55" t="n">
        <v>1048.17</v>
      </c>
      <c r="W33" s="53" t="n">
        <f aca="false">ROUND(V33/$O33*100,0)</f>
        <v>87</v>
      </c>
    </row>
    <row r="34" customFormat="false" ht="12.8" hidden="false" customHeight="false" outlineLevel="0" collapsed="false">
      <c r="A34" s="96" t="n">
        <v>80100</v>
      </c>
      <c r="B34" s="90" t="s">
        <v>217</v>
      </c>
      <c r="C34" s="136" t="n">
        <v>633010</v>
      </c>
      <c r="D34" s="101"/>
      <c r="E34" s="136" t="n">
        <v>41</v>
      </c>
      <c r="F34" s="90" t="s">
        <v>101</v>
      </c>
      <c r="G34" s="61" t="s">
        <v>288</v>
      </c>
      <c r="H34" s="49" t="n">
        <v>2500</v>
      </c>
      <c r="I34" s="49" t="n">
        <f aca="false">H34</f>
        <v>2500</v>
      </c>
      <c r="J34" s="49" t="n">
        <f aca="false">I34</f>
        <v>2500</v>
      </c>
      <c r="K34" s="51"/>
      <c r="L34" s="55"/>
      <c r="M34" s="55"/>
      <c r="N34" s="55" t="n">
        <v>-2000</v>
      </c>
      <c r="O34" s="49" t="n">
        <f aca="false">H34+SUM(K34:N34)</f>
        <v>500</v>
      </c>
      <c r="P34" s="51" t="n">
        <v>0</v>
      </c>
      <c r="Q34" s="53" t="n">
        <f aca="false">ROUND(P34/$O34*100,0)</f>
        <v>0</v>
      </c>
      <c r="R34" s="51" t="n">
        <v>0</v>
      </c>
      <c r="S34" s="53" t="n">
        <f aca="false">ROUND(R34/$O34*100,0)</f>
        <v>0</v>
      </c>
      <c r="T34" s="55" t="n">
        <v>384</v>
      </c>
      <c r="U34" s="53" t="n">
        <f aca="false">ROUND(T34/$O34*100,0)</f>
        <v>77</v>
      </c>
      <c r="V34" s="55" t="n">
        <v>384</v>
      </c>
      <c r="W34" s="53" t="n">
        <f aca="false">ROUND(V34/$O34*100,0)</f>
        <v>77</v>
      </c>
    </row>
    <row r="35" customFormat="false" ht="12.8" hidden="false" customHeight="false" outlineLevel="0" collapsed="false">
      <c r="A35" s="96" t="n">
        <v>80100</v>
      </c>
      <c r="B35" s="90" t="s">
        <v>217</v>
      </c>
      <c r="C35" s="136" t="n">
        <v>633013</v>
      </c>
      <c r="D35" s="101"/>
      <c r="E35" s="136" t="n">
        <v>111</v>
      </c>
      <c r="F35" s="90" t="s">
        <v>101</v>
      </c>
      <c r="G35" s="61" t="s">
        <v>312</v>
      </c>
      <c r="H35" s="49" t="n">
        <v>0</v>
      </c>
      <c r="I35" s="49" t="n">
        <f aca="false">H35</f>
        <v>0</v>
      </c>
      <c r="J35" s="49" t="n">
        <f aca="false">I35</f>
        <v>0</v>
      </c>
      <c r="K35" s="51" t="n">
        <v>303.35</v>
      </c>
      <c r="L35" s="55" t="n">
        <v>108</v>
      </c>
      <c r="M35" s="55"/>
      <c r="N35" s="55"/>
      <c r="O35" s="49" t="n">
        <f aca="false">H35+SUM(K35:N35)</f>
        <v>411.35</v>
      </c>
      <c r="P35" s="51" t="n">
        <v>303.35</v>
      </c>
      <c r="Q35" s="53" t="n">
        <f aca="false">ROUND(P35/$O35*100,0)</f>
        <v>74</v>
      </c>
      <c r="R35" s="51" t="n">
        <v>411.35</v>
      </c>
      <c r="S35" s="53" t="n">
        <f aca="false">ROUND(R35/$O35*100,0)</f>
        <v>100</v>
      </c>
      <c r="T35" s="55" t="n">
        <v>411.35</v>
      </c>
      <c r="U35" s="53" t="n">
        <f aca="false">ROUND(T35/$O35*100,0)</f>
        <v>100</v>
      </c>
      <c r="V35" s="55" t="n">
        <v>411.35</v>
      </c>
      <c r="W35" s="53" t="n">
        <f aca="false">ROUND(V35/$O35*100,0)</f>
        <v>100</v>
      </c>
    </row>
    <row r="36" customFormat="false" ht="12.8" hidden="false" customHeight="false" outlineLevel="0" collapsed="false">
      <c r="A36" s="96" t="n">
        <v>80100</v>
      </c>
      <c r="B36" s="90" t="s">
        <v>217</v>
      </c>
      <c r="C36" s="136" t="n">
        <v>633013</v>
      </c>
      <c r="D36" s="101"/>
      <c r="E36" s="136" t="n">
        <v>41</v>
      </c>
      <c r="F36" s="90" t="s">
        <v>101</v>
      </c>
      <c r="G36" s="61" t="s">
        <v>312</v>
      </c>
      <c r="H36" s="49" t="n">
        <v>100</v>
      </c>
      <c r="I36" s="49" t="n">
        <f aca="false">H36</f>
        <v>100</v>
      </c>
      <c r="J36" s="49" t="n">
        <f aca="false">I36</f>
        <v>100</v>
      </c>
      <c r="K36" s="51"/>
      <c r="L36" s="55"/>
      <c r="M36" s="55"/>
      <c r="N36" s="55"/>
      <c r="O36" s="49" t="n">
        <f aca="false">H36+SUM(K36:N36)</f>
        <v>100</v>
      </c>
      <c r="P36" s="51" t="n">
        <v>0</v>
      </c>
      <c r="Q36" s="53" t="n">
        <f aca="false">ROUND(P36/$O36*100,0)</f>
        <v>0</v>
      </c>
      <c r="R36" s="51" t="n">
        <v>0</v>
      </c>
      <c r="S36" s="53" t="n">
        <f aca="false">ROUND(R36/$O36*100,0)</f>
        <v>0</v>
      </c>
      <c r="T36" s="55" t="n">
        <v>0</v>
      </c>
      <c r="U36" s="53" t="n">
        <f aca="false">ROUND(T36/$O36*100,0)</f>
        <v>0</v>
      </c>
      <c r="V36" s="55" t="n">
        <v>58</v>
      </c>
      <c r="W36" s="53" t="n">
        <f aca="false">ROUND(V36/$O36*100,0)</f>
        <v>58</v>
      </c>
    </row>
    <row r="37" customFormat="false" ht="12.8" hidden="false" customHeight="false" outlineLevel="0" collapsed="false">
      <c r="A37" s="96" t="n">
        <v>80100</v>
      </c>
      <c r="B37" s="90" t="s">
        <v>217</v>
      </c>
      <c r="C37" s="136" t="n">
        <v>633015</v>
      </c>
      <c r="D37" s="101"/>
      <c r="E37" s="136" t="n">
        <v>41</v>
      </c>
      <c r="F37" s="90" t="s">
        <v>101</v>
      </c>
      <c r="G37" s="61" t="s">
        <v>391</v>
      </c>
      <c r="H37" s="49" t="n">
        <v>0</v>
      </c>
      <c r="I37" s="49" t="n">
        <f aca="false">H37</f>
        <v>0</v>
      </c>
      <c r="J37" s="49" t="n">
        <f aca="false">I37</f>
        <v>0</v>
      </c>
      <c r="K37" s="51"/>
      <c r="L37" s="55" t="n">
        <v>20</v>
      </c>
      <c r="M37" s="55"/>
      <c r="N37" s="55"/>
      <c r="O37" s="49" t="n">
        <f aca="false">H37+SUM(K37:N37)</f>
        <v>20</v>
      </c>
      <c r="P37" s="51" t="n">
        <v>0</v>
      </c>
      <c r="Q37" s="53" t="n">
        <f aca="false">ROUND(P37/$O37*100,0)</f>
        <v>0</v>
      </c>
      <c r="R37" s="51" t="n">
        <v>0</v>
      </c>
      <c r="S37" s="53" t="n">
        <f aca="false">ROUND(R37/$O37*100,0)</f>
        <v>0</v>
      </c>
      <c r="T37" s="55" t="n">
        <v>8.99</v>
      </c>
      <c r="U37" s="53" t="n">
        <f aca="false">ROUND(T37/$O37*100,0)</f>
        <v>45</v>
      </c>
      <c r="V37" s="55" t="n">
        <v>8.99</v>
      </c>
      <c r="W37" s="53" t="n">
        <f aca="false">ROUND(V37/$O37*100,0)</f>
        <v>45</v>
      </c>
    </row>
    <row r="38" customFormat="false" ht="12.8" hidden="false" customHeight="false" outlineLevel="0" collapsed="false">
      <c r="A38" s="96" t="n">
        <v>80100</v>
      </c>
      <c r="B38" s="90" t="s">
        <v>217</v>
      </c>
      <c r="C38" s="136" t="n">
        <v>634004</v>
      </c>
      <c r="D38" s="101"/>
      <c r="E38" s="136" t="n">
        <v>111</v>
      </c>
      <c r="F38" s="90" t="s">
        <v>101</v>
      </c>
      <c r="G38" s="61" t="s">
        <v>460</v>
      </c>
      <c r="H38" s="49" t="n">
        <v>0</v>
      </c>
      <c r="I38" s="49" t="n">
        <f aca="false">H38</f>
        <v>0</v>
      </c>
      <c r="J38" s="49" t="n">
        <f aca="false">I38</f>
        <v>0</v>
      </c>
      <c r="K38" s="51" t="n">
        <v>195</v>
      </c>
      <c r="L38" s="55"/>
      <c r="M38" s="55"/>
      <c r="N38" s="55"/>
      <c r="O38" s="49" t="n">
        <f aca="false">H38+SUM(K38:N38)</f>
        <v>195</v>
      </c>
      <c r="P38" s="51" t="n">
        <v>0</v>
      </c>
      <c r="Q38" s="53" t="n">
        <f aca="false">ROUND(P38/$O38*100,0)</f>
        <v>0</v>
      </c>
      <c r="R38" s="51" t="n">
        <v>195</v>
      </c>
      <c r="S38" s="53" t="n">
        <f aca="false">ROUND(R38/$O38*100,0)</f>
        <v>100</v>
      </c>
      <c r="T38" s="55" t="n">
        <v>195</v>
      </c>
      <c r="U38" s="53" t="n">
        <f aca="false">ROUND(T38/$O38*100,0)</f>
        <v>100</v>
      </c>
      <c r="V38" s="55" t="n">
        <v>195</v>
      </c>
      <c r="W38" s="53" t="n">
        <f aca="false">ROUND(V38/$O38*100,0)</f>
        <v>100</v>
      </c>
    </row>
    <row r="39" customFormat="false" ht="12.8" hidden="false" customHeight="false" outlineLevel="0" collapsed="false">
      <c r="A39" s="96" t="n">
        <v>80100</v>
      </c>
      <c r="B39" s="90" t="s">
        <v>217</v>
      </c>
      <c r="C39" s="136" t="n">
        <v>635001</v>
      </c>
      <c r="D39" s="101"/>
      <c r="E39" s="136" t="n">
        <v>41</v>
      </c>
      <c r="F39" s="90" t="s">
        <v>101</v>
      </c>
      <c r="G39" s="61" t="s">
        <v>461</v>
      </c>
      <c r="H39" s="49" t="n">
        <v>257</v>
      </c>
      <c r="I39" s="49" t="n">
        <f aca="false">H39</f>
        <v>257</v>
      </c>
      <c r="J39" s="49" t="n">
        <f aca="false">I39</f>
        <v>257</v>
      </c>
      <c r="K39" s="51"/>
      <c r="L39" s="55"/>
      <c r="M39" s="55"/>
      <c r="N39" s="55"/>
      <c r="O39" s="49" t="n">
        <f aca="false">H39+SUM(K39:N39)</f>
        <v>257</v>
      </c>
      <c r="P39" s="51" t="n">
        <v>0</v>
      </c>
      <c r="Q39" s="53" t="n">
        <f aca="false">ROUND(P39/$O39*100,0)</f>
        <v>0</v>
      </c>
      <c r="R39" s="51" t="n">
        <v>0</v>
      </c>
      <c r="S39" s="53" t="n">
        <f aca="false">ROUND(R39/$O39*100,0)</f>
        <v>0</v>
      </c>
      <c r="T39" s="55" t="n">
        <v>0</v>
      </c>
      <c r="U39" s="53" t="n">
        <f aca="false">ROUND(T39/$O39*100,0)</f>
        <v>0</v>
      </c>
      <c r="V39" s="55" t="n">
        <v>0</v>
      </c>
      <c r="W39" s="53" t="n">
        <f aca="false">ROUND(V39/$O39*100,0)</f>
        <v>0</v>
      </c>
    </row>
    <row r="40" customFormat="false" ht="12.8" hidden="false" customHeight="false" outlineLevel="0" collapsed="false">
      <c r="A40" s="96" t="n">
        <v>80100</v>
      </c>
      <c r="B40" s="90" t="s">
        <v>217</v>
      </c>
      <c r="C40" s="136" t="n">
        <v>637001</v>
      </c>
      <c r="D40" s="101"/>
      <c r="E40" s="136" t="n">
        <v>41</v>
      </c>
      <c r="F40" s="90" t="s">
        <v>101</v>
      </c>
      <c r="G40" s="61" t="s">
        <v>364</v>
      </c>
      <c r="H40" s="49" t="n">
        <v>0</v>
      </c>
      <c r="I40" s="49" t="n">
        <f aca="false">H40</f>
        <v>0</v>
      </c>
      <c r="J40" s="49" t="n">
        <f aca="false">I40</f>
        <v>0</v>
      </c>
      <c r="K40" s="51" t="n">
        <v>10</v>
      </c>
      <c r="L40" s="55"/>
      <c r="M40" s="55"/>
      <c r="N40" s="55"/>
      <c r="O40" s="49" t="n">
        <f aca="false">H40+SUM(K40:N40)</f>
        <v>10</v>
      </c>
      <c r="P40" s="51" t="n">
        <v>10</v>
      </c>
      <c r="Q40" s="53" t="n">
        <f aca="false">ROUND(P40/$O40*100,0)</f>
        <v>100</v>
      </c>
      <c r="R40" s="51" t="n">
        <v>10</v>
      </c>
      <c r="S40" s="53" t="n">
        <f aca="false">ROUND(R40/$O40*100,0)</f>
        <v>100</v>
      </c>
      <c r="T40" s="55" t="n">
        <v>10</v>
      </c>
      <c r="U40" s="53" t="n">
        <f aca="false">ROUND(T40/$O40*100,0)</f>
        <v>100</v>
      </c>
      <c r="V40" s="55" t="n">
        <v>10</v>
      </c>
      <c r="W40" s="53" t="n">
        <f aca="false">ROUND(V40/$O40*100,0)</f>
        <v>100</v>
      </c>
    </row>
    <row r="41" customFormat="false" ht="12.8" hidden="false" customHeight="false" outlineLevel="0" collapsed="false">
      <c r="A41" s="96" t="n">
        <v>80100</v>
      </c>
      <c r="B41" s="90" t="s">
        <v>217</v>
      </c>
      <c r="C41" s="136" t="n">
        <v>637004</v>
      </c>
      <c r="D41" s="101" t="n">
        <v>1</v>
      </c>
      <c r="E41" s="136" t="n">
        <v>41</v>
      </c>
      <c r="F41" s="90" t="s">
        <v>101</v>
      </c>
      <c r="G41" s="61" t="s">
        <v>462</v>
      </c>
      <c r="H41" s="49" t="n">
        <v>800</v>
      </c>
      <c r="I41" s="49" t="n">
        <f aca="false">H41</f>
        <v>800</v>
      </c>
      <c r="J41" s="49" t="n">
        <f aca="false">I41</f>
        <v>800</v>
      </c>
      <c r="K41" s="51"/>
      <c r="L41" s="55"/>
      <c r="M41" s="55"/>
      <c r="N41" s="55" t="n">
        <v>40</v>
      </c>
      <c r="O41" s="49" t="n">
        <f aca="false">H41+SUM(K41:N41)</f>
        <v>840</v>
      </c>
      <c r="P41" s="51" t="n">
        <v>128.94</v>
      </c>
      <c r="Q41" s="53" t="n">
        <f aca="false">ROUND(P41/$O41*100,0)</f>
        <v>15</v>
      </c>
      <c r="R41" s="51" t="n">
        <v>349.81</v>
      </c>
      <c r="S41" s="53" t="n">
        <f aca="false">ROUND(R41/$O41*100,0)</f>
        <v>42</v>
      </c>
      <c r="T41" s="55" t="n">
        <v>583.29</v>
      </c>
      <c r="U41" s="53" t="n">
        <f aca="false">ROUND(T41/$O41*100,0)</f>
        <v>69</v>
      </c>
      <c r="V41" s="55" t="n">
        <v>838.04</v>
      </c>
      <c r="W41" s="53" t="n">
        <f aca="false">ROUND(V41/$O41*100,0)</f>
        <v>100</v>
      </c>
    </row>
    <row r="42" customFormat="false" ht="12.8" hidden="false" customHeight="false" outlineLevel="0" collapsed="false">
      <c r="A42" s="96" t="n">
        <v>80100</v>
      </c>
      <c r="B42" s="90" t="s">
        <v>217</v>
      </c>
      <c r="C42" s="136" t="n">
        <v>637004</v>
      </c>
      <c r="D42" s="101" t="n">
        <v>2</v>
      </c>
      <c r="E42" s="136" t="n">
        <v>41</v>
      </c>
      <c r="F42" s="90" t="s">
        <v>101</v>
      </c>
      <c r="G42" s="61" t="s">
        <v>212</v>
      </c>
      <c r="H42" s="49" t="n">
        <v>200</v>
      </c>
      <c r="I42" s="49" t="n">
        <f aca="false">H42</f>
        <v>200</v>
      </c>
      <c r="J42" s="49" t="n">
        <f aca="false">I42</f>
        <v>200</v>
      </c>
      <c r="K42" s="51" t="n">
        <v>-10</v>
      </c>
      <c r="L42" s="55"/>
      <c r="M42" s="55"/>
      <c r="N42" s="55" t="n">
        <v>-40</v>
      </c>
      <c r="O42" s="49" t="n">
        <f aca="false">H42+SUM(K42:N42)</f>
        <v>150</v>
      </c>
      <c r="P42" s="51" t="n">
        <v>8</v>
      </c>
      <c r="Q42" s="53" t="n">
        <f aca="false">ROUND(P42/$O42*100,0)</f>
        <v>5</v>
      </c>
      <c r="R42" s="51" t="n">
        <v>8</v>
      </c>
      <c r="S42" s="53" t="n">
        <f aca="false">ROUND(R42/$O42*100,0)</f>
        <v>5</v>
      </c>
      <c r="T42" s="55" t="n">
        <v>12.4</v>
      </c>
      <c r="U42" s="53" t="n">
        <f aca="false">ROUND(T42/$O42*100,0)</f>
        <v>8</v>
      </c>
      <c r="V42" s="55" t="n">
        <v>127.9</v>
      </c>
      <c r="W42" s="53" t="n">
        <f aca="false">ROUND(V42/$O42*100,0)</f>
        <v>85</v>
      </c>
    </row>
    <row r="43" customFormat="false" ht="12.8" hidden="false" customHeight="false" outlineLevel="0" collapsed="false">
      <c r="A43" s="96" t="n">
        <v>80100</v>
      </c>
      <c r="B43" s="90" t="s">
        <v>217</v>
      </c>
      <c r="C43" s="136" t="n">
        <v>637012</v>
      </c>
      <c r="D43" s="101"/>
      <c r="E43" s="136" t="n">
        <v>41</v>
      </c>
      <c r="F43" s="90" t="s">
        <v>101</v>
      </c>
      <c r="G43" s="61" t="s">
        <v>293</v>
      </c>
      <c r="H43" s="49" t="n">
        <v>0</v>
      </c>
      <c r="I43" s="49" t="n">
        <f aca="false">H43</f>
        <v>0</v>
      </c>
      <c r="J43" s="49" t="n">
        <f aca="false">I43</f>
        <v>0</v>
      </c>
      <c r="K43" s="51"/>
      <c r="L43" s="55" t="n">
        <v>20</v>
      </c>
      <c r="M43" s="55"/>
      <c r="N43" s="55"/>
      <c r="O43" s="49" t="n">
        <f aca="false">H43+SUM(K43:N43)</f>
        <v>20</v>
      </c>
      <c r="P43" s="51" t="n">
        <v>0</v>
      </c>
      <c r="Q43" s="53" t="n">
        <f aca="false">ROUND(P43/$O43*100,0)</f>
        <v>0</v>
      </c>
      <c r="R43" s="51" t="n">
        <v>0</v>
      </c>
      <c r="S43" s="53" t="n">
        <f aca="false">ROUND(R43/$O43*100,0)</f>
        <v>0</v>
      </c>
      <c r="T43" s="55" t="n">
        <v>8</v>
      </c>
      <c r="U43" s="53" t="n">
        <f aca="false">ROUND(T43/$O43*100,0)</f>
        <v>40</v>
      </c>
      <c r="V43" s="55" t="n">
        <v>8</v>
      </c>
      <c r="W43" s="53" t="n">
        <f aca="false">ROUND(V43/$O43*100,0)</f>
        <v>40</v>
      </c>
    </row>
    <row r="44" customFormat="false" ht="12.8" hidden="false" customHeight="false" outlineLevel="0" collapsed="false">
      <c r="A44" s="96" t="n">
        <v>80100</v>
      </c>
      <c r="B44" s="90" t="s">
        <v>217</v>
      </c>
      <c r="C44" s="136" t="n">
        <v>637014</v>
      </c>
      <c r="D44" s="101"/>
      <c r="E44" s="136" t="n">
        <v>41</v>
      </c>
      <c r="F44" s="90" t="s">
        <v>101</v>
      </c>
      <c r="G44" s="61" t="s">
        <v>196</v>
      </c>
      <c r="H44" s="49" t="n">
        <v>6022</v>
      </c>
      <c r="I44" s="50" t="n">
        <f aca="false">ROUND(((250-40)*8+(250-30))*3.2,0)</f>
        <v>6080</v>
      </c>
      <c r="J44" s="50" t="n">
        <f aca="false">ROUND(((247-40)*8+(247-30))*3.2,0)</f>
        <v>5994</v>
      </c>
      <c r="K44" s="51"/>
      <c r="L44" s="55"/>
      <c r="M44" s="55"/>
      <c r="N44" s="55" t="n">
        <v>-628</v>
      </c>
      <c r="O44" s="49" t="n">
        <f aca="false">H44+SUM(K44:N44)</f>
        <v>5394</v>
      </c>
      <c r="P44" s="51" t="n">
        <v>1260.8</v>
      </c>
      <c r="Q44" s="53" t="n">
        <f aca="false">ROUND(P44/$O44*100,0)</f>
        <v>23</v>
      </c>
      <c r="R44" s="51" t="n">
        <v>2880</v>
      </c>
      <c r="S44" s="53" t="n">
        <f aca="false">ROUND(R44/$O44*100,0)</f>
        <v>53</v>
      </c>
      <c r="T44" s="55" t="n">
        <v>3852.8</v>
      </c>
      <c r="U44" s="53" t="n">
        <f aca="false">ROUND(T44/$O44*100,0)</f>
        <v>71</v>
      </c>
      <c r="V44" s="55" t="n">
        <v>5270.4</v>
      </c>
      <c r="W44" s="53" t="n">
        <f aca="false">ROUND(V44/$O44*100,0)</f>
        <v>98</v>
      </c>
    </row>
    <row r="45" customFormat="false" ht="12.8" hidden="false" customHeight="false" outlineLevel="0" collapsed="false">
      <c r="A45" s="96" t="n">
        <v>80100</v>
      </c>
      <c r="B45" s="90" t="s">
        <v>217</v>
      </c>
      <c r="C45" s="136" t="n">
        <v>637015</v>
      </c>
      <c r="D45" s="101" t="n">
        <v>1</v>
      </c>
      <c r="E45" s="136" t="n">
        <v>41</v>
      </c>
      <c r="F45" s="90" t="s">
        <v>101</v>
      </c>
      <c r="G45" s="61" t="s">
        <v>463</v>
      </c>
      <c r="H45" s="49" t="n">
        <v>210</v>
      </c>
      <c r="I45" s="49" t="n">
        <f aca="false">H45</f>
        <v>210</v>
      </c>
      <c r="J45" s="49" t="n">
        <f aca="false">I45</f>
        <v>210</v>
      </c>
      <c r="K45" s="51"/>
      <c r="L45" s="55"/>
      <c r="M45" s="55"/>
      <c r="N45" s="55"/>
      <c r="O45" s="49" t="n">
        <f aca="false">H45+SUM(K45:N45)</f>
        <v>210</v>
      </c>
      <c r="P45" s="51" t="n">
        <v>0</v>
      </c>
      <c r="Q45" s="53" t="n">
        <f aca="false">ROUND(P45/$O45*100,0)</f>
        <v>0</v>
      </c>
      <c r="R45" s="51" t="n">
        <v>0</v>
      </c>
      <c r="S45" s="53" t="n">
        <f aca="false">ROUND(R45/$O45*100,0)</f>
        <v>0</v>
      </c>
      <c r="T45" s="55" t="n">
        <v>209.96</v>
      </c>
      <c r="U45" s="53" t="n">
        <f aca="false">ROUND(T45/$O45*100,0)</f>
        <v>100</v>
      </c>
      <c r="V45" s="55" t="n">
        <v>209.96</v>
      </c>
      <c r="W45" s="53" t="n">
        <f aca="false">ROUND(V45/$O45*100,0)</f>
        <v>100</v>
      </c>
    </row>
    <row r="46" customFormat="false" ht="12.8" hidden="false" customHeight="false" outlineLevel="0" collapsed="false">
      <c r="A46" s="96" t="n">
        <v>80100</v>
      </c>
      <c r="B46" s="90" t="s">
        <v>217</v>
      </c>
      <c r="C46" s="136" t="n">
        <v>637015</v>
      </c>
      <c r="D46" s="101" t="n">
        <v>2</v>
      </c>
      <c r="E46" s="136" t="n">
        <v>41</v>
      </c>
      <c r="F46" s="90" t="s">
        <v>101</v>
      </c>
      <c r="G46" s="61" t="s">
        <v>464</v>
      </c>
      <c r="H46" s="49" t="n">
        <v>90</v>
      </c>
      <c r="I46" s="49" t="n">
        <f aca="false">H46</f>
        <v>90</v>
      </c>
      <c r="J46" s="49" t="n">
        <f aca="false">I46</f>
        <v>90</v>
      </c>
      <c r="K46" s="51"/>
      <c r="L46" s="55"/>
      <c r="M46" s="55"/>
      <c r="N46" s="55"/>
      <c r="O46" s="49" t="n">
        <f aca="false">H46+SUM(K46:N46)</f>
        <v>90</v>
      </c>
      <c r="P46" s="51" t="n">
        <v>37.79</v>
      </c>
      <c r="Q46" s="53" t="n">
        <f aca="false">ROUND(P46/$O46*100,0)</f>
        <v>42</v>
      </c>
      <c r="R46" s="51" t="n">
        <v>37.79</v>
      </c>
      <c r="S46" s="53" t="n">
        <f aca="false">ROUND(R46/$O46*100,0)</f>
        <v>42</v>
      </c>
      <c r="T46" s="55" t="n">
        <v>86.08</v>
      </c>
      <c r="U46" s="53" t="n">
        <f aca="false">ROUND(T46/$O46*100,0)</f>
        <v>96</v>
      </c>
      <c r="V46" s="55" t="n">
        <v>86.08</v>
      </c>
      <c r="W46" s="53" t="n">
        <f aca="false">ROUND(V46/$O46*100,0)</f>
        <v>96</v>
      </c>
    </row>
    <row r="47" customFormat="false" ht="12.8" hidden="false" customHeight="false" outlineLevel="0" collapsed="false">
      <c r="A47" s="96" t="n">
        <v>80100</v>
      </c>
      <c r="B47" s="90" t="s">
        <v>217</v>
      </c>
      <c r="C47" s="136" t="n">
        <v>637016</v>
      </c>
      <c r="D47" s="101"/>
      <c r="E47" s="136" t="n">
        <v>41</v>
      </c>
      <c r="F47" s="90" t="s">
        <v>101</v>
      </c>
      <c r="G47" s="61" t="s">
        <v>208</v>
      </c>
      <c r="H47" s="49" t="n">
        <v>810</v>
      </c>
      <c r="I47" s="50" t="n">
        <f aca="false">ROUND(H47*1.05,0)</f>
        <v>851</v>
      </c>
      <c r="J47" s="50" t="n">
        <f aca="false">ROUND(I47*1.05,0)</f>
        <v>894</v>
      </c>
      <c r="K47" s="51"/>
      <c r="L47" s="55"/>
      <c r="M47" s="55"/>
      <c r="N47" s="55"/>
      <c r="O47" s="49" t="n">
        <f aca="false">H47+SUM(K47:N47)</f>
        <v>810</v>
      </c>
      <c r="P47" s="51" t="n">
        <v>145.74</v>
      </c>
      <c r="Q47" s="53" t="n">
        <f aca="false">ROUND(P47/$O47*100,0)</f>
        <v>18</v>
      </c>
      <c r="R47" s="51" t="n">
        <v>347.07</v>
      </c>
      <c r="S47" s="53" t="n">
        <f aca="false">ROUND(R47/$O47*100,0)</f>
        <v>43</v>
      </c>
      <c r="T47" s="55" t="n">
        <v>473.32</v>
      </c>
      <c r="U47" s="53" t="n">
        <f aca="false">ROUND(T47/$O47*100,0)</f>
        <v>58</v>
      </c>
      <c r="V47" s="55" t="n">
        <v>754.52</v>
      </c>
      <c r="W47" s="53" t="n">
        <f aca="false">ROUND(V47/$O47*100,0)</f>
        <v>93</v>
      </c>
    </row>
    <row r="48" customFormat="false" ht="12.8" hidden="false" customHeight="false" outlineLevel="0" collapsed="false">
      <c r="A48" s="96" t="n">
        <v>80100</v>
      </c>
      <c r="B48" s="90" t="s">
        <v>217</v>
      </c>
      <c r="C48" s="136" t="n">
        <v>637027</v>
      </c>
      <c r="D48" s="101"/>
      <c r="E48" s="136" t="n">
        <v>41</v>
      </c>
      <c r="F48" s="90" t="s">
        <v>101</v>
      </c>
      <c r="G48" s="61" t="s">
        <v>277</v>
      </c>
      <c r="H48" s="49" t="n">
        <v>300</v>
      </c>
      <c r="I48" s="49" t="n">
        <f aca="false">H48</f>
        <v>300</v>
      </c>
      <c r="J48" s="49" t="n">
        <f aca="false">I48</f>
        <v>300</v>
      </c>
      <c r="K48" s="51"/>
      <c r="L48" s="55"/>
      <c r="M48" s="55"/>
      <c r="N48" s="55"/>
      <c r="O48" s="49" t="n">
        <f aca="false">H48+SUM(K48:N48)</f>
        <v>300</v>
      </c>
      <c r="P48" s="51" t="n">
        <v>0</v>
      </c>
      <c r="Q48" s="53" t="n">
        <f aca="false">ROUND(P48/$O48*100,0)</f>
        <v>0</v>
      </c>
      <c r="R48" s="51" t="n">
        <v>0</v>
      </c>
      <c r="S48" s="53" t="n">
        <f aca="false">ROUND(R48/$O48*100,0)</f>
        <v>0</v>
      </c>
      <c r="T48" s="55" t="n">
        <v>50.16</v>
      </c>
      <c r="U48" s="53" t="n">
        <f aca="false">ROUND(T48/$O48*100,0)</f>
        <v>17</v>
      </c>
      <c r="V48" s="55" t="n">
        <v>64.5</v>
      </c>
      <c r="W48" s="53" t="n">
        <f aca="false">ROUND(V48/$O48*100,0)</f>
        <v>22</v>
      </c>
    </row>
    <row r="49" customFormat="false" ht="12.8" hidden="false" customHeight="false" outlineLevel="0" collapsed="false">
      <c r="A49" s="96" t="n">
        <v>80100</v>
      </c>
      <c r="B49" s="90" t="s">
        <v>217</v>
      </c>
      <c r="C49" s="136" t="n">
        <v>716</v>
      </c>
      <c r="D49" s="101"/>
      <c r="E49" s="136" t="n">
        <v>41</v>
      </c>
      <c r="F49" s="90" t="s">
        <v>137</v>
      </c>
      <c r="G49" s="61" t="s">
        <v>203</v>
      </c>
      <c r="H49" s="49" t="n">
        <v>2000</v>
      </c>
      <c r="I49" s="49" t="n">
        <v>0</v>
      </c>
      <c r="J49" s="49" t="n">
        <v>0</v>
      </c>
      <c r="K49" s="51"/>
      <c r="L49" s="55"/>
      <c r="M49" s="55"/>
      <c r="N49" s="55" t="n">
        <v>200</v>
      </c>
      <c r="O49" s="49" t="n">
        <f aca="false">H49+SUM(K49:N49)</f>
        <v>2200</v>
      </c>
      <c r="P49" s="51" t="n">
        <v>996</v>
      </c>
      <c r="Q49" s="53" t="n">
        <f aca="false">ROUND(P49/$O49*100,0)</f>
        <v>45</v>
      </c>
      <c r="R49" s="51" t="n">
        <v>1896</v>
      </c>
      <c r="S49" s="53" t="n">
        <f aca="false">ROUND(R49/$O49*100,0)</f>
        <v>86</v>
      </c>
      <c r="T49" s="55" t="n">
        <v>1896</v>
      </c>
      <c r="U49" s="53" t="n">
        <f aca="false">ROUND(T49/$O49*100,0)</f>
        <v>86</v>
      </c>
      <c r="V49" s="55" t="n">
        <v>2196</v>
      </c>
      <c r="W49" s="53" t="n">
        <f aca="false">ROUND(V49/$O49*100,0)</f>
        <v>100</v>
      </c>
    </row>
    <row r="50" customFormat="false" ht="12.8" hidden="false" customHeight="false" outlineLevel="0" collapsed="false">
      <c r="A50" s="96" t="n">
        <v>80100</v>
      </c>
      <c r="B50" s="90" t="s">
        <v>217</v>
      </c>
      <c r="C50" s="136" t="n">
        <v>717001</v>
      </c>
      <c r="D50" s="101"/>
      <c r="E50" s="136" t="n">
        <v>41</v>
      </c>
      <c r="F50" s="90" t="s">
        <v>137</v>
      </c>
      <c r="G50" s="61" t="s">
        <v>465</v>
      </c>
      <c r="H50" s="49" t="n">
        <v>1000</v>
      </c>
      <c r="I50" s="49" t="n">
        <f aca="false">H50</f>
        <v>1000</v>
      </c>
      <c r="J50" s="49" t="n">
        <f aca="false">I50</f>
        <v>1000</v>
      </c>
      <c r="K50" s="51"/>
      <c r="L50" s="55"/>
      <c r="M50" s="55"/>
      <c r="N50" s="55" t="n">
        <v>-1000</v>
      </c>
      <c r="O50" s="49" t="n">
        <f aca="false">H50+SUM(K50:N50)</f>
        <v>0</v>
      </c>
      <c r="P50" s="51" t="n">
        <v>0</v>
      </c>
      <c r="Q50" s="53" t="e">
        <f aca="false">ROUND(P50/$O50*100,0)</f>
        <v>#DIV/0!</v>
      </c>
      <c r="R50" s="51" t="n">
        <v>0</v>
      </c>
      <c r="S50" s="53" t="e">
        <f aca="false">ROUND(R50/$O50*100,0)</f>
        <v>#DIV/0!</v>
      </c>
      <c r="T50" s="55" t="n">
        <v>0</v>
      </c>
      <c r="U50" s="53" t="e">
        <f aca="false">ROUND(T50/$O50*100,0)</f>
        <v>#DIV/0!</v>
      </c>
      <c r="V50" s="55" t="n">
        <v>0</v>
      </c>
      <c r="W50" s="53" t="e">
        <f aca="false">ROUND(V50/$O50*100,0)</f>
        <v>#DIV/0!</v>
      </c>
    </row>
    <row r="51" customFormat="false" ht="12.8" hidden="false" customHeight="false" outlineLevel="0" collapsed="false">
      <c r="A51" s="96" t="n">
        <v>80100</v>
      </c>
      <c r="B51" s="90" t="s">
        <v>217</v>
      </c>
      <c r="C51" s="136" t="n">
        <v>717002</v>
      </c>
      <c r="D51" s="101"/>
      <c r="E51" s="136" t="n">
        <v>41</v>
      </c>
      <c r="F51" s="90" t="s">
        <v>137</v>
      </c>
      <c r="G51" s="61" t="s">
        <v>466</v>
      </c>
      <c r="H51" s="49" t="n">
        <f aca="false">10000-8192</f>
        <v>1808</v>
      </c>
      <c r="I51" s="49" t="n">
        <v>18000</v>
      </c>
      <c r="J51" s="49" t="n">
        <f aca="false">I51</f>
        <v>18000</v>
      </c>
      <c r="K51" s="51"/>
      <c r="L51" s="55"/>
      <c r="M51" s="55"/>
      <c r="N51" s="55" t="n">
        <v>-200</v>
      </c>
      <c r="O51" s="49" t="n">
        <f aca="false">H51+SUM(K51:N51)</f>
        <v>1608</v>
      </c>
      <c r="P51" s="51" t="n">
        <v>0</v>
      </c>
      <c r="Q51" s="53" t="n">
        <f aca="false">ROUND(P51/$O51*100,0)</f>
        <v>0</v>
      </c>
      <c r="R51" s="51" t="n">
        <v>0</v>
      </c>
      <c r="S51" s="53" t="n">
        <f aca="false">ROUND(R51/$O51*100,0)</f>
        <v>0</v>
      </c>
      <c r="T51" s="55" t="n">
        <v>0</v>
      </c>
      <c r="U51" s="53" t="n">
        <f aca="false">ROUND(T51/$O51*100,0)</f>
        <v>0</v>
      </c>
      <c r="V51" s="55" t="n">
        <v>0</v>
      </c>
      <c r="W51" s="53" t="n">
        <f aca="false">ROUND(V51/$O51*100,0)</f>
        <v>0</v>
      </c>
    </row>
    <row r="52" customFormat="false" ht="12.8" hidden="false" customHeight="false" outlineLevel="0" collapsed="false">
      <c r="A52" s="96" t="n">
        <v>80100</v>
      </c>
      <c r="B52" s="90" t="s">
        <v>217</v>
      </c>
      <c r="C52" s="136" t="n">
        <v>717003</v>
      </c>
      <c r="D52" s="101"/>
      <c r="E52" s="136" t="n">
        <v>41</v>
      </c>
      <c r="F52" s="90" t="s">
        <v>137</v>
      </c>
      <c r="G52" s="61" t="s">
        <v>467</v>
      </c>
      <c r="H52" s="49" t="n">
        <v>5000</v>
      </c>
      <c r="I52" s="49" t="n">
        <f aca="false">H52</f>
        <v>5000</v>
      </c>
      <c r="J52" s="49" t="n">
        <f aca="false">I52</f>
        <v>5000</v>
      </c>
      <c r="K52" s="51"/>
      <c r="L52" s="55"/>
      <c r="M52" s="55"/>
      <c r="N52" s="55"/>
      <c r="O52" s="49" t="n">
        <f aca="false">H52+SUM(K52:N52)</f>
        <v>5000</v>
      </c>
      <c r="P52" s="51" t="n">
        <v>0</v>
      </c>
      <c r="Q52" s="53" t="n">
        <f aca="false">ROUND(P52/$O52*100,0)</f>
        <v>0</v>
      </c>
      <c r="R52" s="51" t="n">
        <v>0</v>
      </c>
      <c r="S52" s="53" t="n">
        <f aca="false">ROUND(R52/$O52*100,0)</f>
        <v>0</v>
      </c>
      <c r="T52" s="55" t="n">
        <v>0</v>
      </c>
      <c r="U52" s="53" t="n">
        <f aca="false">ROUND(T52/$O52*100,0)</f>
        <v>0</v>
      </c>
      <c r="V52" s="55" t="n">
        <v>0</v>
      </c>
      <c r="W52" s="53" t="n">
        <f aca="false">ROUND(V52/$O52*100,0)</f>
        <v>0</v>
      </c>
    </row>
    <row r="53" customFormat="false" ht="12.8" hidden="false" customHeight="false" outlineLevel="0" collapsed="false">
      <c r="A53" s="103" t="n">
        <v>80100</v>
      </c>
      <c r="B53" s="127"/>
      <c r="C53" s="127"/>
      <c r="D53" s="129"/>
      <c r="E53" s="127"/>
      <c r="F53" s="127"/>
      <c r="G53" s="107" t="s">
        <v>468</v>
      </c>
      <c r="H53" s="108" t="n">
        <f aca="false">H8+SUM(H25:H52)</f>
        <v>137509</v>
      </c>
      <c r="I53" s="108" t="n">
        <f aca="false">I8+SUM(I25:I52)</f>
        <v>157105</v>
      </c>
      <c r="J53" s="108" t="n">
        <f aca="false">J8+SUM(J25:J52)</f>
        <v>162633</v>
      </c>
      <c r="K53" s="109" t="n">
        <f aca="false">K8+SUM(K25:K52)</f>
        <v>0</v>
      </c>
      <c r="L53" s="108" t="n">
        <f aca="false">L8+SUM(L25:L52)</f>
        <v>0</v>
      </c>
      <c r="M53" s="108" t="n">
        <f aca="false">M8+SUM(M25:M52)</f>
        <v>0</v>
      </c>
      <c r="N53" s="108" t="n">
        <f aca="false">N8+SUM(N25:N52)</f>
        <v>-159</v>
      </c>
      <c r="O53" s="108" t="n">
        <f aca="false">O8+SUM(O25:O52)</f>
        <v>137509</v>
      </c>
      <c r="P53" s="108" t="n">
        <f aca="false">P8+SUM(P25:P52)</f>
        <v>29127.29</v>
      </c>
      <c r="Q53" s="110" t="n">
        <f aca="false">ROUND(P53/$O53*100,0)</f>
        <v>21</v>
      </c>
      <c r="R53" s="108" t="n">
        <f aca="false">R8+SUM(R25:R52)</f>
        <v>61083.22</v>
      </c>
      <c r="S53" s="110" t="n">
        <f aca="false">ROUND(R53/$O53*100,0)</f>
        <v>44</v>
      </c>
      <c r="T53" s="108" t="n">
        <f aca="false">T8+SUM(T25:T52)</f>
        <v>90934.06</v>
      </c>
      <c r="U53" s="110" t="n">
        <f aca="false">ROUND(T53/$O53*100,0)</f>
        <v>66</v>
      </c>
      <c r="V53" s="108" t="n">
        <f aca="false">V8+SUM(V25:V52)</f>
        <v>128349.89</v>
      </c>
      <c r="W53" s="110" t="n">
        <f aca="false">ROUND(V53/$O53*100,0)</f>
        <v>93</v>
      </c>
    </row>
    <row r="54" customFormat="false" ht="12.8" hidden="false" customHeight="false" outlineLevel="0" collapsed="false">
      <c r="A54" s="96" t="n">
        <v>80200</v>
      </c>
      <c r="B54" s="90"/>
      <c r="C54" s="90"/>
      <c r="D54" s="137"/>
      <c r="E54" s="90" t="s">
        <v>361</v>
      </c>
      <c r="F54" s="90" t="s">
        <v>101</v>
      </c>
      <c r="G54" s="56" t="s">
        <v>469</v>
      </c>
      <c r="H54" s="49" t="n">
        <v>455838</v>
      </c>
      <c r="I54" s="49" t="n">
        <f aca="false">H54</f>
        <v>455838</v>
      </c>
      <c r="J54" s="49" t="n">
        <f aca="false">I54</f>
        <v>455838</v>
      </c>
      <c r="K54" s="51"/>
      <c r="L54" s="55"/>
      <c r="M54" s="55"/>
      <c r="N54" s="55"/>
      <c r="O54" s="49" t="n">
        <f aca="false">H54+SUM(K54:N54)</f>
        <v>455838</v>
      </c>
      <c r="P54" s="51" t="n">
        <v>83747.93</v>
      </c>
      <c r="Q54" s="53" t="n">
        <f aca="false">ROUND(P54/$O54*100,0)</f>
        <v>18</v>
      </c>
      <c r="R54" s="51" t="n">
        <v>196727.27</v>
      </c>
      <c r="S54" s="53" t="n">
        <f aca="false">ROUND(R54/$O54*100,0)</f>
        <v>43</v>
      </c>
      <c r="T54" s="55" t="n">
        <v>299075.6</v>
      </c>
      <c r="U54" s="53" t="n">
        <f aca="false">ROUND(T54/$O54*100,0)</f>
        <v>66</v>
      </c>
      <c r="V54" s="55" t="n">
        <v>472691.83</v>
      </c>
      <c r="W54" s="53" t="n">
        <f aca="false">ROUND(V54/$O54*100,0)</f>
        <v>104</v>
      </c>
    </row>
    <row r="55" customFormat="false" ht="12.8" hidden="false" customHeight="false" outlineLevel="0" collapsed="false">
      <c r="A55" s="96" t="n">
        <v>80200</v>
      </c>
      <c r="B55" s="90" t="s">
        <v>470</v>
      </c>
      <c r="C55" s="90" t="n">
        <v>635004</v>
      </c>
      <c r="D55" s="137"/>
      <c r="E55" s="136" t="n">
        <v>41</v>
      </c>
      <c r="F55" s="90" t="s">
        <v>101</v>
      </c>
      <c r="G55" s="56" t="s">
        <v>471</v>
      </c>
      <c r="H55" s="49" t="n">
        <v>0</v>
      </c>
      <c r="I55" s="49" t="n">
        <f aca="false">H55</f>
        <v>0</v>
      </c>
      <c r="J55" s="49" t="n">
        <f aca="false">I55</f>
        <v>0</v>
      </c>
      <c r="K55" s="51"/>
      <c r="L55" s="55" t="n">
        <v>200</v>
      </c>
      <c r="M55" s="55"/>
      <c r="N55" s="55"/>
      <c r="O55" s="49" t="n">
        <f aca="false">H55+SUM(K55:N55)</f>
        <v>200</v>
      </c>
      <c r="P55" s="51" t="n">
        <v>0</v>
      </c>
      <c r="Q55" s="53" t="n">
        <f aca="false">ROUND(P55/$O55*100,0)</f>
        <v>0</v>
      </c>
      <c r="R55" s="51" t="n">
        <v>0</v>
      </c>
      <c r="S55" s="53" t="n">
        <f aca="false">ROUND(R55/$O55*100,0)</f>
        <v>0</v>
      </c>
      <c r="T55" s="55" t="n">
        <v>173.62</v>
      </c>
      <c r="U55" s="53" t="n">
        <f aca="false">ROUND(T55/$O55*100,0)</f>
        <v>87</v>
      </c>
      <c r="V55" s="55" t="n">
        <v>173.62</v>
      </c>
      <c r="W55" s="53" t="n">
        <f aca="false">ROUND(V55/$O55*100,0)</f>
        <v>87</v>
      </c>
    </row>
    <row r="56" customFormat="false" ht="12.8" hidden="false" customHeight="false" outlineLevel="0" collapsed="false">
      <c r="A56" s="96" t="n">
        <v>80200</v>
      </c>
      <c r="B56" s="90" t="s">
        <v>470</v>
      </c>
      <c r="C56" s="136" t="n">
        <v>635006</v>
      </c>
      <c r="D56" s="101" t="n">
        <v>1</v>
      </c>
      <c r="E56" s="136" t="n">
        <v>41</v>
      </c>
      <c r="F56" s="90" t="s">
        <v>101</v>
      </c>
      <c r="G56" s="61" t="s">
        <v>472</v>
      </c>
      <c r="H56" s="49" t="n">
        <v>1137</v>
      </c>
      <c r="I56" s="49" t="n">
        <v>0</v>
      </c>
      <c r="J56" s="49" t="n">
        <v>0</v>
      </c>
      <c r="K56" s="51"/>
      <c r="L56" s="55"/>
      <c r="M56" s="55"/>
      <c r="N56" s="55"/>
      <c r="O56" s="49" t="n">
        <f aca="false">H56+SUM(K56:N56)</f>
        <v>1137</v>
      </c>
      <c r="P56" s="51" t="n">
        <v>1137.36</v>
      </c>
      <c r="Q56" s="53" t="n">
        <f aca="false">ROUND(P56/$O56*100,0)</f>
        <v>100</v>
      </c>
      <c r="R56" s="51" t="n">
        <v>1137.36</v>
      </c>
      <c r="S56" s="53" t="n">
        <f aca="false">ROUND(R56/$O56*100,0)</f>
        <v>100</v>
      </c>
      <c r="T56" s="55" t="n">
        <v>1137.36</v>
      </c>
      <c r="U56" s="53" t="n">
        <f aca="false">ROUND(T56/$O56*100,0)</f>
        <v>100</v>
      </c>
      <c r="V56" s="55" t="n">
        <v>1137.36</v>
      </c>
      <c r="W56" s="53" t="n">
        <f aca="false">ROUND(V56/$O56*100,0)</f>
        <v>100</v>
      </c>
    </row>
    <row r="57" customFormat="false" ht="12.8" hidden="false" customHeight="false" outlineLevel="0" collapsed="false">
      <c r="A57" s="96" t="n">
        <v>80200</v>
      </c>
      <c r="B57" s="90" t="s">
        <v>470</v>
      </c>
      <c r="C57" s="136" t="n">
        <v>635006</v>
      </c>
      <c r="D57" s="101" t="n">
        <v>2</v>
      </c>
      <c r="E57" s="136" t="n">
        <v>41</v>
      </c>
      <c r="F57" s="90" t="s">
        <v>101</v>
      </c>
      <c r="G57" s="61" t="s">
        <v>473</v>
      </c>
      <c r="H57" s="49" t="n">
        <v>0</v>
      </c>
      <c r="I57" s="49" t="n">
        <v>0</v>
      </c>
      <c r="J57" s="49" t="n">
        <v>0</v>
      </c>
      <c r="K57" s="51"/>
      <c r="L57" s="55" t="n">
        <v>2000</v>
      </c>
      <c r="M57" s="55"/>
      <c r="N57" s="55"/>
      <c r="O57" s="49" t="n">
        <f aca="false">H57+SUM(K57:N57)</f>
        <v>2000</v>
      </c>
      <c r="P57" s="51" t="n">
        <v>0</v>
      </c>
      <c r="Q57" s="53" t="n">
        <f aca="false">ROUND(P57/$O57*100,0)</f>
        <v>0</v>
      </c>
      <c r="R57" s="51" t="n">
        <v>0</v>
      </c>
      <c r="S57" s="53" t="n">
        <f aca="false">ROUND(R57/$O57*100,0)</f>
        <v>0</v>
      </c>
      <c r="T57" s="55" t="n">
        <v>1172.03</v>
      </c>
      <c r="U57" s="53" t="n">
        <f aca="false">ROUND(T57/$O57*100,0)</f>
        <v>59</v>
      </c>
      <c r="V57" s="55" t="n">
        <v>1197.64</v>
      </c>
      <c r="W57" s="53" t="n">
        <f aca="false">ROUND(V57/$O57*100,0)</f>
        <v>60</v>
      </c>
    </row>
    <row r="58" customFormat="false" ht="12.8" hidden="false" customHeight="false" outlineLevel="0" collapsed="false">
      <c r="A58" s="96" t="n">
        <v>80200</v>
      </c>
      <c r="B58" s="90" t="s">
        <v>470</v>
      </c>
      <c r="C58" s="136" t="n">
        <v>637015</v>
      </c>
      <c r="D58" s="101"/>
      <c r="E58" s="136" t="n">
        <v>41</v>
      </c>
      <c r="F58" s="90" t="s">
        <v>101</v>
      </c>
      <c r="G58" s="61" t="s">
        <v>474</v>
      </c>
      <c r="H58" s="49" t="n">
        <v>500</v>
      </c>
      <c r="I58" s="49" t="n">
        <f aca="false">H58</f>
        <v>500</v>
      </c>
      <c r="J58" s="49" t="n">
        <f aca="false">I58</f>
        <v>500</v>
      </c>
      <c r="K58" s="51" t="n">
        <v>248.81</v>
      </c>
      <c r="L58" s="55"/>
      <c r="M58" s="55"/>
      <c r="N58" s="55"/>
      <c r="O58" s="49" t="n">
        <f aca="false">H58+SUM(K58:N58)</f>
        <v>748.81</v>
      </c>
      <c r="P58" s="51" t="n">
        <v>0</v>
      </c>
      <c r="Q58" s="53" t="n">
        <f aca="false">ROUND(P58/$O58*100,0)</f>
        <v>0</v>
      </c>
      <c r="R58" s="51" t="n">
        <v>748.81</v>
      </c>
      <c r="S58" s="53" t="n">
        <f aca="false">ROUND(R58/$O58*100,0)</f>
        <v>100</v>
      </c>
      <c r="T58" s="55" t="n">
        <v>748.81</v>
      </c>
      <c r="U58" s="53" t="n">
        <f aca="false">ROUND(T58/$O58*100,0)</f>
        <v>100</v>
      </c>
      <c r="V58" s="55" t="n">
        <v>748.81</v>
      </c>
      <c r="W58" s="53" t="n">
        <f aca="false">ROUND(V58/$O58*100,0)</f>
        <v>100</v>
      </c>
    </row>
    <row r="59" customFormat="false" ht="12.8" hidden="false" customHeight="false" outlineLevel="0" collapsed="false">
      <c r="A59" s="96" t="n">
        <v>80200</v>
      </c>
      <c r="B59" s="90" t="s">
        <v>470</v>
      </c>
      <c r="C59" s="136" t="n">
        <v>637037</v>
      </c>
      <c r="D59" s="101"/>
      <c r="E59" s="136" t="s">
        <v>150</v>
      </c>
      <c r="F59" s="90" t="s">
        <v>101</v>
      </c>
      <c r="G59" s="61" t="s">
        <v>475</v>
      </c>
      <c r="H59" s="49" t="n">
        <v>0</v>
      </c>
      <c r="I59" s="49" t="n">
        <f aca="false">H59</f>
        <v>0</v>
      </c>
      <c r="J59" s="49" t="n">
        <f aca="false">I59</f>
        <v>0</v>
      </c>
      <c r="K59" s="51" t="n">
        <v>57.39</v>
      </c>
      <c r="L59" s="55"/>
      <c r="M59" s="55"/>
      <c r="N59" s="55"/>
      <c r="O59" s="49" t="n">
        <f aca="false">H59+SUM(K59:N59)</f>
        <v>57.39</v>
      </c>
      <c r="P59" s="51" t="n">
        <v>0</v>
      </c>
      <c r="Q59" s="53" t="n">
        <f aca="false">ROUND(P59/$O59*100,0)</f>
        <v>0</v>
      </c>
      <c r="R59" s="51" t="n">
        <v>57.39</v>
      </c>
      <c r="S59" s="53" t="n">
        <f aca="false">ROUND(R59/$O59*100,0)</f>
        <v>100</v>
      </c>
      <c r="T59" s="55" t="n">
        <v>57.39</v>
      </c>
      <c r="U59" s="53" t="n">
        <f aca="false">ROUND(T59/$O59*100,0)</f>
        <v>100</v>
      </c>
      <c r="V59" s="55" t="n">
        <v>57.39</v>
      </c>
      <c r="W59" s="53" t="n">
        <f aca="false">ROUND(V59/$O59*100,0)</f>
        <v>100</v>
      </c>
    </row>
    <row r="60" customFormat="false" ht="12.8" hidden="false" customHeight="false" outlineLevel="0" collapsed="false">
      <c r="A60" s="96" t="n">
        <v>80200</v>
      </c>
      <c r="B60" s="90" t="s">
        <v>470</v>
      </c>
      <c r="C60" s="136" t="n">
        <v>642014</v>
      </c>
      <c r="D60" s="101"/>
      <c r="E60" s="136" t="n">
        <v>111</v>
      </c>
      <c r="F60" s="90" t="s">
        <v>101</v>
      </c>
      <c r="G60" s="61" t="s">
        <v>476</v>
      </c>
      <c r="H60" s="49" t="n">
        <f aca="false">PrGT!H7</f>
        <v>1200</v>
      </c>
      <c r="I60" s="49" t="n">
        <f aca="false">H60</f>
        <v>1200</v>
      </c>
      <c r="J60" s="49" t="n">
        <f aca="false">I60</f>
        <v>1200</v>
      </c>
      <c r="K60" s="51"/>
      <c r="L60" s="49"/>
      <c r="M60" s="49"/>
      <c r="N60" s="49"/>
      <c r="O60" s="49" t="n">
        <f aca="false">H60+SUM(K60:N60)</f>
        <v>1200</v>
      </c>
      <c r="P60" s="51" t="n">
        <v>597.6</v>
      </c>
      <c r="Q60" s="53" t="n">
        <f aca="false">ROUND(P60/$O60*100,0)</f>
        <v>50</v>
      </c>
      <c r="R60" s="51" t="n">
        <v>597.6</v>
      </c>
      <c r="S60" s="53" t="n">
        <f aca="false">ROUND(R60/$O60*100,0)</f>
        <v>50</v>
      </c>
      <c r="T60" s="55" t="n">
        <v>0</v>
      </c>
      <c r="U60" s="53" t="n">
        <f aca="false">ROUND(T60/$O60*100,0)</f>
        <v>0</v>
      </c>
      <c r="V60" s="55" t="n">
        <v>1029.2</v>
      </c>
      <c r="W60" s="53" t="n">
        <f aca="false">ROUND(V60/$O60*100,0)</f>
        <v>86</v>
      </c>
    </row>
    <row r="61" customFormat="false" ht="12.8" hidden="false" customHeight="false" outlineLevel="0" collapsed="false">
      <c r="A61" s="96" t="n">
        <v>80200</v>
      </c>
      <c r="B61" s="90" t="s">
        <v>470</v>
      </c>
      <c r="C61" s="136" t="n">
        <v>642014</v>
      </c>
      <c r="D61" s="101" t="n">
        <v>1</v>
      </c>
      <c r="E61" s="136" t="n">
        <v>41</v>
      </c>
      <c r="F61" s="90" t="s">
        <v>101</v>
      </c>
      <c r="G61" s="61" t="s">
        <v>477</v>
      </c>
      <c r="H61" s="49" t="n">
        <v>1000</v>
      </c>
      <c r="I61" s="49" t="n">
        <f aca="false">H61</f>
        <v>1000</v>
      </c>
      <c r="J61" s="49" t="n">
        <f aca="false">I61</f>
        <v>1000</v>
      </c>
      <c r="K61" s="51"/>
      <c r="L61" s="55"/>
      <c r="M61" s="55"/>
      <c r="N61" s="55"/>
      <c r="O61" s="49" t="n">
        <f aca="false">H61+SUM(K61:N61)</f>
        <v>1000</v>
      </c>
      <c r="P61" s="51" t="n">
        <v>0</v>
      </c>
      <c r="Q61" s="53" t="n">
        <f aca="false">ROUND(P61/$O61*100,0)</f>
        <v>0</v>
      </c>
      <c r="R61" s="51" t="n">
        <v>0</v>
      </c>
      <c r="S61" s="53" t="n">
        <f aca="false">ROUND(R61/$O61*100,0)</f>
        <v>0</v>
      </c>
      <c r="T61" s="55" t="n">
        <v>214.69</v>
      </c>
      <c r="U61" s="53" t="n">
        <f aca="false">ROUND(T61/$O61*100,0)</f>
        <v>21</v>
      </c>
      <c r="V61" s="55" t="n">
        <v>606.29</v>
      </c>
      <c r="W61" s="53" t="n">
        <f aca="false">ROUND(V61/$O61*100,0)</f>
        <v>61</v>
      </c>
    </row>
    <row r="62" customFormat="false" ht="12.8" hidden="false" customHeight="false" outlineLevel="0" collapsed="false">
      <c r="A62" s="96" t="n">
        <v>80200</v>
      </c>
      <c r="B62" s="90" t="s">
        <v>470</v>
      </c>
      <c r="C62" s="136" t="n">
        <v>642014</v>
      </c>
      <c r="D62" s="101" t="n">
        <v>2</v>
      </c>
      <c r="E62" s="136" t="n">
        <v>41</v>
      </c>
      <c r="F62" s="90" t="s">
        <v>101</v>
      </c>
      <c r="G62" s="61" t="s">
        <v>478</v>
      </c>
      <c r="H62" s="49" t="n">
        <v>400</v>
      </c>
      <c r="I62" s="49" t="n">
        <f aca="false">H62</f>
        <v>400</v>
      </c>
      <c r="J62" s="49" t="n">
        <f aca="false">I62</f>
        <v>400</v>
      </c>
      <c r="K62" s="51"/>
      <c r="L62" s="55"/>
      <c r="M62" s="55"/>
      <c r="N62" s="55"/>
      <c r="O62" s="49" t="n">
        <f aca="false">H62+SUM(K62:N62)</f>
        <v>400</v>
      </c>
      <c r="P62" s="51" t="n">
        <v>33.38</v>
      </c>
      <c r="Q62" s="53" t="n">
        <f aca="false">ROUND(P62/$O62*100,0)</f>
        <v>8</v>
      </c>
      <c r="R62" s="51" t="n">
        <v>126.73</v>
      </c>
      <c r="S62" s="53" t="n">
        <f aca="false">ROUND(R62/$O62*100,0)</f>
        <v>32</v>
      </c>
      <c r="T62" s="55" t="n">
        <v>597.6</v>
      </c>
      <c r="U62" s="53" t="n">
        <f aca="false">ROUND(T62/$O62*100,0)</f>
        <v>149</v>
      </c>
      <c r="V62" s="55" t="n">
        <v>307</v>
      </c>
      <c r="W62" s="53" t="n">
        <f aca="false">ROUND(V62/$O62*100,0)</f>
        <v>77</v>
      </c>
    </row>
    <row r="63" customFormat="false" ht="12.8" hidden="false" customHeight="false" outlineLevel="0" collapsed="false">
      <c r="A63" s="96" t="n">
        <v>80200</v>
      </c>
      <c r="B63" s="90" t="s">
        <v>470</v>
      </c>
      <c r="C63" s="136" t="n">
        <v>716</v>
      </c>
      <c r="D63" s="101"/>
      <c r="E63" s="136" t="n">
        <v>41</v>
      </c>
      <c r="F63" s="90" t="s">
        <v>137</v>
      </c>
      <c r="G63" s="61" t="s">
        <v>203</v>
      </c>
      <c r="H63" s="49" t="n">
        <v>0</v>
      </c>
      <c r="I63" s="49" t="n">
        <v>0</v>
      </c>
      <c r="J63" s="49" t="n">
        <v>0</v>
      </c>
      <c r="K63" s="51"/>
      <c r="L63" s="55"/>
      <c r="M63" s="55" t="n">
        <v>5000</v>
      </c>
      <c r="N63" s="55"/>
      <c r="O63" s="49" t="n">
        <f aca="false">H63+SUM(K63:N63)</f>
        <v>5000</v>
      </c>
      <c r="P63" s="51" t="n">
        <v>0</v>
      </c>
      <c r="Q63" s="53" t="n">
        <f aca="false">ROUND(P63/$O63*100,0)</f>
        <v>0</v>
      </c>
      <c r="R63" s="51" t="n">
        <v>0</v>
      </c>
      <c r="S63" s="53" t="n">
        <f aca="false">ROUND(R63/$O63*100,0)</f>
        <v>0</v>
      </c>
      <c r="T63" s="55" t="n">
        <v>0</v>
      </c>
      <c r="U63" s="53" t="n">
        <f aca="false">ROUND(T63/$O63*100,0)</f>
        <v>0</v>
      </c>
      <c r="V63" s="55" t="n">
        <v>0</v>
      </c>
      <c r="W63" s="53" t="n">
        <f aca="false">ROUND(V63/$O63*100,0)</f>
        <v>0</v>
      </c>
    </row>
    <row r="64" customFormat="false" ht="12.8" hidden="false" customHeight="false" outlineLevel="0" collapsed="false">
      <c r="A64" s="96" t="n">
        <v>80200</v>
      </c>
      <c r="B64" s="90" t="s">
        <v>470</v>
      </c>
      <c r="C64" s="136" t="n">
        <v>717001</v>
      </c>
      <c r="D64" s="101"/>
      <c r="E64" s="136" t="n">
        <v>41</v>
      </c>
      <c r="F64" s="90" t="s">
        <v>137</v>
      </c>
      <c r="G64" s="61" t="s">
        <v>479</v>
      </c>
      <c r="H64" s="49" t="n">
        <v>2000</v>
      </c>
      <c r="I64" s="49" t="n">
        <v>0</v>
      </c>
      <c r="J64" s="49" t="n">
        <v>0</v>
      </c>
      <c r="K64" s="51"/>
      <c r="L64" s="55"/>
      <c r="M64" s="55"/>
      <c r="N64" s="55"/>
      <c r="O64" s="49" t="n">
        <f aca="false">H64+SUM(K64:N64)</f>
        <v>2000</v>
      </c>
      <c r="P64" s="51" t="n">
        <v>0</v>
      </c>
      <c r="Q64" s="53" t="n">
        <f aca="false">ROUND(P64/$O64*100,0)</f>
        <v>0</v>
      </c>
      <c r="R64" s="51" t="n">
        <v>0</v>
      </c>
      <c r="S64" s="53" t="n">
        <f aca="false">ROUND(R64/$O64*100,0)</f>
        <v>0</v>
      </c>
      <c r="T64" s="55" t="n">
        <v>0</v>
      </c>
      <c r="U64" s="53" t="n">
        <f aca="false">ROUND(T64/$O64*100,0)</f>
        <v>0</v>
      </c>
      <c r="V64" s="55" t="n">
        <v>0</v>
      </c>
      <c r="W64" s="53" t="n">
        <f aca="false">ROUND(V64/$O64*100,0)</f>
        <v>0</v>
      </c>
    </row>
    <row r="65" customFormat="false" ht="12.8" hidden="false" customHeight="false" outlineLevel="0" collapsed="false">
      <c r="A65" s="96" t="n">
        <v>80200</v>
      </c>
      <c r="B65" s="90" t="s">
        <v>470</v>
      </c>
      <c r="C65" s="136" t="n">
        <v>717002</v>
      </c>
      <c r="D65" s="101"/>
      <c r="E65" s="136" t="n">
        <v>41</v>
      </c>
      <c r="F65" s="90" t="s">
        <v>137</v>
      </c>
      <c r="G65" s="61" t="s">
        <v>480</v>
      </c>
      <c r="H65" s="49" t="n">
        <f aca="false">21403-H56-H64-H58</f>
        <v>17766</v>
      </c>
      <c r="I65" s="49" t="n">
        <v>21403</v>
      </c>
      <c r="J65" s="49" t="n">
        <f aca="false">I65</f>
        <v>21403</v>
      </c>
      <c r="K65" s="51"/>
      <c r="L65" s="55" t="n">
        <f aca="false">-200-2000</f>
        <v>-2200</v>
      </c>
      <c r="M65" s="55" t="n">
        <v>-5000</v>
      </c>
      <c r="N65" s="55"/>
      <c r="O65" s="49" t="n">
        <f aca="false">H65+SUM(K65:N65)</f>
        <v>10566</v>
      </c>
      <c r="P65" s="51" t="n">
        <v>0</v>
      </c>
      <c r="Q65" s="53" t="n">
        <f aca="false">ROUND(P65/$O65*100,0)</f>
        <v>0</v>
      </c>
      <c r="R65" s="51" t="n">
        <v>0</v>
      </c>
      <c r="S65" s="53" t="n">
        <f aca="false">ROUND(R65/$O65*100,0)</f>
        <v>0</v>
      </c>
      <c r="T65" s="55" t="n">
        <v>0</v>
      </c>
      <c r="U65" s="53" t="n">
        <f aca="false">ROUND(T65/$O65*100,0)</f>
        <v>0</v>
      </c>
      <c r="V65" s="55" t="n">
        <v>0</v>
      </c>
      <c r="W65" s="53" t="n">
        <f aca="false">ROUND(V65/$O65*100,0)</f>
        <v>0</v>
      </c>
    </row>
    <row r="66" customFormat="false" ht="12.8" hidden="false" customHeight="false" outlineLevel="0" collapsed="false">
      <c r="A66" s="103" t="n">
        <v>80200</v>
      </c>
      <c r="B66" s="127"/>
      <c r="C66" s="127"/>
      <c r="D66" s="129"/>
      <c r="E66" s="127"/>
      <c r="F66" s="127"/>
      <c r="G66" s="107" t="s">
        <v>481</v>
      </c>
      <c r="H66" s="108" t="n">
        <f aca="false">H54+SUM(H55:H65)</f>
        <v>479841</v>
      </c>
      <c r="I66" s="108" t="n">
        <f aca="false">I54+SUM(I55:I65)</f>
        <v>480341</v>
      </c>
      <c r="J66" s="108" t="n">
        <f aca="false">J54+SUM(J55:J65)</f>
        <v>480341</v>
      </c>
      <c r="K66" s="108" t="n">
        <f aca="false">K54+SUM(K55:K65)</f>
        <v>306.2</v>
      </c>
      <c r="L66" s="108" t="n">
        <f aca="false">L54+SUM(L55:L65)</f>
        <v>0</v>
      </c>
      <c r="M66" s="108" t="n">
        <f aca="false">M54+SUM(M55:M65)</f>
        <v>0</v>
      </c>
      <c r="N66" s="108" t="n">
        <f aca="false">N54+SUM(N55:N65)</f>
        <v>0</v>
      </c>
      <c r="O66" s="108" t="n">
        <f aca="false">O54+SUM(O55:O65)</f>
        <v>480147.2</v>
      </c>
      <c r="P66" s="108" t="n">
        <f aca="false">P54+SUM(P55:P65)</f>
        <v>85516.27</v>
      </c>
      <c r="Q66" s="110" t="n">
        <f aca="false">ROUND(P66/$O66*100,0)</f>
        <v>18</v>
      </c>
      <c r="R66" s="109" t="n">
        <f aca="false">R54+SUM(R55:R65)</f>
        <v>199395.16</v>
      </c>
      <c r="S66" s="110" t="n">
        <f aca="false">ROUND(R66/$O66*100,0)</f>
        <v>42</v>
      </c>
      <c r="T66" s="108" t="n">
        <f aca="false">T54+SUM(T55:T65)</f>
        <v>303177.1</v>
      </c>
      <c r="U66" s="110" t="n">
        <f aca="false">ROUND(T66/$O66*100,0)</f>
        <v>63</v>
      </c>
      <c r="V66" s="108" t="n">
        <f aca="false">V54+SUM(V55:V65)</f>
        <v>477949.14</v>
      </c>
      <c r="W66" s="110" t="n">
        <f aca="false">ROUND(V66/$O66*100,0)</f>
        <v>100</v>
      </c>
    </row>
    <row r="67" customFormat="false" ht="12.8" hidden="false" customHeight="false" outlineLevel="0" collapsed="false">
      <c r="A67" s="140" t="n">
        <v>80300</v>
      </c>
      <c r="B67" s="90" t="s">
        <v>482</v>
      </c>
      <c r="C67" s="90" t="n">
        <v>611</v>
      </c>
      <c r="D67" s="137"/>
      <c r="E67" s="136" t="n">
        <v>41</v>
      </c>
      <c r="F67" s="90" t="s">
        <v>101</v>
      </c>
      <c r="G67" s="56" t="s">
        <v>180</v>
      </c>
      <c r="H67" s="58" t="n">
        <v>16488</v>
      </c>
      <c r="I67" s="58" t="n">
        <f aca="false">ROUND(H67*1.05,0)</f>
        <v>17312</v>
      </c>
      <c r="J67" s="58" t="n">
        <f aca="false">ROUND(I67*1.05,0)-1</f>
        <v>18177</v>
      </c>
      <c r="K67" s="59" t="n">
        <v>-331.17</v>
      </c>
      <c r="L67" s="60"/>
      <c r="M67" s="60"/>
      <c r="N67" s="60" t="n">
        <f aca="false">-1195-312</f>
        <v>-1507</v>
      </c>
      <c r="O67" s="49" t="n">
        <f aca="false">H67+SUM(K67:N67)</f>
        <v>14649.83</v>
      </c>
      <c r="P67" s="59" t="n">
        <v>5523.72</v>
      </c>
      <c r="Q67" s="53" t="n">
        <f aca="false">ROUND(P67/$O67*100,0)</f>
        <v>38</v>
      </c>
      <c r="R67" s="59" t="n">
        <v>8973.91</v>
      </c>
      <c r="S67" s="53" t="n">
        <f aca="false">ROUND(R67/$O67*100,0)</f>
        <v>61</v>
      </c>
      <c r="T67" s="60" t="n">
        <v>12220.88</v>
      </c>
      <c r="U67" s="53" t="n">
        <f aca="false">ROUND(T67/$O67*100,0)</f>
        <v>83</v>
      </c>
      <c r="V67" s="60" t="n">
        <v>13248.16</v>
      </c>
      <c r="W67" s="53" t="n">
        <f aca="false">ROUND(V67/$O67*100,0)</f>
        <v>90</v>
      </c>
    </row>
    <row r="68" customFormat="false" ht="12.8" hidden="false" customHeight="false" outlineLevel="0" collapsed="false">
      <c r="A68" s="140" t="n">
        <v>80300</v>
      </c>
      <c r="B68" s="90" t="s">
        <v>482</v>
      </c>
      <c r="C68" s="90" t="n">
        <v>612001</v>
      </c>
      <c r="D68" s="137"/>
      <c r="E68" s="136" t="n">
        <v>41</v>
      </c>
      <c r="F68" s="90" t="s">
        <v>101</v>
      </c>
      <c r="G68" s="56" t="s">
        <v>209</v>
      </c>
      <c r="H68" s="58" t="n">
        <v>583</v>
      </c>
      <c r="I68" s="58" t="n">
        <f aca="false">ROUND(H68*1.05,0)</f>
        <v>612</v>
      </c>
      <c r="J68" s="58" t="n">
        <f aca="false">ROUND(I68*1.05,0)</f>
        <v>643</v>
      </c>
      <c r="K68" s="59"/>
      <c r="L68" s="60"/>
      <c r="M68" s="60"/>
      <c r="N68" s="60"/>
      <c r="O68" s="49" t="n">
        <f aca="false">H68+SUM(K68:N68)</f>
        <v>583</v>
      </c>
      <c r="P68" s="59" t="n">
        <v>115.33</v>
      </c>
      <c r="Q68" s="53" t="n">
        <f aca="false">ROUND(P68/$O68*100,0)</f>
        <v>20</v>
      </c>
      <c r="R68" s="59" t="n">
        <v>242.8</v>
      </c>
      <c r="S68" s="53" t="n">
        <f aca="false">ROUND(R68/$O68*100,0)</f>
        <v>42</v>
      </c>
      <c r="T68" s="60" t="n">
        <v>341.92</v>
      </c>
      <c r="U68" s="53" t="n">
        <f aca="false">ROUND(T68/$O68*100,0)</f>
        <v>59</v>
      </c>
      <c r="V68" s="60" t="n">
        <v>475.64</v>
      </c>
      <c r="W68" s="53" t="n">
        <f aca="false">ROUND(V68/$O68*100,0)</f>
        <v>82</v>
      </c>
    </row>
    <row r="69" customFormat="false" ht="12.8" hidden="false" customHeight="false" outlineLevel="0" collapsed="false">
      <c r="A69" s="140" t="n">
        <v>80300</v>
      </c>
      <c r="B69" s="90" t="s">
        <v>482</v>
      </c>
      <c r="C69" s="90" t="n">
        <v>612002</v>
      </c>
      <c r="D69" s="137"/>
      <c r="E69" s="136" t="n">
        <v>41</v>
      </c>
      <c r="F69" s="90" t="s">
        <v>101</v>
      </c>
      <c r="G69" s="56" t="s">
        <v>210</v>
      </c>
      <c r="H69" s="58" t="n">
        <v>238</v>
      </c>
      <c r="I69" s="58" t="n">
        <f aca="false">ROUND(H69*1.05,0)</f>
        <v>250</v>
      </c>
      <c r="J69" s="58" t="n">
        <f aca="false">ROUND(I69*1.05,0)</f>
        <v>263</v>
      </c>
      <c r="K69" s="59"/>
      <c r="L69" s="60"/>
      <c r="M69" s="60"/>
      <c r="N69" s="60"/>
      <c r="O69" s="49" t="n">
        <f aca="false">H69+SUM(K69:N69)</f>
        <v>238</v>
      </c>
      <c r="P69" s="59" t="n">
        <v>126.55</v>
      </c>
      <c r="Q69" s="53" t="n">
        <f aca="false">ROUND(P69/$O69*100,0)</f>
        <v>53</v>
      </c>
      <c r="R69" s="59" t="n">
        <v>184.96</v>
      </c>
      <c r="S69" s="53" t="n">
        <f aca="false">ROUND(R69/$O69*100,0)</f>
        <v>78</v>
      </c>
      <c r="T69" s="60" t="n">
        <v>227.95</v>
      </c>
      <c r="U69" s="53" t="n">
        <f aca="false">ROUND(T69/$O69*100,0)</f>
        <v>96</v>
      </c>
      <c r="V69" s="60" t="n">
        <v>227.95</v>
      </c>
      <c r="W69" s="53" t="n">
        <f aca="false">ROUND(V69/$O69*100,0)</f>
        <v>96</v>
      </c>
    </row>
    <row r="70" customFormat="false" ht="12.8" hidden="false" customHeight="false" outlineLevel="0" collapsed="false">
      <c r="A70" s="140" t="n">
        <v>80300</v>
      </c>
      <c r="B70" s="90" t="s">
        <v>482</v>
      </c>
      <c r="C70" s="90" t="n">
        <v>614</v>
      </c>
      <c r="D70" s="137"/>
      <c r="E70" s="136" t="n">
        <v>41</v>
      </c>
      <c r="F70" s="90" t="s">
        <v>101</v>
      </c>
      <c r="G70" s="56" t="s">
        <v>205</v>
      </c>
      <c r="H70" s="58" t="n">
        <v>0</v>
      </c>
      <c r="I70" s="58" t="n">
        <v>0</v>
      </c>
      <c r="J70" s="58" t="n">
        <v>0</v>
      </c>
      <c r="K70" s="59"/>
      <c r="L70" s="60"/>
      <c r="M70" s="60"/>
      <c r="N70" s="60" t="n">
        <v>143</v>
      </c>
      <c r="O70" s="49" t="n">
        <f aca="false">H70+SUM(K70:N70)</f>
        <v>143</v>
      </c>
      <c r="P70" s="59" t="n">
        <v>0</v>
      </c>
      <c r="Q70" s="53" t="n">
        <f aca="false">ROUND(P70/$O70*100,0)</f>
        <v>0</v>
      </c>
      <c r="R70" s="59" t="n">
        <v>0</v>
      </c>
      <c r="S70" s="53" t="n">
        <f aca="false">ROUND(R70/$O70*100,0)</f>
        <v>0</v>
      </c>
      <c r="T70" s="60" t="n">
        <v>0</v>
      </c>
      <c r="U70" s="53" t="n">
        <f aca="false">ROUND(T70/$O70*100,0)</f>
        <v>0</v>
      </c>
      <c r="V70" s="60" t="n">
        <v>143</v>
      </c>
      <c r="W70" s="53" t="n">
        <f aca="false">ROUND(V70/$O70*100,0)</f>
        <v>100</v>
      </c>
    </row>
    <row r="71" customFormat="false" ht="12.8" hidden="false" customHeight="false" outlineLevel="0" collapsed="false">
      <c r="A71" s="140" t="n">
        <v>80300</v>
      </c>
      <c r="B71" s="90" t="s">
        <v>482</v>
      </c>
      <c r="C71" s="141" t="n">
        <v>610</v>
      </c>
      <c r="D71" s="98"/>
      <c r="E71" s="136" t="n">
        <v>41</v>
      </c>
      <c r="F71" s="85" t="s">
        <v>101</v>
      </c>
      <c r="G71" s="99" t="s">
        <v>181</v>
      </c>
      <c r="H71" s="58" t="n">
        <f aca="false">SUM(H67:H70)</f>
        <v>17309</v>
      </c>
      <c r="I71" s="58" t="n">
        <f aca="false">SUM(I67:I70)</f>
        <v>18174</v>
      </c>
      <c r="J71" s="58" t="n">
        <f aca="false">SUM(J67:J70)</f>
        <v>19083</v>
      </c>
      <c r="K71" s="58" t="n">
        <f aca="false">SUM(K67:K70)</f>
        <v>-331.17</v>
      </c>
      <c r="L71" s="58" t="n">
        <f aca="false">SUM(L67:L70)</f>
        <v>0</v>
      </c>
      <c r="M71" s="58" t="n">
        <f aca="false">SUM(M67:M70)</f>
        <v>0</v>
      </c>
      <c r="N71" s="58" t="n">
        <f aca="false">SUM(N67:N70)</f>
        <v>-1364</v>
      </c>
      <c r="O71" s="58" t="n">
        <f aca="false">SUM(O67:O70)</f>
        <v>15613.83</v>
      </c>
      <c r="P71" s="58" t="n">
        <f aca="false">SUM(P67:P70)</f>
        <v>5765.6</v>
      </c>
      <c r="Q71" s="53" t="n">
        <f aca="false">ROUND(P71/$O71*100,0)</f>
        <v>37</v>
      </c>
      <c r="R71" s="58" t="n">
        <f aca="false">SUM(R67:R70)</f>
        <v>9401.67</v>
      </c>
      <c r="S71" s="53" t="n">
        <f aca="false">ROUND(R71/$O71*100,0)</f>
        <v>60</v>
      </c>
      <c r="T71" s="58" t="n">
        <f aca="false">SUM(T67:T70)</f>
        <v>12790.75</v>
      </c>
      <c r="U71" s="53" t="n">
        <f aca="false">ROUND(T71/$O71*100,0)</f>
        <v>82</v>
      </c>
      <c r="V71" s="58" t="n">
        <f aca="false">SUM(V67:V70)</f>
        <v>14094.75</v>
      </c>
      <c r="W71" s="53" t="n">
        <f aca="false">ROUND(V71/$O71*100,0)</f>
        <v>90</v>
      </c>
    </row>
    <row r="72" customFormat="false" ht="12.8" hidden="false" customHeight="false" outlineLevel="0" collapsed="false">
      <c r="A72" s="140" t="n">
        <v>80300</v>
      </c>
      <c r="B72" s="90" t="s">
        <v>482</v>
      </c>
      <c r="C72" s="141" t="n">
        <v>621</v>
      </c>
      <c r="D72" s="98"/>
      <c r="E72" s="136" t="n">
        <v>41</v>
      </c>
      <c r="F72" s="85" t="s">
        <v>101</v>
      </c>
      <c r="G72" s="99" t="s">
        <v>182</v>
      </c>
      <c r="H72" s="58" t="n">
        <v>1824</v>
      </c>
      <c r="I72" s="58" t="n">
        <f aca="false">ROUND(H72*1.05,0)</f>
        <v>1915</v>
      </c>
      <c r="J72" s="58" t="n">
        <f aca="false">ROUND(I72*1.05,0)</f>
        <v>2011</v>
      </c>
      <c r="K72" s="59"/>
      <c r="L72" s="60"/>
      <c r="M72" s="60"/>
      <c r="N72" s="60"/>
      <c r="O72" s="49" t="n">
        <f aca="false">H72+SUM(K72:N72)</f>
        <v>1824</v>
      </c>
      <c r="P72" s="59" t="n">
        <v>597.1</v>
      </c>
      <c r="Q72" s="53" t="n">
        <f aca="false">ROUND(P72/$O72*100,0)</f>
        <v>33</v>
      </c>
      <c r="R72" s="59" t="n">
        <v>998.23</v>
      </c>
      <c r="S72" s="53" t="n">
        <f aca="false">ROUND(R72/$O72*100,0)</f>
        <v>55</v>
      </c>
      <c r="T72" s="60" t="n">
        <v>1373.8</v>
      </c>
      <c r="U72" s="53" t="n">
        <f aca="false">ROUND(T72/$O72*100,0)</f>
        <v>75</v>
      </c>
      <c r="V72" s="60" t="n">
        <v>1642.96</v>
      </c>
      <c r="W72" s="53" t="n">
        <f aca="false">ROUND(V72/$O72*100,0)</f>
        <v>90</v>
      </c>
    </row>
    <row r="73" customFormat="false" ht="12.8" hidden="false" customHeight="false" outlineLevel="0" collapsed="false">
      <c r="A73" s="140" t="n">
        <v>80300</v>
      </c>
      <c r="B73" s="90" t="s">
        <v>482</v>
      </c>
      <c r="C73" s="141" t="n">
        <v>625001</v>
      </c>
      <c r="D73" s="98"/>
      <c r="E73" s="136" t="n">
        <v>41</v>
      </c>
      <c r="F73" s="85" t="s">
        <v>101</v>
      </c>
      <c r="G73" s="99" t="s">
        <v>184</v>
      </c>
      <c r="H73" s="58" t="n">
        <v>255</v>
      </c>
      <c r="I73" s="58" t="n">
        <f aca="false">ROUND(H73*1.05,0)</f>
        <v>268</v>
      </c>
      <c r="J73" s="58" t="n">
        <f aca="false">ROUND(I73*1.05,0)</f>
        <v>281</v>
      </c>
      <c r="K73" s="59"/>
      <c r="L73" s="60"/>
      <c r="M73" s="60"/>
      <c r="N73" s="60"/>
      <c r="O73" s="49" t="n">
        <f aca="false">H73+SUM(K73:N73)</f>
        <v>255</v>
      </c>
      <c r="P73" s="59" t="n">
        <v>83.52</v>
      </c>
      <c r="Q73" s="53" t="n">
        <f aca="false">ROUND(P73/$O73*100,0)</f>
        <v>33</v>
      </c>
      <c r="R73" s="59" t="n">
        <v>139.6</v>
      </c>
      <c r="S73" s="53" t="n">
        <f aca="false">ROUND(R73/$O73*100,0)</f>
        <v>55</v>
      </c>
      <c r="T73" s="60" t="n">
        <v>192.11</v>
      </c>
      <c r="U73" s="53" t="n">
        <f aca="false">ROUND(T73/$O73*100,0)</f>
        <v>75</v>
      </c>
      <c r="V73" s="60" t="n">
        <v>229.71</v>
      </c>
      <c r="W73" s="53" t="n">
        <f aca="false">ROUND(V73/$O73*100,0)</f>
        <v>90</v>
      </c>
    </row>
    <row r="74" customFormat="false" ht="12.8" hidden="false" customHeight="false" outlineLevel="0" collapsed="false">
      <c r="A74" s="140" t="n">
        <v>80300</v>
      </c>
      <c r="B74" s="90" t="s">
        <v>482</v>
      </c>
      <c r="C74" s="141" t="n">
        <v>625002</v>
      </c>
      <c r="D74" s="98"/>
      <c r="E74" s="136" t="n">
        <v>41</v>
      </c>
      <c r="F74" s="85" t="s">
        <v>101</v>
      </c>
      <c r="G74" s="99" t="s">
        <v>185</v>
      </c>
      <c r="H74" s="58" t="n">
        <v>3035</v>
      </c>
      <c r="I74" s="58" t="n">
        <f aca="false">ROUND(H74*1.05,0)</f>
        <v>3187</v>
      </c>
      <c r="J74" s="58" t="n">
        <f aca="false">ROUND(I74*1.05,0)</f>
        <v>3346</v>
      </c>
      <c r="K74" s="59"/>
      <c r="L74" s="60"/>
      <c r="M74" s="60"/>
      <c r="N74" s="60"/>
      <c r="O74" s="49" t="n">
        <f aca="false">H74+SUM(K74:N74)</f>
        <v>3035</v>
      </c>
      <c r="P74" s="59" t="n">
        <v>935.85</v>
      </c>
      <c r="Q74" s="53" t="n">
        <f aca="false">ROUND(P74/$O74*100,0)</f>
        <v>31</v>
      </c>
      <c r="R74" s="59" t="n">
        <v>1592.21</v>
      </c>
      <c r="S74" s="53" t="n">
        <f aca="false">ROUND(R74/$O74*100,0)</f>
        <v>52</v>
      </c>
      <c r="T74" s="60" t="n">
        <v>2158.9</v>
      </c>
      <c r="U74" s="53" t="n">
        <f aca="false">ROUND(T74/$O74*100,0)</f>
        <v>71</v>
      </c>
      <c r="V74" s="60" t="n">
        <v>2605.86</v>
      </c>
      <c r="W74" s="53" t="n">
        <f aca="false">ROUND(V74/$O74*100,0)</f>
        <v>86</v>
      </c>
    </row>
    <row r="75" customFormat="false" ht="12.8" hidden="false" customHeight="false" outlineLevel="0" collapsed="false">
      <c r="A75" s="140" t="n">
        <v>80300</v>
      </c>
      <c r="B75" s="90" t="s">
        <v>482</v>
      </c>
      <c r="C75" s="141" t="n">
        <v>625003</v>
      </c>
      <c r="D75" s="98"/>
      <c r="E75" s="136" t="n">
        <v>41</v>
      </c>
      <c r="F75" s="85" t="s">
        <v>101</v>
      </c>
      <c r="G75" s="99" t="s">
        <v>186</v>
      </c>
      <c r="H75" s="58" t="n">
        <v>173</v>
      </c>
      <c r="I75" s="58" t="n">
        <f aca="false">ROUND(H75*1.05,0)</f>
        <v>182</v>
      </c>
      <c r="J75" s="58" t="n">
        <f aca="false">ROUND(I75*1.05,0)</f>
        <v>191</v>
      </c>
      <c r="K75" s="59"/>
      <c r="L75" s="60"/>
      <c r="M75" s="60"/>
      <c r="N75" s="60"/>
      <c r="O75" s="49" t="n">
        <f aca="false">H75+SUM(K75:N75)</f>
        <v>173</v>
      </c>
      <c r="P75" s="59" t="n">
        <v>53.37</v>
      </c>
      <c r="Q75" s="53" t="n">
        <f aca="false">ROUND(P75/$O75*100,0)</f>
        <v>31</v>
      </c>
      <c r="R75" s="59" t="n">
        <v>90.78</v>
      </c>
      <c r="S75" s="53" t="n">
        <f aca="false">ROUND(R75/$O75*100,0)</f>
        <v>52</v>
      </c>
      <c r="T75" s="60" t="n">
        <v>123.07</v>
      </c>
      <c r="U75" s="53" t="n">
        <f aca="false">ROUND(T75/$O75*100,0)</f>
        <v>71</v>
      </c>
      <c r="V75" s="60" t="n">
        <v>148.52</v>
      </c>
      <c r="W75" s="53" t="n">
        <f aca="false">ROUND(V75/$O75*100,0)</f>
        <v>86</v>
      </c>
    </row>
    <row r="76" customFormat="false" ht="12.8" hidden="false" customHeight="false" outlineLevel="0" collapsed="false">
      <c r="A76" s="140" t="n">
        <v>80300</v>
      </c>
      <c r="B76" s="90" t="s">
        <v>482</v>
      </c>
      <c r="C76" s="141" t="n">
        <v>625004</v>
      </c>
      <c r="D76" s="98"/>
      <c r="E76" s="136" t="n">
        <v>41</v>
      </c>
      <c r="F76" s="85" t="s">
        <v>101</v>
      </c>
      <c r="G76" s="99" t="s">
        <v>187</v>
      </c>
      <c r="H76" s="58" t="n">
        <v>547</v>
      </c>
      <c r="I76" s="58" t="n">
        <f aca="false">ROUND(H76*1.05,0)</f>
        <v>574</v>
      </c>
      <c r="J76" s="58" t="n">
        <f aca="false">ROUND(I76*1.05,0)</f>
        <v>603</v>
      </c>
      <c r="K76" s="59"/>
      <c r="L76" s="60"/>
      <c r="M76" s="60"/>
      <c r="N76" s="60"/>
      <c r="O76" s="49" t="n">
        <f aca="false">H76+SUM(K76:N76)</f>
        <v>547</v>
      </c>
      <c r="P76" s="59" t="n">
        <v>179.1</v>
      </c>
      <c r="Q76" s="53" t="n">
        <f aca="false">ROUND(P76/$O76*100,0)</f>
        <v>33</v>
      </c>
      <c r="R76" s="59" t="n">
        <v>299.4</v>
      </c>
      <c r="S76" s="53" t="n">
        <f aca="false">ROUND(R76/$O76*100,0)</f>
        <v>55</v>
      </c>
      <c r="T76" s="60" t="n">
        <v>412.04</v>
      </c>
      <c r="U76" s="53" t="n">
        <f aca="false">ROUND(T76/$O76*100,0)</f>
        <v>75</v>
      </c>
      <c r="V76" s="60" t="n">
        <v>492.76</v>
      </c>
      <c r="W76" s="53" t="n">
        <f aca="false">ROUND(V76/$O76*100,0)</f>
        <v>90</v>
      </c>
    </row>
    <row r="77" customFormat="false" ht="12.8" hidden="false" customHeight="false" outlineLevel="0" collapsed="false">
      <c r="A77" s="140" t="n">
        <v>80300</v>
      </c>
      <c r="B77" s="90" t="s">
        <v>482</v>
      </c>
      <c r="C77" s="141" t="n">
        <v>625005</v>
      </c>
      <c r="D77" s="98"/>
      <c r="E77" s="136" t="n">
        <v>41</v>
      </c>
      <c r="F77" s="85" t="s">
        <v>101</v>
      </c>
      <c r="G77" s="99" t="s">
        <v>188</v>
      </c>
      <c r="H77" s="58" t="n">
        <v>182</v>
      </c>
      <c r="I77" s="58" t="n">
        <f aca="false">ROUND(H77*1.05,0)-1</f>
        <v>190</v>
      </c>
      <c r="J77" s="58" t="n">
        <f aca="false">ROUND(I77*1.05,0)</f>
        <v>200</v>
      </c>
      <c r="K77" s="59"/>
      <c r="L77" s="60"/>
      <c r="M77" s="60"/>
      <c r="N77" s="60"/>
      <c r="O77" s="49" t="n">
        <f aca="false">H77+SUM(K77:N77)</f>
        <v>182</v>
      </c>
      <c r="P77" s="59" t="n">
        <v>59.67</v>
      </c>
      <c r="Q77" s="53" t="n">
        <f aca="false">ROUND(P77/$O77*100,0)</f>
        <v>33</v>
      </c>
      <c r="R77" s="59" t="n">
        <v>99.75</v>
      </c>
      <c r="S77" s="53" t="n">
        <f aca="false">ROUND(R77/$O77*100,0)</f>
        <v>55</v>
      </c>
      <c r="T77" s="60" t="n">
        <v>137.28</v>
      </c>
      <c r="U77" s="53" t="n">
        <f aca="false">ROUND(T77/$O77*100,0)</f>
        <v>75</v>
      </c>
      <c r="V77" s="60" t="n">
        <v>164.16</v>
      </c>
      <c r="W77" s="53" t="n">
        <f aca="false">ROUND(V77/$O77*100,0)</f>
        <v>90</v>
      </c>
    </row>
    <row r="78" customFormat="false" ht="12.8" hidden="false" customHeight="false" outlineLevel="0" collapsed="false">
      <c r="A78" s="140" t="n">
        <v>80300</v>
      </c>
      <c r="B78" s="90" t="s">
        <v>482</v>
      </c>
      <c r="C78" s="141" t="n">
        <v>625007</v>
      </c>
      <c r="D78" s="98"/>
      <c r="E78" s="136" t="n">
        <v>41</v>
      </c>
      <c r="F78" s="85" t="s">
        <v>101</v>
      </c>
      <c r="G78" s="99" t="s">
        <v>189</v>
      </c>
      <c r="H78" s="58" t="n">
        <v>1030</v>
      </c>
      <c r="I78" s="58" t="n">
        <f aca="false">ROUND(H78*1.05,0)</f>
        <v>1082</v>
      </c>
      <c r="J78" s="58" t="n">
        <f aca="false">ROUND(I78*1.05,0)</f>
        <v>1136</v>
      </c>
      <c r="K78" s="59"/>
      <c r="L78" s="60"/>
      <c r="M78" s="60"/>
      <c r="N78" s="60"/>
      <c r="O78" s="49" t="n">
        <f aca="false">H78+SUM(K78:N78)</f>
        <v>1030</v>
      </c>
      <c r="P78" s="59" t="n">
        <v>317.46</v>
      </c>
      <c r="Q78" s="53" t="n">
        <f aca="false">ROUND(P78/$O78*100,0)</f>
        <v>31</v>
      </c>
      <c r="R78" s="59" t="n">
        <v>540.08</v>
      </c>
      <c r="S78" s="53" t="n">
        <f aca="false">ROUND(R78/$O78*100,0)</f>
        <v>52</v>
      </c>
      <c r="T78" s="60" t="n">
        <v>732.3</v>
      </c>
      <c r="U78" s="53" t="n">
        <f aca="false">ROUND(T78/$O78*100,0)</f>
        <v>71</v>
      </c>
      <c r="V78" s="60" t="n">
        <v>883.88</v>
      </c>
      <c r="W78" s="53" t="n">
        <f aca="false">ROUND(V78/$O78*100,0)</f>
        <v>86</v>
      </c>
    </row>
    <row r="79" customFormat="false" ht="12.8" hidden="false" customHeight="false" outlineLevel="0" collapsed="false">
      <c r="A79" s="140" t="n">
        <v>80300</v>
      </c>
      <c r="B79" s="90" t="s">
        <v>482</v>
      </c>
      <c r="C79" s="141" t="n">
        <v>620</v>
      </c>
      <c r="D79" s="98"/>
      <c r="E79" s="136" t="n">
        <v>41</v>
      </c>
      <c r="F79" s="85" t="s">
        <v>101</v>
      </c>
      <c r="G79" s="99" t="s">
        <v>191</v>
      </c>
      <c r="H79" s="58" t="n">
        <f aca="false">SUM(H72:H78)</f>
        <v>7046</v>
      </c>
      <c r="I79" s="58" t="n">
        <f aca="false">SUM(I72:I78)</f>
        <v>7398</v>
      </c>
      <c r="J79" s="58" t="n">
        <f aca="false">SUM(J72:J78)</f>
        <v>7768</v>
      </c>
      <c r="K79" s="59" t="n">
        <f aca="false">SUM(K72:K78)</f>
        <v>0</v>
      </c>
      <c r="L79" s="58" t="n">
        <f aca="false">SUM(L72:L78)</f>
        <v>0</v>
      </c>
      <c r="M79" s="58" t="n">
        <f aca="false">SUM(M72:M78)</f>
        <v>0</v>
      </c>
      <c r="N79" s="58" t="n">
        <f aca="false">SUM(N72:N78)</f>
        <v>0</v>
      </c>
      <c r="O79" s="58" t="n">
        <f aca="false">SUM(O72:O78)</f>
        <v>7046</v>
      </c>
      <c r="P79" s="59" t="n">
        <f aca="false">SUM(P72:P78)</f>
        <v>2226.07</v>
      </c>
      <c r="Q79" s="53" t="n">
        <f aca="false">ROUND(P79/$O79*100,0)</f>
        <v>32</v>
      </c>
      <c r="R79" s="59" t="n">
        <f aca="false">SUM(R72:R78)</f>
        <v>3760.05</v>
      </c>
      <c r="S79" s="53" t="n">
        <f aca="false">ROUND(R79/$O79*100,0)</f>
        <v>53</v>
      </c>
      <c r="T79" s="58" t="n">
        <f aca="false">SUM(T72:T78)</f>
        <v>5129.5</v>
      </c>
      <c r="U79" s="53" t="n">
        <f aca="false">ROUND(T79/$O79*100,0)</f>
        <v>73</v>
      </c>
      <c r="V79" s="58" t="n">
        <f aca="false">SUM(V72:V78)</f>
        <v>6167.85</v>
      </c>
      <c r="W79" s="53" t="n">
        <f aca="false">ROUND(V79/$O79*100,0)</f>
        <v>88</v>
      </c>
    </row>
    <row r="80" customFormat="false" ht="12.8" hidden="false" customHeight="false" outlineLevel="0" collapsed="false">
      <c r="A80" s="96" t="n">
        <v>80300</v>
      </c>
      <c r="B80" s="90" t="s">
        <v>482</v>
      </c>
      <c r="C80" s="136" t="n">
        <v>633001</v>
      </c>
      <c r="D80" s="101"/>
      <c r="E80" s="136" t="n">
        <v>41</v>
      </c>
      <c r="F80" s="90" t="s">
        <v>101</v>
      </c>
      <c r="G80" s="61" t="s">
        <v>211</v>
      </c>
      <c r="H80" s="49" t="n">
        <v>0</v>
      </c>
      <c r="I80" s="49" t="n">
        <f aca="false">H80</f>
        <v>0</v>
      </c>
      <c r="J80" s="49" t="n">
        <f aca="false">I80</f>
        <v>0</v>
      </c>
      <c r="K80" s="51" t="n">
        <v>50</v>
      </c>
      <c r="L80" s="55"/>
      <c r="M80" s="55"/>
      <c r="N80" s="55" t="n">
        <v>10</v>
      </c>
      <c r="O80" s="49" t="n">
        <f aca="false">H80+SUM(K80:N80)</f>
        <v>60</v>
      </c>
      <c r="P80" s="51" t="n">
        <v>20.28</v>
      </c>
      <c r="Q80" s="53" t="n">
        <f aca="false">ROUND(P80/$O80*100,0)</f>
        <v>34</v>
      </c>
      <c r="R80" s="51" t="n">
        <v>20.28</v>
      </c>
      <c r="S80" s="53" t="n">
        <f aca="false">ROUND(R80/$O80*100,0)</f>
        <v>34</v>
      </c>
      <c r="T80" s="55" t="n">
        <v>20.28</v>
      </c>
      <c r="U80" s="53" t="n">
        <f aca="false">ROUND(T80/$O80*100,0)</f>
        <v>34</v>
      </c>
      <c r="V80" s="55" t="n">
        <v>58.28</v>
      </c>
      <c r="W80" s="53" t="n">
        <f aca="false">ROUND(V80/$O80*100,0)</f>
        <v>97</v>
      </c>
    </row>
    <row r="81" customFormat="false" ht="12.8" hidden="false" customHeight="false" outlineLevel="0" collapsed="false">
      <c r="A81" s="96" t="n">
        <v>80300</v>
      </c>
      <c r="B81" s="90" t="s">
        <v>482</v>
      </c>
      <c r="C81" s="136" t="n">
        <v>632003</v>
      </c>
      <c r="D81" s="101"/>
      <c r="E81" s="136" t="n">
        <v>41</v>
      </c>
      <c r="F81" s="90" t="s">
        <v>101</v>
      </c>
      <c r="G81" s="61" t="s">
        <v>192</v>
      </c>
      <c r="H81" s="49" t="n">
        <v>156</v>
      </c>
      <c r="I81" s="49" t="n">
        <f aca="false">H81</f>
        <v>156</v>
      </c>
      <c r="J81" s="49" t="n">
        <f aca="false">I81</f>
        <v>156</v>
      </c>
      <c r="K81" s="51"/>
      <c r="L81" s="55"/>
      <c r="M81" s="55"/>
      <c r="N81" s="55"/>
      <c r="O81" s="49" t="n">
        <f aca="false">H81+SUM(K81:N81)</f>
        <v>156</v>
      </c>
      <c r="P81" s="51" t="n">
        <v>71.87</v>
      </c>
      <c r="Q81" s="53" t="n">
        <f aca="false">ROUND(P81/$O81*100,0)</f>
        <v>46</v>
      </c>
      <c r="R81" s="51" t="n">
        <v>95.84</v>
      </c>
      <c r="S81" s="53" t="n">
        <f aca="false">ROUND(R81/$O81*100,0)</f>
        <v>61</v>
      </c>
      <c r="T81" s="55" t="n">
        <v>108.35</v>
      </c>
      <c r="U81" s="53" t="n">
        <f aca="false">ROUND(T81/$O81*100,0)</f>
        <v>69</v>
      </c>
      <c r="V81" s="55" t="n">
        <v>116.28</v>
      </c>
      <c r="W81" s="53" t="n">
        <f aca="false">ROUND(V81/$O81*100,0)</f>
        <v>75</v>
      </c>
    </row>
    <row r="82" customFormat="false" ht="12.8" hidden="false" customHeight="false" outlineLevel="0" collapsed="false">
      <c r="A82" s="96" t="n">
        <v>80300</v>
      </c>
      <c r="B82" s="90" t="s">
        <v>482</v>
      </c>
      <c r="C82" s="136" t="n">
        <v>633004</v>
      </c>
      <c r="D82" s="101"/>
      <c r="E82" s="136" t="n">
        <v>41</v>
      </c>
      <c r="F82" s="90" t="s">
        <v>101</v>
      </c>
      <c r="G82" s="61" t="s">
        <v>483</v>
      </c>
      <c r="H82" s="49" t="n">
        <v>0</v>
      </c>
      <c r="I82" s="49" t="n">
        <f aca="false">H82</f>
        <v>0</v>
      </c>
      <c r="J82" s="49" t="n">
        <f aca="false">I82</f>
        <v>0</v>
      </c>
      <c r="K82" s="51"/>
      <c r="L82" s="55" t="n">
        <v>320</v>
      </c>
      <c r="M82" s="55"/>
      <c r="N82" s="55"/>
      <c r="O82" s="49" t="n">
        <f aca="false">H82+SUM(K82:N82)</f>
        <v>320</v>
      </c>
      <c r="P82" s="51" t="n">
        <v>0</v>
      </c>
      <c r="Q82" s="53" t="n">
        <f aca="false">ROUND(P82/$O82*100,0)</f>
        <v>0</v>
      </c>
      <c r="R82" s="51" t="n">
        <v>0</v>
      </c>
      <c r="S82" s="53" t="n">
        <f aca="false">ROUND(R82/$O82*100,0)</f>
        <v>0</v>
      </c>
      <c r="T82" s="55" t="n">
        <v>316.8</v>
      </c>
      <c r="U82" s="53" t="n">
        <f aca="false">ROUND(T82/$O82*100,0)</f>
        <v>99</v>
      </c>
      <c r="V82" s="55" t="n">
        <v>316.8</v>
      </c>
      <c r="W82" s="53" t="n">
        <f aca="false">ROUND(V82/$O82*100,0)</f>
        <v>99</v>
      </c>
    </row>
    <row r="83" customFormat="false" ht="12.8" hidden="false" customHeight="false" outlineLevel="0" collapsed="false">
      <c r="A83" s="96" t="n">
        <v>80300</v>
      </c>
      <c r="B83" s="90" t="s">
        <v>482</v>
      </c>
      <c r="C83" s="136" t="n">
        <v>633006</v>
      </c>
      <c r="D83" s="101"/>
      <c r="E83" s="136" t="n">
        <v>41</v>
      </c>
      <c r="F83" s="90" t="s">
        <v>101</v>
      </c>
      <c r="G83" s="61" t="s">
        <v>193</v>
      </c>
      <c r="H83" s="49" t="n">
        <v>805</v>
      </c>
      <c r="I83" s="49" t="n">
        <v>1000</v>
      </c>
      <c r="J83" s="49" t="n">
        <f aca="false">I83</f>
        <v>1000</v>
      </c>
      <c r="K83" s="51" t="n">
        <v>-50</v>
      </c>
      <c r="L83" s="55"/>
      <c r="M83" s="55"/>
      <c r="N83" s="55"/>
      <c r="O83" s="49" t="n">
        <f aca="false">H83+SUM(K83:N83)</f>
        <v>755</v>
      </c>
      <c r="P83" s="51" t="n">
        <v>219.97</v>
      </c>
      <c r="Q83" s="53" t="n">
        <f aca="false">ROUND(P83/$O83*100,0)</f>
        <v>29</v>
      </c>
      <c r="R83" s="51" t="n">
        <v>582.18</v>
      </c>
      <c r="S83" s="53" t="n">
        <f aca="false">ROUND(R83/$O83*100,0)</f>
        <v>77</v>
      </c>
      <c r="T83" s="55" t="n">
        <v>582.18</v>
      </c>
      <c r="U83" s="53" t="n">
        <f aca="false">ROUND(T83/$O83*100,0)</f>
        <v>77</v>
      </c>
      <c r="V83" s="55" t="n">
        <v>582.18</v>
      </c>
      <c r="W83" s="53" t="n">
        <f aca="false">ROUND(V83/$O83*100,0)</f>
        <v>77</v>
      </c>
    </row>
    <row r="84" customFormat="false" ht="12.8" hidden="false" customHeight="false" outlineLevel="0" collapsed="false">
      <c r="A84" s="96" t="n">
        <v>80300</v>
      </c>
      <c r="B84" s="90" t="s">
        <v>482</v>
      </c>
      <c r="C84" s="136" t="n">
        <v>633009</v>
      </c>
      <c r="D84" s="101"/>
      <c r="E84" s="136" t="n">
        <v>41</v>
      </c>
      <c r="F84" s="90" t="s">
        <v>101</v>
      </c>
      <c r="G84" s="61" t="s">
        <v>484</v>
      </c>
      <c r="H84" s="49" t="n">
        <v>100</v>
      </c>
      <c r="I84" s="49" t="n">
        <f aca="false">H84</f>
        <v>100</v>
      </c>
      <c r="J84" s="49" t="n">
        <f aca="false">I84</f>
        <v>100</v>
      </c>
      <c r="K84" s="51"/>
      <c r="L84" s="55"/>
      <c r="M84" s="55"/>
      <c r="N84" s="55"/>
      <c r="O84" s="49" t="n">
        <f aca="false">H84+SUM(K84:N84)</f>
        <v>100</v>
      </c>
      <c r="P84" s="51" t="n">
        <v>0</v>
      </c>
      <c r="Q84" s="53" t="n">
        <f aca="false">ROUND(P84/$O84*100,0)</f>
        <v>0</v>
      </c>
      <c r="R84" s="51" t="n">
        <v>0</v>
      </c>
      <c r="S84" s="53" t="n">
        <f aca="false">ROUND(R84/$O84*100,0)</f>
        <v>0</v>
      </c>
      <c r="T84" s="55" t="n">
        <v>0</v>
      </c>
      <c r="U84" s="53" t="n">
        <f aca="false">ROUND(T84/$O84*100,0)</f>
        <v>0</v>
      </c>
      <c r="V84" s="55" t="n">
        <v>0</v>
      </c>
      <c r="W84" s="53" t="n">
        <f aca="false">ROUND(V84/$O84*100,0)</f>
        <v>0</v>
      </c>
    </row>
    <row r="85" customFormat="false" ht="12.8" hidden="false" customHeight="false" outlineLevel="0" collapsed="false">
      <c r="A85" s="96" t="n">
        <v>80300</v>
      </c>
      <c r="B85" s="90" t="s">
        <v>482</v>
      </c>
      <c r="C85" s="136" t="n">
        <v>633010</v>
      </c>
      <c r="D85" s="101"/>
      <c r="E85" s="136" t="n">
        <v>41</v>
      </c>
      <c r="F85" s="90" t="s">
        <v>101</v>
      </c>
      <c r="G85" s="61" t="s">
        <v>288</v>
      </c>
      <c r="H85" s="49" t="n">
        <v>0</v>
      </c>
      <c r="I85" s="49" t="n">
        <f aca="false">H85</f>
        <v>0</v>
      </c>
      <c r="J85" s="49" t="n">
        <f aca="false">I85</f>
        <v>0</v>
      </c>
      <c r="K85" s="51"/>
      <c r="L85" s="55" t="n">
        <v>100</v>
      </c>
      <c r="M85" s="55"/>
      <c r="N85" s="55"/>
      <c r="O85" s="49" t="n">
        <f aca="false">H85+SUM(K85:N85)</f>
        <v>100</v>
      </c>
      <c r="P85" s="51" t="n">
        <v>0</v>
      </c>
      <c r="Q85" s="53" t="n">
        <f aca="false">ROUND(P85/$O85*100,0)</f>
        <v>0</v>
      </c>
      <c r="R85" s="51" t="n">
        <v>98.9</v>
      </c>
      <c r="S85" s="53" t="n">
        <f aca="false">ROUND(R85/$O85*100,0)</f>
        <v>99</v>
      </c>
      <c r="T85" s="55" t="n">
        <v>98.9</v>
      </c>
      <c r="U85" s="53" t="n">
        <f aca="false">ROUND(T85/$O85*100,0)</f>
        <v>99</v>
      </c>
      <c r="V85" s="55" t="n">
        <v>98.9</v>
      </c>
      <c r="W85" s="53" t="n">
        <f aca="false">ROUND(V85/$O85*100,0)</f>
        <v>99</v>
      </c>
    </row>
    <row r="86" customFormat="false" ht="12.8" hidden="false" customHeight="false" outlineLevel="0" collapsed="false">
      <c r="A86" s="96" t="n">
        <v>80300</v>
      </c>
      <c r="B86" s="90" t="s">
        <v>482</v>
      </c>
      <c r="C86" s="136" t="n">
        <v>634004</v>
      </c>
      <c r="D86" s="101"/>
      <c r="E86" s="136" t="n">
        <v>41</v>
      </c>
      <c r="F86" s="90" t="s">
        <v>101</v>
      </c>
      <c r="G86" s="61" t="s">
        <v>485</v>
      </c>
      <c r="H86" s="49" t="n">
        <v>195</v>
      </c>
      <c r="I86" s="49" t="n">
        <v>0</v>
      </c>
      <c r="J86" s="49" t="n">
        <f aca="false">I86</f>
        <v>0</v>
      </c>
      <c r="K86" s="51"/>
      <c r="L86" s="55" t="n">
        <f aca="false">140+150</f>
        <v>290</v>
      </c>
      <c r="M86" s="55"/>
      <c r="N86" s="55"/>
      <c r="O86" s="49" t="n">
        <f aca="false">H86+SUM(K86:N86)</f>
        <v>485</v>
      </c>
      <c r="P86" s="51" t="n">
        <v>195</v>
      </c>
      <c r="Q86" s="53" t="n">
        <f aca="false">ROUND(P86/$O86*100,0)</f>
        <v>40</v>
      </c>
      <c r="R86" s="51" t="n">
        <v>195</v>
      </c>
      <c r="S86" s="53" t="n">
        <f aca="false">ROUND(R86/$O86*100,0)</f>
        <v>40</v>
      </c>
      <c r="T86" s="55" t="n">
        <v>335</v>
      </c>
      <c r="U86" s="53" t="n">
        <f aca="false">ROUND(T86/$O86*100,0)</f>
        <v>69</v>
      </c>
      <c r="V86" s="55" t="n">
        <v>335</v>
      </c>
      <c r="W86" s="53" t="n">
        <f aca="false">ROUND(V86/$O86*100,0)</f>
        <v>69</v>
      </c>
    </row>
    <row r="87" customFormat="false" ht="12.8" hidden="false" customHeight="false" outlineLevel="0" collapsed="false">
      <c r="A87" s="96" t="n">
        <v>80300</v>
      </c>
      <c r="B87" s="90" t="s">
        <v>482</v>
      </c>
      <c r="C87" s="136" t="n">
        <v>637002</v>
      </c>
      <c r="D87" s="101"/>
      <c r="E87" s="136" t="n">
        <v>41</v>
      </c>
      <c r="F87" s="90" t="s">
        <v>101</v>
      </c>
      <c r="G87" s="61" t="s">
        <v>486</v>
      </c>
      <c r="H87" s="49" t="n">
        <v>0</v>
      </c>
      <c r="I87" s="49" t="n">
        <f aca="false">H87</f>
        <v>0</v>
      </c>
      <c r="J87" s="49" t="n">
        <f aca="false">I87</f>
        <v>0</v>
      </c>
      <c r="K87" s="51"/>
      <c r="L87" s="55" t="n">
        <v>30</v>
      </c>
      <c r="M87" s="55"/>
      <c r="N87" s="55" t="n">
        <v>300</v>
      </c>
      <c r="O87" s="49" t="n">
        <f aca="false">H87+SUM(K87:N87)</f>
        <v>330</v>
      </c>
      <c r="P87" s="51" t="n">
        <v>0</v>
      </c>
      <c r="Q87" s="53" t="n">
        <f aca="false">ROUND(P87/$O87*100,0)</f>
        <v>0</v>
      </c>
      <c r="R87" s="51" t="n">
        <v>29.41</v>
      </c>
      <c r="S87" s="53" t="n">
        <f aca="false">ROUND(R87/$O87*100,0)</f>
        <v>9</v>
      </c>
      <c r="T87" s="55" t="n">
        <v>29.41</v>
      </c>
      <c r="U87" s="53" t="n">
        <f aca="false">ROUND(T87/$O87*100,0)</f>
        <v>9</v>
      </c>
      <c r="V87" s="55" t="n">
        <v>281.78</v>
      </c>
      <c r="W87" s="53" t="n">
        <f aca="false">ROUND(V87/$O87*100,0)</f>
        <v>85</v>
      </c>
    </row>
    <row r="88" customFormat="false" ht="12.8" hidden="false" customHeight="false" outlineLevel="0" collapsed="false">
      <c r="A88" s="96" t="n">
        <v>80300</v>
      </c>
      <c r="B88" s="90" t="s">
        <v>482</v>
      </c>
      <c r="C88" s="136" t="n">
        <v>637004</v>
      </c>
      <c r="D88" s="101"/>
      <c r="E88" s="136" t="n">
        <v>41</v>
      </c>
      <c r="F88" s="90" t="s">
        <v>101</v>
      </c>
      <c r="G88" s="61" t="s">
        <v>212</v>
      </c>
      <c r="H88" s="49" t="n">
        <v>0</v>
      </c>
      <c r="I88" s="49" t="n">
        <v>0</v>
      </c>
      <c r="J88" s="49" t="n">
        <f aca="false">I88</f>
        <v>0</v>
      </c>
      <c r="K88" s="51" t="n">
        <v>415.64</v>
      </c>
      <c r="L88" s="55"/>
      <c r="M88" s="55"/>
      <c r="N88" s="55"/>
      <c r="O88" s="49" t="n">
        <f aca="false">H88+SUM(K88:N88)</f>
        <v>415.64</v>
      </c>
      <c r="P88" s="51" t="n">
        <v>415.64</v>
      </c>
      <c r="Q88" s="53" t="n">
        <f aca="false">ROUND(P88/$O88*100,0)</f>
        <v>100</v>
      </c>
      <c r="R88" s="51" t="n">
        <v>415.64</v>
      </c>
      <c r="S88" s="53" t="n">
        <f aca="false">ROUND(R88/$O88*100,0)</f>
        <v>100</v>
      </c>
      <c r="T88" s="55" t="n">
        <v>415.64</v>
      </c>
      <c r="U88" s="53" t="n">
        <f aca="false">ROUND(T88/$O88*100,0)</f>
        <v>100</v>
      </c>
      <c r="V88" s="55" t="n">
        <v>415.64</v>
      </c>
      <c r="W88" s="53" t="n">
        <f aca="false">ROUND(V88/$O88*100,0)</f>
        <v>100</v>
      </c>
    </row>
    <row r="89" customFormat="false" ht="12.8" hidden="false" customHeight="false" outlineLevel="0" collapsed="false">
      <c r="A89" s="96" t="n">
        <v>80300</v>
      </c>
      <c r="B89" s="90" t="s">
        <v>482</v>
      </c>
      <c r="C89" s="136" t="n">
        <v>637007</v>
      </c>
      <c r="D89" s="101"/>
      <c r="E89" s="136" t="n">
        <v>41</v>
      </c>
      <c r="F89" s="90" t="s">
        <v>101</v>
      </c>
      <c r="G89" s="61" t="s">
        <v>487</v>
      </c>
      <c r="H89" s="49" t="n">
        <v>150</v>
      </c>
      <c r="I89" s="49" t="n">
        <f aca="false">H89</f>
        <v>150</v>
      </c>
      <c r="J89" s="49" t="n">
        <f aca="false">I89</f>
        <v>150</v>
      </c>
      <c r="K89" s="51"/>
      <c r="L89" s="55" t="n">
        <v>-150</v>
      </c>
      <c r="M89" s="55"/>
      <c r="N89" s="55"/>
      <c r="O89" s="49" t="n">
        <f aca="false">H89+SUM(K89:N89)</f>
        <v>0</v>
      </c>
      <c r="P89" s="51" t="n">
        <v>0</v>
      </c>
      <c r="Q89" s="53" t="e">
        <f aca="false">ROUND(P89/$O89*100,0)</f>
        <v>#DIV/0!</v>
      </c>
      <c r="R89" s="51" t="n">
        <v>0</v>
      </c>
      <c r="S89" s="53" t="e">
        <f aca="false">ROUND(R89/$O89*100,0)</f>
        <v>#DIV/0!</v>
      </c>
      <c r="T89" s="55" t="n">
        <v>0</v>
      </c>
      <c r="U89" s="53" t="e">
        <f aca="false">ROUND(T89/$O89*100,0)</f>
        <v>#DIV/0!</v>
      </c>
      <c r="V89" s="55" t="n">
        <v>0</v>
      </c>
      <c r="W89" s="53" t="e">
        <f aca="false">ROUND(V89/$O89*100,0)</f>
        <v>#DIV/0!</v>
      </c>
    </row>
    <row r="90" customFormat="false" ht="12.8" hidden="false" customHeight="false" outlineLevel="0" collapsed="false">
      <c r="A90" s="96" t="n">
        <v>80300</v>
      </c>
      <c r="B90" s="90" t="s">
        <v>482</v>
      </c>
      <c r="C90" s="136" t="n">
        <v>637014</v>
      </c>
      <c r="D90" s="101"/>
      <c r="E90" s="136" t="n">
        <v>41</v>
      </c>
      <c r="F90" s="90" t="s">
        <v>101</v>
      </c>
      <c r="G90" s="61" t="s">
        <v>196</v>
      </c>
      <c r="H90" s="49" t="n">
        <v>2048</v>
      </c>
      <c r="I90" s="49" t="n">
        <f aca="false">H90</f>
        <v>2048</v>
      </c>
      <c r="J90" s="49" t="n">
        <f aca="false">I90</f>
        <v>2048</v>
      </c>
      <c r="K90" s="51"/>
      <c r="L90" s="55" t="n">
        <v>-270</v>
      </c>
      <c r="M90" s="55"/>
      <c r="N90" s="55"/>
      <c r="O90" s="49" t="n">
        <f aca="false">H90+SUM(K90:N90)</f>
        <v>1778</v>
      </c>
      <c r="P90" s="51" t="n">
        <v>448</v>
      </c>
      <c r="Q90" s="53" t="n">
        <f aca="false">ROUND(P90/$O90*100,0)</f>
        <v>25</v>
      </c>
      <c r="R90" s="51" t="n">
        <v>800</v>
      </c>
      <c r="S90" s="53" t="n">
        <f aca="false">ROUND(R90/$O90*100,0)</f>
        <v>45</v>
      </c>
      <c r="T90" s="55" t="n">
        <v>1011.2</v>
      </c>
      <c r="U90" s="53" t="n">
        <f aca="false">ROUND(T90/$O90*100,0)</f>
        <v>57</v>
      </c>
      <c r="V90" s="55" t="n">
        <v>1203.2</v>
      </c>
      <c r="W90" s="53" t="n">
        <f aca="false">ROUND(V90/$O90*100,0)</f>
        <v>68</v>
      </c>
    </row>
    <row r="91" customFormat="false" ht="12.8" hidden="false" customHeight="false" outlineLevel="0" collapsed="false">
      <c r="A91" s="96" t="n">
        <v>80300</v>
      </c>
      <c r="B91" s="90" t="s">
        <v>482</v>
      </c>
      <c r="C91" s="136" t="n">
        <v>637015</v>
      </c>
      <c r="D91" s="101"/>
      <c r="E91" s="136" t="n">
        <v>41</v>
      </c>
      <c r="F91" s="90" t="s">
        <v>101</v>
      </c>
      <c r="G91" s="61" t="s">
        <v>315</v>
      </c>
      <c r="H91" s="49" t="n">
        <v>336</v>
      </c>
      <c r="I91" s="49" t="n">
        <f aca="false">H91</f>
        <v>336</v>
      </c>
      <c r="J91" s="49" t="n">
        <f aca="false">I91</f>
        <v>336</v>
      </c>
      <c r="K91" s="51"/>
      <c r="L91" s="55"/>
      <c r="M91" s="55"/>
      <c r="N91" s="55"/>
      <c r="O91" s="49" t="n">
        <f aca="false">H91+SUM(K91:N91)</f>
        <v>336</v>
      </c>
      <c r="P91" s="51" t="n">
        <v>0</v>
      </c>
      <c r="Q91" s="53" t="n">
        <f aca="false">ROUND(P91/$O91*100,0)</f>
        <v>0</v>
      </c>
      <c r="R91" s="51" t="n">
        <v>0</v>
      </c>
      <c r="S91" s="53" t="n">
        <f aca="false">ROUND(R91/$O91*100,0)</f>
        <v>0</v>
      </c>
      <c r="T91" s="55" t="n">
        <v>335.92</v>
      </c>
      <c r="U91" s="53" t="n">
        <f aca="false">ROUND(T91/$O91*100,0)</f>
        <v>100</v>
      </c>
      <c r="V91" s="55" t="n">
        <v>335.92</v>
      </c>
      <c r="W91" s="53" t="n">
        <f aca="false">ROUND(V91/$O91*100,0)</f>
        <v>100</v>
      </c>
    </row>
    <row r="92" customFormat="false" ht="12.8" hidden="false" customHeight="false" outlineLevel="0" collapsed="false">
      <c r="A92" s="96" t="n">
        <v>80300</v>
      </c>
      <c r="B92" s="90" t="s">
        <v>482</v>
      </c>
      <c r="C92" s="136" t="n">
        <v>637016</v>
      </c>
      <c r="D92" s="101"/>
      <c r="E92" s="136" t="n">
        <v>41</v>
      </c>
      <c r="F92" s="90" t="s">
        <v>101</v>
      </c>
      <c r="G92" s="61" t="s">
        <v>208</v>
      </c>
      <c r="H92" s="49" t="n">
        <v>190</v>
      </c>
      <c r="I92" s="49" t="n">
        <f aca="false">H92</f>
        <v>190</v>
      </c>
      <c r="J92" s="49" t="n">
        <f aca="false">ROUND(I92*1.05,0)</f>
        <v>200</v>
      </c>
      <c r="K92" s="51"/>
      <c r="L92" s="55"/>
      <c r="M92" s="55"/>
      <c r="N92" s="55" t="n">
        <v>-10</v>
      </c>
      <c r="O92" s="49" t="n">
        <f aca="false">H92+SUM(K92:N92)</f>
        <v>180</v>
      </c>
      <c r="P92" s="51" t="n">
        <v>56.3</v>
      </c>
      <c r="Q92" s="53" t="n">
        <f aca="false">ROUND(P92/$O92*100,0)</f>
        <v>31</v>
      </c>
      <c r="R92" s="51" t="n">
        <v>97.16</v>
      </c>
      <c r="S92" s="53" t="n">
        <f aca="false">ROUND(R92/$O92*100,0)</f>
        <v>54</v>
      </c>
      <c r="T92" s="55" t="n">
        <v>123.78</v>
      </c>
      <c r="U92" s="53" t="n">
        <f aca="false">ROUND(T92/$O92*100,0)</f>
        <v>69</v>
      </c>
      <c r="V92" s="55" t="n">
        <v>139.64</v>
      </c>
      <c r="W92" s="53" t="n">
        <f aca="false">ROUND(V92/$O92*100,0)</f>
        <v>78</v>
      </c>
    </row>
    <row r="93" customFormat="false" ht="12.8" hidden="false" customHeight="false" outlineLevel="0" collapsed="false">
      <c r="A93" s="96" t="n">
        <v>80300</v>
      </c>
      <c r="B93" s="90" t="s">
        <v>482</v>
      </c>
      <c r="C93" s="136" t="n">
        <v>637027</v>
      </c>
      <c r="D93" s="101"/>
      <c r="E93" s="136" t="n">
        <v>111</v>
      </c>
      <c r="F93" s="90" t="s">
        <v>101</v>
      </c>
      <c r="G93" s="61" t="s">
        <v>488</v>
      </c>
      <c r="H93" s="49" t="n">
        <v>0</v>
      </c>
      <c r="I93" s="49" t="n">
        <v>0</v>
      </c>
      <c r="J93" s="49" t="n">
        <v>0</v>
      </c>
      <c r="K93" s="51"/>
      <c r="L93" s="55"/>
      <c r="M93" s="55"/>
      <c r="N93" s="55" t="n">
        <v>1350</v>
      </c>
      <c r="O93" s="49" t="n">
        <f aca="false">H93+SUM(K93:N93)</f>
        <v>1350</v>
      </c>
      <c r="P93" s="51" t="n">
        <v>0</v>
      </c>
      <c r="Q93" s="53" t="n">
        <f aca="false">ROUND(P93/$O93*100,0)</f>
        <v>0</v>
      </c>
      <c r="R93" s="51" t="n">
        <v>0</v>
      </c>
      <c r="S93" s="53" t="n">
        <f aca="false">ROUND(R93/$O93*100,0)</f>
        <v>0</v>
      </c>
      <c r="T93" s="55" t="n">
        <v>0</v>
      </c>
      <c r="U93" s="53" t="n">
        <f aca="false">ROUND(T93/$O93*100,0)</f>
        <v>0</v>
      </c>
      <c r="V93" s="55" t="n">
        <v>1350</v>
      </c>
      <c r="W93" s="53" t="n">
        <f aca="false">ROUND(V93/$O93*100,0)</f>
        <v>100</v>
      </c>
    </row>
    <row r="94" customFormat="false" ht="12.8" hidden="false" customHeight="false" outlineLevel="0" collapsed="false">
      <c r="A94" s="96" t="n">
        <v>80300</v>
      </c>
      <c r="B94" s="90" t="s">
        <v>482</v>
      </c>
      <c r="C94" s="136" t="n">
        <v>637027</v>
      </c>
      <c r="D94" s="101"/>
      <c r="E94" s="136" t="n">
        <v>41</v>
      </c>
      <c r="F94" s="90" t="s">
        <v>101</v>
      </c>
      <c r="G94" s="61" t="s">
        <v>277</v>
      </c>
      <c r="H94" s="49" t="n">
        <v>4369</v>
      </c>
      <c r="I94" s="49" t="n">
        <f aca="false">H94</f>
        <v>4369</v>
      </c>
      <c r="J94" s="49" t="n">
        <f aca="false">I94</f>
        <v>4369</v>
      </c>
      <c r="K94" s="51"/>
      <c r="L94" s="55"/>
      <c r="M94" s="55"/>
      <c r="N94" s="55" t="n">
        <v>-1181</v>
      </c>
      <c r="O94" s="49" t="n">
        <f aca="false">H94+SUM(K94:N94)</f>
        <v>3188</v>
      </c>
      <c r="P94" s="51" t="n">
        <v>919.64</v>
      </c>
      <c r="Q94" s="53" t="n">
        <f aca="false">ROUND(P94/$O94*100,0)</f>
        <v>29</v>
      </c>
      <c r="R94" s="51" t="n">
        <v>1995.32</v>
      </c>
      <c r="S94" s="53" t="n">
        <f aca="false">ROUND(R94/$O94*100,0)</f>
        <v>63</v>
      </c>
      <c r="T94" s="55" t="n">
        <v>2649.36</v>
      </c>
      <c r="U94" s="53" t="n">
        <f aca="false">ROUND(T94/$O94*100,0)</f>
        <v>83</v>
      </c>
      <c r="V94" s="55" t="n">
        <v>3188.44</v>
      </c>
      <c r="W94" s="53" t="n">
        <f aca="false">ROUND(V94/$O94*100,0)</f>
        <v>100</v>
      </c>
    </row>
    <row r="95" customFormat="false" ht="12.8" hidden="false" customHeight="false" outlineLevel="0" collapsed="false">
      <c r="A95" s="96" t="n">
        <v>80300</v>
      </c>
      <c r="B95" s="90" t="s">
        <v>482</v>
      </c>
      <c r="C95" s="136" t="n">
        <v>642004</v>
      </c>
      <c r="D95" s="101"/>
      <c r="E95" s="136" t="n">
        <v>41</v>
      </c>
      <c r="F95" s="90" t="s">
        <v>101</v>
      </c>
      <c r="G95" s="61" t="s">
        <v>489</v>
      </c>
      <c r="H95" s="49" t="n">
        <v>0</v>
      </c>
      <c r="I95" s="49" t="n">
        <v>0</v>
      </c>
      <c r="J95" s="49" t="n">
        <v>0</v>
      </c>
      <c r="K95" s="51"/>
      <c r="L95" s="55"/>
      <c r="M95" s="55"/>
      <c r="N95" s="55" t="n">
        <v>895</v>
      </c>
      <c r="O95" s="49" t="n">
        <f aca="false">H95+SUM(K95:N95)</f>
        <v>895</v>
      </c>
      <c r="P95" s="51" t="n">
        <v>0</v>
      </c>
      <c r="Q95" s="53" t="n">
        <f aca="false">ROUND(P95/$O95*100,0)</f>
        <v>0</v>
      </c>
      <c r="R95" s="51" t="n">
        <v>0</v>
      </c>
      <c r="S95" s="53" t="n">
        <f aca="false">ROUND(R95/$O95*100,0)</f>
        <v>0</v>
      </c>
      <c r="T95" s="55" t="n">
        <v>0</v>
      </c>
      <c r="U95" s="53" t="n">
        <f aca="false">ROUND(T95/$O95*100,0)</f>
        <v>0</v>
      </c>
      <c r="V95" s="55" t="n">
        <v>895</v>
      </c>
      <c r="W95" s="53" t="n">
        <f aca="false">ROUND(V95/$O95*100,0)</f>
        <v>100</v>
      </c>
    </row>
    <row r="96" customFormat="false" ht="12.8" hidden="false" customHeight="false" outlineLevel="0" collapsed="false">
      <c r="A96" s="96" t="n">
        <v>80300</v>
      </c>
      <c r="B96" s="90" t="s">
        <v>482</v>
      </c>
      <c r="C96" s="136" t="n">
        <v>642015</v>
      </c>
      <c r="D96" s="101"/>
      <c r="E96" s="136" t="n">
        <v>41</v>
      </c>
      <c r="F96" s="90" t="s">
        <v>101</v>
      </c>
      <c r="G96" s="61" t="s">
        <v>200</v>
      </c>
      <c r="H96" s="49" t="n">
        <v>0</v>
      </c>
      <c r="I96" s="49" t="n">
        <f aca="false">H96</f>
        <v>0</v>
      </c>
      <c r="J96" s="49" t="n">
        <f aca="false">I96</f>
        <v>0</v>
      </c>
      <c r="K96" s="51" t="n">
        <v>331.17</v>
      </c>
      <c r="L96" s="55"/>
      <c r="M96" s="55"/>
      <c r="N96" s="55"/>
      <c r="O96" s="49" t="n">
        <f aca="false">H96+SUM(K96:N96)</f>
        <v>331.17</v>
      </c>
      <c r="P96" s="51" t="n">
        <v>0</v>
      </c>
      <c r="Q96" s="53" t="n">
        <f aca="false">ROUND(P96/$O96*100,0)</f>
        <v>0</v>
      </c>
      <c r="R96" s="51" t="n">
        <v>331.17</v>
      </c>
      <c r="S96" s="53" t="n">
        <f aca="false">ROUND(R96/$O96*100,0)</f>
        <v>100</v>
      </c>
      <c r="T96" s="55" t="n">
        <v>331.17</v>
      </c>
      <c r="U96" s="53" t="n">
        <f aca="false">ROUND(T96/$O96*100,0)</f>
        <v>100</v>
      </c>
      <c r="V96" s="55" t="n">
        <v>331.17</v>
      </c>
      <c r="W96" s="53" t="n">
        <f aca="false">ROUND(V96/$O96*100,0)</f>
        <v>100</v>
      </c>
    </row>
    <row r="97" customFormat="false" ht="12.8" hidden="false" customHeight="false" outlineLevel="0" collapsed="false">
      <c r="A97" s="103" t="n">
        <v>80300</v>
      </c>
      <c r="B97" s="127"/>
      <c r="C97" s="127"/>
      <c r="D97" s="129"/>
      <c r="E97" s="127"/>
      <c r="F97" s="127"/>
      <c r="G97" s="107" t="s">
        <v>490</v>
      </c>
      <c r="H97" s="108" t="n">
        <f aca="false">H71+SUM(H79:H96)</f>
        <v>32704</v>
      </c>
      <c r="I97" s="108" t="n">
        <f aca="false">I71+SUM(I79:I96)</f>
        <v>33921</v>
      </c>
      <c r="J97" s="108" t="n">
        <f aca="false">J71+SUM(J79:J96)</f>
        <v>35210</v>
      </c>
      <c r="K97" s="109" t="n">
        <f aca="false">K71+SUM(K79:K96)</f>
        <v>415.64</v>
      </c>
      <c r="L97" s="108" t="n">
        <f aca="false">L71+SUM(L79:L96)</f>
        <v>320</v>
      </c>
      <c r="M97" s="108" t="n">
        <f aca="false">M71+SUM(M79:M96)</f>
        <v>0</v>
      </c>
      <c r="N97" s="108" t="n">
        <f aca="false">N71+SUM(N79:N96)</f>
        <v>0</v>
      </c>
      <c r="O97" s="108" t="n">
        <f aca="false">O71+SUM(O79:O96)</f>
        <v>33439.64</v>
      </c>
      <c r="P97" s="108" t="n">
        <f aca="false">P71+SUM(P79:P96)</f>
        <v>10338.37</v>
      </c>
      <c r="Q97" s="110" t="n">
        <f aca="false">ROUND(P97/$O97*100,0)</f>
        <v>31</v>
      </c>
      <c r="R97" s="108" t="n">
        <f aca="false">R71+SUM(R79:R96)</f>
        <v>17822.62</v>
      </c>
      <c r="S97" s="110" t="n">
        <f aca="false">ROUND(R97/$O97*100,0)</f>
        <v>53</v>
      </c>
      <c r="T97" s="108" t="n">
        <f aca="false">T71+SUM(T79:T96)</f>
        <v>24278.24</v>
      </c>
      <c r="U97" s="110" t="n">
        <f aca="false">ROUND(T97/$O97*100,0)</f>
        <v>73</v>
      </c>
      <c r="V97" s="108" t="n">
        <f aca="false">V71+SUM(V79:V96)</f>
        <v>29910.83</v>
      </c>
      <c r="W97" s="110" t="n">
        <f aca="false">ROUND(V97/$O97*100,0)</f>
        <v>89</v>
      </c>
    </row>
    <row r="98" customFormat="false" ht="12.8" hidden="false" customHeight="false" outlineLevel="0" collapsed="false">
      <c r="A98" s="115" t="n">
        <v>80000</v>
      </c>
      <c r="B98" s="131"/>
      <c r="C98" s="131"/>
      <c r="D98" s="133"/>
      <c r="E98" s="131"/>
      <c r="F98" s="131"/>
      <c r="G98" s="119" t="s">
        <v>221</v>
      </c>
      <c r="H98" s="120" t="n">
        <f aca="false">H53+H66+H97</f>
        <v>650054</v>
      </c>
      <c r="I98" s="120" t="n">
        <f aca="false">I53+I66+I97</f>
        <v>671367</v>
      </c>
      <c r="J98" s="120" t="n">
        <f aca="false">J53+J66+J97</f>
        <v>678184</v>
      </c>
      <c r="K98" s="121" t="n">
        <f aca="false">K53+K66+K97</f>
        <v>721.84</v>
      </c>
      <c r="L98" s="120" t="n">
        <f aca="false">L53+L66+L97</f>
        <v>320</v>
      </c>
      <c r="M98" s="120" t="n">
        <f aca="false">M53+M66+M97</f>
        <v>0</v>
      </c>
      <c r="N98" s="120" t="n">
        <f aca="false">N53+N66+N97</f>
        <v>-159</v>
      </c>
      <c r="O98" s="120" t="n">
        <f aca="false">O53+O66+O97</f>
        <v>651095.84</v>
      </c>
      <c r="P98" s="121" t="n">
        <f aca="false">P53+P66+P97</f>
        <v>124981.93</v>
      </c>
      <c r="Q98" s="122" t="n">
        <f aca="false">ROUND(P98/$O98*100,0)</f>
        <v>19</v>
      </c>
      <c r="R98" s="121" t="n">
        <f aca="false">R53+R66+R97</f>
        <v>278301</v>
      </c>
      <c r="S98" s="122" t="n">
        <f aca="false">ROUND(R98/$O98*100,0)</f>
        <v>43</v>
      </c>
      <c r="T98" s="120" t="n">
        <f aca="false">T53+T66+T97</f>
        <v>418389.4</v>
      </c>
      <c r="U98" s="122" t="n">
        <f aca="false">ROUND(T98/$O98*100,0)</f>
        <v>64</v>
      </c>
      <c r="V98" s="120" t="n">
        <f aca="false">V53+V66+V97</f>
        <v>636209.86</v>
      </c>
      <c r="W98" s="122" t="n">
        <f aca="false">ROUND(V98/$O98*100,0)</f>
        <v>98</v>
      </c>
    </row>
    <row r="100" customFormat="false" ht="12.8" hidden="false" customHeight="false" outlineLevel="0" collapsed="false">
      <c r="A100" s="123" t="s">
        <v>222</v>
      </c>
      <c r="B100" s="123"/>
      <c r="C100" s="123"/>
      <c r="D100" s="123"/>
      <c r="E100" s="123"/>
      <c r="F100" s="123"/>
      <c r="G100" s="123"/>
      <c r="O100" s="1" t="n">
        <v>2015</v>
      </c>
      <c r="P100" s="34" t="s">
        <v>223</v>
      </c>
      <c r="R100" s="34" t="s">
        <v>224</v>
      </c>
      <c r="T100" s="0" t="s">
        <v>225</v>
      </c>
      <c r="V100" s="0" t="s">
        <v>226</v>
      </c>
    </row>
    <row r="101" customFormat="false" ht="12.8" hidden="false" customHeight="false" outlineLevel="0" collapsed="false">
      <c r="A101" s="76" t="n">
        <v>80100</v>
      </c>
      <c r="F101" s="77" t="s">
        <v>227</v>
      </c>
      <c r="G101" s="0" t="s">
        <v>491</v>
      </c>
    </row>
    <row r="102" customFormat="false" ht="12.8" hidden="false" customHeight="false" outlineLevel="0" collapsed="false">
      <c r="A102" s="76" t="n">
        <v>80100</v>
      </c>
      <c r="F102" s="77" t="s">
        <v>229</v>
      </c>
      <c r="G102" s="0" t="s">
        <v>492</v>
      </c>
      <c r="H102" s="0" t="n">
        <v>100</v>
      </c>
      <c r="I102" s="0" t="n">
        <v>100</v>
      </c>
      <c r="J102" s="0" t="n">
        <v>100</v>
      </c>
      <c r="O102" s="0" t="n">
        <f aca="false">H102</f>
        <v>100</v>
      </c>
      <c r="P102" s="124"/>
      <c r="Q102" s="35" t="n">
        <f aca="false">ROUND(P102/$O102*100,0)</f>
        <v>0</v>
      </c>
      <c r="R102" s="34" t="n">
        <v>75</v>
      </c>
      <c r="S102" s="35" t="n">
        <f aca="false">ROUND(R102/$O102*100,0)</f>
        <v>75</v>
      </c>
      <c r="T102" s="124"/>
      <c r="U102" s="35" t="n">
        <f aca="false">ROUND(T102/$O102*100,0)</f>
        <v>0</v>
      </c>
      <c r="V102" s="124"/>
      <c r="W102" s="35" t="n">
        <f aca="false">ROUND(V102/$O102*100,0)</f>
        <v>0</v>
      </c>
    </row>
    <row r="103" customFormat="false" ht="12.8" hidden="false" customHeight="false" outlineLevel="0" collapsed="false">
      <c r="A103" s="76" t="n">
        <v>80100</v>
      </c>
      <c r="F103" s="77" t="s">
        <v>229</v>
      </c>
      <c r="G103" s="0" t="s">
        <v>493</v>
      </c>
      <c r="H103" s="0" t="n">
        <v>10</v>
      </c>
      <c r="I103" s="0" t="n">
        <v>10</v>
      </c>
      <c r="J103" s="0" t="n">
        <v>10</v>
      </c>
      <c r="O103" s="0" t="n">
        <f aca="false">H103</f>
        <v>10</v>
      </c>
      <c r="P103" s="124"/>
      <c r="Q103" s="35" t="n">
        <f aca="false">ROUND(P103/$O103*100,0)</f>
        <v>0</v>
      </c>
      <c r="R103" s="34" t="n">
        <v>9</v>
      </c>
      <c r="S103" s="35" t="n">
        <f aca="false">ROUND(R103/$O103*100,0)</f>
        <v>90</v>
      </c>
      <c r="T103" s="124"/>
      <c r="U103" s="35" t="n">
        <f aca="false">ROUND(T103/$O103*100,0)</f>
        <v>0</v>
      </c>
      <c r="V103" s="124"/>
      <c r="W103" s="35" t="n">
        <f aca="false">ROUND(V103/$O103*100,0)</f>
        <v>0</v>
      </c>
    </row>
    <row r="104" customFormat="false" ht="12.8" hidden="false" customHeight="false" outlineLevel="0" collapsed="false">
      <c r="A104" s="76" t="n">
        <v>80100</v>
      </c>
      <c r="F104" s="77" t="s">
        <v>229</v>
      </c>
      <c r="G104" s="0" t="s">
        <v>494</v>
      </c>
      <c r="H104" s="0" t="n">
        <v>45</v>
      </c>
      <c r="I104" s="0" t="n">
        <v>45</v>
      </c>
      <c r="J104" s="0" t="n">
        <v>45</v>
      </c>
      <c r="O104" s="0" t="n">
        <f aca="false">H104</f>
        <v>45</v>
      </c>
      <c r="P104" s="124"/>
      <c r="Q104" s="35" t="n">
        <f aca="false">ROUND(P104/$O104*100,0)</f>
        <v>0</v>
      </c>
      <c r="R104" s="34" t="n">
        <v>31</v>
      </c>
      <c r="S104" s="35" t="n">
        <f aca="false">ROUND(R104/$O104*100,0)</f>
        <v>69</v>
      </c>
      <c r="T104" s="124"/>
      <c r="U104" s="35" t="n">
        <f aca="false">ROUND(T104/$O104*100,0)</f>
        <v>0</v>
      </c>
      <c r="V104" s="124"/>
      <c r="W104" s="35" t="n">
        <f aca="false">ROUND(V104/$O104*100,0)</f>
        <v>0</v>
      </c>
    </row>
    <row r="105" customFormat="false" ht="12.8" hidden="false" customHeight="false" outlineLevel="0" collapsed="false">
      <c r="A105" s="76" t="n">
        <v>80200</v>
      </c>
      <c r="F105" s="77" t="s">
        <v>227</v>
      </c>
      <c r="G105" s="0" t="s">
        <v>495</v>
      </c>
    </row>
    <row r="106" customFormat="false" ht="12.8" hidden="false" customHeight="false" outlineLevel="0" collapsed="false">
      <c r="A106" s="76" t="n">
        <v>80200</v>
      </c>
      <c r="F106" s="77" t="s">
        <v>229</v>
      </c>
      <c r="G106" s="0" t="s">
        <v>496</v>
      </c>
      <c r="H106" s="0" t="n">
        <v>260</v>
      </c>
      <c r="I106" s="0" t="n">
        <v>260</v>
      </c>
      <c r="J106" s="0" t="n">
        <v>260</v>
      </c>
      <c r="O106" s="0" t="n">
        <f aca="false">H106</f>
        <v>260</v>
      </c>
      <c r="P106" s="124"/>
      <c r="Q106" s="35" t="n">
        <f aca="false">ROUND(P106/$O106*100,0)</f>
        <v>0</v>
      </c>
      <c r="R106" s="34" t="n">
        <v>216</v>
      </c>
      <c r="S106" s="35" t="n">
        <f aca="false">ROUND(R106/$O106*100,0)</f>
        <v>83</v>
      </c>
      <c r="T106" s="124"/>
      <c r="U106" s="35" t="n">
        <f aca="false">ROUND(T106/$O106*100,0)</f>
        <v>0</v>
      </c>
      <c r="V106" s="124"/>
      <c r="W106" s="35" t="n">
        <f aca="false">ROUND(V106/$O106*100,0)</f>
        <v>0</v>
      </c>
    </row>
    <row r="107" customFormat="false" ht="12.8" hidden="false" customHeight="false" outlineLevel="0" collapsed="false">
      <c r="A107" s="76" t="n">
        <v>80200</v>
      </c>
      <c r="F107" s="77" t="s">
        <v>229</v>
      </c>
      <c r="G107" s="0" t="s">
        <v>497</v>
      </c>
      <c r="H107" s="0" t="n">
        <v>100</v>
      </c>
      <c r="I107" s="0" t="n">
        <v>100</v>
      </c>
      <c r="J107" s="0" t="n">
        <v>100</v>
      </c>
      <c r="O107" s="0" t="n">
        <f aca="false">H107</f>
        <v>100</v>
      </c>
      <c r="P107" s="124"/>
      <c r="Q107" s="35" t="n">
        <f aca="false">ROUND(P107/$O107*100,0)</f>
        <v>0</v>
      </c>
      <c r="R107" s="34" t="n">
        <v>99</v>
      </c>
      <c r="S107" s="35" t="n">
        <f aca="false">ROUND(R107/$O107*100,0)</f>
        <v>99</v>
      </c>
      <c r="T107" s="124"/>
      <c r="U107" s="35" t="n">
        <f aca="false">ROUND(T107/$O107*100,0)</f>
        <v>0</v>
      </c>
      <c r="V107" s="124"/>
      <c r="W107" s="35" t="n">
        <f aca="false">ROUND(V107/$O107*100,0)</f>
        <v>0</v>
      </c>
    </row>
    <row r="108" customFormat="false" ht="12.8" hidden="false" customHeight="false" outlineLevel="0" collapsed="false">
      <c r="A108" s="76" t="n">
        <v>80300</v>
      </c>
      <c r="F108" s="77" t="s">
        <v>227</v>
      </c>
      <c r="G108" s="0" t="s">
        <v>498</v>
      </c>
    </row>
    <row r="109" customFormat="false" ht="12.8" hidden="false" customHeight="false" outlineLevel="0" collapsed="false">
      <c r="A109" s="76" t="n">
        <v>80300</v>
      </c>
      <c r="F109" s="77" t="s">
        <v>229</v>
      </c>
      <c r="G109" s="0" t="s">
        <v>499</v>
      </c>
      <c r="H109" s="0" t="n">
        <v>250</v>
      </c>
      <c r="I109" s="0" t="n">
        <v>250</v>
      </c>
      <c r="J109" s="0" t="n">
        <v>250</v>
      </c>
      <c r="O109" s="0" t="n">
        <f aca="false">H109</f>
        <v>250</v>
      </c>
      <c r="P109" s="124"/>
      <c r="Q109" s="35" t="n">
        <f aca="false">ROUND(P109/$O109*100,0)</f>
        <v>0</v>
      </c>
      <c r="R109" s="34" t="n">
        <v>206</v>
      </c>
      <c r="S109" s="35" t="n">
        <f aca="false">ROUND(R109/$O109*100,0)</f>
        <v>82</v>
      </c>
      <c r="T109" s="124"/>
      <c r="U109" s="35" t="n">
        <f aca="false">ROUND(T109/$O109*100,0)</f>
        <v>0</v>
      </c>
      <c r="V109" s="124"/>
      <c r="W109" s="35" t="n">
        <f aca="false">ROUND(V109/$O109*100,0)</f>
        <v>0</v>
      </c>
    </row>
    <row r="110" customFormat="false" ht="12.8" hidden="false" customHeight="false" outlineLevel="0" collapsed="false">
      <c r="A110" s="76" t="n">
        <v>80300</v>
      </c>
      <c r="F110" s="77" t="s">
        <v>229</v>
      </c>
      <c r="G110" s="0" t="s">
        <v>500</v>
      </c>
      <c r="H110" s="0" t="n">
        <v>20</v>
      </c>
      <c r="I110" s="0" t="n">
        <v>20</v>
      </c>
      <c r="J110" s="0" t="n">
        <v>20</v>
      </c>
      <c r="O110" s="0" t="n">
        <f aca="false">H110</f>
        <v>20</v>
      </c>
      <c r="P110" s="124"/>
      <c r="Q110" s="35" t="n">
        <f aca="false">ROUND(P110/$O110*100,0)</f>
        <v>0</v>
      </c>
      <c r="R110" s="34" t="n">
        <v>18</v>
      </c>
      <c r="S110" s="35" t="n">
        <f aca="false">ROUND(R110/$O110*100,0)</f>
        <v>90</v>
      </c>
      <c r="T110" s="124"/>
      <c r="U110" s="35" t="n">
        <f aca="false">ROUND(T110/$O110*100,0)</f>
        <v>0</v>
      </c>
      <c r="V110" s="124"/>
      <c r="W110" s="35" t="n">
        <f aca="false">ROUND(V110/$O110*100,0)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100:G100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5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501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90100</v>
      </c>
      <c r="B3" s="111" t="s">
        <v>502</v>
      </c>
      <c r="C3" s="85" t="n">
        <v>611</v>
      </c>
      <c r="D3" s="98"/>
      <c r="E3" s="136" t="n">
        <v>41</v>
      </c>
      <c r="F3" s="61" t="s">
        <v>101</v>
      </c>
      <c r="G3" s="61" t="s">
        <v>180</v>
      </c>
      <c r="H3" s="58" t="n">
        <v>1725</v>
      </c>
      <c r="I3" s="100" t="n">
        <v>0</v>
      </c>
      <c r="J3" s="100" t="n">
        <v>0</v>
      </c>
      <c r="K3" s="59" t="n">
        <v>483.04</v>
      </c>
      <c r="L3" s="60"/>
      <c r="M3" s="60"/>
      <c r="N3" s="60"/>
      <c r="O3" s="49" t="n">
        <f aca="false">H3+SUM(K3:N3)</f>
        <v>2208.04</v>
      </c>
      <c r="P3" s="59" t="n">
        <v>1944.72</v>
      </c>
      <c r="Q3" s="53" t="n">
        <f aca="false">ROUND(P3/$O3*100,0)</f>
        <v>88</v>
      </c>
      <c r="R3" s="59" t="n">
        <v>2194.04</v>
      </c>
      <c r="S3" s="53" t="n">
        <f aca="false">ROUND(R3/$O3*100,0)</f>
        <v>99</v>
      </c>
      <c r="T3" s="60" t="n">
        <v>2208.04</v>
      </c>
      <c r="U3" s="53" t="n">
        <f aca="false">ROUND(T3/$O3*100,0)</f>
        <v>100</v>
      </c>
      <c r="V3" s="60" t="n">
        <v>2208.04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90100</v>
      </c>
      <c r="B4" s="111" t="s">
        <v>502</v>
      </c>
      <c r="C4" s="85" t="n">
        <v>612001</v>
      </c>
      <c r="D4" s="98"/>
      <c r="E4" s="136" t="n">
        <v>41</v>
      </c>
      <c r="F4" s="61" t="s">
        <v>101</v>
      </c>
      <c r="G4" s="61" t="s">
        <v>209</v>
      </c>
      <c r="H4" s="58" t="n">
        <v>867</v>
      </c>
      <c r="I4" s="100" t="n">
        <v>0</v>
      </c>
      <c r="J4" s="100" t="n">
        <v>0</v>
      </c>
      <c r="K4" s="59" t="n">
        <v>-660.42</v>
      </c>
      <c r="L4" s="60"/>
      <c r="M4" s="60"/>
      <c r="N4" s="60"/>
      <c r="O4" s="49" t="n">
        <f aca="false">H4+SUM(K4:N4)</f>
        <v>206.58</v>
      </c>
      <c r="P4" s="59" t="n">
        <v>120.22</v>
      </c>
      <c r="Q4" s="53" t="n">
        <f aca="false">ROUND(P4/$O4*100,0)</f>
        <v>58</v>
      </c>
      <c r="R4" s="59" t="n">
        <v>206.58</v>
      </c>
      <c r="S4" s="53" t="n">
        <f aca="false">ROUND(R4/$O4*100,0)</f>
        <v>100</v>
      </c>
      <c r="T4" s="60" t="n">
        <v>206.58</v>
      </c>
      <c r="U4" s="53" t="n">
        <f aca="false">ROUND(T4/$O4*100,0)</f>
        <v>100</v>
      </c>
      <c r="V4" s="60" t="n">
        <v>206.58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90100</v>
      </c>
      <c r="B5" s="111" t="s">
        <v>502</v>
      </c>
      <c r="C5" s="135" t="n">
        <v>610</v>
      </c>
      <c r="D5" s="84"/>
      <c r="E5" s="136" t="n">
        <v>41</v>
      </c>
      <c r="F5" s="85" t="s">
        <v>101</v>
      </c>
      <c r="G5" s="47" t="s">
        <v>181</v>
      </c>
      <c r="H5" s="49" t="n">
        <f aca="false">SUM(H3:H4)</f>
        <v>2592</v>
      </c>
      <c r="I5" s="49" t="n">
        <f aca="false">SUM(I3:I4)</f>
        <v>0</v>
      </c>
      <c r="J5" s="49" t="n">
        <f aca="false">SUM(J3:J4)</f>
        <v>0</v>
      </c>
      <c r="K5" s="51" t="n">
        <f aca="false">SUM(K3:K4)</f>
        <v>-177.38</v>
      </c>
      <c r="L5" s="49" t="n">
        <f aca="false">SUM(L3:L4)</f>
        <v>0</v>
      </c>
      <c r="M5" s="49" t="n">
        <f aca="false">SUM(M3:M4)</f>
        <v>0</v>
      </c>
      <c r="N5" s="49" t="n">
        <f aca="false">SUM(N3:N4)</f>
        <v>0</v>
      </c>
      <c r="O5" s="49" t="n">
        <f aca="false">SUM(O3:O4)</f>
        <v>2414.62</v>
      </c>
      <c r="P5" s="51" t="n">
        <f aca="false">SUM(P3:P4)</f>
        <v>2064.94</v>
      </c>
      <c r="Q5" s="53" t="n">
        <f aca="false">ROUND(P5/$O5*100,0)</f>
        <v>86</v>
      </c>
      <c r="R5" s="51" t="n">
        <f aca="false">SUM(R3:R4)</f>
        <v>2400.62</v>
      </c>
      <c r="S5" s="53" t="n">
        <f aca="false">ROUND(R5/$O5*100,0)</f>
        <v>99</v>
      </c>
      <c r="T5" s="49" t="n">
        <f aca="false">SUM(T3:T4)</f>
        <v>2414.62</v>
      </c>
      <c r="U5" s="53" t="n">
        <f aca="false">ROUND(T5/$O5*100,0)</f>
        <v>100</v>
      </c>
      <c r="V5" s="49" t="n">
        <f aca="false">SUM(V3:V4)</f>
        <v>2414.62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90100</v>
      </c>
      <c r="B6" s="111" t="s">
        <v>502</v>
      </c>
      <c r="C6" s="135" t="n">
        <v>621</v>
      </c>
      <c r="D6" s="84"/>
      <c r="E6" s="136" t="n">
        <v>41</v>
      </c>
      <c r="F6" s="85" t="s">
        <v>101</v>
      </c>
      <c r="G6" s="47" t="s">
        <v>182</v>
      </c>
      <c r="H6" s="49" t="n">
        <v>512</v>
      </c>
      <c r="I6" s="49" t="n">
        <v>180</v>
      </c>
      <c r="J6" s="49" t="n">
        <v>180</v>
      </c>
      <c r="K6" s="51"/>
      <c r="L6" s="55"/>
      <c r="M6" s="55"/>
      <c r="N6" s="55"/>
      <c r="O6" s="49" t="n">
        <f aca="false">H6+SUM(K6:N6)</f>
        <v>512</v>
      </c>
      <c r="P6" s="51" t="n">
        <v>164.93</v>
      </c>
      <c r="Q6" s="53" t="n">
        <f aca="false">ROUND(P6/$O6*100,0)</f>
        <v>32</v>
      </c>
      <c r="R6" s="51" t="n">
        <v>423.65</v>
      </c>
      <c r="S6" s="53" t="n">
        <f aca="false">ROUND(R6/$O6*100,0)</f>
        <v>83</v>
      </c>
      <c r="T6" s="55" t="n">
        <v>443.65</v>
      </c>
      <c r="U6" s="53" t="n">
        <f aca="false">ROUND(T6/$O6*100,0)</f>
        <v>87</v>
      </c>
      <c r="V6" s="55" t="n">
        <v>443.65</v>
      </c>
      <c r="W6" s="53" t="n">
        <f aca="false">ROUND(V6/$O6*100,0)</f>
        <v>87</v>
      </c>
    </row>
    <row r="7" customFormat="false" ht="12.8" hidden="false" customHeight="false" outlineLevel="0" collapsed="false">
      <c r="A7" s="96" t="n">
        <v>90100</v>
      </c>
      <c r="B7" s="111" t="s">
        <v>502</v>
      </c>
      <c r="C7" s="135" t="n">
        <v>625001</v>
      </c>
      <c r="D7" s="84"/>
      <c r="E7" s="136" t="n">
        <v>41</v>
      </c>
      <c r="F7" s="85" t="s">
        <v>101</v>
      </c>
      <c r="G7" s="47" t="s">
        <v>184</v>
      </c>
      <c r="H7" s="49" t="n">
        <v>72</v>
      </c>
      <c r="I7" s="49" t="n">
        <v>25</v>
      </c>
      <c r="J7" s="49" t="n">
        <v>25</v>
      </c>
      <c r="K7" s="51"/>
      <c r="L7" s="55"/>
      <c r="M7" s="55"/>
      <c r="N7" s="55"/>
      <c r="O7" s="49" t="n">
        <f aca="false">H7+SUM(K7:N7)</f>
        <v>72</v>
      </c>
      <c r="P7" s="51" t="n">
        <v>23.08</v>
      </c>
      <c r="Q7" s="53" t="n">
        <f aca="false">ROUND(P7/$O7*100,0)</f>
        <v>32</v>
      </c>
      <c r="R7" s="51" t="n">
        <v>59.3</v>
      </c>
      <c r="S7" s="53" t="n">
        <f aca="false">ROUND(R7/$O7*100,0)</f>
        <v>82</v>
      </c>
      <c r="T7" s="55" t="n">
        <v>62.1</v>
      </c>
      <c r="U7" s="53" t="n">
        <f aca="false">ROUND(T7/$O7*100,0)</f>
        <v>86</v>
      </c>
      <c r="V7" s="55" t="n">
        <v>62.1</v>
      </c>
      <c r="W7" s="53" t="n">
        <f aca="false">ROUND(V7/$O7*100,0)</f>
        <v>86</v>
      </c>
    </row>
    <row r="8" customFormat="false" ht="12.8" hidden="false" customHeight="false" outlineLevel="0" collapsed="false">
      <c r="A8" s="96" t="n">
        <v>90100</v>
      </c>
      <c r="B8" s="111" t="s">
        <v>502</v>
      </c>
      <c r="C8" s="135" t="n">
        <v>625002</v>
      </c>
      <c r="D8" s="84"/>
      <c r="E8" s="136" t="n">
        <v>41</v>
      </c>
      <c r="F8" s="85" t="s">
        <v>101</v>
      </c>
      <c r="G8" s="47" t="s">
        <v>185</v>
      </c>
      <c r="H8" s="49" t="n">
        <v>717</v>
      </c>
      <c r="I8" s="49" t="n">
        <v>252</v>
      </c>
      <c r="J8" s="49" t="n">
        <v>252</v>
      </c>
      <c r="K8" s="51"/>
      <c r="L8" s="55"/>
      <c r="M8" s="55"/>
      <c r="N8" s="55"/>
      <c r="O8" s="49" t="n">
        <f aca="false">H8+SUM(K8:N8)</f>
        <v>717</v>
      </c>
      <c r="P8" s="51" t="n">
        <v>230.9</v>
      </c>
      <c r="Q8" s="53" t="n">
        <f aca="false">ROUND(P8/$O8*100,0)</f>
        <v>32</v>
      </c>
      <c r="R8" s="51" t="n">
        <v>593.11</v>
      </c>
      <c r="S8" s="53" t="n">
        <f aca="false">ROUND(R8/$O8*100,0)</f>
        <v>83</v>
      </c>
      <c r="T8" s="55" t="n">
        <v>621.11</v>
      </c>
      <c r="U8" s="53" t="n">
        <f aca="false">ROUND(T8/$O8*100,0)</f>
        <v>87</v>
      </c>
      <c r="V8" s="55" t="n">
        <v>621.11</v>
      </c>
      <c r="W8" s="53" t="n">
        <f aca="false">ROUND(V8/$O8*100,0)</f>
        <v>87</v>
      </c>
    </row>
    <row r="9" customFormat="false" ht="12.8" hidden="false" customHeight="false" outlineLevel="0" collapsed="false">
      <c r="A9" s="96" t="n">
        <v>90100</v>
      </c>
      <c r="B9" s="111" t="s">
        <v>502</v>
      </c>
      <c r="C9" s="135" t="n">
        <v>625003</v>
      </c>
      <c r="D9" s="84"/>
      <c r="E9" s="136" t="n">
        <v>41</v>
      </c>
      <c r="F9" s="85" t="s">
        <v>101</v>
      </c>
      <c r="G9" s="47" t="s">
        <v>186</v>
      </c>
      <c r="H9" s="49" t="n">
        <v>41</v>
      </c>
      <c r="I9" s="49" t="n">
        <v>14</v>
      </c>
      <c r="J9" s="49" t="n">
        <v>14</v>
      </c>
      <c r="K9" s="51"/>
      <c r="L9" s="55"/>
      <c r="M9" s="55"/>
      <c r="N9" s="55"/>
      <c r="O9" s="49" t="n">
        <f aca="false">H9+SUM(K9:N9)</f>
        <v>41</v>
      </c>
      <c r="P9" s="51" t="n">
        <v>13.18</v>
      </c>
      <c r="Q9" s="53" t="n">
        <f aca="false">ROUND(P9/$O9*100,0)</f>
        <v>32</v>
      </c>
      <c r="R9" s="51" t="n">
        <v>33.87</v>
      </c>
      <c r="S9" s="53" t="n">
        <f aca="false">ROUND(R9/$O9*100,0)</f>
        <v>83</v>
      </c>
      <c r="T9" s="55" t="n">
        <v>35.47</v>
      </c>
      <c r="U9" s="53" t="n">
        <f aca="false">ROUND(T9/$O9*100,0)</f>
        <v>87</v>
      </c>
      <c r="V9" s="55" t="n">
        <v>35.47</v>
      </c>
      <c r="W9" s="53" t="n">
        <f aca="false">ROUND(V9/$O9*100,0)</f>
        <v>87</v>
      </c>
    </row>
    <row r="10" customFormat="false" ht="12.8" hidden="false" customHeight="false" outlineLevel="0" collapsed="false">
      <c r="A10" s="96" t="n">
        <v>90100</v>
      </c>
      <c r="B10" s="111" t="s">
        <v>502</v>
      </c>
      <c r="C10" s="135" t="n">
        <v>625004</v>
      </c>
      <c r="D10" s="84"/>
      <c r="E10" s="136" t="n">
        <v>41</v>
      </c>
      <c r="F10" s="85" t="s">
        <v>101</v>
      </c>
      <c r="G10" s="47" t="s">
        <v>187</v>
      </c>
      <c r="H10" s="49" t="n">
        <v>115</v>
      </c>
      <c r="I10" s="49" t="n">
        <v>55</v>
      </c>
      <c r="J10" s="49" t="n">
        <v>55</v>
      </c>
      <c r="K10" s="51" t="n">
        <v>40</v>
      </c>
      <c r="L10" s="55"/>
      <c r="M10" s="55"/>
      <c r="N10" s="55"/>
      <c r="O10" s="49" t="n">
        <f aca="false">H10+SUM(K10:N10)</f>
        <v>155</v>
      </c>
      <c r="P10" s="51" t="n">
        <v>49.48</v>
      </c>
      <c r="Q10" s="53" t="n">
        <f aca="false">ROUND(P10/$O10*100,0)</f>
        <v>32</v>
      </c>
      <c r="R10" s="51" t="n">
        <v>127.09</v>
      </c>
      <c r="S10" s="53" t="n">
        <f aca="false">ROUND(R10/$O10*100,0)</f>
        <v>82</v>
      </c>
      <c r="T10" s="55" t="n">
        <v>133.09</v>
      </c>
      <c r="U10" s="53" t="n">
        <f aca="false">ROUND(T10/$O10*100,0)</f>
        <v>86</v>
      </c>
      <c r="V10" s="55" t="n">
        <v>133.09</v>
      </c>
      <c r="W10" s="53" t="n">
        <f aca="false">ROUND(V10/$O10*100,0)</f>
        <v>86</v>
      </c>
    </row>
    <row r="11" customFormat="false" ht="12.8" hidden="false" customHeight="false" outlineLevel="0" collapsed="false">
      <c r="A11" s="96" t="n">
        <v>90100</v>
      </c>
      <c r="B11" s="111" t="s">
        <v>502</v>
      </c>
      <c r="C11" s="135" t="n">
        <v>625005</v>
      </c>
      <c r="D11" s="84"/>
      <c r="E11" s="136" t="n">
        <v>41</v>
      </c>
      <c r="F11" s="85" t="s">
        <v>101</v>
      </c>
      <c r="G11" s="47" t="s">
        <v>188</v>
      </c>
      <c r="H11" s="49" t="n">
        <v>51</v>
      </c>
      <c r="I11" s="49" t="n">
        <v>18</v>
      </c>
      <c r="J11" s="49" t="n">
        <v>18</v>
      </c>
      <c r="K11" s="51"/>
      <c r="L11" s="55"/>
      <c r="M11" s="55"/>
      <c r="N11" s="55"/>
      <c r="O11" s="49" t="n">
        <f aca="false">H11+SUM(K11:N11)</f>
        <v>51</v>
      </c>
      <c r="P11" s="51" t="n">
        <v>16.49</v>
      </c>
      <c r="Q11" s="53" t="n">
        <f aca="false">ROUND(P11/$O11*100,0)</f>
        <v>32</v>
      </c>
      <c r="R11" s="51" t="n">
        <v>42.36</v>
      </c>
      <c r="S11" s="53" t="n">
        <f aca="false">ROUND(R11/$O11*100,0)</f>
        <v>83</v>
      </c>
      <c r="T11" s="55" t="n">
        <v>44.36</v>
      </c>
      <c r="U11" s="53" t="n">
        <f aca="false">ROUND(T11/$O11*100,0)</f>
        <v>87</v>
      </c>
      <c r="V11" s="55" t="n">
        <v>44.36</v>
      </c>
      <c r="W11" s="53" t="n">
        <f aca="false">ROUND(V11/$O11*100,0)</f>
        <v>87</v>
      </c>
    </row>
    <row r="12" customFormat="false" ht="12.8" hidden="false" customHeight="false" outlineLevel="0" collapsed="false">
      <c r="A12" s="96" t="n">
        <v>90100</v>
      </c>
      <c r="B12" s="111" t="s">
        <v>502</v>
      </c>
      <c r="C12" s="135" t="n">
        <v>625007</v>
      </c>
      <c r="D12" s="84"/>
      <c r="E12" s="136" t="n">
        <v>41</v>
      </c>
      <c r="F12" s="85" t="s">
        <v>101</v>
      </c>
      <c r="G12" s="47" t="s">
        <v>189</v>
      </c>
      <c r="H12" s="49" t="n">
        <v>243</v>
      </c>
      <c r="I12" s="49" t="n">
        <v>86</v>
      </c>
      <c r="J12" s="49" t="n">
        <v>86</v>
      </c>
      <c r="K12" s="51"/>
      <c r="L12" s="55"/>
      <c r="M12" s="55"/>
      <c r="N12" s="55"/>
      <c r="O12" s="49" t="n">
        <f aca="false">H12+SUM(K12:N12)</f>
        <v>243</v>
      </c>
      <c r="P12" s="51" t="n">
        <v>78.34</v>
      </c>
      <c r="Q12" s="53" t="n">
        <f aca="false">ROUND(P12/$O12*100,0)</f>
        <v>32</v>
      </c>
      <c r="R12" s="51" t="n">
        <v>201.23</v>
      </c>
      <c r="S12" s="53" t="n">
        <f aca="false">ROUND(R12/$O12*100,0)</f>
        <v>83</v>
      </c>
      <c r="T12" s="55" t="n">
        <v>210.73</v>
      </c>
      <c r="U12" s="53" t="n">
        <f aca="false">ROUND(T12/$O12*100,0)</f>
        <v>87</v>
      </c>
      <c r="V12" s="55" t="n">
        <v>210.73</v>
      </c>
      <c r="W12" s="53" t="n">
        <f aca="false">ROUND(V12/$O12*100,0)</f>
        <v>87</v>
      </c>
    </row>
    <row r="13" customFormat="false" ht="12.8" hidden="false" customHeight="false" outlineLevel="0" collapsed="false">
      <c r="A13" s="96" t="n">
        <v>90100</v>
      </c>
      <c r="B13" s="111" t="s">
        <v>502</v>
      </c>
      <c r="C13" s="135" t="n">
        <v>620</v>
      </c>
      <c r="D13" s="84"/>
      <c r="E13" s="136" t="n">
        <v>41</v>
      </c>
      <c r="F13" s="85" t="s">
        <v>101</v>
      </c>
      <c r="G13" s="47" t="s">
        <v>191</v>
      </c>
      <c r="H13" s="49" t="n">
        <f aca="false">SUM(H6:H12)</f>
        <v>1751</v>
      </c>
      <c r="I13" s="49" t="n">
        <f aca="false">SUM(I6:I12)</f>
        <v>630</v>
      </c>
      <c r="J13" s="49" t="n">
        <f aca="false">SUM(J6:J12)</f>
        <v>630</v>
      </c>
      <c r="K13" s="51" t="n">
        <f aca="false">SUM(K6:K12)</f>
        <v>40</v>
      </c>
      <c r="L13" s="49" t="n">
        <f aca="false">SUM(L6:L12)</f>
        <v>0</v>
      </c>
      <c r="M13" s="49" t="n">
        <f aca="false">SUM(M6:M12)</f>
        <v>0</v>
      </c>
      <c r="N13" s="49" t="n">
        <f aca="false">SUM(N6:N12)</f>
        <v>0</v>
      </c>
      <c r="O13" s="49" t="n">
        <f aca="false">SUM(O6:O12)</f>
        <v>1791</v>
      </c>
      <c r="P13" s="51" t="n">
        <f aca="false">SUM(P6:P12)</f>
        <v>576.4</v>
      </c>
      <c r="Q13" s="53" t="n">
        <f aca="false">ROUND(P13/$O13*100,0)</f>
        <v>32</v>
      </c>
      <c r="R13" s="51" t="n">
        <f aca="false">SUM(R6:R12)</f>
        <v>1480.61</v>
      </c>
      <c r="S13" s="53" t="n">
        <f aca="false">ROUND(R13/$O13*100,0)</f>
        <v>83</v>
      </c>
      <c r="T13" s="49" t="n">
        <f aca="false">SUM(T6:T12)</f>
        <v>1550.51</v>
      </c>
      <c r="U13" s="53" t="n">
        <f aca="false">ROUND(T13/$O13*100,0)</f>
        <v>87</v>
      </c>
      <c r="V13" s="49" t="n">
        <f aca="false">SUM(V6:V12)</f>
        <v>1550.51</v>
      </c>
      <c r="W13" s="53" t="n">
        <f aca="false">ROUND(V13/$O13*100,0)</f>
        <v>87</v>
      </c>
    </row>
    <row r="14" customFormat="false" ht="12.8" hidden="false" customHeight="false" outlineLevel="0" collapsed="false">
      <c r="A14" s="96" t="n">
        <v>90100</v>
      </c>
      <c r="B14" s="111" t="s">
        <v>502</v>
      </c>
      <c r="C14" s="136" t="n">
        <v>632001</v>
      </c>
      <c r="D14" s="101"/>
      <c r="E14" s="136" t="n">
        <v>41</v>
      </c>
      <c r="F14" s="90" t="s">
        <v>101</v>
      </c>
      <c r="G14" s="61" t="s">
        <v>503</v>
      </c>
      <c r="H14" s="49" t="n">
        <v>803</v>
      </c>
      <c r="I14" s="49" t="n">
        <f aca="false">H14</f>
        <v>803</v>
      </c>
      <c r="J14" s="49" t="n">
        <f aca="false">I14</f>
        <v>803</v>
      </c>
      <c r="K14" s="51"/>
      <c r="L14" s="55"/>
      <c r="M14" s="55"/>
      <c r="N14" s="55"/>
      <c r="O14" s="49" t="n">
        <f aca="false">H14+SUM(K14:N14)</f>
        <v>803</v>
      </c>
      <c r="P14" s="51" t="n">
        <v>146</v>
      </c>
      <c r="Q14" s="53" t="n">
        <f aca="false">ROUND(P14/$O14*100,0)</f>
        <v>18</v>
      </c>
      <c r="R14" s="51" t="n">
        <v>365</v>
      </c>
      <c r="S14" s="53" t="n">
        <f aca="false">ROUND(R14/$O14*100,0)</f>
        <v>45</v>
      </c>
      <c r="T14" s="55" t="n">
        <v>584</v>
      </c>
      <c r="U14" s="53" t="n">
        <f aca="false">ROUND(T14/$O14*100,0)</f>
        <v>73</v>
      </c>
      <c r="V14" s="55" t="n">
        <v>803</v>
      </c>
      <c r="W14" s="53" t="n">
        <f aca="false">ROUND(V14/$O14*100,0)</f>
        <v>100</v>
      </c>
    </row>
    <row r="15" customFormat="false" ht="12.8" hidden="false" customHeight="false" outlineLevel="0" collapsed="false">
      <c r="A15" s="96" t="n">
        <v>90100</v>
      </c>
      <c r="B15" s="111" t="s">
        <v>502</v>
      </c>
      <c r="C15" s="136" t="n">
        <v>632003</v>
      </c>
      <c r="D15" s="101"/>
      <c r="E15" s="136" t="n">
        <v>41</v>
      </c>
      <c r="F15" s="90" t="s">
        <v>101</v>
      </c>
      <c r="G15" s="61" t="s">
        <v>192</v>
      </c>
      <c r="H15" s="49" t="n">
        <v>25</v>
      </c>
      <c r="I15" s="49" t="n">
        <f aca="false">H15</f>
        <v>25</v>
      </c>
      <c r="J15" s="49" t="n">
        <f aca="false">I15</f>
        <v>25</v>
      </c>
      <c r="K15" s="51"/>
      <c r="L15" s="55" t="n">
        <v>25</v>
      </c>
      <c r="M15" s="55"/>
      <c r="N15" s="55"/>
      <c r="O15" s="49" t="n">
        <f aca="false">H15+SUM(K15:N15)</f>
        <v>50</v>
      </c>
      <c r="P15" s="51" t="n">
        <v>0</v>
      </c>
      <c r="Q15" s="53" t="n">
        <f aca="false">ROUND(P15/$O15*100,0)</f>
        <v>0</v>
      </c>
      <c r="R15" s="51" t="n">
        <v>28.45</v>
      </c>
      <c r="S15" s="53" t="n">
        <f aca="false">ROUND(R15/$O15*100,0)</f>
        <v>57</v>
      </c>
      <c r="T15" s="55" t="n">
        <v>28.45</v>
      </c>
      <c r="U15" s="53" t="n">
        <f aca="false">ROUND(T15/$O15*100,0)</f>
        <v>57</v>
      </c>
      <c r="V15" s="55" t="n">
        <v>28.45</v>
      </c>
      <c r="W15" s="53" t="n">
        <f aca="false">ROUND(V15/$O15*100,0)</f>
        <v>57</v>
      </c>
    </row>
    <row r="16" customFormat="false" ht="12.8" hidden="false" customHeight="false" outlineLevel="0" collapsed="false">
      <c r="A16" s="96" t="n">
        <v>90100</v>
      </c>
      <c r="B16" s="111" t="s">
        <v>502</v>
      </c>
      <c r="C16" s="136" t="n">
        <v>633004</v>
      </c>
      <c r="D16" s="101"/>
      <c r="E16" s="136" t="n">
        <v>41</v>
      </c>
      <c r="F16" s="90" t="s">
        <v>101</v>
      </c>
      <c r="G16" s="61" t="s">
        <v>285</v>
      </c>
      <c r="H16" s="49" t="n">
        <v>0</v>
      </c>
      <c r="I16" s="49" t="n">
        <f aca="false">H16</f>
        <v>0</v>
      </c>
      <c r="J16" s="49" t="n">
        <f aca="false">I16</f>
        <v>0</v>
      </c>
      <c r="K16" s="51" t="n">
        <v>188</v>
      </c>
      <c r="L16" s="55"/>
      <c r="M16" s="55"/>
      <c r="N16" s="55"/>
      <c r="O16" s="49" t="n">
        <f aca="false">H16+SUM(K16:N16)</f>
        <v>188</v>
      </c>
      <c r="P16" s="51" t="n">
        <v>0</v>
      </c>
      <c r="Q16" s="53" t="n">
        <f aca="false">ROUND(P16/$O16*100,0)</f>
        <v>0</v>
      </c>
      <c r="R16" s="51" t="n">
        <v>188</v>
      </c>
      <c r="S16" s="53" t="n">
        <f aca="false">ROUND(R16/$O16*100,0)</f>
        <v>100</v>
      </c>
      <c r="T16" s="55" t="n">
        <v>188</v>
      </c>
      <c r="U16" s="53" t="n">
        <f aca="false">ROUND(T16/$O16*100,0)</f>
        <v>100</v>
      </c>
      <c r="V16" s="55" t="n">
        <v>188</v>
      </c>
      <c r="W16" s="53" t="n">
        <f aca="false">ROUND(V16/$O16*100,0)</f>
        <v>100</v>
      </c>
    </row>
    <row r="17" customFormat="false" ht="12.8" hidden="false" customHeight="false" outlineLevel="0" collapsed="false">
      <c r="A17" s="96" t="n">
        <v>90100</v>
      </c>
      <c r="B17" s="111" t="s">
        <v>502</v>
      </c>
      <c r="C17" s="136" t="n">
        <v>633006</v>
      </c>
      <c r="D17" s="101"/>
      <c r="E17" s="136" t="n">
        <v>41</v>
      </c>
      <c r="F17" s="90" t="s">
        <v>101</v>
      </c>
      <c r="G17" s="61" t="s">
        <v>193</v>
      </c>
      <c r="H17" s="49" t="n">
        <v>0</v>
      </c>
      <c r="I17" s="49" t="n">
        <f aca="false">H17</f>
        <v>0</v>
      </c>
      <c r="J17" s="49" t="n">
        <f aca="false">I17</f>
        <v>0</v>
      </c>
      <c r="K17" s="51" t="n">
        <v>300</v>
      </c>
      <c r="L17" s="55" t="n">
        <v>700</v>
      </c>
      <c r="M17" s="55"/>
      <c r="N17" s="55"/>
      <c r="O17" s="49" t="n">
        <f aca="false">H17+SUM(K17:N17)</f>
        <v>1000</v>
      </c>
      <c r="P17" s="51" t="n">
        <v>0</v>
      </c>
      <c r="Q17" s="53" t="n">
        <f aca="false">ROUND(P17/$O17*100,0)</f>
        <v>0</v>
      </c>
      <c r="R17" s="51" t="n">
        <v>233.89</v>
      </c>
      <c r="S17" s="53" t="n">
        <f aca="false">ROUND(R17/$O17*100,0)</f>
        <v>23</v>
      </c>
      <c r="T17" s="55" t="n">
        <v>311.02</v>
      </c>
      <c r="U17" s="53" t="n">
        <f aca="false">ROUND(T17/$O17*100,0)</f>
        <v>31</v>
      </c>
      <c r="V17" s="55" t="n">
        <v>476.76</v>
      </c>
      <c r="W17" s="53" t="n">
        <f aca="false">ROUND(V17/$O17*100,0)</f>
        <v>48</v>
      </c>
    </row>
    <row r="18" customFormat="false" ht="12.8" hidden="false" customHeight="false" outlineLevel="0" collapsed="false">
      <c r="A18" s="96" t="n">
        <v>90100</v>
      </c>
      <c r="B18" s="111" t="s">
        <v>502</v>
      </c>
      <c r="C18" s="136" t="n">
        <v>633010</v>
      </c>
      <c r="D18" s="101"/>
      <c r="E18" s="136" t="n">
        <v>41</v>
      </c>
      <c r="F18" s="90" t="s">
        <v>101</v>
      </c>
      <c r="G18" s="61" t="s">
        <v>504</v>
      </c>
      <c r="H18" s="49" t="n">
        <v>0</v>
      </c>
      <c r="I18" s="49" t="n">
        <f aca="false">H18</f>
        <v>0</v>
      </c>
      <c r="J18" s="49" t="n">
        <f aca="false">I18</f>
        <v>0</v>
      </c>
      <c r="K18" s="51"/>
      <c r="L18" s="55" t="n">
        <v>700</v>
      </c>
      <c r="M18" s="55"/>
      <c r="N18" s="55"/>
      <c r="O18" s="49" t="n">
        <f aca="false">H18+SUM(K18:N18)</f>
        <v>700</v>
      </c>
      <c r="P18" s="51" t="n">
        <v>0</v>
      </c>
      <c r="Q18" s="53" t="n">
        <f aca="false">ROUND(P18/$O18*100,0)</f>
        <v>0</v>
      </c>
      <c r="R18" s="51" t="n">
        <v>0</v>
      </c>
      <c r="S18" s="53" t="n">
        <f aca="false">ROUND(R18/$O18*100,0)</f>
        <v>0</v>
      </c>
      <c r="T18" s="55" t="n">
        <v>659</v>
      </c>
      <c r="U18" s="53" t="n">
        <f aca="false">ROUND(T18/$O18*100,0)</f>
        <v>94</v>
      </c>
      <c r="V18" s="55" t="n">
        <v>659</v>
      </c>
      <c r="W18" s="53" t="n">
        <f aca="false">ROUND(V18/$O18*100,0)</f>
        <v>94</v>
      </c>
    </row>
    <row r="19" customFormat="false" ht="12.8" hidden="false" customHeight="false" outlineLevel="0" collapsed="false">
      <c r="A19" s="96" t="n">
        <v>90100</v>
      </c>
      <c r="B19" s="111" t="s">
        <v>502</v>
      </c>
      <c r="C19" s="136" t="n">
        <v>633015</v>
      </c>
      <c r="D19" s="101"/>
      <c r="E19" s="136" t="n">
        <v>41</v>
      </c>
      <c r="F19" s="90" t="s">
        <v>101</v>
      </c>
      <c r="G19" s="61" t="s">
        <v>505</v>
      </c>
      <c r="H19" s="49" t="n">
        <v>200</v>
      </c>
      <c r="I19" s="49" t="n">
        <f aca="false">H19</f>
        <v>200</v>
      </c>
      <c r="J19" s="49" t="n">
        <f aca="false">I19</f>
        <v>200</v>
      </c>
      <c r="K19" s="51"/>
      <c r="L19" s="55"/>
      <c r="M19" s="55"/>
      <c r="N19" s="55"/>
      <c r="O19" s="49" t="n">
        <f aca="false">H19+SUM(K19:N19)</f>
        <v>200</v>
      </c>
      <c r="P19" s="51" t="n">
        <v>0</v>
      </c>
      <c r="Q19" s="53" t="n">
        <f aca="false">ROUND(P19/$O19*100,0)</f>
        <v>0</v>
      </c>
      <c r="R19" s="51" t="n">
        <v>29.01</v>
      </c>
      <c r="S19" s="53" t="n">
        <f aca="false">ROUND(R19/$O19*100,0)</f>
        <v>15</v>
      </c>
      <c r="T19" s="55" t="n">
        <v>29.01</v>
      </c>
      <c r="U19" s="53" t="n">
        <f aca="false">ROUND(T19/$O19*100,0)</f>
        <v>15</v>
      </c>
      <c r="V19" s="55" t="n">
        <v>29.01</v>
      </c>
      <c r="W19" s="53" t="n">
        <f aca="false">ROUND(V19/$O19*100,0)</f>
        <v>15</v>
      </c>
    </row>
    <row r="20" customFormat="false" ht="12.8" hidden="false" customHeight="false" outlineLevel="0" collapsed="false">
      <c r="A20" s="96" t="n">
        <v>90100</v>
      </c>
      <c r="B20" s="111" t="s">
        <v>502</v>
      </c>
      <c r="C20" s="136" t="n">
        <v>633016</v>
      </c>
      <c r="D20" s="101"/>
      <c r="E20" s="136" t="n">
        <v>41</v>
      </c>
      <c r="F20" s="90" t="s">
        <v>101</v>
      </c>
      <c r="G20" s="61" t="s">
        <v>194</v>
      </c>
      <c r="H20" s="49" t="n">
        <v>0</v>
      </c>
      <c r="I20" s="49" t="n">
        <f aca="false">H20</f>
        <v>0</v>
      </c>
      <c r="J20" s="49" t="n">
        <f aca="false">I20</f>
        <v>0</v>
      </c>
      <c r="K20" s="51" t="n">
        <v>500</v>
      </c>
      <c r="L20" s="55" t="n">
        <f aca="false">100+200</f>
        <v>300</v>
      </c>
      <c r="M20" s="55"/>
      <c r="N20" s="55"/>
      <c r="O20" s="49" t="n">
        <f aca="false">H20+SUM(K20:N20)</f>
        <v>800</v>
      </c>
      <c r="P20" s="51" t="n">
        <v>0</v>
      </c>
      <c r="Q20" s="53" t="n">
        <f aca="false">ROUND(P20/$O20*100,0)</f>
        <v>0</v>
      </c>
      <c r="R20" s="51" t="n">
        <v>599.82</v>
      </c>
      <c r="S20" s="53" t="n">
        <f aca="false">ROUND(R20/$O20*100,0)</f>
        <v>75</v>
      </c>
      <c r="T20" s="55" t="n">
        <v>599.82</v>
      </c>
      <c r="U20" s="53" t="n">
        <f aca="false">ROUND(T20/$O20*100,0)</f>
        <v>75</v>
      </c>
      <c r="V20" s="55" t="n">
        <v>599.82</v>
      </c>
      <c r="W20" s="53" t="n">
        <f aca="false">ROUND(V20/$O20*100,0)</f>
        <v>75</v>
      </c>
    </row>
    <row r="21" customFormat="false" ht="12.8" hidden="false" customHeight="false" outlineLevel="0" collapsed="false">
      <c r="A21" s="96" t="n">
        <v>90100</v>
      </c>
      <c r="B21" s="111" t="s">
        <v>502</v>
      </c>
      <c r="C21" s="136" t="n">
        <v>634001</v>
      </c>
      <c r="D21" s="101"/>
      <c r="E21" s="136" t="n">
        <v>41</v>
      </c>
      <c r="F21" s="90" t="s">
        <v>101</v>
      </c>
      <c r="G21" s="61" t="s">
        <v>195</v>
      </c>
      <c r="H21" s="49" t="n">
        <v>400</v>
      </c>
      <c r="I21" s="49" t="n">
        <f aca="false">H21</f>
        <v>400</v>
      </c>
      <c r="J21" s="49" t="n">
        <f aca="false">I21</f>
        <v>400</v>
      </c>
      <c r="K21" s="51"/>
      <c r="L21" s="55"/>
      <c r="M21" s="55"/>
      <c r="N21" s="55"/>
      <c r="O21" s="49" t="n">
        <f aca="false">H21+SUM(K21:N21)</f>
        <v>400</v>
      </c>
      <c r="P21" s="51" t="n">
        <v>59.53</v>
      </c>
      <c r="Q21" s="53" t="n">
        <f aca="false">ROUND(P21/$O21*100,0)</f>
        <v>15</v>
      </c>
      <c r="R21" s="51" t="n">
        <v>74.7</v>
      </c>
      <c r="S21" s="53" t="n">
        <f aca="false">ROUND(R21/$O21*100,0)</f>
        <v>19</v>
      </c>
      <c r="T21" s="55" t="n">
        <v>210.76</v>
      </c>
      <c r="U21" s="53" t="n">
        <f aca="false">ROUND(T21/$O21*100,0)</f>
        <v>53</v>
      </c>
      <c r="V21" s="55" t="n">
        <v>316.01</v>
      </c>
      <c r="W21" s="53" t="n">
        <f aca="false">ROUND(V21/$O21*100,0)</f>
        <v>79</v>
      </c>
    </row>
    <row r="22" customFormat="false" ht="12.8" hidden="false" customHeight="false" outlineLevel="0" collapsed="false">
      <c r="A22" s="96" t="n">
        <v>90100</v>
      </c>
      <c r="B22" s="111" t="s">
        <v>502</v>
      </c>
      <c r="C22" s="136" t="n">
        <v>634004</v>
      </c>
      <c r="D22" s="101"/>
      <c r="E22" s="136" t="n">
        <v>41</v>
      </c>
      <c r="F22" s="90" t="s">
        <v>101</v>
      </c>
      <c r="G22" s="61" t="s">
        <v>485</v>
      </c>
      <c r="H22" s="49" t="n">
        <v>0</v>
      </c>
      <c r="I22" s="49" t="n">
        <f aca="false">H22</f>
        <v>0</v>
      </c>
      <c r="J22" s="49" t="n">
        <f aca="false">I22</f>
        <v>0</v>
      </c>
      <c r="K22" s="51" t="n">
        <v>300</v>
      </c>
      <c r="L22" s="55"/>
      <c r="M22" s="55"/>
      <c r="N22" s="55"/>
      <c r="O22" s="49" t="n">
        <f aca="false">H22+SUM(K22:N22)</f>
        <v>300</v>
      </c>
      <c r="P22" s="51" t="n">
        <v>59.53</v>
      </c>
      <c r="Q22" s="53" t="n">
        <f aca="false">ROUND(P22/$O22*100,0)</f>
        <v>20</v>
      </c>
      <c r="R22" s="51" t="n">
        <v>175</v>
      </c>
      <c r="S22" s="53" t="n">
        <f aca="false">ROUND(R22/$O22*100,0)</f>
        <v>58</v>
      </c>
      <c r="T22" s="55" t="n">
        <v>175</v>
      </c>
      <c r="U22" s="53" t="n">
        <f aca="false">ROUND(T22/$O22*100,0)</f>
        <v>58</v>
      </c>
      <c r="V22" s="55" t="n">
        <v>175</v>
      </c>
      <c r="W22" s="53" t="n">
        <f aca="false">ROUND(V22/$O22*100,0)</f>
        <v>58</v>
      </c>
    </row>
    <row r="23" customFormat="false" ht="12.8" hidden="false" customHeight="false" outlineLevel="0" collapsed="false">
      <c r="A23" s="96" t="n">
        <v>90100</v>
      </c>
      <c r="B23" s="111" t="s">
        <v>502</v>
      </c>
      <c r="C23" s="136" t="n">
        <v>635006</v>
      </c>
      <c r="D23" s="101"/>
      <c r="E23" s="136" t="n">
        <v>41</v>
      </c>
      <c r="F23" s="90" t="s">
        <v>101</v>
      </c>
      <c r="G23" s="61" t="s">
        <v>506</v>
      </c>
      <c r="H23" s="49" t="n">
        <f aca="false">5000-H29</f>
        <v>5000</v>
      </c>
      <c r="I23" s="49" t="n">
        <v>150</v>
      </c>
      <c r="J23" s="49" t="n">
        <f aca="false">I23</f>
        <v>150</v>
      </c>
      <c r="K23" s="51"/>
      <c r="L23" s="55" t="n">
        <v>625</v>
      </c>
      <c r="M23" s="55"/>
      <c r="N23" s="55" t="n">
        <f aca="false">-400-200</f>
        <v>-600</v>
      </c>
      <c r="O23" s="49" t="n">
        <f aca="false">H23+SUM(K23:N23)</f>
        <v>5025</v>
      </c>
      <c r="P23" s="51" t="n">
        <v>0</v>
      </c>
      <c r="Q23" s="53" t="n">
        <f aca="false">ROUND(P23/$O23*100,0)</f>
        <v>0</v>
      </c>
      <c r="R23" s="51" t="n">
        <v>254.22</v>
      </c>
      <c r="S23" s="53" t="n">
        <f aca="false">ROUND(R23/$O23*100,0)</f>
        <v>5</v>
      </c>
      <c r="T23" s="55" t="n">
        <v>2312.66</v>
      </c>
      <c r="U23" s="53" t="n">
        <f aca="false">ROUND(T23/$O23*100,0)</f>
        <v>46</v>
      </c>
      <c r="V23" s="55" t="n">
        <v>2470.74</v>
      </c>
      <c r="W23" s="53" t="n">
        <f aca="false">ROUND(V23/$O23*100,0)</f>
        <v>49</v>
      </c>
    </row>
    <row r="24" customFormat="false" ht="12.8" hidden="false" customHeight="false" outlineLevel="0" collapsed="false">
      <c r="A24" s="96" t="n">
        <v>90100</v>
      </c>
      <c r="B24" s="111" t="s">
        <v>502</v>
      </c>
      <c r="C24" s="136" t="n">
        <v>636001</v>
      </c>
      <c r="D24" s="101"/>
      <c r="E24" s="136" t="n">
        <v>41</v>
      </c>
      <c r="F24" s="90" t="s">
        <v>101</v>
      </c>
      <c r="G24" s="61" t="s">
        <v>507</v>
      </c>
      <c r="H24" s="49" t="n">
        <v>100</v>
      </c>
      <c r="I24" s="49" t="n">
        <f aca="false">H24</f>
        <v>100</v>
      </c>
      <c r="J24" s="49" t="n">
        <f aca="false">I24</f>
        <v>100</v>
      </c>
      <c r="K24" s="51" t="n">
        <v>20</v>
      </c>
      <c r="L24" s="55"/>
      <c r="M24" s="55"/>
      <c r="N24" s="55"/>
      <c r="O24" s="49" t="n">
        <f aca="false">H24+SUM(K24:N24)</f>
        <v>120</v>
      </c>
      <c r="P24" s="51" t="n">
        <v>120</v>
      </c>
      <c r="Q24" s="53" t="n">
        <f aca="false">ROUND(P24/$O24*100,0)</f>
        <v>100</v>
      </c>
      <c r="R24" s="51" t="n">
        <v>120</v>
      </c>
      <c r="S24" s="53" t="n">
        <f aca="false">ROUND(R24/$O24*100,0)</f>
        <v>100</v>
      </c>
      <c r="T24" s="55" t="n">
        <v>120</v>
      </c>
      <c r="U24" s="53" t="n">
        <f aca="false">ROUND(T24/$O24*100,0)</f>
        <v>100</v>
      </c>
      <c r="V24" s="55" t="n">
        <v>120</v>
      </c>
      <c r="W24" s="53" t="n">
        <f aca="false">ROUND(V24/$O24*100,0)</f>
        <v>100</v>
      </c>
    </row>
    <row r="25" customFormat="false" ht="12.8" hidden="false" customHeight="false" outlineLevel="0" collapsed="false">
      <c r="A25" s="96" t="n">
        <v>90100</v>
      </c>
      <c r="B25" s="111" t="s">
        <v>502</v>
      </c>
      <c r="C25" s="136" t="n">
        <v>637002</v>
      </c>
      <c r="D25" s="101"/>
      <c r="E25" s="136" t="n">
        <v>41</v>
      </c>
      <c r="F25" s="90" t="s">
        <v>101</v>
      </c>
      <c r="G25" s="61" t="s">
        <v>508</v>
      </c>
      <c r="H25" s="49" t="n">
        <v>450</v>
      </c>
      <c r="I25" s="49" t="n">
        <f aca="false">H25</f>
        <v>450</v>
      </c>
      <c r="J25" s="49" t="n">
        <f aca="false">I25</f>
        <v>450</v>
      </c>
      <c r="K25" s="51" t="n">
        <v>2000</v>
      </c>
      <c r="L25" s="55" t="n">
        <v>-750</v>
      </c>
      <c r="M25" s="55"/>
      <c r="N25" s="55" t="n">
        <v>-32.75</v>
      </c>
      <c r="O25" s="49" t="n">
        <f aca="false">H25+SUM(K25:N25)</f>
        <v>1667.25</v>
      </c>
      <c r="P25" s="51" t="n">
        <v>0</v>
      </c>
      <c r="Q25" s="53" t="n">
        <f aca="false">ROUND(P25/$O25*100,0)</f>
        <v>0</v>
      </c>
      <c r="R25" s="51" t="n">
        <v>0</v>
      </c>
      <c r="S25" s="53" t="n">
        <f aca="false">ROUND(R25/$O25*100,0)</f>
        <v>0</v>
      </c>
      <c r="T25" s="55" t="n">
        <v>1667.25</v>
      </c>
      <c r="U25" s="53" t="n">
        <f aca="false">ROUND(T25/$O25*100,0)</f>
        <v>100</v>
      </c>
      <c r="V25" s="55" t="n">
        <v>1667.25</v>
      </c>
      <c r="W25" s="53" t="n">
        <f aca="false">ROUND(V25/$O25*100,0)</f>
        <v>100</v>
      </c>
    </row>
    <row r="26" customFormat="false" ht="12.8" hidden="false" customHeight="false" outlineLevel="0" collapsed="false">
      <c r="A26" s="96" t="n">
        <v>90100</v>
      </c>
      <c r="B26" s="111" t="s">
        <v>502</v>
      </c>
      <c r="C26" s="136" t="n">
        <v>637004</v>
      </c>
      <c r="D26" s="101"/>
      <c r="E26" s="136" t="n">
        <v>41</v>
      </c>
      <c r="F26" s="90" t="s">
        <v>101</v>
      </c>
      <c r="G26" s="61" t="s">
        <v>509</v>
      </c>
      <c r="H26" s="49" t="n">
        <v>1000</v>
      </c>
      <c r="I26" s="49" t="n">
        <f aca="false">H26</f>
        <v>1000</v>
      </c>
      <c r="J26" s="49" t="n">
        <f aca="false">I26</f>
        <v>1000</v>
      </c>
      <c r="K26" s="51"/>
      <c r="L26" s="55" t="n">
        <v>400</v>
      </c>
      <c r="M26" s="55"/>
      <c r="N26" s="55" t="n">
        <v>200</v>
      </c>
      <c r="O26" s="49" t="n">
        <f aca="false">H26+SUM(K26:N26)</f>
        <v>1600</v>
      </c>
      <c r="P26" s="51" t="n">
        <v>180</v>
      </c>
      <c r="Q26" s="53" t="n">
        <f aca="false">ROUND(P26/$O26*100,0)</f>
        <v>11</v>
      </c>
      <c r="R26" s="51" t="n">
        <v>825.86</v>
      </c>
      <c r="S26" s="53" t="n">
        <f aca="false">ROUND(R26/$O26*100,0)</f>
        <v>52</v>
      </c>
      <c r="T26" s="55" t="n">
        <v>1088.83</v>
      </c>
      <c r="U26" s="53" t="n">
        <f aca="false">ROUND(T26/$O26*100,0)</f>
        <v>68</v>
      </c>
      <c r="V26" s="55" t="n">
        <v>1483.42</v>
      </c>
      <c r="W26" s="53" t="n">
        <f aca="false">ROUND(V26/$O26*100,0)</f>
        <v>93</v>
      </c>
    </row>
    <row r="27" customFormat="false" ht="12.8" hidden="false" customHeight="false" outlineLevel="0" collapsed="false">
      <c r="A27" s="96" t="n">
        <v>90100</v>
      </c>
      <c r="B27" s="111" t="s">
        <v>502</v>
      </c>
      <c r="C27" s="136" t="n">
        <v>637012</v>
      </c>
      <c r="D27" s="101"/>
      <c r="E27" s="136" t="n">
        <v>41</v>
      </c>
      <c r="F27" s="90" t="s">
        <v>101</v>
      </c>
      <c r="G27" s="61" t="s">
        <v>510</v>
      </c>
      <c r="H27" s="49" t="n">
        <v>900</v>
      </c>
      <c r="I27" s="49" t="n">
        <f aca="false">H27</f>
        <v>900</v>
      </c>
      <c r="J27" s="49" t="n">
        <f aca="false">I27</f>
        <v>900</v>
      </c>
      <c r="K27" s="51"/>
      <c r="L27" s="55"/>
      <c r="M27" s="55"/>
      <c r="N27" s="55" t="n">
        <v>32.75</v>
      </c>
      <c r="O27" s="49" t="n">
        <f aca="false">H27+SUM(K27:N27)</f>
        <v>932.75</v>
      </c>
      <c r="P27" s="51" t="n">
        <v>56.84</v>
      </c>
      <c r="Q27" s="53" t="n">
        <f aca="false">ROUND(P27/$O27*100,0)</f>
        <v>6</v>
      </c>
      <c r="R27" s="51" t="n">
        <v>220.52</v>
      </c>
      <c r="S27" s="53" t="n">
        <f aca="false">ROUND(R27/$O27*100,0)</f>
        <v>24</v>
      </c>
      <c r="T27" s="55" t="n">
        <v>788.52</v>
      </c>
      <c r="U27" s="53" t="n">
        <f aca="false">ROUND(T27/$O27*100,0)</f>
        <v>85</v>
      </c>
      <c r="V27" s="55" t="n">
        <v>918.52</v>
      </c>
      <c r="W27" s="53" t="n">
        <f aca="false">ROUND(V27/$O27*100,0)</f>
        <v>98</v>
      </c>
    </row>
    <row r="28" customFormat="false" ht="12.8" hidden="false" customHeight="false" outlineLevel="0" collapsed="false">
      <c r="A28" s="96" t="n">
        <v>90100</v>
      </c>
      <c r="B28" s="111" t="s">
        <v>502</v>
      </c>
      <c r="C28" s="136" t="n">
        <v>637014</v>
      </c>
      <c r="D28" s="101"/>
      <c r="E28" s="136" t="n">
        <v>41</v>
      </c>
      <c r="F28" s="90" t="s">
        <v>101</v>
      </c>
      <c r="G28" s="61" t="s">
        <v>196</v>
      </c>
      <c r="H28" s="49" t="n">
        <v>77</v>
      </c>
      <c r="I28" s="50" t="n">
        <v>0</v>
      </c>
      <c r="J28" s="50" t="n">
        <v>0</v>
      </c>
      <c r="K28" s="51" t="n">
        <v>-32.2</v>
      </c>
      <c r="L28" s="55"/>
      <c r="M28" s="55"/>
      <c r="N28" s="55"/>
      <c r="O28" s="49" t="n">
        <f aca="false">H28+SUM(K28:N28)</f>
        <v>44.8</v>
      </c>
      <c r="P28" s="51" t="n">
        <v>44.8</v>
      </c>
      <c r="Q28" s="53" t="n">
        <f aca="false">ROUND(P28/$O28*100,0)</f>
        <v>100</v>
      </c>
      <c r="R28" s="51" t="n">
        <v>44.8</v>
      </c>
      <c r="S28" s="53" t="n">
        <f aca="false">ROUND(R28/$O28*100,0)</f>
        <v>100</v>
      </c>
      <c r="T28" s="55" t="n">
        <v>44.8</v>
      </c>
      <c r="U28" s="53" t="n">
        <f aca="false">ROUND(T28/$O28*100,0)</f>
        <v>100</v>
      </c>
      <c r="V28" s="55" t="n">
        <v>44.8</v>
      </c>
      <c r="W28" s="53" t="n">
        <f aca="false">ROUND(V28/$O28*100,0)</f>
        <v>100</v>
      </c>
    </row>
    <row r="29" customFormat="false" ht="12.8" hidden="false" customHeight="false" outlineLevel="0" collapsed="false">
      <c r="A29" s="96" t="n">
        <v>90100</v>
      </c>
      <c r="B29" s="111" t="s">
        <v>502</v>
      </c>
      <c r="C29" s="136" t="n">
        <v>637015</v>
      </c>
      <c r="D29" s="101"/>
      <c r="E29" s="136" t="n">
        <v>41</v>
      </c>
      <c r="F29" s="90" t="s">
        <v>101</v>
      </c>
      <c r="G29" s="61" t="s">
        <v>511</v>
      </c>
      <c r="H29" s="49" t="n">
        <v>0</v>
      </c>
      <c r="I29" s="49" t="n">
        <v>100</v>
      </c>
      <c r="J29" s="49" t="n">
        <v>100</v>
      </c>
      <c r="K29" s="51"/>
      <c r="L29" s="55"/>
      <c r="M29" s="55"/>
      <c r="N29" s="55"/>
      <c r="O29" s="49" t="n">
        <f aca="false">H29+SUM(K29:N29)</f>
        <v>0</v>
      </c>
      <c r="P29" s="51" t="n">
        <v>0</v>
      </c>
      <c r="Q29" s="53" t="e">
        <f aca="false">ROUND(P29/$O29*100,0)</f>
        <v>#DIV/0!</v>
      </c>
      <c r="R29" s="51" t="n">
        <v>0</v>
      </c>
      <c r="S29" s="53" t="e">
        <f aca="false">ROUND(R29/$O29*100,0)</f>
        <v>#DIV/0!</v>
      </c>
      <c r="T29" s="55" t="n">
        <v>0</v>
      </c>
      <c r="U29" s="53" t="e">
        <f aca="false">ROUND(T29/$O29*100,0)</f>
        <v>#DIV/0!</v>
      </c>
      <c r="V29" s="55" t="n">
        <v>0</v>
      </c>
      <c r="W29" s="53" t="e">
        <f aca="false">ROUND(V29/$O29*100,0)</f>
        <v>#DIV/0!</v>
      </c>
    </row>
    <row r="30" customFormat="false" ht="12.8" hidden="false" customHeight="false" outlineLevel="0" collapsed="false">
      <c r="A30" s="96" t="n">
        <v>90100</v>
      </c>
      <c r="B30" s="111" t="s">
        <v>502</v>
      </c>
      <c r="C30" s="136" t="n">
        <v>637016</v>
      </c>
      <c r="D30" s="101"/>
      <c r="E30" s="136" t="n">
        <v>41</v>
      </c>
      <c r="F30" s="90" t="s">
        <v>101</v>
      </c>
      <c r="G30" s="61" t="s">
        <v>208</v>
      </c>
      <c r="H30" s="49" t="n">
        <v>13</v>
      </c>
      <c r="I30" s="50" t="n">
        <v>0</v>
      </c>
      <c r="J30" s="50" t="n">
        <f aca="false">ROUND(I30*1.02,0)</f>
        <v>0</v>
      </c>
      <c r="K30" s="51" t="n">
        <v>-1.51</v>
      </c>
      <c r="L30" s="55"/>
      <c r="M30" s="55"/>
      <c r="N30" s="55"/>
      <c r="O30" s="49" t="n">
        <f aca="false">H30+SUM(K30:N30)</f>
        <v>11.49</v>
      </c>
      <c r="P30" s="51" t="n">
        <v>6.22</v>
      </c>
      <c r="Q30" s="53" t="n">
        <f aca="false">ROUND(P30/$O30*100,0)</f>
        <v>54</v>
      </c>
      <c r="R30" s="51" t="n">
        <v>11.49</v>
      </c>
      <c r="S30" s="53" t="n">
        <f aca="false">ROUND(R30/$O30*100,0)</f>
        <v>100</v>
      </c>
      <c r="T30" s="55" t="n">
        <v>11.49</v>
      </c>
      <c r="U30" s="53" t="n">
        <f aca="false">ROUND(T30/$O30*100,0)</f>
        <v>100</v>
      </c>
      <c r="V30" s="55" t="n">
        <v>11.49</v>
      </c>
      <c r="W30" s="53" t="n">
        <f aca="false">ROUND(V30/$O30*100,0)</f>
        <v>100</v>
      </c>
    </row>
    <row r="31" customFormat="false" ht="12.8" hidden="false" customHeight="false" outlineLevel="0" collapsed="false">
      <c r="A31" s="96" t="n">
        <v>90100</v>
      </c>
      <c r="B31" s="111" t="s">
        <v>502</v>
      </c>
      <c r="C31" s="136" t="n">
        <v>637027</v>
      </c>
      <c r="D31" s="101"/>
      <c r="E31" s="136" t="n">
        <v>41</v>
      </c>
      <c r="F31" s="90" t="s">
        <v>101</v>
      </c>
      <c r="G31" s="61" t="s">
        <v>277</v>
      </c>
      <c r="H31" s="49" t="n">
        <f aca="false">2400+900+700</f>
        <v>4000</v>
      </c>
      <c r="I31" s="49" t="n">
        <f aca="false">12*150+3200</f>
        <v>5000</v>
      </c>
      <c r="J31" s="49" t="n">
        <f aca="false">I31</f>
        <v>5000</v>
      </c>
      <c r="K31" s="51" t="n">
        <v>-1225.87</v>
      </c>
      <c r="L31" s="55" t="n">
        <v>-2000</v>
      </c>
      <c r="M31" s="55"/>
      <c r="N31" s="55"/>
      <c r="O31" s="49" t="n">
        <f aca="false">H31+SUM(K31:N31)</f>
        <v>774.13</v>
      </c>
      <c r="P31" s="51" t="n">
        <v>0</v>
      </c>
      <c r="Q31" s="53" t="n">
        <f aca="false">ROUND(P31/$O31*100,0)</f>
        <v>0</v>
      </c>
      <c r="R31" s="51" t="n">
        <v>400</v>
      </c>
      <c r="S31" s="53" t="n">
        <f aca="false">ROUND(R31/$O31*100,0)</f>
        <v>52</v>
      </c>
      <c r="T31" s="55" t="n">
        <v>600</v>
      </c>
      <c r="U31" s="53" t="n">
        <f aca="false">ROUND(T31/$O31*100,0)</f>
        <v>78</v>
      </c>
      <c r="V31" s="55" t="n">
        <v>600</v>
      </c>
      <c r="W31" s="53" t="n">
        <f aca="false">ROUND(V31/$O31*100,0)</f>
        <v>78</v>
      </c>
    </row>
    <row r="32" customFormat="false" ht="12.8" hidden="false" customHeight="false" outlineLevel="0" collapsed="false">
      <c r="A32" s="96" t="n">
        <v>90100</v>
      </c>
      <c r="B32" s="111" t="s">
        <v>502</v>
      </c>
      <c r="C32" s="136" t="n">
        <v>642012</v>
      </c>
      <c r="D32" s="101"/>
      <c r="E32" s="136" t="n">
        <v>41</v>
      </c>
      <c r="F32" s="90" t="s">
        <v>101</v>
      </c>
      <c r="G32" s="61" t="s">
        <v>199</v>
      </c>
      <c r="H32" s="49" t="n">
        <v>1333</v>
      </c>
      <c r="I32" s="49" t="n">
        <v>0</v>
      </c>
      <c r="J32" s="49" t="n">
        <v>0</v>
      </c>
      <c r="K32" s="51" t="n">
        <v>88.96</v>
      </c>
      <c r="L32" s="55"/>
      <c r="M32" s="55"/>
      <c r="N32" s="55"/>
      <c r="O32" s="49" t="n">
        <f aca="false">H32+SUM(K32:N32)</f>
        <v>1421.96</v>
      </c>
      <c r="P32" s="51" t="n">
        <v>0</v>
      </c>
      <c r="Q32" s="53" t="n">
        <f aca="false">ROUND(P32/$O32*100,0)</f>
        <v>0</v>
      </c>
      <c r="R32" s="51" t="n">
        <v>1421.96</v>
      </c>
      <c r="S32" s="53" t="n">
        <f aca="false">ROUND(R32/$O32*100,0)</f>
        <v>100</v>
      </c>
      <c r="T32" s="55" t="n">
        <v>1421.96</v>
      </c>
      <c r="U32" s="53" t="n">
        <f aca="false">ROUND(T32/$O32*100,0)</f>
        <v>100</v>
      </c>
      <c r="V32" s="55" t="n">
        <v>1421.96</v>
      </c>
      <c r="W32" s="53" t="n">
        <f aca="false">ROUND(V32/$O32*100,0)</f>
        <v>100</v>
      </c>
    </row>
    <row r="33" customFormat="false" ht="12.8" hidden="false" customHeight="false" outlineLevel="0" collapsed="false">
      <c r="A33" s="96" t="n">
        <v>90100</v>
      </c>
      <c r="B33" s="111" t="s">
        <v>502</v>
      </c>
      <c r="C33" s="136" t="n">
        <v>716</v>
      </c>
      <c r="D33" s="101"/>
      <c r="E33" s="136" t="n">
        <v>41</v>
      </c>
      <c r="F33" s="90" t="s">
        <v>101</v>
      </c>
      <c r="G33" s="61" t="s">
        <v>203</v>
      </c>
      <c r="H33" s="49" t="n">
        <v>0</v>
      </c>
      <c r="I33" s="49" t="n">
        <v>0</v>
      </c>
      <c r="J33" s="49" t="n">
        <v>0</v>
      </c>
      <c r="K33" s="51"/>
      <c r="L33" s="55"/>
      <c r="M33" s="55"/>
      <c r="N33" s="55" t="n">
        <v>400</v>
      </c>
      <c r="O33" s="49" t="n">
        <f aca="false">H33+SUM(K33:N33)</f>
        <v>400</v>
      </c>
      <c r="P33" s="51" t="n">
        <v>0</v>
      </c>
      <c r="Q33" s="53" t="n">
        <f aca="false">ROUND(P33/$O33*100,0)</f>
        <v>0</v>
      </c>
      <c r="R33" s="51" t="n">
        <v>0</v>
      </c>
      <c r="S33" s="53" t="n">
        <f aca="false">ROUND(R33/$O33*100,0)</f>
        <v>0</v>
      </c>
      <c r="T33" s="55" t="n">
        <v>0</v>
      </c>
      <c r="U33" s="53" t="n">
        <f aca="false">ROUND(T33/$O33*100,0)</f>
        <v>0</v>
      </c>
      <c r="V33" s="55" t="n">
        <v>400</v>
      </c>
      <c r="W33" s="53" t="n">
        <f aca="false">ROUND(V33/$O33*100,0)</f>
        <v>100</v>
      </c>
    </row>
    <row r="34" customFormat="false" ht="12.8" hidden="false" customHeight="false" outlineLevel="0" collapsed="false">
      <c r="A34" s="103" t="n">
        <v>90100</v>
      </c>
      <c r="B34" s="127"/>
      <c r="C34" s="127"/>
      <c r="D34" s="129"/>
      <c r="E34" s="127"/>
      <c r="F34" s="127"/>
      <c r="G34" s="107" t="s">
        <v>67</v>
      </c>
      <c r="H34" s="108" t="n">
        <f aca="false">H5+SUM(H13:H33)</f>
        <v>18644</v>
      </c>
      <c r="I34" s="108" t="n">
        <f aca="false">I5+SUM(I13:I33)</f>
        <v>9758</v>
      </c>
      <c r="J34" s="108" t="n">
        <f aca="false">J5+SUM(J13:J33)</f>
        <v>9758</v>
      </c>
      <c r="K34" s="108" t="n">
        <f aca="false">K5+SUM(K13:K33)</f>
        <v>5120</v>
      </c>
      <c r="L34" s="108" t="n">
        <f aca="false">L5+SUM(L13:L33)</f>
        <v>1175</v>
      </c>
      <c r="M34" s="108" t="n">
        <f aca="false">M5+SUM(M13:M33)</f>
        <v>0</v>
      </c>
      <c r="N34" s="108" t="n">
        <f aca="false">N5+SUM(N13:N33)</f>
        <v>0</v>
      </c>
      <c r="O34" s="108" t="n">
        <f aca="false">O5+SUM(O13:O33)</f>
        <v>20644</v>
      </c>
      <c r="P34" s="108" t="n">
        <f aca="false">P5+SUM(P13:P33)</f>
        <v>3314.26</v>
      </c>
      <c r="Q34" s="110" t="n">
        <f aca="false">ROUND(P34/$O34*100,0)</f>
        <v>16</v>
      </c>
      <c r="R34" s="108" t="n">
        <f aca="false">R5+SUM(R13:R33)</f>
        <v>8873.95</v>
      </c>
      <c r="S34" s="110" t="n">
        <f aca="false">ROUND(R34/$O34*100,0)</f>
        <v>43</v>
      </c>
      <c r="T34" s="108" t="n">
        <f aca="false">T5+SUM(T13:T33)</f>
        <v>14805.7</v>
      </c>
      <c r="U34" s="110" t="n">
        <f aca="false">ROUND(T34/$O34*100,0)</f>
        <v>72</v>
      </c>
      <c r="V34" s="108" t="n">
        <f aca="false">V5+SUM(V13:V33)</f>
        <v>16378.36</v>
      </c>
      <c r="W34" s="110" t="n">
        <f aca="false">ROUND(V34/$O34*100,0)</f>
        <v>79</v>
      </c>
    </row>
    <row r="35" customFormat="false" ht="12.8" hidden="false" customHeight="false" outlineLevel="0" collapsed="false">
      <c r="A35" s="96" t="n">
        <v>90200</v>
      </c>
      <c r="B35" s="111" t="s">
        <v>502</v>
      </c>
      <c r="C35" s="136" t="n">
        <v>642002</v>
      </c>
      <c r="D35" s="101" t="n">
        <v>1</v>
      </c>
      <c r="E35" s="136" t="n">
        <v>41</v>
      </c>
      <c r="F35" s="90" t="s">
        <v>101</v>
      </c>
      <c r="G35" s="61" t="s">
        <v>512</v>
      </c>
      <c r="H35" s="49" t="n">
        <v>1500</v>
      </c>
      <c r="I35" s="49" t="n">
        <f aca="false">H35</f>
        <v>1500</v>
      </c>
      <c r="J35" s="49" t="n">
        <f aca="false">I35</f>
        <v>1500</v>
      </c>
      <c r="K35" s="51"/>
      <c r="L35" s="55"/>
      <c r="M35" s="55"/>
      <c r="N35" s="55" t="n">
        <v>100</v>
      </c>
      <c r="O35" s="49" t="n">
        <f aca="false">H35+SUM(K35:N35)</f>
        <v>1600</v>
      </c>
      <c r="P35" s="51" t="n">
        <v>854.05</v>
      </c>
      <c r="Q35" s="53" t="n">
        <f aca="false">ROUND(P35/$O35*100,0)</f>
        <v>53</v>
      </c>
      <c r="R35" s="51" t="n">
        <v>924.25</v>
      </c>
      <c r="S35" s="53" t="n">
        <f aca="false">ROUND(R35/$O35*100,0)</f>
        <v>58</v>
      </c>
      <c r="T35" s="55" t="n">
        <v>1399.18</v>
      </c>
      <c r="U35" s="53" t="n">
        <f aca="false">ROUND(T35/$O35*100,0)</f>
        <v>87</v>
      </c>
      <c r="V35" s="55" t="n">
        <v>1558.98</v>
      </c>
      <c r="W35" s="53" t="n">
        <f aca="false">ROUND(V35/$O35*100,0)</f>
        <v>97</v>
      </c>
    </row>
    <row r="36" customFormat="false" ht="12.8" hidden="false" customHeight="false" outlineLevel="0" collapsed="false">
      <c r="A36" s="96" t="n">
        <v>90200</v>
      </c>
      <c r="B36" s="111" t="s">
        <v>502</v>
      </c>
      <c r="C36" s="136" t="n">
        <v>642002</v>
      </c>
      <c r="D36" s="101" t="n">
        <v>2</v>
      </c>
      <c r="E36" s="136" t="n">
        <v>41</v>
      </c>
      <c r="F36" s="90" t="s">
        <v>101</v>
      </c>
      <c r="G36" s="61" t="s">
        <v>513</v>
      </c>
      <c r="H36" s="49" t="n">
        <v>1000</v>
      </c>
      <c r="I36" s="49" t="n">
        <f aca="false">H36</f>
        <v>1000</v>
      </c>
      <c r="J36" s="49" t="n">
        <f aca="false">I36</f>
        <v>1000</v>
      </c>
      <c r="K36" s="51"/>
      <c r="L36" s="55"/>
      <c r="M36" s="55"/>
      <c r="N36" s="55" t="n">
        <v>-100</v>
      </c>
      <c r="O36" s="49" t="n">
        <f aca="false">H36+SUM(K36:N36)</f>
        <v>900</v>
      </c>
      <c r="P36" s="51" t="n">
        <v>0</v>
      </c>
      <c r="Q36" s="53" t="n">
        <f aca="false">ROUND(P36/$O36*100,0)</f>
        <v>0</v>
      </c>
      <c r="R36" s="51" t="n">
        <v>0</v>
      </c>
      <c r="S36" s="53" t="n">
        <f aca="false">ROUND(R36/$O36*100,0)</f>
        <v>0</v>
      </c>
      <c r="T36" s="55" t="n">
        <v>0</v>
      </c>
      <c r="U36" s="53" t="n">
        <f aca="false">ROUND(T36/$O36*100,0)</f>
        <v>0</v>
      </c>
      <c r="V36" s="55" t="n">
        <v>900</v>
      </c>
      <c r="W36" s="53" t="n">
        <f aca="false">ROUND(V36/$O36*100,0)</f>
        <v>100</v>
      </c>
    </row>
    <row r="37" customFormat="false" ht="12.8" hidden="false" customHeight="false" outlineLevel="0" collapsed="false">
      <c r="A37" s="96" t="n">
        <v>90200</v>
      </c>
      <c r="B37" s="111" t="s">
        <v>502</v>
      </c>
      <c r="C37" s="136" t="n">
        <v>642002</v>
      </c>
      <c r="D37" s="101" t="n">
        <v>3</v>
      </c>
      <c r="E37" s="136" t="n">
        <v>41</v>
      </c>
      <c r="F37" s="90" t="s">
        <v>101</v>
      </c>
      <c r="G37" s="61" t="s">
        <v>514</v>
      </c>
      <c r="H37" s="49" t="n">
        <v>1000</v>
      </c>
      <c r="I37" s="49" t="n">
        <f aca="false">H37</f>
        <v>1000</v>
      </c>
      <c r="J37" s="49" t="n">
        <f aca="false">I37</f>
        <v>1000</v>
      </c>
      <c r="K37" s="51"/>
      <c r="L37" s="55"/>
      <c r="M37" s="55"/>
      <c r="N37" s="55"/>
      <c r="O37" s="49" t="n">
        <f aca="false">H37+SUM(K37:N37)</f>
        <v>1000</v>
      </c>
      <c r="P37" s="51" t="n">
        <v>0</v>
      </c>
      <c r="Q37" s="53" t="n">
        <f aca="false">ROUND(P37/$O37*100,0)</f>
        <v>0</v>
      </c>
      <c r="R37" s="51" t="n">
        <v>0</v>
      </c>
      <c r="S37" s="53" t="n">
        <f aca="false">ROUND(R37/$O37*100,0)</f>
        <v>0</v>
      </c>
      <c r="T37" s="55" t="n">
        <v>0</v>
      </c>
      <c r="U37" s="53" t="n">
        <f aca="false">ROUND(T37/$O37*100,0)</f>
        <v>0</v>
      </c>
      <c r="V37" s="55" t="n">
        <v>1000</v>
      </c>
      <c r="W37" s="53" t="n">
        <f aca="false">ROUND(V37/$O37*100,0)</f>
        <v>100</v>
      </c>
    </row>
    <row r="38" customFormat="false" ht="12.8" hidden="false" customHeight="false" outlineLevel="0" collapsed="false">
      <c r="A38" s="103" t="n">
        <v>90200</v>
      </c>
      <c r="B38" s="127"/>
      <c r="C38" s="127"/>
      <c r="D38" s="129"/>
      <c r="E38" s="127"/>
      <c r="F38" s="127"/>
      <c r="G38" s="107" t="s">
        <v>68</v>
      </c>
      <c r="H38" s="108" t="n">
        <f aca="false">SUM(H35:H37)</f>
        <v>3500</v>
      </c>
      <c r="I38" s="108" t="n">
        <f aca="false">SUM(I35:I37)</f>
        <v>3500</v>
      </c>
      <c r="J38" s="108" t="n">
        <f aca="false">SUM(J35:J37)</f>
        <v>3500</v>
      </c>
      <c r="K38" s="109" t="n">
        <f aca="false">SUM(K35:K37)</f>
        <v>0</v>
      </c>
      <c r="L38" s="108" t="n">
        <f aca="false">SUM(L35:L37)</f>
        <v>0</v>
      </c>
      <c r="M38" s="108" t="n">
        <f aca="false">SUM(M35:M37)</f>
        <v>0</v>
      </c>
      <c r="N38" s="108" t="n">
        <f aca="false">SUM(N35:N37)</f>
        <v>0</v>
      </c>
      <c r="O38" s="108" t="n">
        <f aca="false">SUM(O35:O37)</f>
        <v>3500</v>
      </c>
      <c r="P38" s="109" t="n">
        <f aca="false">SUM(P35:P37)</f>
        <v>854.05</v>
      </c>
      <c r="Q38" s="110" t="n">
        <f aca="false">ROUND(P38/$O38*100,0)</f>
        <v>24</v>
      </c>
      <c r="R38" s="109" t="n">
        <f aca="false">SUM(R35:R37)</f>
        <v>924.25</v>
      </c>
      <c r="S38" s="110" t="n">
        <f aca="false">ROUND(R38/$O38*100,0)</f>
        <v>26</v>
      </c>
      <c r="T38" s="108" t="n">
        <f aca="false">SUM(T35:T37)</f>
        <v>1399.18</v>
      </c>
      <c r="U38" s="110" t="n">
        <f aca="false">ROUND(T38/$O38*100,0)</f>
        <v>40</v>
      </c>
      <c r="V38" s="108" t="n">
        <f aca="false">SUM(V35:V37)</f>
        <v>3458.98</v>
      </c>
      <c r="W38" s="110" t="n">
        <f aca="false">ROUND(V38/$O38*100,0)</f>
        <v>99</v>
      </c>
    </row>
    <row r="39" customFormat="false" ht="12.8" hidden="false" customHeight="false" outlineLevel="0" collapsed="false">
      <c r="A39" s="115" t="n">
        <v>90000</v>
      </c>
      <c r="B39" s="131"/>
      <c r="C39" s="131"/>
      <c r="D39" s="133"/>
      <c r="E39" s="131"/>
      <c r="F39" s="131"/>
      <c r="G39" s="119" t="s">
        <v>221</v>
      </c>
      <c r="H39" s="120" t="n">
        <f aca="false">H34+H38</f>
        <v>22144</v>
      </c>
      <c r="I39" s="120" t="n">
        <f aca="false">I34+I38</f>
        <v>13258</v>
      </c>
      <c r="J39" s="120" t="n">
        <f aca="false">J34+J38</f>
        <v>13258</v>
      </c>
      <c r="K39" s="121" t="n">
        <f aca="false">K34+K38</f>
        <v>5120</v>
      </c>
      <c r="L39" s="120" t="n">
        <f aca="false">L34+L38</f>
        <v>1175</v>
      </c>
      <c r="M39" s="120" t="n">
        <f aca="false">M34+M38</f>
        <v>0</v>
      </c>
      <c r="N39" s="120" t="n">
        <f aca="false">N34+N38</f>
        <v>0</v>
      </c>
      <c r="O39" s="120" t="n">
        <f aca="false">O34+O38</f>
        <v>24144</v>
      </c>
      <c r="P39" s="121" t="n">
        <f aca="false">P34+P38</f>
        <v>4168.31</v>
      </c>
      <c r="Q39" s="122" t="n">
        <f aca="false">ROUND(P39/$O39*100,0)</f>
        <v>17</v>
      </c>
      <c r="R39" s="121" t="n">
        <f aca="false">R34+R38</f>
        <v>9798.2</v>
      </c>
      <c r="S39" s="122" t="n">
        <f aca="false">ROUND(R39/$O39*100,0)</f>
        <v>41</v>
      </c>
      <c r="T39" s="120" t="n">
        <f aca="false">T34+T38</f>
        <v>16204.88</v>
      </c>
      <c r="U39" s="122" t="n">
        <f aca="false">ROUND(T39/$O39*100,0)</f>
        <v>67</v>
      </c>
      <c r="V39" s="120" t="n">
        <f aca="false">V34+V38</f>
        <v>19837.34</v>
      </c>
      <c r="W39" s="122" t="n">
        <f aca="false">ROUND(V39/$O39*100,0)</f>
        <v>82</v>
      </c>
    </row>
    <row r="41" customFormat="false" ht="12.8" hidden="false" customHeight="false" outlineLevel="0" collapsed="false">
      <c r="A41" s="123" t="s">
        <v>222</v>
      </c>
      <c r="B41" s="123"/>
      <c r="C41" s="123"/>
      <c r="D41" s="123"/>
      <c r="E41" s="123"/>
      <c r="F41" s="123"/>
      <c r="G41" s="123"/>
      <c r="O41" s="1" t="n">
        <v>2015</v>
      </c>
      <c r="P41" s="34" t="s">
        <v>223</v>
      </c>
      <c r="R41" s="34" t="s">
        <v>224</v>
      </c>
      <c r="T41" s="0" t="s">
        <v>225</v>
      </c>
      <c r="V41" s="0" t="s">
        <v>226</v>
      </c>
    </row>
    <row r="42" customFormat="false" ht="12.8" hidden="false" customHeight="false" outlineLevel="0" collapsed="false">
      <c r="A42" s="76" t="n">
        <v>90100</v>
      </c>
      <c r="F42" s="77" t="s">
        <v>227</v>
      </c>
      <c r="G42" s="0" t="s">
        <v>515</v>
      </c>
    </row>
    <row r="43" customFormat="false" ht="12.8" hidden="false" customHeight="false" outlineLevel="0" collapsed="false">
      <c r="A43" s="76" t="n">
        <v>90100</v>
      </c>
      <c r="F43" s="77" t="s">
        <v>229</v>
      </c>
      <c r="G43" s="0" t="s">
        <v>516</v>
      </c>
      <c r="H43" s="0" t="n">
        <v>300</v>
      </c>
      <c r="I43" s="0" t="n">
        <v>300</v>
      </c>
      <c r="J43" s="0" t="n">
        <v>300</v>
      </c>
      <c r="O43" s="0" t="n">
        <f aca="false">H43</f>
        <v>300</v>
      </c>
      <c r="P43" s="124"/>
      <c r="Q43" s="35" t="n">
        <f aca="false">ROUND(P43/$O43*100,0)</f>
        <v>0</v>
      </c>
      <c r="R43" s="34" t="n">
        <v>150</v>
      </c>
      <c r="S43" s="35" t="n">
        <f aca="false">ROUND(R43/$O43*100,0)</f>
        <v>50</v>
      </c>
      <c r="T43" s="124"/>
      <c r="U43" s="35" t="n">
        <f aca="false">ROUND(T43/$O43*100,0)</f>
        <v>0</v>
      </c>
      <c r="V43" s="124"/>
      <c r="W43" s="35" t="n">
        <f aca="false">ROUND(V43/$O43*100,0)</f>
        <v>0</v>
      </c>
    </row>
    <row r="44" customFormat="false" ht="12.8" hidden="false" customHeight="false" outlineLevel="0" collapsed="false">
      <c r="A44" s="76" t="n">
        <v>90100</v>
      </c>
      <c r="F44" s="77" t="s">
        <v>229</v>
      </c>
      <c r="G44" s="0" t="s">
        <v>517</v>
      </c>
      <c r="H44" s="0" t="n">
        <v>400</v>
      </c>
      <c r="I44" s="0" t="n">
        <v>400</v>
      </c>
      <c r="J44" s="0" t="n">
        <v>400</v>
      </c>
      <c r="O44" s="0" t="n">
        <f aca="false">H44</f>
        <v>400</v>
      </c>
      <c r="P44" s="124"/>
      <c r="Q44" s="35" t="n">
        <f aca="false">ROUND(P44/$O44*100,0)</f>
        <v>0</v>
      </c>
      <c r="R44" s="34" t="n">
        <v>200</v>
      </c>
      <c r="S44" s="35" t="n">
        <f aca="false">ROUND(R44/$O44*100,0)</f>
        <v>50</v>
      </c>
      <c r="T44" s="124"/>
      <c r="U44" s="35" t="n">
        <f aca="false">ROUND(T44/$O44*100,0)</f>
        <v>0</v>
      </c>
      <c r="V44" s="124"/>
      <c r="W44" s="35" t="n">
        <f aca="false">ROUND(V44/$O44*100,0)</f>
        <v>0</v>
      </c>
    </row>
    <row r="45" customFormat="false" ht="12.8" hidden="false" customHeight="false" outlineLevel="0" collapsed="false">
      <c r="A45" s="76" t="n">
        <v>90100</v>
      </c>
      <c r="F45" s="77" t="s">
        <v>229</v>
      </c>
      <c r="G45" s="0" t="s">
        <v>518</v>
      </c>
      <c r="H45" s="0" t="n">
        <v>26</v>
      </c>
      <c r="I45" s="0" t="n">
        <v>26</v>
      </c>
      <c r="J45" s="0" t="n">
        <v>26</v>
      </c>
      <c r="O45" s="0" t="n">
        <f aca="false">H45</f>
        <v>26</v>
      </c>
      <c r="P45" s="124"/>
      <c r="Q45" s="35" t="n">
        <f aca="false">ROUND(P45/$O45*100,0)</f>
        <v>0</v>
      </c>
      <c r="R45" s="34" t="n">
        <v>13</v>
      </c>
      <c r="S45" s="35" t="n">
        <f aca="false">ROUND(R45/$O45*100,0)</f>
        <v>50</v>
      </c>
      <c r="T45" s="124"/>
      <c r="U45" s="35" t="n">
        <f aca="false">ROUND(T45/$O45*100,0)</f>
        <v>0</v>
      </c>
      <c r="V45" s="124"/>
      <c r="W45" s="35" t="n">
        <f aca="false">ROUND(V45/$O45*100,0)</f>
        <v>0</v>
      </c>
    </row>
    <row r="46" customFormat="false" ht="12.8" hidden="false" customHeight="false" outlineLevel="0" collapsed="false">
      <c r="A46" s="76" t="n">
        <v>90100</v>
      </c>
      <c r="F46" s="77" t="s">
        <v>227</v>
      </c>
      <c r="G46" s="0" t="s">
        <v>519</v>
      </c>
    </row>
    <row r="47" customFormat="false" ht="12.8" hidden="false" customHeight="false" outlineLevel="0" collapsed="false">
      <c r="A47" s="76" t="n">
        <v>90100</v>
      </c>
      <c r="F47" s="77" t="s">
        <v>229</v>
      </c>
      <c r="G47" s="0" t="s">
        <v>520</v>
      </c>
      <c r="H47" s="0" t="n">
        <v>24</v>
      </c>
      <c r="I47" s="0" t="n">
        <v>24</v>
      </c>
      <c r="J47" s="0" t="n">
        <v>24</v>
      </c>
      <c r="O47" s="0" t="n">
        <f aca="false">H47</f>
        <v>24</v>
      </c>
      <c r="P47" s="124"/>
      <c r="Q47" s="35" t="n">
        <f aca="false">ROUND(P47/$O47*100,0)</f>
        <v>0</v>
      </c>
      <c r="R47" s="34" t="n">
        <v>0</v>
      </c>
      <c r="S47" s="35" t="n">
        <f aca="false">ROUND(R47/$O47*100,0)</f>
        <v>0</v>
      </c>
      <c r="T47" s="124"/>
      <c r="U47" s="35" t="n">
        <f aca="false">ROUND(T47/$O47*100,0)</f>
        <v>0</v>
      </c>
      <c r="V47" s="124"/>
      <c r="W47" s="35" t="n">
        <f aca="false">ROUND(V47/$O47*100,0)</f>
        <v>0</v>
      </c>
    </row>
    <row r="48" customFormat="false" ht="12.8" hidden="false" customHeight="false" outlineLevel="0" collapsed="false">
      <c r="A48" s="76" t="n">
        <v>90100</v>
      </c>
      <c r="F48" s="77" t="s">
        <v>227</v>
      </c>
      <c r="G48" s="0" t="s">
        <v>521</v>
      </c>
    </row>
    <row r="49" customFormat="false" ht="12.8" hidden="false" customHeight="false" outlineLevel="0" collapsed="false">
      <c r="A49" s="76" t="n">
        <v>90100</v>
      </c>
      <c r="F49" s="77" t="s">
        <v>229</v>
      </c>
      <c r="G49" s="0" t="s">
        <v>522</v>
      </c>
      <c r="H49" s="0" t="n">
        <v>1</v>
      </c>
      <c r="I49" s="0" t="n">
        <v>1</v>
      </c>
      <c r="J49" s="0" t="n">
        <v>1</v>
      </c>
      <c r="O49" s="0" t="n">
        <f aca="false">H49</f>
        <v>1</v>
      </c>
      <c r="P49" s="124"/>
      <c r="Q49" s="35" t="n">
        <f aca="false">ROUND(P49/$O49*100,0)</f>
        <v>0</v>
      </c>
      <c r="R49" s="34" t="n">
        <v>0</v>
      </c>
      <c r="S49" s="35" t="n">
        <f aca="false">ROUND(R49/$O49*100,0)</f>
        <v>0</v>
      </c>
      <c r="T49" s="124"/>
      <c r="U49" s="35" t="n">
        <f aca="false">ROUND(T49/$O49*100,0)</f>
        <v>0</v>
      </c>
      <c r="V49" s="124"/>
      <c r="W49" s="35" t="n">
        <f aca="false">ROUND(V49/$O49*100,0)</f>
        <v>0</v>
      </c>
    </row>
    <row r="50" customFormat="false" ht="12.8" hidden="false" customHeight="false" outlineLevel="0" collapsed="false">
      <c r="A50" s="76" t="n">
        <v>90100</v>
      </c>
      <c r="F50" s="77" t="s">
        <v>227</v>
      </c>
      <c r="G50" s="0" t="s">
        <v>523</v>
      </c>
    </row>
    <row r="51" customFormat="false" ht="12.8" hidden="false" customHeight="false" outlineLevel="0" collapsed="false">
      <c r="A51" s="76" t="n">
        <v>90100</v>
      </c>
      <c r="F51" s="77" t="s">
        <v>229</v>
      </c>
      <c r="G51" s="0" t="s">
        <v>524</v>
      </c>
      <c r="H51" s="0" t="n">
        <v>0</v>
      </c>
      <c r="I51" s="0" t="n">
        <v>0</v>
      </c>
      <c r="J51" s="0" t="n">
        <v>0</v>
      </c>
      <c r="O51" s="0" t="n">
        <f aca="false">H51</f>
        <v>0</v>
      </c>
      <c r="P51" s="124"/>
      <c r="Q51" s="35" t="e">
        <f aca="false">ROUND(P51/$O51*100,0)</f>
        <v>#DIV/0!</v>
      </c>
      <c r="R51" s="34" t="n">
        <v>0</v>
      </c>
      <c r="S51" s="35" t="e">
        <f aca="false">ROUND(R51/$O51*100,0)</f>
        <v>#DIV/0!</v>
      </c>
      <c r="T51" s="124"/>
      <c r="U51" s="35" t="e">
        <f aca="false">ROUND(T51/$O51*100,0)</f>
        <v>#DIV/0!</v>
      </c>
      <c r="V51" s="124"/>
      <c r="W51" s="35" t="e">
        <f aca="false">ROUND(V51/$O51*100,0)</f>
        <v>#DIV/0!</v>
      </c>
    </row>
    <row r="52" customFormat="false" ht="12.8" hidden="false" customHeight="false" outlineLevel="0" collapsed="false">
      <c r="A52" s="76" t="n">
        <v>90200</v>
      </c>
      <c r="F52" s="77" t="s">
        <v>227</v>
      </c>
      <c r="G52" s="0" t="s">
        <v>525</v>
      </c>
    </row>
    <row r="53" customFormat="false" ht="12.8" hidden="false" customHeight="false" outlineLevel="0" collapsed="false">
      <c r="A53" s="76" t="n">
        <v>90200</v>
      </c>
      <c r="F53" s="77" t="s">
        <v>229</v>
      </c>
      <c r="G53" s="0" t="s">
        <v>526</v>
      </c>
      <c r="H53" s="0" t="n">
        <v>40</v>
      </c>
      <c r="I53" s="0" t="n">
        <v>40</v>
      </c>
      <c r="J53" s="0" t="n">
        <v>40</v>
      </c>
      <c r="O53" s="0" t="n">
        <f aca="false">H53</f>
        <v>40</v>
      </c>
      <c r="P53" s="124"/>
      <c r="Q53" s="35" t="n">
        <f aca="false">ROUND(P53/$O53*100,0)</f>
        <v>0</v>
      </c>
      <c r="R53" s="34" t="n">
        <v>19</v>
      </c>
      <c r="S53" s="35" t="n">
        <f aca="false">ROUND(R53/$O53*100,0)</f>
        <v>48</v>
      </c>
      <c r="T53" s="124"/>
      <c r="U53" s="35" t="n">
        <f aca="false">ROUND(T53/$O53*100,0)</f>
        <v>0</v>
      </c>
      <c r="V53" s="124"/>
      <c r="W53" s="35" t="n">
        <f aca="false">ROUND(V53/$O53*100,0)</f>
        <v>0</v>
      </c>
    </row>
    <row r="54" customFormat="false" ht="12.8" hidden="false" customHeight="false" outlineLevel="0" collapsed="false">
      <c r="A54" s="76" t="n">
        <v>90200</v>
      </c>
      <c r="F54" s="77" t="s">
        <v>227</v>
      </c>
      <c r="G54" s="0" t="s">
        <v>527</v>
      </c>
    </row>
    <row r="55" customFormat="false" ht="12.8" hidden="false" customHeight="false" outlineLevel="0" collapsed="false">
      <c r="A55" s="76" t="n">
        <v>90200</v>
      </c>
      <c r="F55" s="77" t="s">
        <v>229</v>
      </c>
      <c r="G55" s="0" t="s">
        <v>526</v>
      </c>
      <c r="H55" s="0" t="n">
        <v>10</v>
      </c>
      <c r="I55" s="0" t="n">
        <v>10</v>
      </c>
      <c r="J55" s="0" t="n">
        <v>10</v>
      </c>
      <c r="O55" s="0" t="n">
        <f aca="false">H55</f>
        <v>10</v>
      </c>
      <c r="P55" s="124"/>
      <c r="Q55" s="35" t="n">
        <f aca="false">ROUND(P55/$O55*100,0)</f>
        <v>0</v>
      </c>
      <c r="R55" s="34" t="n">
        <v>10</v>
      </c>
      <c r="S55" s="35" t="n">
        <f aca="false">ROUND(R55/$O55*100,0)</f>
        <v>100</v>
      </c>
      <c r="T55" s="124"/>
      <c r="U55" s="35" t="n">
        <f aca="false">ROUND(T55/$O55*100,0)</f>
        <v>0</v>
      </c>
      <c r="V55" s="124"/>
      <c r="W55" s="35" t="n">
        <f aca="false">ROUND(V55/$O55*100,0)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41:G41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5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528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100100</v>
      </c>
      <c r="B3" s="111" t="s">
        <v>529</v>
      </c>
      <c r="C3" s="85" t="n">
        <v>623</v>
      </c>
      <c r="D3" s="98"/>
      <c r="E3" s="136" t="n">
        <v>41</v>
      </c>
      <c r="F3" s="85" t="s">
        <v>101</v>
      </c>
      <c r="G3" s="99" t="s">
        <v>183</v>
      </c>
      <c r="H3" s="58" t="n">
        <v>64</v>
      </c>
      <c r="I3" s="100" t="n">
        <v>0</v>
      </c>
      <c r="J3" s="100" t="n">
        <v>0</v>
      </c>
      <c r="K3" s="59"/>
      <c r="L3" s="60"/>
      <c r="M3" s="60"/>
      <c r="N3" s="60"/>
      <c r="O3" s="49" t="n">
        <f aca="false">H3+SUM(K3:N3)</f>
        <v>64</v>
      </c>
      <c r="P3" s="59" t="n">
        <v>64</v>
      </c>
      <c r="Q3" s="53" t="n">
        <f aca="false">ROUND(P3/$O3*100,0)</f>
        <v>100</v>
      </c>
      <c r="R3" s="59" t="n">
        <v>64</v>
      </c>
      <c r="S3" s="53" t="n">
        <f aca="false">ROUND(R3/$O3*100,0)</f>
        <v>100</v>
      </c>
      <c r="T3" s="60" t="n">
        <v>64</v>
      </c>
      <c r="U3" s="53" t="n">
        <f aca="false">ROUND(T3/$O3*100,0)</f>
        <v>100</v>
      </c>
      <c r="V3" s="60" t="n">
        <v>64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100100</v>
      </c>
      <c r="B4" s="111" t="s">
        <v>529</v>
      </c>
      <c r="C4" s="85" t="n">
        <v>625001</v>
      </c>
      <c r="D4" s="98"/>
      <c r="E4" s="136" t="n">
        <v>41</v>
      </c>
      <c r="F4" s="85" t="s">
        <v>101</v>
      </c>
      <c r="G4" s="99" t="s">
        <v>184</v>
      </c>
      <c r="H4" s="58" t="n">
        <v>9</v>
      </c>
      <c r="I4" s="100" t="n">
        <v>0</v>
      </c>
      <c r="J4" s="100" t="n">
        <v>0</v>
      </c>
      <c r="K4" s="59" t="n">
        <v>-0.04</v>
      </c>
      <c r="L4" s="60"/>
      <c r="M4" s="60"/>
      <c r="N4" s="60"/>
      <c r="O4" s="49" t="n">
        <f aca="false">H4+SUM(K4:N4)</f>
        <v>8.96</v>
      </c>
      <c r="P4" s="59" t="n">
        <v>8.96</v>
      </c>
      <c r="Q4" s="53" t="n">
        <f aca="false">ROUND(P4/$O4*100,0)</f>
        <v>100</v>
      </c>
      <c r="R4" s="59" t="n">
        <v>8.96</v>
      </c>
      <c r="S4" s="53" t="n">
        <f aca="false">ROUND(R4/$O4*100,0)</f>
        <v>100</v>
      </c>
      <c r="T4" s="60" t="n">
        <v>8.96</v>
      </c>
      <c r="U4" s="53" t="n">
        <f aca="false">ROUND(T4/$O4*100,0)</f>
        <v>100</v>
      </c>
      <c r="V4" s="60" t="n">
        <v>8.96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100100</v>
      </c>
      <c r="B5" s="111" t="s">
        <v>529</v>
      </c>
      <c r="C5" s="85" t="n">
        <v>625002</v>
      </c>
      <c r="D5" s="98"/>
      <c r="E5" s="136" t="n">
        <v>41</v>
      </c>
      <c r="F5" s="85" t="s">
        <v>101</v>
      </c>
      <c r="G5" s="99" t="s">
        <v>185</v>
      </c>
      <c r="H5" s="58" t="n">
        <v>258</v>
      </c>
      <c r="I5" s="100" t="n">
        <v>168</v>
      </c>
      <c r="J5" s="100" t="n">
        <v>168</v>
      </c>
      <c r="K5" s="59"/>
      <c r="L5" s="60"/>
      <c r="M5" s="60"/>
      <c r="N5" s="60" t="n">
        <v>101.8</v>
      </c>
      <c r="O5" s="49" t="n">
        <f aca="false">H5+SUM(K5:N5)</f>
        <v>359.8</v>
      </c>
      <c r="P5" s="59" t="n">
        <v>116.62</v>
      </c>
      <c r="Q5" s="53" t="n">
        <f aca="false">ROUND(P5/$O5*100,0)</f>
        <v>32</v>
      </c>
      <c r="R5" s="59" t="n">
        <v>197.68</v>
      </c>
      <c r="S5" s="53" t="n">
        <f aca="false">ROUND(R5/$O5*100,0)</f>
        <v>55</v>
      </c>
      <c r="T5" s="60" t="n">
        <v>278.74</v>
      </c>
      <c r="U5" s="53" t="n">
        <f aca="false">ROUND(T5/$O5*100,0)</f>
        <v>77</v>
      </c>
      <c r="V5" s="60" t="n">
        <v>359.8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100100</v>
      </c>
      <c r="B6" s="111" t="s">
        <v>529</v>
      </c>
      <c r="C6" s="85" t="n">
        <v>625003</v>
      </c>
      <c r="D6" s="98"/>
      <c r="E6" s="136" t="n">
        <v>41</v>
      </c>
      <c r="F6" s="85" t="s">
        <v>101</v>
      </c>
      <c r="G6" s="99" t="s">
        <v>186</v>
      </c>
      <c r="H6" s="58" t="n">
        <v>15</v>
      </c>
      <c r="I6" s="100" t="n">
        <v>10</v>
      </c>
      <c r="J6" s="100" t="n">
        <v>10</v>
      </c>
      <c r="K6" s="59"/>
      <c r="L6" s="60"/>
      <c r="M6" s="60"/>
      <c r="N6" s="60" t="n">
        <v>5.52</v>
      </c>
      <c r="O6" s="49" t="n">
        <f aca="false">H6+SUM(K6:N6)</f>
        <v>20.52</v>
      </c>
      <c r="P6" s="59" t="n">
        <v>6.66</v>
      </c>
      <c r="Q6" s="53" t="n">
        <f aca="false">ROUND(P6/$O6*100,0)</f>
        <v>32</v>
      </c>
      <c r="R6" s="59" t="n">
        <v>11.28</v>
      </c>
      <c r="S6" s="53" t="n">
        <f aca="false">ROUND(R6/$O6*100,0)</f>
        <v>55</v>
      </c>
      <c r="T6" s="60" t="n">
        <v>15.9</v>
      </c>
      <c r="U6" s="53" t="n">
        <f aca="false">ROUND(T6/$O6*100,0)</f>
        <v>77</v>
      </c>
      <c r="V6" s="60" t="n">
        <v>20.52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100100</v>
      </c>
      <c r="B7" s="111" t="s">
        <v>529</v>
      </c>
      <c r="C7" s="85" t="n">
        <v>625004</v>
      </c>
      <c r="D7" s="98"/>
      <c r="E7" s="136" t="n">
        <v>41</v>
      </c>
      <c r="F7" s="85" t="s">
        <v>101</v>
      </c>
      <c r="G7" s="99" t="s">
        <v>187</v>
      </c>
      <c r="H7" s="58" t="n">
        <v>19</v>
      </c>
      <c r="I7" s="100" t="n">
        <v>0</v>
      </c>
      <c r="J7" s="100" t="n">
        <v>0</v>
      </c>
      <c r="K7" s="59" t="n">
        <v>0.2</v>
      </c>
      <c r="L7" s="60"/>
      <c r="M7" s="60"/>
      <c r="N7" s="60"/>
      <c r="O7" s="49" t="n">
        <f aca="false">H7+SUM(K7:N7)</f>
        <v>19.2</v>
      </c>
      <c r="P7" s="59" t="n">
        <v>19.2</v>
      </c>
      <c r="Q7" s="53" t="n">
        <f aca="false">ROUND(P7/$O7*100,0)</f>
        <v>100</v>
      </c>
      <c r="R7" s="59" t="n">
        <v>19.2</v>
      </c>
      <c r="S7" s="53" t="n">
        <f aca="false">ROUND(R7/$O7*100,0)</f>
        <v>100</v>
      </c>
      <c r="T7" s="60" t="n">
        <v>19.2</v>
      </c>
      <c r="U7" s="53" t="n">
        <f aca="false">ROUND(T7/$O7*100,0)</f>
        <v>100</v>
      </c>
      <c r="V7" s="60" t="n">
        <v>19.2</v>
      </c>
      <c r="W7" s="53" t="n">
        <f aca="false">ROUND(V7/$O7*100,0)</f>
        <v>100</v>
      </c>
    </row>
    <row r="8" customFormat="false" ht="12.8" hidden="false" customHeight="false" outlineLevel="0" collapsed="false">
      <c r="A8" s="96" t="n">
        <v>100100</v>
      </c>
      <c r="B8" s="111" t="s">
        <v>529</v>
      </c>
      <c r="C8" s="85" t="n">
        <v>625005</v>
      </c>
      <c r="D8" s="98"/>
      <c r="E8" s="136" t="n">
        <v>41</v>
      </c>
      <c r="F8" s="85" t="s">
        <v>101</v>
      </c>
      <c r="G8" s="99" t="s">
        <v>188</v>
      </c>
      <c r="H8" s="58" t="n">
        <v>6</v>
      </c>
      <c r="I8" s="100" t="n">
        <v>0</v>
      </c>
      <c r="J8" s="100" t="n">
        <v>0</v>
      </c>
      <c r="K8" s="59" t="n">
        <v>0.4</v>
      </c>
      <c r="L8" s="60"/>
      <c r="M8" s="60"/>
      <c r="N8" s="60"/>
      <c r="O8" s="49" t="n">
        <f aca="false">H8+SUM(K8:N8)</f>
        <v>6.4</v>
      </c>
      <c r="P8" s="59" t="n">
        <v>6.4</v>
      </c>
      <c r="Q8" s="53" t="n">
        <f aca="false">ROUND(P8/$O8*100,0)</f>
        <v>100</v>
      </c>
      <c r="R8" s="59" t="n">
        <v>6.4</v>
      </c>
      <c r="S8" s="53" t="n">
        <f aca="false">ROUND(R8/$O8*100,0)</f>
        <v>100</v>
      </c>
      <c r="T8" s="60" t="n">
        <v>6.4</v>
      </c>
      <c r="U8" s="53" t="n">
        <f aca="false">ROUND(T8/$O8*100,0)</f>
        <v>100</v>
      </c>
      <c r="V8" s="60" t="n">
        <v>6.4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100100</v>
      </c>
      <c r="B9" s="111" t="s">
        <v>529</v>
      </c>
      <c r="C9" s="85" t="n">
        <v>625007</v>
      </c>
      <c r="D9" s="98"/>
      <c r="E9" s="136" t="n">
        <v>41</v>
      </c>
      <c r="F9" s="85" t="s">
        <v>101</v>
      </c>
      <c r="G9" s="99" t="s">
        <v>189</v>
      </c>
      <c r="H9" s="58" t="n">
        <v>87</v>
      </c>
      <c r="I9" s="100" t="n">
        <v>57</v>
      </c>
      <c r="J9" s="100" t="n">
        <v>57</v>
      </c>
      <c r="K9" s="59"/>
      <c r="L9" s="60"/>
      <c r="M9" s="60"/>
      <c r="N9" s="60" t="n">
        <v>35</v>
      </c>
      <c r="O9" s="49" t="n">
        <f aca="false">H9+SUM(K9:N9)</f>
        <v>122</v>
      </c>
      <c r="P9" s="59" t="n">
        <v>39.56</v>
      </c>
      <c r="Q9" s="53" t="n">
        <f aca="false">ROUND(P9/$O9*100,0)</f>
        <v>32</v>
      </c>
      <c r="R9" s="59" t="n">
        <v>67.04</v>
      </c>
      <c r="S9" s="53" t="n">
        <f aca="false">ROUND(R9/$O9*100,0)</f>
        <v>55</v>
      </c>
      <c r="T9" s="60" t="n">
        <v>94.52</v>
      </c>
      <c r="U9" s="53" t="n">
        <f aca="false">ROUND(T9/$O9*100,0)</f>
        <v>77</v>
      </c>
      <c r="V9" s="60" t="n">
        <v>122</v>
      </c>
      <c r="W9" s="53" t="n">
        <f aca="false">ROUND(V9/$O9*100,0)</f>
        <v>100</v>
      </c>
    </row>
    <row r="10" customFormat="false" ht="12.8" hidden="false" customHeight="false" outlineLevel="0" collapsed="false">
      <c r="A10" s="96" t="n">
        <v>100100</v>
      </c>
      <c r="B10" s="111" t="s">
        <v>529</v>
      </c>
      <c r="C10" s="141" t="n">
        <v>620</v>
      </c>
      <c r="D10" s="98"/>
      <c r="E10" s="136" t="n">
        <v>41</v>
      </c>
      <c r="F10" s="85" t="s">
        <v>101</v>
      </c>
      <c r="G10" s="99" t="s">
        <v>191</v>
      </c>
      <c r="H10" s="58" t="n">
        <f aca="false">SUM(H3:H9)</f>
        <v>458</v>
      </c>
      <c r="I10" s="58" t="n">
        <f aca="false">SUM(I3:I9)</f>
        <v>235</v>
      </c>
      <c r="J10" s="58" t="n">
        <f aca="false">SUM(J3:J9)</f>
        <v>235</v>
      </c>
      <c r="K10" s="59" t="n">
        <f aca="false">SUM(K3:K9)</f>
        <v>0.56</v>
      </c>
      <c r="L10" s="58" t="n">
        <f aca="false">SUM(L3:L9)</f>
        <v>0</v>
      </c>
      <c r="M10" s="58" t="n">
        <f aca="false">SUM(M3:M9)</f>
        <v>0</v>
      </c>
      <c r="N10" s="58" t="n">
        <f aca="false">SUM(N3:N9)</f>
        <v>142.32</v>
      </c>
      <c r="O10" s="58" t="n">
        <f aca="false">SUM(O3:O9)</f>
        <v>600.88</v>
      </c>
      <c r="P10" s="59" t="n">
        <f aca="false">SUM(P3:P9)</f>
        <v>261.4</v>
      </c>
      <c r="Q10" s="53" t="n">
        <f aca="false">ROUND(P10/$O10*100,0)</f>
        <v>44</v>
      </c>
      <c r="R10" s="59" t="n">
        <f aca="false">SUM(R3:R9)</f>
        <v>374.56</v>
      </c>
      <c r="S10" s="53" t="n">
        <f aca="false">ROUND(R10/$O10*100,0)</f>
        <v>62</v>
      </c>
      <c r="T10" s="58" t="n">
        <f aca="false">SUM(T3:T9)</f>
        <v>487.72</v>
      </c>
      <c r="U10" s="53" t="n">
        <f aca="false">ROUND(T10/$O10*100,0)</f>
        <v>81</v>
      </c>
      <c r="V10" s="58" t="n">
        <f aca="false">SUM(V3:V9)</f>
        <v>600.88</v>
      </c>
      <c r="W10" s="53" t="n">
        <f aca="false">ROUND(V10/$O10*100,0)</f>
        <v>100</v>
      </c>
    </row>
    <row r="11" customFormat="false" ht="12.8" hidden="false" customHeight="false" outlineLevel="0" collapsed="false">
      <c r="A11" s="96" t="n">
        <v>100100</v>
      </c>
      <c r="B11" s="111" t="s">
        <v>529</v>
      </c>
      <c r="C11" s="136" t="n">
        <v>632001</v>
      </c>
      <c r="D11" s="101" t="n">
        <v>1</v>
      </c>
      <c r="E11" s="136" t="n">
        <v>41</v>
      </c>
      <c r="F11" s="90" t="s">
        <v>101</v>
      </c>
      <c r="G11" s="61" t="s">
        <v>390</v>
      </c>
      <c r="H11" s="49" t="n">
        <v>1210</v>
      </c>
      <c r="I11" s="49" t="n">
        <f aca="false">H11</f>
        <v>1210</v>
      </c>
      <c r="J11" s="49" t="n">
        <f aca="false">I11</f>
        <v>1210</v>
      </c>
      <c r="K11" s="51"/>
      <c r="L11" s="55"/>
      <c r="M11" s="55"/>
      <c r="N11" s="55"/>
      <c r="O11" s="49" t="n">
        <f aca="false">H11+SUM(K11:N11)</f>
        <v>1210</v>
      </c>
      <c r="P11" s="51" t="n">
        <v>220</v>
      </c>
      <c r="Q11" s="53" t="n">
        <f aca="false">ROUND(P11/$O11*100,0)</f>
        <v>18</v>
      </c>
      <c r="R11" s="51" t="n">
        <v>550</v>
      </c>
      <c r="S11" s="53" t="n">
        <f aca="false">ROUND(R11/$O11*100,0)</f>
        <v>45</v>
      </c>
      <c r="T11" s="55" t="n">
        <v>880</v>
      </c>
      <c r="U11" s="53" t="n">
        <f aca="false">ROUND(T11/$O11*100,0)</f>
        <v>73</v>
      </c>
      <c r="V11" s="55" t="n">
        <v>1210</v>
      </c>
      <c r="W11" s="53" t="n">
        <f aca="false">ROUND(V11/$O11*100,0)</f>
        <v>100</v>
      </c>
    </row>
    <row r="12" customFormat="false" ht="12.8" hidden="false" customHeight="false" outlineLevel="0" collapsed="false">
      <c r="A12" s="96" t="n">
        <v>100100</v>
      </c>
      <c r="B12" s="111" t="s">
        <v>529</v>
      </c>
      <c r="C12" s="136" t="n">
        <v>632001</v>
      </c>
      <c r="D12" s="101" t="n">
        <v>2</v>
      </c>
      <c r="E12" s="136" t="n">
        <v>41</v>
      </c>
      <c r="F12" s="90" t="s">
        <v>101</v>
      </c>
      <c r="G12" s="61" t="s">
        <v>530</v>
      </c>
      <c r="H12" s="49" t="n">
        <v>2928</v>
      </c>
      <c r="I12" s="49" t="n">
        <f aca="false">H12</f>
        <v>2928</v>
      </c>
      <c r="J12" s="49" t="n">
        <f aca="false">I12</f>
        <v>2928</v>
      </c>
      <c r="K12" s="51"/>
      <c r="L12" s="55"/>
      <c r="M12" s="55"/>
      <c r="N12" s="55" t="n">
        <v>4</v>
      </c>
      <c r="O12" s="49" t="n">
        <f aca="false">H12+SUM(K12:N12)</f>
        <v>2932</v>
      </c>
      <c r="P12" s="51" t="n">
        <v>732</v>
      </c>
      <c r="Q12" s="53" t="n">
        <f aca="false">ROUND(P12/$O12*100,0)</f>
        <v>25</v>
      </c>
      <c r="R12" s="51" t="n">
        <v>1464</v>
      </c>
      <c r="S12" s="53" t="n">
        <f aca="false">ROUND(R12/$O12*100,0)</f>
        <v>50</v>
      </c>
      <c r="T12" s="55" t="n">
        <v>2197</v>
      </c>
      <c r="U12" s="53" t="n">
        <f aca="false">ROUND(T12/$O12*100,0)</f>
        <v>75</v>
      </c>
      <c r="V12" s="55" t="n">
        <v>2932</v>
      </c>
      <c r="W12" s="53" t="n">
        <f aca="false">ROUND(V12/$O12*100,0)</f>
        <v>100</v>
      </c>
    </row>
    <row r="13" customFormat="false" ht="12.8" hidden="false" customHeight="false" outlineLevel="0" collapsed="false">
      <c r="A13" s="96" t="n">
        <v>100100</v>
      </c>
      <c r="B13" s="111" t="s">
        <v>529</v>
      </c>
      <c r="C13" s="136" t="n">
        <v>633006</v>
      </c>
      <c r="D13" s="101"/>
      <c r="E13" s="136" t="n">
        <v>41</v>
      </c>
      <c r="F13" s="90" t="s">
        <v>101</v>
      </c>
      <c r="G13" s="61" t="s">
        <v>193</v>
      </c>
      <c r="H13" s="49" t="n">
        <v>200</v>
      </c>
      <c r="I13" s="49" t="n">
        <f aca="false">H13</f>
        <v>200</v>
      </c>
      <c r="J13" s="49" t="n">
        <f aca="false">I13</f>
        <v>200</v>
      </c>
      <c r="K13" s="51"/>
      <c r="L13" s="55"/>
      <c r="M13" s="55"/>
      <c r="N13" s="55" t="n">
        <v>100</v>
      </c>
      <c r="O13" s="49" t="n">
        <f aca="false">H13+SUM(K13:N13)</f>
        <v>300</v>
      </c>
      <c r="P13" s="51" t="n">
        <v>43.43</v>
      </c>
      <c r="Q13" s="53" t="n">
        <f aca="false">ROUND(P13/$O13*100,0)</f>
        <v>14</v>
      </c>
      <c r="R13" s="51" t="n">
        <v>47.63</v>
      </c>
      <c r="S13" s="53" t="n">
        <f aca="false">ROUND(R13/$O13*100,0)</f>
        <v>16</v>
      </c>
      <c r="T13" s="55" t="n">
        <v>55.89</v>
      </c>
      <c r="U13" s="53" t="n">
        <f aca="false">ROUND(T13/$O13*100,0)</f>
        <v>19</v>
      </c>
      <c r="V13" s="55" t="n">
        <v>291.99</v>
      </c>
      <c r="W13" s="53" t="n">
        <f aca="false">ROUND(V13/$O13*100,0)</f>
        <v>97</v>
      </c>
    </row>
    <row r="14" customFormat="false" ht="12.8" hidden="false" customHeight="false" outlineLevel="0" collapsed="false">
      <c r="A14" s="96" t="n">
        <v>100100</v>
      </c>
      <c r="B14" s="111" t="s">
        <v>529</v>
      </c>
      <c r="C14" s="136" t="n">
        <v>635006</v>
      </c>
      <c r="D14" s="101"/>
      <c r="E14" s="136" t="n">
        <v>41</v>
      </c>
      <c r="F14" s="90" t="s">
        <v>101</v>
      </c>
      <c r="G14" s="61" t="s">
        <v>531</v>
      </c>
      <c r="H14" s="49" t="n">
        <f aca="false">800-H17</f>
        <v>800</v>
      </c>
      <c r="I14" s="49" t="n">
        <f aca="false">H14</f>
        <v>800</v>
      </c>
      <c r="J14" s="49" t="n">
        <f aca="false">I14</f>
        <v>800</v>
      </c>
      <c r="K14" s="51" t="n">
        <v>110.64</v>
      </c>
      <c r="L14" s="55" t="n">
        <v>200</v>
      </c>
      <c r="M14" s="55"/>
      <c r="N14" s="55" t="n">
        <f aca="false">-4-50</f>
        <v>-54</v>
      </c>
      <c r="O14" s="49" t="n">
        <f aca="false">H14+SUM(K14:N14)</f>
        <v>1056.64</v>
      </c>
      <c r="P14" s="51" t="n">
        <v>664.87</v>
      </c>
      <c r="Q14" s="53" t="n">
        <f aca="false">ROUND(P14/$O14*100,0)</f>
        <v>63</v>
      </c>
      <c r="R14" s="51" t="n">
        <v>957.06</v>
      </c>
      <c r="S14" s="53" t="n">
        <f aca="false">ROUND(R14/$O14*100,0)</f>
        <v>91</v>
      </c>
      <c r="T14" s="55" t="n">
        <v>989.68</v>
      </c>
      <c r="U14" s="53" t="n">
        <f aca="false">ROUND(T14/$O14*100,0)</f>
        <v>94</v>
      </c>
      <c r="V14" s="55" t="n">
        <v>989.68</v>
      </c>
      <c r="W14" s="53" t="n">
        <f aca="false">ROUND(V14/$O14*100,0)</f>
        <v>94</v>
      </c>
    </row>
    <row r="15" customFormat="false" ht="12.8" hidden="false" customHeight="false" outlineLevel="0" collapsed="false">
      <c r="A15" s="96" t="n">
        <v>100100</v>
      </c>
      <c r="B15" s="111" t="s">
        <v>529</v>
      </c>
      <c r="C15" s="136" t="n">
        <v>637002</v>
      </c>
      <c r="D15" s="101"/>
      <c r="E15" s="136" t="n">
        <v>41</v>
      </c>
      <c r="F15" s="90" t="s">
        <v>101</v>
      </c>
      <c r="G15" s="61" t="s">
        <v>532</v>
      </c>
      <c r="H15" s="49" t="n">
        <v>50</v>
      </c>
      <c r="I15" s="49" t="n">
        <f aca="false">H15</f>
        <v>50</v>
      </c>
      <c r="J15" s="49" t="n">
        <f aca="false">I15</f>
        <v>50</v>
      </c>
      <c r="K15" s="51"/>
      <c r="L15" s="55"/>
      <c r="M15" s="55"/>
      <c r="N15" s="55" t="n">
        <v>-50</v>
      </c>
      <c r="O15" s="49" t="n">
        <f aca="false">H15+SUM(K15:N15)</f>
        <v>0</v>
      </c>
      <c r="P15" s="51" t="n">
        <v>0</v>
      </c>
      <c r="Q15" s="53" t="e">
        <f aca="false">ROUND(P15/$O15*100,0)</f>
        <v>#DIV/0!</v>
      </c>
      <c r="R15" s="51" t="n">
        <v>0</v>
      </c>
      <c r="S15" s="53" t="e">
        <f aca="false">ROUND(R15/$O15*100,0)</f>
        <v>#DIV/0!</v>
      </c>
      <c r="T15" s="55" t="n">
        <v>0</v>
      </c>
      <c r="U15" s="53" t="e">
        <f aca="false">ROUND(T15/$O15*100,0)</f>
        <v>#DIV/0!</v>
      </c>
      <c r="V15" s="55" t="n">
        <v>0</v>
      </c>
      <c r="W15" s="53" t="e">
        <f aca="false">ROUND(V15/$O15*100,0)</f>
        <v>#DIV/0!</v>
      </c>
    </row>
    <row r="16" customFormat="false" ht="12.8" hidden="false" customHeight="false" outlineLevel="0" collapsed="false">
      <c r="A16" s="96" t="n">
        <v>100100</v>
      </c>
      <c r="B16" s="111" t="s">
        <v>529</v>
      </c>
      <c r="C16" s="136" t="n">
        <v>637004</v>
      </c>
      <c r="D16" s="101"/>
      <c r="E16" s="136" t="n">
        <v>41</v>
      </c>
      <c r="F16" s="90" t="s">
        <v>101</v>
      </c>
      <c r="G16" s="61" t="s">
        <v>212</v>
      </c>
      <c r="H16" s="49" t="n">
        <v>60</v>
      </c>
      <c r="I16" s="49" t="n">
        <f aca="false">H16</f>
        <v>60</v>
      </c>
      <c r="J16" s="49" t="n">
        <f aca="false">I16</f>
        <v>60</v>
      </c>
      <c r="K16" s="51"/>
      <c r="L16" s="55"/>
      <c r="M16" s="55"/>
      <c r="N16" s="55"/>
      <c r="O16" s="49" t="n">
        <f aca="false">H16+SUM(K16:N16)</f>
        <v>60</v>
      </c>
      <c r="P16" s="51" t="n">
        <v>0</v>
      </c>
      <c r="Q16" s="53" t="n">
        <f aca="false">ROUND(P16/$O16*100,0)</f>
        <v>0</v>
      </c>
      <c r="R16" s="51" t="n">
        <v>0</v>
      </c>
      <c r="S16" s="53" t="n">
        <f aca="false">ROUND(R16/$O16*100,0)</f>
        <v>0</v>
      </c>
      <c r="T16" s="55" t="n">
        <v>0</v>
      </c>
      <c r="U16" s="53" t="n">
        <f aca="false">ROUND(T16/$O16*100,0)</f>
        <v>0</v>
      </c>
      <c r="V16" s="55" t="n">
        <v>32.58</v>
      </c>
      <c r="W16" s="53" t="n">
        <f aca="false">ROUND(V16/$O16*100,0)</f>
        <v>54</v>
      </c>
    </row>
    <row r="17" customFormat="false" ht="12.8" hidden="false" customHeight="false" outlineLevel="0" collapsed="false">
      <c r="A17" s="96" t="n">
        <v>100100</v>
      </c>
      <c r="B17" s="111" t="s">
        <v>529</v>
      </c>
      <c r="C17" s="136" t="n">
        <v>637015</v>
      </c>
      <c r="D17" s="101"/>
      <c r="E17" s="136" t="n">
        <v>41</v>
      </c>
      <c r="F17" s="90" t="s">
        <v>101</v>
      </c>
      <c r="G17" s="61" t="s">
        <v>533</v>
      </c>
      <c r="H17" s="49" t="n">
        <v>0</v>
      </c>
      <c r="I17" s="49" t="n">
        <v>100</v>
      </c>
      <c r="J17" s="49" t="n">
        <v>100</v>
      </c>
      <c r="K17" s="51"/>
      <c r="L17" s="55"/>
      <c r="M17" s="55"/>
      <c r="N17" s="55"/>
      <c r="O17" s="49" t="n">
        <f aca="false">H17+SUM(K17:N17)</f>
        <v>0</v>
      </c>
      <c r="P17" s="51" t="n">
        <v>0</v>
      </c>
      <c r="Q17" s="53" t="e">
        <f aca="false">ROUND(P17/$O17*100,0)</f>
        <v>#DIV/0!</v>
      </c>
      <c r="R17" s="51" t="n">
        <v>0</v>
      </c>
      <c r="S17" s="53" t="e">
        <f aca="false">ROUND(R17/$O17*100,0)</f>
        <v>#DIV/0!</v>
      </c>
      <c r="T17" s="55" t="n">
        <v>0</v>
      </c>
      <c r="U17" s="53" t="e">
        <f aca="false">ROUND(T17/$O17*100,0)</f>
        <v>#DIV/0!</v>
      </c>
      <c r="V17" s="55" t="n">
        <v>0</v>
      </c>
      <c r="W17" s="53" t="e">
        <f aca="false">ROUND(V17/$O17*100,0)</f>
        <v>#DIV/0!</v>
      </c>
    </row>
    <row r="18" customFormat="false" ht="12.8" hidden="false" customHeight="false" outlineLevel="0" collapsed="false">
      <c r="A18" s="96" t="n">
        <v>100100</v>
      </c>
      <c r="B18" s="111" t="s">
        <v>529</v>
      </c>
      <c r="C18" s="136" t="n">
        <v>637027</v>
      </c>
      <c r="D18" s="101"/>
      <c r="E18" s="136" t="n">
        <v>41</v>
      </c>
      <c r="F18" s="90" t="s">
        <v>101</v>
      </c>
      <c r="G18" s="61" t="s">
        <v>277</v>
      </c>
      <c r="H18" s="49" t="n">
        <v>2570</v>
      </c>
      <c r="I18" s="49" t="n">
        <f aca="false">H18</f>
        <v>2570</v>
      </c>
      <c r="J18" s="49" t="n">
        <f aca="false">I18</f>
        <v>2570</v>
      </c>
      <c r="K18" s="51"/>
      <c r="L18" s="55"/>
      <c r="M18" s="55"/>
      <c r="N18" s="55"/>
      <c r="O18" s="49" t="n">
        <f aca="false">H18+SUM(K18:N18)</f>
        <v>2570</v>
      </c>
      <c r="P18" s="51" t="n">
        <v>833</v>
      </c>
      <c r="Q18" s="53" t="n">
        <f aca="false">ROUND(P18/$O18*100,0)</f>
        <v>32</v>
      </c>
      <c r="R18" s="51" t="n">
        <v>1412</v>
      </c>
      <c r="S18" s="53" t="n">
        <f aca="false">ROUND(R18/$O18*100,0)</f>
        <v>55</v>
      </c>
      <c r="T18" s="55" t="n">
        <v>1991</v>
      </c>
      <c r="U18" s="53" t="n">
        <f aca="false">ROUND(T18/$O18*100,0)</f>
        <v>77</v>
      </c>
      <c r="V18" s="55" t="n">
        <v>2570</v>
      </c>
      <c r="W18" s="53" t="n">
        <f aca="false">ROUND(V18/$O18*100,0)</f>
        <v>100</v>
      </c>
    </row>
    <row r="19" customFormat="false" ht="12.8" hidden="false" customHeight="false" outlineLevel="0" collapsed="false">
      <c r="A19" s="103" t="n">
        <v>100100</v>
      </c>
      <c r="B19" s="127"/>
      <c r="C19" s="127"/>
      <c r="D19" s="129"/>
      <c r="E19" s="127"/>
      <c r="F19" s="127"/>
      <c r="G19" s="107" t="s">
        <v>70</v>
      </c>
      <c r="H19" s="108" t="n">
        <f aca="false">SUM(H10:H18)</f>
        <v>8276</v>
      </c>
      <c r="I19" s="108" t="n">
        <f aca="false">SUM(I10:I18)</f>
        <v>8153</v>
      </c>
      <c r="J19" s="108" t="n">
        <f aca="false">SUM(J10:J18)</f>
        <v>8153</v>
      </c>
      <c r="K19" s="109" t="n">
        <f aca="false">SUM(K10:K18)</f>
        <v>111.2</v>
      </c>
      <c r="L19" s="108" t="n">
        <f aca="false">SUM(L10:L18)</f>
        <v>200</v>
      </c>
      <c r="M19" s="108" t="n">
        <f aca="false">SUM(M10:M18)</f>
        <v>0</v>
      </c>
      <c r="N19" s="108" t="n">
        <f aca="false">SUM(N10:N18)</f>
        <v>142.32</v>
      </c>
      <c r="O19" s="108" t="n">
        <f aca="false">SUM(O10:O18)</f>
        <v>8729.52</v>
      </c>
      <c r="P19" s="109" t="n">
        <f aca="false">SUM(P10:P18)</f>
        <v>2754.7</v>
      </c>
      <c r="Q19" s="110" t="n">
        <f aca="false">ROUND(P19/$O19*100,0)</f>
        <v>32</v>
      </c>
      <c r="R19" s="109" t="n">
        <f aca="false">SUM(R10:R18)</f>
        <v>4805.25</v>
      </c>
      <c r="S19" s="110" t="n">
        <f aca="false">ROUND(R19/$O19*100,0)</f>
        <v>55</v>
      </c>
      <c r="T19" s="108" t="n">
        <f aca="false">SUM(T10:T18)</f>
        <v>6601.29</v>
      </c>
      <c r="U19" s="110" t="n">
        <f aca="false">ROUND(T19/$O19*100,0)</f>
        <v>76</v>
      </c>
      <c r="V19" s="108" t="n">
        <f aca="false">SUM(V10:V18)</f>
        <v>8627.13</v>
      </c>
      <c r="W19" s="110" t="n">
        <f aca="false">ROUND(V19/$O19*100,0)</f>
        <v>99</v>
      </c>
    </row>
    <row r="20" customFormat="false" ht="12.8" hidden="false" customHeight="false" outlineLevel="0" collapsed="false">
      <c r="A20" s="96" t="n">
        <v>100200</v>
      </c>
      <c r="B20" s="111" t="s">
        <v>529</v>
      </c>
      <c r="C20" s="136" t="n">
        <v>623</v>
      </c>
      <c r="D20" s="101"/>
      <c r="E20" s="136" t="n">
        <v>41</v>
      </c>
      <c r="F20" s="90" t="s">
        <v>101</v>
      </c>
      <c r="G20" s="61" t="s">
        <v>183</v>
      </c>
      <c r="H20" s="49" t="n">
        <v>0</v>
      </c>
      <c r="I20" s="49" t="n">
        <f aca="false">H20</f>
        <v>0</v>
      </c>
      <c r="J20" s="49" t="n">
        <f aca="false">I20</f>
        <v>0</v>
      </c>
      <c r="K20" s="51" t="n">
        <v>20</v>
      </c>
      <c r="L20" s="55"/>
      <c r="M20" s="55"/>
      <c r="N20" s="55" t="n">
        <v>-6.1</v>
      </c>
      <c r="O20" s="49" t="n">
        <f aca="false">H20+SUM(K20:N20)</f>
        <v>13.9</v>
      </c>
      <c r="P20" s="51" t="n">
        <v>13.9</v>
      </c>
      <c r="Q20" s="53" t="n">
        <f aca="false">ROUND(P20/$O20*100,0)</f>
        <v>100</v>
      </c>
      <c r="R20" s="51" t="n">
        <v>13.9</v>
      </c>
      <c r="S20" s="53" t="n">
        <f aca="false">ROUND(R20/$O20*100,0)</f>
        <v>100</v>
      </c>
      <c r="T20" s="55" t="n">
        <v>13.9</v>
      </c>
      <c r="U20" s="53" t="n">
        <f aca="false">ROUND(T20/$O20*100,0)</f>
        <v>100</v>
      </c>
      <c r="V20" s="55" t="n">
        <v>13.9</v>
      </c>
      <c r="W20" s="53" t="n">
        <f aca="false">ROUND(V20/$O20*100,0)</f>
        <v>100</v>
      </c>
    </row>
    <row r="21" customFormat="false" ht="12.8" hidden="false" customHeight="false" outlineLevel="0" collapsed="false">
      <c r="A21" s="96" t="n">
        <v>100200</v>
      </c>
      <c r="B21" s="111" t="s">
        <v>529</v>
      </c>
      <c r="C21" s="136" t="n">
        <v>625002</v>
      </c>
      <c r="D21" s="101"/>
      <c r="E21" s="136" t="n">
        <v>41</v>
      </c>
      <c r="F21" s="90" t="s">
        <v>101</v>
      </c>
      <c r="G21" s="61" t="s">
        <v>185</v>
      </c>
      <c r="H21" s="49" t="n">
        <v>0</v>
      </c>
      <c r="I21" s="49" t="n">
        <f aca="false">H21</f>
        <v>0</v>
      </c>
      <c r="J21" s="49" t="n">
        <f aca="false">I21</f>
        <v>0</v>
      </c>
      <c r="K21" s="51" t="n">
        <v>80</v>
      </c>
      <c r="L21" s="55" t="n">
        <v>30</v>
      </c>
      <c r="M21" s="55"/>
      <c r="N21" s="55" t="n">
        <v>19.35</v>
      </c>
      <c r="O21" s="49" t="n">
        <f aca="false">H21+SUM(K21:N21)</f>
        <v>129.35</v>
      </c>
      <c r="P21" s="51" t="n">
        <v>28.46</v>
      </c>
      <c r="Q21" s="53" t="n">
        <f aca="false">ROUND(P21/$O21*100,0)</f>
        <v>22</v>
      </c>
      <c r="R21" s="51" t="n">
        <v>47.06</v>
      </c>
      <c r="S21" s="53" t="n">
        <f aca="false">ROUND(R21/$O21*100,0)</f>
        <v>36</v>
      </c>
      <c r="T21" s="55" t="n">
        <v>110.13</v>
      </c>
      <c r="U21" s="53" t="n">
        <f aca="false">ROUND(T21/$O21*100,0)</f>
        <v>85</v>
      </c>
      <c r="V21" s="55" t="n">
        <v>129.35</v>
      </c>
      <c r="W21" s="53" t="n">
        <f aca="false">ROUND(V21/$O21*100,0)</f>
        <v>100</v>
      </c>
    </row>
    <row r="22" customFormat="false" ht="12.8" hidden="false" customHeight="false" outlineLevel="0" collapsed="false">
      <c r="A22" s="96" t="n">
        <v>100200</v>
      </c>
      <c r="B22" s="111" t="s">
        <v>529</v>
      </c>
      <c r="C22" s="136" t="n">
        <v>625003</v>
      </c>
      <c r="D22" s="101"/>
      <c r="E22" s="136" t="n">
        <v>41</v>
      </c>
      <c r="F22" s="90" t="s">
        <v>101</v>
      </c>
      <c r="G22" s="61" t="s">
        <v>186</v>
      </c>
      <c r="H22" s="49" t="n">
        <v>0</v>
      </c>
      <c r="I22" s="49" t="n">
        <f aca="false">H22</f>
        <v>0</v>
      </c>
      <c r="J22" s="49" t="n">
        <f aca="false">I22</f>
        <v>0</v>
      </c>
      <c r="K22" s="51" t="n">
        <v>10</v>
      </c>
      <c r="L22" s="55"/>
      <c r="M22" s="55"/>
      <c r="N22" s="55" t="n">
        <f aca="false">-2.26+2</f>
        <v>-0.26</v>
      </c>
      <c r="O22" s="49" t="n">
        <f aca="false">H22+SUM(K22:N22)</f>
        <v>9.74</v>
      </c>
      <c r="P22" s="51" t="n">
        <v>1.62</v>
      </c>
      <c r="Q22" s="53" t="n">
        <f aca="false">ROUND(P22/$O22*100,0)</f>
        <v>17</v>
      </c>
      <c r="R22" s="51" t="n">
        <v>4.14</v>
      </c>
      <c r="S22" s="53" t="n">
        <f aca="false">ROUND(R22/$O22*100,0)</f>
        <v>43</v>
      </c>
      <c r="T22" s="55" t="n">
        <v>7.74</v>
      </c>
      <c r="U22" s="53" t="n">
        <f aca="false">ROUND(T22/$O22*100,0)</f>
        <v>79</v>
      </c>
      <c r="V22" s="55" t="n">
        <v>9.8</v>
      </c>
      <c r="W22" s="53" t="n">
        <f aca="false">ROUND(V22/$O22*100,0)</f>
        <v>101</v>
      </c>
    </row>
    <row r="23" customFormat="false" ht="12.8" hidden="false" customHeight="false" outlineLevel="0" collapsed="false">
      <c r="A23" s="96" t="n">
        <v>100200</v>
      </c>
      <c r="B23" s="111" t="s">
        <v>529</v>
      </c>
      <c r="C23" s="136" t="n">
        <v>625004</v>
      </c>
      <c r="D23" s="101"/>
      <c r="E23" s="136" t="n">
        <v>41</v>
      </c>
      <c r="F23" s="90" t="s">
        <v>101</v>
      </c>
      <c r="G23" s="61" t="s">
        <v>187</v>
      </c>
      <c r="H23" s="49" t="n">
        <v>0</v>
      </c>
      <c r="I23" s="49" t="n">
        <f aca="false">H23</f>
        <v>0</v>
      </c>
      <c r="J23" s="49" t="n">
        <f aca="false">I23</f>
        <v>0</v>
      </c>
      <c r="K23" s="51" t="n">
        <v>10</v>
      </c>
      <c r="L23" s="55"/>
      <c r="M23" s="55"/>
      <c r="N23" s="55" t="n">
        <v>-5.83</v>
      </c>
      <c r="O23" s="49" t="n">
        <f aca="false">H23+SUM(K23:N23)</f>
        <v>4.17</v>
      </c>
      <c r="P23" s="51" t="n">
        <v>4.17</v>
      </c>
      <c r="Q23" s="53" t="n">
        <f aca="false">ROUND(P23/$O23*100,0)</f>
        <v>100</v>
      </c>
      <c r="R23" s="51" t="n">
        <v>4.17</v>
      </c>
      <c r="S23" s="53" t="n">
        <f aca="false">ROUND(R23/$O23*100,0)</f>
        <v>100</v>
      </c>
      <c r="T23" s="55" t="n">
        <v>4.17</v>
      </c>
      <c r="U23" s="53" t="n">
        <f aca="false">ROUND(T23/$O23*100,0)</f>
        <v>100</v>
      </c>
      <c r="V23" s="55" t="n">
        <v>4.17</v>
      </c>
      <c r="W23" s="53" t="n">
        <f aca="false">ROUND(V23/$O23*100,0)</f>
        <v>100</v>
      </c>
    </row>
    <row r="24" customFormat="false" ht="12.8" hidden="false" customHeight="false" outlineLevel="0" collapsed="false">
      <c r="A24" s="96" t="n">
        <v>100200</v>
      </c>
      <c r="B24" s="111" t="s">
        <v>529</v>
      </c>
      <c r="C24" s="136" t="n">
        <v>625007</v>
      </c>
      <c r="D24" s="101"/>
      <c r="E24" s="136" t="n">
        <v>41</v>
      </c>
      <c r="F24" s="90" t="s">
        <v>101</v>
      </c>
      <c r="G24" s="61" t="s">
        <v>189</v>
      </c>
      <c r="H24" s="49" t="n">
        <v>0</v>
      </c>
      <c r="I24" s="49" t="n">
        <f aca="false">H24</f>
        <v>0</v>
      </c>
      <c r="J24" s="49" t="n">
        <f aca="false">I24</f>
        <v>0</v>
      </c>
      <c r="K24" s="51" t="n">
        <v>30</v>
      </c>
      <c r="L24" s="55" t="n">
        <v>10</v>
      </c>
      <c r="M24" s="55"/>
      <c r="N24" s="55" t="n">
        <v>3.87</v>
      </c>
      <c r="O24" s="49" t="n">
        <f aca="false">H24+SUM(K24:N24)</f>
        <v>43.87</v>
      </c>
      <c r="P24" s="51" t="n">
        <v>9.65</v>
      </c>
      <c r="Q24" s="53" t="n">
        <f aca="false">ROUND(P24/$O24*100,0)</f>
        <v>22</v>
      </c>
      <c r="R24" s="51" t="n">
        <v>15.96</v>
      </c>
      <c r="S24" s="53" t="n">
        <f aca="false">ROUND(R24/$O24*100,0)</f>
        <v>36</v>
      </c>
      <c r="T24" s="55" t="n">
        <v>37.35</v>
      </c>
      <c r="U24" s="53" t="n">
        <f aca="false">ROUND(T24/$O24*100,0)</f>
        <v>85</v>
      </c>
      <c r="V24" s="55" t="n">
        <v>43.87</v>
      </c>
      <c r="W24" s="53" t="n">
        <f aca="false">ROUND(V24/$O24*100,0)</f>
        <v>100</v>
      </c>
    </row>
    <row r="25" customFormat="false" ht="12.8" hidden="false" customHeight="false" outlineLevel="0" collapsed="false">
      <c r="A25" s="96" t="n">
        <v>100200</v>
      </c>
      <c r="B25" s="111" t="s">
        <v>529</v>
      </c>
      <c r="C25" s="136" t="n">
        <v>620</v>
      </c>
      <c r="D25" s="101"/>
      <c r="E25" s="136" t="n">
        <v>41</v>
      </c>
      <c r="F25" s="90" t="s">
        <v>101</v>
      </c>
      <c r="G25" s="61" t="s">
        <v>191</v>
      </c>
      <c r="H25" s="49" t="n">
        <f aca="false">SUM(H20:H24)</f>
        <v>0</v>
      </c>
      <c r="I25" s="49" t="n">
        <f aca="false">SUM(I20:I24)</f>
        <v>0</v>
      </c>
      <c r="J25" s="49" t="n">
        <f aca="false">SUM(J20:J24)</f>
        <v>0</v>
      </c>
      <c r="K25" s="51" t="n">
        <f aca="false">SUM(K20:K24)</f>
        <v>150</v>
      </c>
      <c r="L25" s="49" t="n">
        <f aca="false">SUM(L20:L24)</f>
        <v>40</v>
      </c>
      <c r="M25" s="49" t="n">
        <f aca="false">SUM(M20:M24)</f>
        <v>0</v>
      </c>
      <c r="N25" s="49" t="n">
        <f aca="false">SUM(N20:N24)</f>
        <v>11.03</v>
      </c>
      <c r="O25" s="49" t="n">
        <f aca="false">SUM(O20:O24)</f>
        <v>201.03</v>
      </c>
      <c r="P25" s="51" t="n">
        <f aca="false">SUM(P20:P24)</f>
        <v>57.8</v>
      </c>
      <c r="Q25" s="53" t="n">
        <f aca="false">ROUND(P25/$O25*100,0)</f>
        <v>29</v>
      </c>
      <c r="R25" s="51" t="n">
        <f aca="false">SUM(R20:R24)</f>
        <v>85.23</v>
      </c>
      <c r="S25" s="53" t="n">
        <f aca="false">ROUND(R25/$O25*100,0)</f>
        <v>42</v>
      </c>
      <c r="T25" s="49" t="n">
        <f aca="false">SUM(T20:T24)</f>
        <v>173.29</v>
      </c>
      <c r="U25" s="53" t="n">
        <f aca="false">ROUND(T25/$O25*100,0)</f>
        <v>86</v>
      </c>
      <c r="V25" s="49" t="n">
        <f aca="false">SUM(V20:V24)</f>
        <v>201.09</v>
      </c>
      <c r="W25" s="53" t="n">
        <f aca="false">ROUND(V25/$O25*100,0)</f>
        <v>100</v>
      </c>
    </row>
    <row r="26" customFormat="false" ht="12.8" hidden="false" customHeight="false" outlineLevel="0" collapsed="false">
      <c r="A26" s="96" t="n">
        <v>100200</v>
      </c>
      <c r="B26" s="111" t="s">
        <v>529</v>
      </c>
      <c r="C26" s="136" t="n">
        <v>633016</v>
      </c>
      <c r="D26" s="101"/>
      <c r="E26" s="136" t="n">
        <v>41</v>
      </c>
      <c r="F26" s="90" t="s">
        <v>101</v>
      </c>
      <c r="G26" s="61" t="s">
        <v>194</v>
      </c>
      <c r="H26" s="49" t="n">
        <v>0</v>
      </c>
      <c r="I26" s="49" t="n">
        <f aca="false">H26</f>
        <v>0</v>
      </c>
      <c r="J26" s="49" t="n">
        <f aca="false">I26</f>
        <v>0</v>
      </c>
      <c r="K26" s="51" t="n">
        <v>200</v>
      </c>
      <c r="L26" s="55"/>
      <c r="M26" s="55"/>
      <c r="N26" s="55"/>
      <c r="O26" s="49" t="n">
        <f aca="false">H26+SUM(K26:N26)</f>
        <v>200</v>
      </c>
      <c r="P26" s="51" t="n">
        <v>57.6</v>
      </c>
      <c r="Q26" s="53" t="n">
        <f aca="false">ROUND(P26/$O26*100,0)</f>
        <v>29</v>
      </c>
      <c r="R26" s="51" t="n">
        <v>80.3</v>
      </c>
      <c r="S26" s="53" t="n">
        <f aca="false">ROUND(R26/$O26*100,0)</f>
        <v>40</v>
      </c>
      <c r="T26" s="55" t="n">
        <v>80.3</v>
      </c>
      <c r="U26" s="53" t="n">
        <f aca="false">ROUND(T26/$O26*100,0)</f>
        <v>40</v>
      </c>
      <c r="V26" s="55" t="n">
        <v>80.3</v>
      </c>
      <c r="W26" s="53" t="n">
        <f aca="false">ROUND(V26/$O26*100,0)</f>
        <v>40</v>
      </c>
    </row>
    <row r="27" customFormat="false" ht="12.8" hidden="false" customHeight="false" outlineLevel="0" collapsed="false">
      <c r="A27" s="96" t="n">
        <v>100200</v>
      </c>
      <c r="B27" s="111" t="s">
        <v>529</v>
      </c>
      <c r="C27" s="136" t="n">
        <v>637002</v>
      </c>
      <c r="D27" s="101" t="n">
        <v>1</v>
      </c>
      <c r="E27" s="136" t="n">
        <v>41</v>
      </c>
      <c r="F27" s="90" t="s">
        <v>101</v>
      </c>
      <c r="G27" s="61" t="s">
        <v>534</v>
      </c>
      <c r="H27" s="49" t="n">
        <v>0</v>
      </c>
      <c r="I27" s="49" t="n">
        <f aca="false">H29</f>
        <v>250</v>
      </c>
      <c r="J27" s="49" t="n">
        <v>4000</v>
      </c>
      <c r="K27" s="51"/>
      <c r="L27" s="55"/>
      <c r="M27" s="55"/>
      <c r="N27" s="55"/>
      <c r="O27" s="49" t="n">
        <f aca="false">H27+SUM(K27:N27)</f>
        <v>0</v>
      </c>
      <c r="P27" s="51" t="n">
        <v>0</v>
      </c>
      <c r="Q27" s="53" t="e">
        <f aca="false">ROUND(P27/$O27*100,0)</f>
        <v>#DIV/0!</v>
      </c>
      <c r="R27" s="51" t="n">
        <v>0</v>
      </c>
      <c r="S27" s="53" t="e">
        <f aca="false">ROUND(R27/$O27*100,0)</f>
        <v>#DIV/0!</v>
      </c>
      <c r="T27" s="55" t="n">
        <v>0</v>
      </c>
      <c r="U27" s="53" t="e">
        <f aca="false">ROUND(T27/$O27*100,0)</f>
        <v>#DIV/0!</v>
      </c>
      <c r="V27" s="55" t="n">
        <v>0</v>
      </c>
      <c r="W27" s="53" t="e">
        <f aca="false">ROUND(V27/$O27*100,0)</f>
        <v>#DIV/0!</v>
      </c>
    </row>
    <row r="28" customFormat="false" ht="12.8" hidden="false" customHeight="false" outlineLevel="0" collapsed="false">
      <c r="A28" s="96" t="n">
        <v>100200</v>
      </c>
      <c r="B28" s="111" t="s">
        <v>529</v>
      </c>
      <c r="C28" s="136" t="n">
        <v>637002</v>
      </c>
      <c r="D28" s="101" t="n">
        <v>2</v>
      </c>
      <c r="E28" s="136" t="n">
        <v>41</v>
      </c>
      <c r="F28" s="90" t="s">
        <v>101</v>
      </c>
      <c r="G28" s="61" t="s">
        <v>535</v>
      </c>
      <c r="H28" s="49" t="n">
        <v>1500</v>
      </c>
      <c r="I28" s="49" t="n">
        <f aca="false">H28</f>
        <v>1500</v>
      </c>
      <c r="J28" s="49" t="n">
        <f aca="false">I28</f>
        <v>1500</v>
      </c>
      <c r="K28" s="51" t="n">
        <v>-809.46</v>
      </c>
      <c r="L28" s="55" t="n">
        <v>151.16</v>
      </c>
      <c r="M28" s="55" t="n">
        <v>1790</v>
      </c>
      <c r="N28" s="55" t="n">
        <f aca="false">-102-2</f>
        <v>-104</v>
      </c>
      <c r="O28" s="49" t="n">
        <f aca="false">H28+SUM(K28:N28)</f>
        <v>2527.7</v>
      </c>
      <c r="P28" s="51" t="n">
        <v>461.29</v>
      </c>
      <c r="Q28" s="53" t="n">
        <f aca="false">ROUND(P28/$O28*100,0)</f>
        <v>18</v>
      </c>
      <c r="R28" s="51" t="n">
        <v>635.86</v>
      </c>
      <c r="S28" s="53" t="n">
        <f aca="false">ROUND(R28/$O28*100,0)</f>
        <v>25</v>
      </c>
      <c r="T28" s="55" t="n">
        <v>835.86</v>
      </c>
      <c r="U28" s="53" t="n">
        <f aca="false">ROUND(T28/$O28*100,0)</f>
        <v>33</v>
      </c>
      <c r="V28" s="55" t="n">
        <v>2303.47</v>
      </c>
      <c r="W28" s="53" t="n">
        <f aca="false">ROUND(V28/$O28*100,0)</f>
        <v>91</v>
      </c>
    </row>
    <row r="29" customFormat="false" ht="12.8" hidden="false" customHeight="false" outlineLevel="0" collapsed="false">
      <c r="A29" s="96" t="n">
        <v>100200</v>
      </c>
      <c r="B29" s="111" t="s">
        <v>529</v>
      </c>
      <c r="C29" s="136" t="n">
        <v>637004</v>
      </c>
      <c r="D29" s="101"/>
      <c r="E29" s="136" t="n">
        <v>41</v>
      </c>
      <c r="F29" s="90" t="s">
        <v>101</v>
      </c>
      <c r="G29" s="61" t="s">
        <v>536</v>
      </c>
      <c r="H29" s="49" t="n">
        <v>250</v>
      </c>
      <c r="I29" s="49" t="n">
        <f aca="false">H29</f>
        <v>250</v>
      </c>
      <c r="J29" s="49" t="n">
        <f aca="false">H29</f>
        <v>250</v>
      </c>
      <c r="K29" s="51"/>
      <c r="L29" s="55"/>
      <c r="M29" s="55"/>
      <c r="N29" s="55"/>
      <c r="O29" s="49" t="n">
        <f aca="false">H29+SUM(K29:N29)</f>
        <v>250</v>
      </c>
      <c r="P29" s="51" t="n">
        <v>0</v>
      </c>
      <c r="Q29" s="53" t="n">
        <f aca="false">ROUND(P29/$O29*100,0)</f>
        <v>0</v>
      </c>
      <c r="R29" s="51" t="n">
        <v>0</v>
      </c>
      <c r="S29" s="53" t="n">
        <f aca="false">ROUND(R29/$O29*100,0)</f>
        <v>0</v>
      </c>
      <c r="T29" s="55" t="n">
        <v>0</v>
      </c>
      <c r="U29" s="53" t="n">
        <f aca="false">ROUND(T29/$O29*100,0)</f>
        <v>0</v>
      </c>
      <c r="V29" s="55" t="n">
        <v>0</v>
      </c>
      <c r="W29" s="53" t="n">
        <f aca="false">ROUND(V29/$O29*100,0)</f>
        <v>0</v>
      </c>
    </row>
    <row r="30" customFormat="false" ht="12.8" hidden="false" customHeight="false" outlineLevel="0" collapsed="false">
      <c r="A30" s="96" t="n">
        <v>100200</v>
      </c>
      <c r="B30" s="111" t="s">
        <v>529</v>
      </c>
      <c r="C30" s="136" t="n">
        <v>637027</v>
      </c>
      <c r="D30" s="101" t="n">
        <v>3</v>
      </c>
      <c r="E30" s="136" t="n">
        <v>41</v>
      </c>
      <c r="F30" s="90" t="s">
        <v>101</v>
      </c>
      <c r="G30" s="61" t="s">
        <v>537</v>
      </c>
      <c r="H30" s="49" t="n">
        <v>0</v>
      </c>
      <c r="I30" s="49" t="n">
        <v>0</v>
      </c>
      <c r="J30" s="49" t="n">
        <v>0</v>
      </c>
      <c r="K30" s="51"/>
      <c r="L30" s="55"/>
      <c r="M30" s="55"/>
      <c r="N30" s="55" t="n">
        <f aca="false">360</f>
        <v>360</v>
      </c>
      <c r="O30" s="49" t="n">
        <f aca="false">H30+SUM(K30:N30)</f>
        <v>360</v>
      </c>
      <c r="P30" s="51" t="n">
        <v>0</v>
      </c>
      <c r="Q30" s="53" t="n">
        <f aca="false">ROUND(P30/$O30*100,0)</f>
        <v>0</v>
      </c>
      <c r="R30" s="51" t="n">
        <v>0</v>
      </c>
      <c r="S30" s="53" t="n">
        <f aca="false">ROUND(R30/$O30*100,0)</f>
        <v>0</v>
      </c>
      <c r="T30" s="55" t="n">
        <v>0</v>
      </c>
      <c r="U30" s="53" t="n">
        <f aca="false">ROUND(T30/$O30*100,0)</f>
        <v>0</v>
      </c>
      <c r="V30" s="55" t="n">
        <v>358.21</v>
      </c>
      <c r="W30" s="53" t="n">
        <f aca="false">ROUND(V30/$O30*100,0)</f>
        <v>100</v>
      </c>
    </row>
    <row r="31" customFormat="false" ht="12.8" hidden="false" customHeight="false" outlineLevel="0" collapsed="false">
      <c r="A31" s="96" t="n">
        <v>100200</v>
      </c>
      <c r="B31" s="111" t="s">
        <v>529</v>
      </c>
      <c r="C31" s="136" t="n">
        <v>637027</v>
      </c>
      <c r="D31" s="101" t="n">
        <v>4</v>
      </c>
      <c r="E31" s="136" t="n">
        <v>41</v>
      </c>
      <c r="F31" s="90" t="s">
        <v>101</v>
      </c>
      <c r="G31" s="61" t="s">
        <v>538</v>
      </c>
      <c r="H31" s="49" t="n">
        <v>0</v>
      </c>
      <c r="I31" s="49" t="n">
        <f aca="false">H31</f>
        <v>0</v>
      </c>
      <c r="J31" s="49" t="n">
        <f aca="false">H31</f>
        <v>0</v>
      </c>
      <c r="K31" s="51" t="n">
        <v>256.16</v>
      </c>
      <c r="L31" s="55" t="n">
        <v>58.84</v>
      </c>
      <c r="M31" s="55"/>
      <c r="N31" s="55"/>
      <c r="O31" s="49" t="n">
        <f aca="false">H31+SUM(K31:N31)</f>
        <v>315</v>
      </c>
      <c r="P31" s="51" t="n">
        <v>0</v>
      </c>
      <c r="Q31" s="53" t="n">
        <f aca="false">ROUND(P31/$O31*100,0)</f>
        <v>0</v>
      </c>
      <c r="R31" s="51" t="n">
        <v>315</v>
      </c>
      <c r="S31" s="53" t="n">
        <f aca="false">ROUND(R31/$O31*100,0)</f>
        <v>100</v>
      </c>
      <c r="T31" s="55" t="n">
        <v>315</v>
      </c>
      <c r="U31" s="53" t="n">
        <f aca="false">ROUND(T31/$O31*100,0)</f>
        <v>100</v>
      </c>
      <c r="V31" s="55" t="n">
        <v>315</v>
      </c>
      <c r="W31" s="53" t="n">
        <f aca="false">ROUND(V31/$O31*100,0)</f>
        <v>100</v>
      </c>
    </row>
    <row r="32" customFormat="false" ht="12.8" hidden="false" customHeight="false" outlineLevel="0" collapsed="false">
      <c r="A32" s="96" t="n">
        <v>100200</v>
      </c>
      <c r="B32" s="111" t="s">
        <v>529</v>
      </c>
      <c r="C32" s="136" t="n">
        <v>637027</v>
      </c>
      <c r="D32" s="101" t="n">
        <v>5</v>
      </c>
      <c r="E32" s="136" t="n">
        <v>41</v>
      </c>
      <c r="F32" s="90" t="s">
        <v>101</v>
      </c>
      <c r="G32" s="61" t="s">
        <v>539</v>
      </c>
      <c r="H32" s="49" t="n">
        <v>0</v>
      </c>
      <c r="I32" s="49" t="n">
        <f aca="false">H32</f>
        <v>0</v>
      </c>
      <c r="J32" s="49" t="n">
        <f aca="false">H32</f>
        <v>0</v>
      </c>
      <c r="K32" s="51"/>
      <c r="L32" s="55" t="n">
        <v>450.5</v>
      </c>
      <c r="M32" s="55"/>
      <c r="N32" s="55"/>
      <c r="O32" s="49" t="n">
        <f aca="false">H32+SUM(K32:N32)</f>
        <v>450.5</v>
      </c>
      <c r="P32" s="51" t="n">
        <v>0</v>
      </c>
      <c r="Q32" s="53" t="n">
        <f aca="false">ROUND(P32/$O32*100,0)</f>
        <v>0</v>
      </c>
      <c r="R32" s="51" t="n">
        <v>350.31</v>
      </c>
      <c r="S32" s="53" t="n">
        <f aca="false">ROUND(R32/$O32*100,0)</f>
        <v>78</v>
      </c>
      <c r="T32" s="55" t="n">
        <v>450.5</v>
      </c>
      <c r="U32" s="53" t="n">
        <f aca="false">ROUND(T32/$O32*100,0)</f>
        <v>100</v>
      </c>
      <c r="V32" s="55" t="n">
        <v>450.5</v>
      </c>
      <c r="W32" s="53" t="n">
        <f aca="false">ROUND(V32/$O32*100,0)</f>
        <v>100</v>
      </c>
    </row>
    <row r="33" customFormat="false" ht="12.8" hidden="false" customHeight="false" outlineLevel="0" collapsed="false">
      <c r="A33" s="96" t="n">
        <v>100200</v>
      </c>
      <c r="B33" s="111" t="s">
        <v>529</v>
      </c>
      <c r="C33" s="136" t="n">
        <v>637027</v>
      </c>
      <c r="D33" s="101" t="n">
        <v>6</v>
      </c>
      <c r="E33" s="136" t="n">
        <v>41</v>
      </c>
      <c r="F33" s="90" t="s">
        <v>101</v>
      </c>
      <c r="G33" s="61" t="s">
        <v>540</v>
      </c>
      <c r="H33" s="49" t="n">
        <v>0</v>
      </c>
      <c r="I33" s="49" t="n">
        <f aca="false">H33</f>
        <v>0</v>
      </c>
      <c r="J33" s="49" t="n">
        <f aca="false">H33</f>
        <v>0</v>
      </c>
      <c r="K33" s="51" t="n">
        <v>203.3</v>
      </c>
      <c r="L33" s="55"/>
      <c r="M33" s="55"/>
      <c r="N33" s="55"/>
      <c r="O33" s="49" t="n">
        <f aca="false">H33+SUM(K33:N33)</f>
        <v>203.3</v>
      </c>
      <c r="P33" s="51" t="n">
        <v>203.3</v>
      </c>
      <c r="Q33" s="53" t="n">
        <f aca="false">ROUND(P33/$O33*100,0)</f>
        <v>100</v>
      </c>
      <c r="R33" s="51" t="n">
        <v>203.3</v>
      </c>
      <c r="S33" s="53" t="n">
        <f aca="false">ROUND(R33/$O33*100,0)</f>
        <v>100</v>
      </c>
      <c r="T33" s="55" t="n">
        <v>203.3</v>
      </c>
      <c r="U33" s="53" t="n">
        <f aca="false">ROUND(T33/$O33*100,0)</f>
        <v>100</v>
      </c>
      <c r="V33" s="55" t="n">
        <v>203.3</v>
      </c>
      <c r="W33" s="53" t="n">
        <f aca="false">ROUND(V33/$O33*100,0)</f>
        <v>100</v>
      </c>
    </row>
    <row r="34" customFormat="false" ht="12.8" hidden="false" customHeight="false" outlineLevel="0" collapsed="false">
      <c r="A34" s="96" t="n">
        <v>100200</v>
      </c>
      <c r="B34" s="111" t="s">
        <v>529</v>
      </c>
      <c r="C34" s="136" t="n">
        <v>642001</v>
      </c>
      <c r="D34" s="101" t="n">
        <v>1</v>
      </c>
      <c r="E34" s="136" t="n">
        <v>41</v>
      </c>
      <c r="F34" s="90" t="s">
        <v>101</v>
      </c>
      <c r="G34" s="61" t="s">
        <v>541</v>
      </c>
      <c r="H34" s="49" t="n">
        <v>2500</v>
      </c>
      <c r="I34" s="49" t="n">
        <f aca="false">H34</f>
        <v>2500</v>
      </c>
      <c r="J34" s="49" t="n">
        <f aca="false">I34</f>
        <v>2500</v>
      </c>
      <c r="K34" s="51"/>
      <c r="L34" s="55"/>
      <c r="M34" s="55"/>
      <c r="N34" s="55"/>
      <c r="O34" s="49" t="n">
        <f aca="false">H34+SUM(K34:N34)</f>
        <v>2500</v>
      </c>
      <c r="P34" s="51" t="n">
        <v>0</v>
      </c>
      <c r="Q34" s="53" t="n">
        <f aca="false">ROUND(P34/$O34*100,0)</f>
        <v>0</v>
      </c>
      <c r="R34" s="51" t="n">
        <v>0</v>
      </c>
      <c r="S34" s="53" t="n">
        <f aca="false">ROUND(R34/$O34*100,0)</f>
        <v>0</v>
      </c>
      <c r="T34" s="55" t="n">
        <v>2500</v>
      </c>
      <c r="U34" s="53" t="n">
        <f aca="false">ROUND(T34/$O34*100,0)</f>
        <v>100</v>
      </c>
      <c r="V34" s="55" t="n">
        <v>2500</v>
      </c>
      <c r="W34" s="53" t="n">
        <f aca="false">ROUND(V34/$O34*100,0)</f>
        <v>100</v>
      </c>
    </row>
    <row r="35" customFormat="false" ht="12.8" hidden="false" customHeight="false" outlineLevel="0" collapsed="false">
      <c r="A35" s="96" t="n">
        <v>100200</v>
      </c>
      <c r="B35" s="111" t="s">
        <v>529</v>
      </c>
      <c r="C35" s="136" t="n">
        <v>642001</v>
      </c>
      <c r="D35" s="101" t="n">
        <v>2</v>
      </c>
      <c r="E35" s="136" t="n">
        <v>41</v>
      </c>
      <c r="F35" s="90" t="s">
        <v>101</v>
      </c>
      <c r="G35" s="61" t="s">
        <v>542</v>
      </c>
      <c r="H35" s="49" t="n">
        <v>4000</v>
      </c>
      <c r="I35" s="49" t="n">
        <f aca="false">H35</f>
        <v>4000</v>
      </c>
      <c r="J35" s="49" t="n">
        <f aca="false">I35</f>
        <v>4000</v>
      </c>
      <c r="K35" s="51" t="n">
        <v>-2000</v>
      </c>
      <c r="L35" s="55" t="n">
        <v>-210</v>
      </c>
      <c r="M35" s="55" t="n">
        <v>-1790</v>
      </c>
      <c r="N35" s="55"/>
      <c r="O35" s="49" t="n">
        <f aca="false">H35+SUM(K35:N35)</f>
        <v>0</v>
      </c>
      <c r="P35" s="51" t="n">
        <v>0</v>
      </c>
      <c r="Q35" s="53" t="e">
        <f aca="false">ROUND(P35/$O35*100,0)</f>
        <v>#DIV/0!</v>
      </c>
      <c r="R35" s="51" t="n">
        <v>0</v>
      </c>
      <c r="S35" s="53" t="e">
        <f aca="false">ROUND(R35/$O35*100,0)</f>
        <v>#DIV/0!</v>
      </c>
      <c r="T35" s="55" t="n">
        <v>0</v>
      </c>
      <c r="U35" s="53" t="e">
        <f aca="false">ROUND(T35/$O35*100,0)</f>
        <v>#DIV/0!</v>
      </c>
      <c r="V35" s="55" t="n">
        <v>0</v>
      </c>
      <c r="W35" s="53" t="e">
        <f aca="false">ROUND(V35/$O35*100,0)</f>
        <v>#DIV/0!</v>
      </c>
    </row>
    <row r="36" customFormat="false" ht="12.8" hidden="false" customHeight="false" outlineLevel="0" collapsed="false">
      <c r="A36" s="96" t="n">
        <v>100200</v>
      </c>
      <c r="B36" s="111" t="s">
        <v>529</v>
      </c>
      <c r="C36" s="136" t="n">
        <v>642014</v>
      </c>
      <c r="D36" s="101"/>
      <c r="E36" s="136" t="n">
        <v>41</v>
      </c>
      <c r="F36" s="90" t="s">
        <v>101</v>
      </c>
      <c r="G36" s="61" t="s">
        <v>543</v>
      </c>
      <c r="H36" s="49" t="n">
        <v>1000</v>
      </c>
      <c r="I36" s="49" t="n">
        <v>500</v>
      </c>
      <c r="J36" s="49" t="n">
        <f aca="false">I36</f>
        <v>500</v>
      </c>
      <c r="K36" s="51"/>
      <c r="L36" s="55" t="n">
        <v>-490.5</v>
      </c>
      <c r="M36" s="55"/>
      <c r="N36" s="55"/>
      <c r="O36" s="49" t="n">
        <f aca="false">H36+SUM(K36:N36)</f>
        <v>509.5</v>
      </c>
      <c r="P36" s="51" t="n">
        <v>0</v>
      </c>
      <c r="Q36" s="53" t="n">
        <f aca="false">ROUND(P36/$O36*100,0)</f>
        <v>0</v>
      </c>
      <c r="R36" s="51" t="n">
        <v>0</v>
      </c>
      <c r="S36" s="53" t="n">
        <f aca="false">ROUND(R36/$O36*100,0)</f>
        <v>0</v>
      </c>
      <c r="T36" s="55" t="n">
        <v>0</v>
      </c>
      <c r="U36" s="53" t="n">
        <f aca="false">ROUND(T36/$O36*100,0)</f>
        <v>0</v>
      </c>
      <c r="V36" s="55" t="n">
        <v>0</v>
      </c>
      <c r="W36" s="53" t="n">
        <f aca="false">ROUND(V36/$O36*100,0)</f>
        <v>0</v>
      </c>
    </row>
    <row r="37" customFormat="false" ht="12.8" hidden="false" customHeight="false" outlineLevel="0" collapsed="false">
      <c r="A37" s="103" t="n">
        <v>100200</v>
      </c>
      <c r="B37" s="127"/>
      <c r="C37" s="127"/>
      <c r="D37" s="129"/>
      <c r="E37" s="127"/>
      <c r="F37" s="127"/>
      <c r="G37" s="107" t="s">
        <v>71</v>
      </c>
      <c r="H37" s="108" t="n">
        <f aca="false">SUM(H25:H36)</f>
        <v>9250</v>
      </c>
      <c r="I37" s="108" t="n">
        <f aca="false">SUM(I25:I36)</f>
        <v>9000</v>
      </c>
      <c r="J37" s="108" t="n">
        <f aca="false">SUM(J25:J36)</f>
        <v>12750</v>
      </c>
      <c r="K37" s="109" t="n">
        <f aca="false">SUM(K25:K36)</f>
        <v>-2000</v>
      </c>
      <c r="L37" s="108" t="n">
        <f aca="false">SUM(L25:L36)</f>
        <v>0</v>
      </c>
      <c r="M37" s="108" t="n">
        <f aca="false">SUM(M25:M36)</f>
        <v>0</v>
      </c>
      <c r="N37" s="108" t="n">
        <f aca="false">SUM(N25:N36)</f>
        <v>267.03</v>
      </c>
      <c r="O37" s="108" t="n">
        <f aca="false">SUM(O25:O36)</f>
        <v>7517.03</v>
      </c>
      <c r="P37" s="109" t="n">
        <f aca="false">SUM(P25:P36)</f>
        <v>779.99</v>
      </c>
      <c r="Q37" s="110" t="n">
        <f aca="false">ROUND(P37/$O37*100,0)</f>
        <v>10</v>
      </c>
      <c r="R37" s="109" t="n">
        <f aca="false">SUM(R25:R36)</f>
        <v>1670</v>
      </c>
      <c r="S37" s="110" t="n">
        <f aca="false">ROUND(R37/$O37*100,0)</f>
        <v>22</v>
      </c>
      <c r="T37" s="108" t="n">
        <f aca="false">SUM(T25:T36)</f>
        <v>4558.25</v>
      </c>
      <c r="U37" s="110" t="n">
        <f aca="false">ROUND(T37/$O37*100,0)</f>
        <v>61</v>
      </c>
      <c r="V37" s="108" t="n">
        <f aca="false">SUM(V25:V36)</f>
        <v>6411.87</v>
      </c>
      <c r="W37" s="110" t="n">
        <f aca="false">ROUND(V37/$O37*100,0)</f>
        <v>85</v>
      </c>
    </row>
    <row r="38" customFormat="false" ht="12.8" hidden="false" customHeight="false" outlineLevel="0" collapsed="false">
      <c r="A38" s="96" t="n">
        <v>100300</v>
      </c>
      <c r="B38" s="111" t="s">
        <v>529</v>
      </c>
      <c r="C38" s="136" t="n">
        <v>632003</v>
      </c>
      <c r="D38" s="101"/>
      <c r="E38" s="136" t="n">
        <v>41</v>
      </c>
      <c r="F38" s="90" t="s">
        <v>101</v>
      </c>
      <c r="G38" s="61" t="s">
        <v>192</v>
      </c>
      <c r="H38" s="49" t="n">
        <v>0</v>
      </c>
      <c r="I38" s="49" t="n">
        <f aca="false">H38</f>
        <v>0</v>
      </c>
      <c r="J38" s="49" t="n">
        <f aca="false">I38</f>
        <v>0</v>
      </c>
      <c r="K38" s="51"/>
      <c r="L38" s="55"/>
      <c r="M38" s="55" t="n">
        <v>70</v>
      </c>
      <c r="N38" s="55"/>
      <c r="O38" s="49" t="n">
        <f aca="false">H38+SUM(K38:N38)</f>
        <v>70</v>
      </c>
      <c r="P38" s="51" t="n">
        <v>0</v>
      </c>
      <c r="Q38" s="53" t="n">
        <f aca="false">ROUND(P38/$O38*100,0)</f>
        <v>0</v>
      </c>
      <c r="R38" s="51" t="n">
        <v>0</v>
      </c>
      <c r="S38" s="53" t="n">
        <f aca="false">ROUND(R38/$O38*100,0)</f>
        <v>0</v>
      </c>
      <c r="T38" s="55" t="n">
        <v>0</v>
      </c>
      <c r="U38" s="53" t="n">
        <f aca="false">ROUND(T38/$O38*100,0)</f>
        <v>0</v>
      </c>
      <c r="V38" s="55" t="n">
        <v>16.1</v>
      </c>
      <c r="W38" s="53" t="n">
        <f aca="false">ROUND(V38/$O38*100,0)</f>
        <v>23</v>
      </c>
    </row>
    <row r="39" customFormat="false" ht="12.8" hidden="false" customHeight="false" outlineLevel="0" collapsed="false">
      <c r="A39" s="96" t="n">
        <v>100300</v>
      </c>
      <c r="B39" s="111" t="s">
        <v>529</v>
      </c>
      <c r="C39" s="136" t="n">
        <v>633006</v>
      </c>
      <c r="D39" s="101"/>
      <c r="E39" s="136" t="n">
        <v>41</v>
      </c>
      <c r="F39" s="90" t="s">
        <v>101</v>
      </c>
      <c r="G39" s="61" t="s">
        <v>193</v>
      </c>
      <c r="H39" s="49" t="n">
        <v>50</v>
      </c>
      <c r="I39" s="49" t="n">
        <f aca="false">H39</f>
        <v>50</v>
      </c>
      <c r="J39" s="49" t="n">
        <f aca="false">I39</f>
        <v>50</v>
      </c>
      <c r="K39" s="51"/>
      <c r="L39" s="55"/>
      <c r="M39" s="55"/>
      <c r="N39" s="55"/>
      <c r="O39" s="49" t="n">
        <f aca="false">H39+SUM(K39:N39)</f>
        <v>50</v>
      </c>
      <c r="P39" s="51" t="n">
        <v>0</v>
      </c>
      <c r="Q39" s="53" t="n">
        <f aca="false">ROUND(P39/$O39*100,0)</f>
        <v>0</v>
      </c>
      <c r="R39" s="51" t="n">
        <v>0</v>
      </c>
      <c r="S39" s="53" t="n">
        <f aca="false">ROUND(R39/$O39*100,0)</f>
        <v>0</v>
      </c>
      <c r="T39" s="55" t="n">
        <v>0</v>
      </c>
      <c r="U39" s="53" t="n">
        <f aca="false">ROUND(T39/$O39*100,0)</f>
        <v>0</v>
      </c>
      <c r="V39" s="55" t="n">
        <v>0</v>
      </c>
      <c r="W39" s="53" t="n">
        <f aca="false">ROUND(V39/$O39*100,0)</f>
        <v>0</v>
      </c>
    </row>
    <row r="40" customFormat="false" ht="12.8" hidden="false" customHeight="false" outlineLevel="0" collapsed="false">
      <c r="A40" s="96" t="n">
        <v>100300</v>
      </c>
      <c r="B40" s="111" t="s">
        <v>529</v>
      </c>
      <c r="C40" s="136" t="n">
        <v>633009</v>
      </c>
      <c r="D40" s="101"/>
      <c r="E40" s="136" t="n">
        <v>41</v>
      </c>
      <c r="F40" s="90" t="s">
        <v>101</v>
      </c>
      <c r="G40" s="61" t="s">
        <v>484</v>
      </c>
      <c r="H40" s="49" t="n">
        <v>1000</v>
      </c>
      <c r="I40" s="49" t="n">
        <f aca="false">H40</f>
        <v>1000</v>
      </c>
      <c r="J40" s="49" t="n">
        <f aca="false">I40</f>
        <v>1000</v>
      </c>
      <c r="K40" s="51"/>
      <c r="L40" s="55" t="n">
        <v>-50</v>
      </c>
      <c r="M40" s="55" t="n">
        <v>-70</v>
      </c>
      <c r="N40" s="55"/>
      <c r="O40" s="49" t="n">
        <f aca="false">H40+SUM(K40:N40)</f>
        <v>880</v>
      </c>
      <c r="P40" s="51" t="n">
        <v>0</v>
      </c>
      <c r="Q40" s="53" t="n">
        <f aca="false">ROUND(P40/$O40*100,0)</f>
        <v>0</v>
      </c>
      <c r="R40" s="51" t="n">
        <v>0</v>
      </c>
      <c r="S40" s="53" t="n">
        <f aca="false">ROUND(R40/$O40*100,0)</f>
        <v>0</v>
      </c>
      <c r="T40" s="55" t="n">
        <v>394.64</v>
      </c>
      <c r="U40" s="53" t="n">
        <f aca="false">ROUND(T40/$O40*100,0)</f>
        <v>45</v>
      </c>
      <c r="V40" s="55" t="n">
        <v>742.75</v>
      </c>
      <c r="W40" s="53" t="n">
        <f aca="false">ROUND(V40/$O40*100,0)</f>
        <v>84</v>
      </c>
    </row>
    <row r="41" customFormat="false" ht="12.8" hidden="false" customHeight="false" outlineLevel="0" collapsed="false">
      <c r="A41" s="96" t="n">
        <v>100300</v>
      </c>
      <c r="B41" s="111" t="s">
        <v>529</v>
      </c>
      <c r="C41" s="136" t="n">
        <v>633013</v>
      </c>
      <c r="D41" s="101"/>
      <c r="E41" s="136" t="n">
        <v>41</v>
      </c>
      <c r="F41" s="90" t="s">
        <v>101</v>
      </c>
      <c r="G41" s="61" t="s">
        <v>312</v>
      </c>
      <c r="H41" s="49" t="n">
        <v>135</v>
      </c>
      <c r="I41" s="49" t="n">
        <f aca="false">H41</f>
        <v>135</v>
      </c>
      <c r="J41" s="49" t="n">
        <f aca="false">I41</f>
        <v>135</v>
      </c>
      <c r="K41" s="51"/>
      <c r="L41" s="55"/>
      <c r="M41" s="55"/>
      <c r="N41" s="55"/>
      <c r="O41" s="49" t="n">
        <f aca="false">H41+SUM(K41:N41)</f>
        <v>135</v>
      </c>
      <c r="P41" s="51" t="n">
        <v>0</v>
      </c>
      <c r="Q41" s="53" t="n">
        <f aca="false">ROUND(P41/$O41*100,0)</f>
        <v>0</v>
      </c>
      <c r="R41" s="51" t="n">
        <v>0</v>
      </c>
      <c r="S41" s="53" t="n">
        <f aca="false">ROUND(R41/$O41*100,0)</f>
        <v>0</v>
      </c>
      <c r="T41" s="55" t="n">
        <v>0</v>
      </c>
      <c r="U41" s="53" t="n">
        <f aca="false">ROUND(T41/$O41*100,0)</f>
        <v>0</v>
      </c>
      <c r="V41" s="55" t="n">
        <v>66.39</v>
      </c>
      <c r="W41" s="53" t="n">
        <f aca="false">ROUND(V41/$O41*100,0)</f>
        <v>49</v>
      </c>
    </row>
    <row r="42" customFormat="false" ht="12.8" hidden="false" customHeight="false" outlineLevel="0" collapsed="false">
      <c r="A42" s="96" t="n">
        <v>100300</v>
      </c>
      <c r="B42" s="111" t="s">
        <v>529</v>
      </c>
      <c r="C42" s="136" t="n">
        <v>633016</v>
      </c>
      <c r="D42" s="101"/>
      <c r="E42" s="136" t="n">
        <v>41</v>
      </c>
      <c r="F42" s="90" t="s">
        <v>101</v>
      </c>
      <c r="G42" s="61" t="s">
        <v>194</v>
      </c>
      <c r="H42" s="49" t="n">
        <v>50</v>
      </c>
      <c r="I42" s="49" t="n">
        <f aca="false">H42</f>
        <v>50</v>
      </c>
      <c r="J42" s="49" t="n">
        <f aca="false">I42</f>
        <v>50</v>
      </c>
      <c r="K42" s="51"/>
      <c r="L42" s="55" t="n">
        <v>50</v>
      </c>
      <c r="M42" s="55"/>
      <c r="N42" s="55"/>
      <c r="O42" s="49" t="n">
        <f aca="false">H42+SUM(K42:N42)</f>
        <v>100</v>
      </c>
      <c r="P42" s="51" t="n">
        <v>19.77</v>
      </c>
      <c r="Q42" s="53" t="n">
        <f aca="false">ROUND(P42/$O42*100,0)</f>
        <v>20</v>
      </c>
      <c r="R42" s="51" t="n">
        <v>24.67</v>
      </c>
      <c r="S42" s="53" t="n">
        <f aca="false">ROUND(R42/$O42*100,0)</f>
        <v>25</v>
      </c>
      <c r="T42" s="55" t="n">
        <v>54.53</v>
      </c>
      <c r="U42" s="53" t="n">
        <f aca="false">ROUND(T42/$O42*100,0)</f>
        <v>55</v>
      </c>
      <c r="V42" s="55" t="n">
        <v>54.53</v>
      </c>
      <c r="W42" s="53" t="n">
        <f aca="false">ROUND(V42/$O42*100,0)</f>
        <v>55</v>
      </c>
    </row>
    <row r="43" customFormat="false" ht="12.8" hidden="false" customHeight="false" outlineLevel="0" collapsed="false">
      <c r="A43" s="103" t="n">
        <v>100300</v>
      </c>
      <c r="B43" s="127"/>
      <c r="C43" s="127"/>
      <c r="D43" s="129"/>
      <c r="E43" s="127"/>
      <c r="F43" s="127"/>
      <c r="G43" s="107" t="s">
        <v>72</v>
      </c>
      <c r="H43" s="108" t="n">
        <f aca="false">SUM(H38:H42)</f>
        <v>1235</v>
      </c>
      <c r="I43" s="108" t="n">
        <f aca="false">SUM(I38:I42)</f>
        <v>1235</v>
      </c>
      <c r="J43" s="108" t="n">
        <f aca="false">SUM(J38:J42)</f>
        <v>1235</v>
      </c>
      <c r="K43" s="108" t="n">
        <f aca="false">SUM(K38:K42)</f>
        <v>0</v>
      </c>
      <c r="L43" s="108" t="n">
        <f aca="false">SUM(L38:L42)</f>
        <v>0</v>
      </c>
      <c r="M43" s="108" t="n">
        <f aca="false">SUM(M38:M42)</f>
        <v>0</v>
      </c>
      <c r="N43" s="108" t="n">
        <f aca="false">SUM(N38:N42)</f>
        <v>0</v>
      </c>
      <c r="O43" s="108" t="n">
        <f aca="false">SUM(O38:O42)</f>
        <v>1235</v>
      </c>
      <c r="P43" s="108" t="n">
        <f aca="false">SUM(P38:P42)</f>
        <v>19.77</v>
      </c>
      <c r="Q43" s="110" t="n">
        <f aca="false">ROUND(P43/$O43*100,0)</f>
        <v>2</v>
      </c>
      <c r="R43" s="108" t="n">
        <f aca="false">SUM(R38:R42)</f>
        <v>24.67</v>
      </c>
      <c r="S43" s="110" t="n">
        <f aca="false">ROUND(R43/$O43*100,0)</f>
        <v>2</v>
      </c>
      <c r="T43" s="108" t="n">
        <f aca="false">SUM(T38:T42)</f>
        <v>449.17</v>
      </c>
      <c r="U43" s="110" t="n">
        <f aca="false">ROUND(T43/$O43*100,0)</f>
        <v>36</v>
      </c>
      <c r="V43" s="108" t="n">
        <f aca="false">SUM(V38:V42)</f>
        <v>879.77</v>
      </c>
      <c r="W43" s="110" t="n">
        <f aca="false">ROUND(V43/$O43*100,0)</f>
        <v>71</v>
      </c>
    </row>
    <row r="44" customFormat="false" ht="12.8" hidden="false" customHeight="false" outlineLevel="0" collapsed="false">
      <c r="A44" s="115" t="n">
        <v>100000</v>
      </c>
      <c r="B44" s="131"/>
      <c r="C44" s="131"/>
      <c r="D44" s="133"/>
      <c r="E44" s="131"/>
      <c r="F44" s="131"/>
      <c r="G44" s="119" t="s">
        <v>221</v>
      </c>
      <c r="H44" s="120" t="n">
        <f aca="false">H19+H37+H43</f>
        <v>18761</v>
      </c>
      <c r="I44" s="120" t="n">
        <f aca="false">I19+I37+I43</f>
        <v>18388</v>
      </c>
      <c r="J44" s="120" t="n">
        <f aca="false">J19+J37+J43</f>
        <v>22138</v>
      </c>
      <c r="K44" s="121" t="n">
        <f aca="false">K19+K37+K43</f>
        <v>-1888.8</v>
      </c>
      <c r="L44" s="120" t="n">
        <f aca="false">L19+L37+L43</f>
        <v>200</v>
      </c>
      <c r="M44" s="120" t="n">
        <f aca="false">M19+M37+M43</f>
        <v>0</v>
      </c>
      <c r="N44" s="120" t="n">
        <f aca="false">N19+N37+N43</f>
        <v>409.35</v>
      </c>
      <c r="O44" s="120" t="n">
        <f aca="false">O19+O37+O43</f>
        <v>17481.55</v>
      </c>
      <c r="P44" s="121" t="n">
        <f aca="false">P19+P37+P43</f>
        <v>3554.46</v>
      </c>
      <c r="Q44" s="122" t="n">
        <f aca="false">ROUND(P44/$O44*100,0)</f>
        <v>20</v>
      </c>
      <c r="R44" s="121" t="n">
        <f aca="false">R19+R37+R43</f>
        <v>6499.92</v>
      </c>
      <c r="S44" s="122" t="n">
        <f aca="false">ROUND(R44/$O44*100,0)</f>
        <v>37</v>
      </c>
      <c r="T44" s="120" t="n">
        <f aca="false">T19+T37+T43</f>
        <v>11608.71</v>
      </c>
      <c r="U44" s="122" t="n">
        <f aca="false">ROUND(T44/$O44*100,0)</f>
        <v>66</v>
      </c>
      <c r="V44" s="120" t="n">
        <f aca="false">V19+V37+V43</f>
        <v>15918.77</v>
      </c>
      <c r="W44" s="122" t="n">
        <f aca="false">ROUND(V44/$O44*100,0)</f>
        <v>91</v>
      </c>
    </row>
    <row r="46" customFormat="false" ht="12.8" hidden="false" customHeight="false" outlineLevel="0" collapsed="false">
      <c r="A46" s="123" t="s">
        <v>222</v>
      </c>
      <c r="B46" s="123"/>
      <c r="C46" s="123"/>
      <c r="D46" s="123"/>
      <c r="E46" s="123"/>
      <c r="F46" s="123"/>
      <c r="G46" s="123"/>
      <c r="O46" s="0" t="n">
        <v>2015</v>
      </c>
      <c r="P46" s="34" t="s">
        <v>223</v>
      </c>
      <c r="R46" s="34" t="s">
        <v>224</v>
      </c>
      <c r="T46" s="0" t="s">
        <v>225</v>
      </c>
      <c r="V46" s="0" t="s">
        <v>226</v>
      </c>
    </row>
    <row r="47" customFormat="false" ht="12.8" hidden="false" customHeight="false" outlineLevel="0" collapsed="false">
      <c r="A47" s="76" t="n">
        <v>100100</v>
      </c>
      <c r="F47" s="77" t="s">
        <v>227</v>
      </c>
      <c r="G47" s="0" t="s">
        <v>544</v>
      </c>
    </row>
    <row r="48" customFormat="false" ht="12.8" hidden="false" customHeight="false" outlineLevel="0" collapsed="false">
      <c r="A48" s="76" t="n">
        <v>100100</v>
      </c>
      <c r="F48" s="77" t="s">
        <v>229</v>
      </c>
      <c r="G48" s="0" t="s">
        <v>545</v>
      </c>
      <c r="H48" s="0" t="n">
        <v>20</v>
      </c>
      <c r="I48" s="0" t="n">
        <v>20</v>
      </c>
      <c r="J48" s="0" t="n">
        <v>20</v>
      </c>
      <c r="O48" s="0" t="n">
        <f aca="false">H48</f>
        <v>20</v>
      </c>
      <c r="Q48" s="35" t="n">
        <f aca="false">ROUND(P48/$O48*100,0)</f>
        <v>0</v>
      </c>
      <c r="R48" s="34" t="n">
        <v>10</v>
      </c>
      <c r="S48" s="35" t="n">
        <f aca="false">ROUND(R48/$O48*100,0)</f>
        <v>50</v>
      </c>
      <c r="U48" s="35" t="n">
        <f aca="false">ROUND(T48/$O48*100,0)</f>
        <v>0</v>
      </c>
      <c r="W48" s="35" t="n">
        <f aca="false">ROUND(V48/$O48*100,0)</f>
        <v>0</v>
      </c>
    </row>
    <row r="49" customFormat="false" ht="12.8" hidden="false" customHeight="false" outlineLevel="0" collapsed="false">
      <c r="A49" s="76" t="n">
        <v>100100</v>
      </c>
      <c r="F49" s="77" t="s">
        <v>229</v>
      </c>
      <c r="G49" s="0" t="s">
        <v>546</v>
      </c>
      <c r="H49" s="0" t="n">
        <v>2000</v>
      </c>
      <c r="I49" s="0" t="n">
        <v>2000</v>
      </c>
      <c r="J49" s="0" t="n">
        <v>2000</v>
      </c>
      <c r="O49" s="0" t="n">
        <f aca="false">H49</f>
        <v>2000</v>
      </c>
      <c r="Q49" s="35" t="n">
        <f aca="false">ROUND(P49/$O49*100,0)</f>
        <v>0</v>
      </c>
      <c r="R49" s="34" t="n">
        <v>500</v>
      </c>
      <c r="S49" s="35" t="n">
        <f aca="false">ROUND(R49/$O49*100,0)</f>
        <v>25</v>
      </c>
      <c r="U49" s="35" t="n">
        <f aca="false">ROUND(T49/$O49*100,0)</f>
        <v>0</v>
      </c>
      <c r="W49" s="35" t="n">
        <f aca="false">ROUND(V49/$O49*100,0)</f>
        <v>0</v>
      </c>
    </row>
    <row r="50" customFormat="false" ht="12.8" hidden="false" customHeight="false" outlineLevel="0" collapsed="false">
      <c r="A50" s="76" t="n">
        <v>100200</v>
      </c>
      <c r="F50" s="77" t="s">
        <v>227</v>
      </c>
      <c r="G50" s="0" t="s">
        <v>547</v>
      </c>
    </row>
    <row r="51" customFormat="false" ht="12.8" hidden="false" customHeight="false" outlineLevel="0" collapsed="false">
      <c r="A51" s="76" t="n">
        <v>100200</v>
      </c>
      <c r="F51" s="77" t="s">
        <v>229</v>
      </c>
      <c r="G51" s="0" t="s">
        <v>548</v>
      </c>
      <c r="H51" s="0" t="n">
        <v>4</v>
      </c>
      <c r="I51" s="0" t="n">
        <v>4</v>
      </c>
      <c r="J51" s="0" t="n">
        <v>4</v>
      </c>
      <c r="O51" s="0" t="n">
        <f aca="false">H51</f>
        <v>4</v>
      </c>
      <c r="Q51" s="35" t="n">
        <f aca="false">ROUND(P51/$O51*100,0)</f>
        <v>0</v>
      </c>
      <c r="R51" s="34" t="n">
        <v>3</v>
      </c>
      <c r="S51" s="35" t="n">
        <f aca="false">ROUND(R51/$O51*100,0)</f>
        <v>75</v>
      </c>
      <c r="U51" s="35" t="n">
        <f aca="false">ROUND(T51/$O51*100,0)</f>
        <v>0</v>
      </c>
      <c r="W51" s="35" t="n">
        <f aca="false">ROUND(V51/$O51*100,0)</f>
        <v>0</v>
      </c>
    </row>
    <row r="52" customFormat="false" ht="12.8" hidden="false" customHeight="false" outlineLevel="0" collapsed="false">
      <c r="A52" s="76" t="n">
        <v>100300</v>
      </c>
      <c r="F52" s="77" t="s">
        <v>227</v>
      </c>
      <c r="G52" s="0" t="s">
        <v>549</v>
      </c>
    </row>
    <row r="53" customFormat="false" ht="12.8" hidden="false" customHeight="false" outlineLevel="0" collapsed="false">
      <c r="A53" s="76" t="n">
        <v>100300</v>
      </c>
      <c r="F53" s="77" t="s">
        <v>229</v>
      </c>
      <c r="G53" s="0" t="s">
        <v>550</v>
      </c>
      <c r="H53" s="0" t="n">
        <v>130</v>
      </c>
      <c r="I53" s="0" t="n">
        <v>130</v>
      </c>
      <c r="J53" s="0" t="n">
        <v>130</v>
      </c>
      <c r="O53" s="0" t="n">
        <f aca="false">H53</f>
        <v>130</v>
      </c>
      <c r="Q53" s="35" t="n">
        <f aca="false">ROUND(P53/$O53*100,0)</f>
        <v>0</v>
      </c>
      <c r="R53" s="34" t="n">
        <v>61</v>
      </c>
      <c r="S53" s="35" t="n">
        <f aca="false">ROUND(R53/$O53*100,0)</f>
        <v>47</v>
      </c>
      <c r="U53" s="35" t="n">
        <f aca="false">ROUND(T53/$O53*100,0)</f>
        <v>0</v>
      </c>
      <c r="W53" s="35" t="n">
        <f aca="false">ROUND(V53/$O53*100,0)</f>
        <v>0</v>
      </c>
    </row>
    <row r="54" customFormat="false" ht="12.8" hidden="false" customHeight="false" outlineLevel="0" collapsed="false">
      <c r="A54" s="76" t="n">
        <v>100300</v>
      </c>
      <c r="F54" s="77" t="s">
        <v>229</v>
      </c>
      <c r="G54" s="0" t="s">
        <v>551</v>
      </c>
      <c r="H54" s="0" t="n">
        <v>15000</v>
      </c>
      <c r="I54" s="0" t="n">
        <v>15000</v>
      </c>
      <c r="J54" s="0" t="n">
        <v>15000</v>
      </c>
      <c r="O54" s="0" t="n">
        <f aca="false">H54</f>
        <v>15000</v>
      </c>
      <c r="Q54" s="35" t="n">
        <f aca="false">ROUND(P54/$O54*100,0)</f>
        <v>0</v>
      </c>
      <c r="R54" s="34" t="n">
        <v>7871</v>
      </c>
      <c r="S54" s="35" t="n">
        <f aca="false">ROUND(R54/$O54*100,0)</f>
        <v>52</v>
      </c>
      <c r="U54" s="35" t="n">
        <f aca="false">ROUND(T54/$O54*100,0)</f>
        <v>0</v>
      </c>
      <c r="W54" s="35" t="n">
        <f aca="false">ROUND(V54/$O54*100,0)</f>
        <v>0</v>
      </c>
    </row>
    <row r="55" customFormat="false" ht="12.8" hidden="false" customHeight="false" outlineLevel="0" collapsed="false">
      <c r="A55" s="76" t="n">
        <v>100300</v>
      </c>
      <c r="F55" s="77" t="s">
        <v>229</v>
      </c>
      <c r="G55" s="0" t="s">
        <v>552</v>
      </c>
      <c r="H55" s="0" t="n">
        <v>350</v>
      </c>
      <c r="I55" s="0" t="n">
        <v>350</v>
      </c>
      <c r="J55" s="0" t="n">
        <v>350</v>
      </c>
      <c r="O55" s="0" t="n">
        <f aca="false">H55</f>
        <v>350</v>
      </c>
      <c r="Q55" s="35" t="n">
        <f aca="false">ROUND(P55/$O55*100,0)</f>
        <v>0</v>
      </c>
      <c r="R55" s="34" t="n">
        <v>147</v>
      </c>
      <c r="S55" s="35" t="n">
        <f aca="false">ROUND(R55/$O55*100,0)</f>
        <v>42</v>
      </c>
      <c r="U55" s="35" t="n">
        <f aca="false">ROUND(T55/$O55*100,0)</f>
        <v>0</v>
      </c>
      <c r="W55" s="35" t="n">
        <f aca="false">ROUND(V55/$O55*100,0)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46:G46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0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553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110100</v>
      </c>
      <c r="B3" s="111" t="s">
        <v>554</v>
      </c>
      <c r="C3" s="85" t="n">
        <v>611</v>
      </c>
      <c r="D3" s="98"/>
      <c r="E3" s="136" t="n">
        <v>41</v>
      </c>
      <c r="F3" s="85" t="s">
        <v>101</v>
      </c>
      <c r="G3" s="99" t="s">
        <v>180</v>
      </c>
      <c r="H3" s="58" t="n">
        <v>6200</v>
      </c>
      <c r="I3" s="100" t="n">
        <v>6324</v>
      </c>
      <c r="J3" s="100" t="n">
        <v>6450</v>
      </c>
      <c r="K3" s="59"/>
      <c r="L3" s="60"/>
      <c r="M3" s="60"/>
      <c r="N3" s="60"/>
      <c r="O3" s="49" t="n">
        <f aca="false">H3+SUM(K3:N3)</f>
        <v>6200</v>
      </c>
      <c r="P3" s="59" t="n">
        <v>1402</v>
      </c>
      <c r="Q3" s="53" t="n">
        <f aca="false">ROUND(P3/$O3*100,0)</f>
        <v>23</v>
      </c>
      <c r="R3" s="59" t="n">
        <v>2785.41</v>
      </c>
      <c r="S3" s="53" t="n">
        <f aca="false">ROUND(R3/$O3*100,0)</f>
        <v>45</v>
      </c>
      <c r="T3" s="60" t="n">
        <v>4203.12</v>
      </c>
      <c r="U3" s="53" t="n">
        <f aca="false">ROUND(T3/$O3*100,0)</f>
        <v>68</v>
      </c>
      <c r="V3" s="60" t="n">
        <v>5559.12</v>
      </c>
      <c r="W3" s="53" t="n">
        <f aca="false">ROUND(V3/$O3*100,0)</f>
        <v>90</v>
      </c>
    </row>
    <row r="4" customFormat="false" ht="12.8" hidden="false" customHeight="false" outlineLevel="0" collapsed="false">
      <c r="A4" s="96" t="n">
        <v>110100</v>
      </c>
      <c r="B4" s="111" t="s">
        <v>554</v>
      </c>
      <c r="C4" s="85" t="n">
        <v>612001</v>
      </c>
      <c r="D4" s="98"/>
      <c r="E4" s="136" t="n">
        <v>41</v>
      </c>
      <c r="F4" s="85" t="s">
        <v>101</v>
      </c>
      <c r="G4" s="99" t="s">
        <v>209</v>
      </c>
      <c r="H4" s="58" t="n">
        <v>550</v>
      </c>
      <c r="I4" s="100" t="n">
        <v>550</v>
      </c>
      <c r="J4" s="100" t="n">
        <v>550</v>
      </c>
      <c r="K4" s="59"/>
      <c r="L4" s="60" t="n">
        <v>500</v>
      </c>
      <c r="M4" s="60"/>
      <c r="N4" s="60" t="n">
        <v>-93</v>
      </c>
      <c r="O4" s="49" t="n">
        <f aca="false">H4+SUM(K4:N4)</f>
        <v>957</v>
      </c>
      <c r="P4" s="59" t="n">
        <v>200</v>
      </c>
      <c r="Q4" s="53" t="n">
        <f aca="false">ROUND(P4/$O4*100,0)</f>
        <v>21</v>
      </c>
      <c r="R4" s="59" t="n">
        <v>459.09</v>
      </c>
      <c r="S4" s="53" t="n">
        <f aca="false">ROUND(R4/$O4*100,0)</f>
        <v>48</v>
      </c>
      <c r="T4" s="60" t="n">
        <v>588.38</v>
      </c>
      <c r="U4" s="53" t="n">
        <f aca="false">ROUND(T4/$O4*100,0)</f>
        <v>61</v>
      </c>
      <c r="V4" s="60" t="n">
        <v>588.38</v>
      </c>
      <c r="W4" s="53" t="n">
        <f aca="false">ROUND(V4/$O4*100,0)</f>
        <v>61</v>
      </c>
    </row>
    <row r="5" customFormat="false" ht="12.8" hidden="false" customHeight="false" outlineLevel="0" collapsed="false">
      <c r="A5" s="96" t="n">
        <v>110100</v>
      </c>
      <c r="B5" s="111" t="s">
        <v>554</v>
      </c>
      <c r="C5" s="85" t="n">
        <v>614</v>
      </c>
      <c r="D5" s="98"/>
      <c r="E5" s="136" t="n">
        <v>41</v>
      </c>
      <c r="F5" s="85" t="s">
        <v>101</v>
      </c>
      <c r="G5" s="99" t="s">
        <v>205</v>
      </c>
      <c r="H5" s="58" t="n">
        <v>100</v>
      </c>
      <c r="I5" s="100" t="n">
        <v>100</v>
      </c>
      <c r="J5" s="100" t="n">
        <v>100</v>
      </c>
      <c r="K5" s="59"/>
      <c r="L5" s="60"/>
      <c r="M5" s="60"/>
      <c r="N5" s="60" t="n">
        <v>93</v>
      </c>
      <c r="O5" s="49" t="n">
        <f aca="false">H5+SUM(K5:N5)</f>
        <v>193</v>
      </c>
      <c r="P5" s="59" t="n">
        <v>0</v>
      </c>
      <c r="Q5" s="53" t="n">
        <f aca="false">ROUND(P5/$O5*100,0)</f>
        <v>0</v>
      </c>
      <c r="R5" s="59" t="n">
        <v>50</v>
      </c>
      <c r="S5" s="53" t="n">
        <f aca="false">ROUND(R5/$O5*100,0)</f>
        <v>26</v>
      </c>
      <c r="T5" s="60" t="n">
        <v>50</v>
      </c>
      <c r="U5" s="53" t="n">
        <f aca="false">ROUND(T5/$O5*100,0)</f>
        <v>26</v>
      </c>
      <c r="V5" s="60" t="n">
        <v>193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110100</v>
      </c>
      <c r="B6" s="111" t="s">
        <v>554</v>
      </c>
      <c r="C6" s="135" t="n">
        <v>610</v>
      </c>
      <c r="D6" s="84"/>
      <c r="E6" s="136" t="n">
        <v>41</v>
      </c>
      <c r="F6" s="85" t="s">
        <v>101</v>
      </c>
      <c r="G6" s="47" t="s">
        <v>181</v>
      </c>
      <c r="H6" s="49" t="n">
        <f aca="false">SUM(H3:H5)</f>
        <v>6850</v>
      </c>
      <c r="I6" s="49" t="n">
        <f aca="false">SUM(I3:I5)</f>
        <v>6974</v>
      </c>
      <c r="J6" s="49" t="n">
        <f aca="false">SUM(J3:J5)</f>
        <v>7100</v>
      </c>
      <c r="K6" s="51" t="n">
        <f aca="false">SUM(K3:K5)</f>
        <v>0</v>
      </c>
      <c r="L6" s="49" t="n">
        <f aca="false">SUM(L3:L5)</f>
        <v>500</v>
      </c>
      <c r="M6" s="49" t="n">
        <f aca="false">SUM(M3:M5)</f>
        <v>0</v>
      </c>
      <c r="N6" s="49" t="n">
        <f aca="false">SUM(N3:N5)</f>
        <v>0</v>
      </c>
      <c r="O6" s="49" t="n">
        <f aca="false">SUM(O3:O5)</f>
        <v>7350</v>
      </c>
      <c r="P6" s="51" t="n">
        <f aca="false">SUM(P3:P5)</f>
        <v>1602</v>
      </c>
      <c r="Q6" s="53" t="n">
        <f aca="false">ROUND(P6/$O6*100,0)</f>
        <v>22</v>
      </c>
      <c r="R6" s="51" t="n">
        <f aca="false">SUM(R3:R5)</f>
        <v>3294.5</v>
      </c>
      <c r="S6" s="53" t="n">
        <f aca="false">ROUND(R6/$O6*100,0)</f>
        <v>45</v>
      </c>
      <c r="T6" s="49" t="n">
        <f aca="false">SUM(T3:T5)</f>
        <v>4841.5</v>
      </c>
      <c r="U6" s="53" t="n">
        <f aca="false">ROUND(T6/$O6*100,0)</f>
        <v>66</v>
      </c>
      <c r="V6" s="49" t="n">
        <f aca="false">SUM(V3:V5)</f>
        <v>6340.5</v>
      </c>
      <c r="W6" s="53" t="n">
        <f aca="false">ROUND(V6/$O6*100,0)</f>
        <v>86</v>
      </c>
    </row>
    <row r="7" customFormat="false" ht="12.8" hidden="false" customHeight="false" outlineLevel="0" collapsed="false">
      <c r="A7" s="96" t="n">
        <v>110100</v>
      </c>
      <c r="B7" s="111" t="s">
        <v>554</v>
      </c>
      <c r="C7" s="135" t="n">
        <v>621</v>
      </c>
      <c r="D7" s="84"/>
      <c r="E7" s="136" t="n">
        <v>41</v>
      </c>
      <c r="F7" s="85" t="s">
        <v>101</v>
      </c>
      <c r="G7" s="47" t="s">
        <v>182</v>
      </c>
      <c r="H7" s="49" t="n">
        <v>685</v>
      </c>
      <c r="I7" s="50" t="n">
        <v>699</v>
      </c>
      <c r="J7" s="50" t="n">
        <v>713</v>
      </c>
      <c r="K7" s="51"/>
      <c r="L7" s="55"/>
      <c r="M7" s="55"/>
      <c r="N7" s="55"/>
      <c r="O7" s="49" t="n">
        <f aca="false">H7+SUM(K7:N7)</f>
        <v>685</v>
      </c>
      <c r="P7" s="51" t="n">
        <v>155.7</v>
      </c>
      <c r="Q7" s="53" t="n">
        <f aca="false">ROUND(P7/$O7*100,0)</f>
        <v>23</v>
      </c>
      <c r="R7" s="51" t="n">
        <v>315.95</v>
      </c>
      <c r="S7" s="53" t="n">
        <f aca="false">ROUND(R7/$O7*100,0)</f>
        <v>46</v>
      </c>
      <c r="T7" s="55" t="n">
        <v>438.05</v>
      </c>
      <c r="U7" s="53" t="n">
        <f aca="false">ROUND(T7/$O7*100,0)</f>
        <v>64</v>
      </c>
      <c r="V7" s="55" t="n">
        <v>540.75</v>
      </c>
      <c r="W7" s="53" t="n">
        <f aca="false">ROUND(V7/$O7*100,0)</f>
        <v>79</v>
      </c>
    </row>
    <row r="8" customFormat="false" ht="12.8" hidden="false" customHeight="false" outlineLevel="0" collapsed="false">
      <c r="A8" s="96" t="n">
        <v>110100</v>
      </c>
      <c r="B8" s="111" t="s">
        <v>554</v>
      </c>
      <c r="C8" s="135" t="n">
        <v>625001</v>
      </c>
      <c r="D8" s="84"/>
      <c r="E8" s="136" t="n">
        <v>41</v>
      </c>
      <c r="F8" s="85" t="s">
        <v>101</v>
      </c>
      <c r="G8" s="47" t="s">
        <v>184</v>
      </c>
      <c r="H8" s="49" t="n">
        <v>96</v>
      </c>
      <c r="I8" s="50" t="n">
        <v>98</v>
      </c>
      <c r="J8" s="50" t="n">
        <v>100</v>
      </c>
      <c r="K8" s="51"/>
      <c r="L8" s="55"/>
      <c r="M8" s="55"/>
      <c r="N8" s="55"/>
      <c r="O8" s="49" t="n">
        <f aca="false">H8+SUM(K8:N8)</f>
        <v>96</v>
      </c>
      <c r="P8" s="51" t="n">
        <v>22.41</v>
      </c>
      <c r="Q8" s="53" t="n">
        <f aca="false">ROUND(P8/$O8*100,0)</f>
        <v>23</v>
      </c>
      <c r="R8" s="51" t="n">
        <v>46.09</v>
      </c>
      <c r="S8" s="53" t="n">
        <f aca="false">ROUND(R8/$O8*100,0)</f>
        <v>48</v>
      </c>
      <c r="T8" s="55" t="n">
        <v>67.73</v>
      </c>
      <c r="U8" s="53" t="n">
        <f aca="false">ROUND(T8/$O8*100,0)</f>
        <v>71</v>
      </c>
      <c r="V8" s="55" t="n">
        <v>88.7</v>
      </c>
      <c r="W8" s="53" t="n">
        <f aca="false">ROUND(V8/$O8*100,0)</f>
        <v>92</v>
      </c>
    </row>
    <row r="9" customFormat="false" ht="12.8" hidden="false" customHeight="false" outlineLevel="0" collapsed="false">
      <c r="A9" s="96" t="n">
        <v>110100</v>
      </c>
      <c r="B9" s="111" t="s">
        <v>554</v>
      </c>
      <c r="C9" s="135" t="n">
        <v>625002</v>
      </c>
      <c r="D9" s="84"/>
      <c r="E9" s="136" t="n">
        <v>41</v>
      </c>
      <c r="F9" s="85" t="s">
        <v>101</v>
      </c>
      <c r="G9" s="47" t="s">
        <v>185</v>
      </c>
      <c r="H9" s="49" t="n">
        <v>959</v>
      </c>
      <c r="I9" s="50" t="n">
        <v>978</v>
      </c>
      <c r="J9" s="50" t="n">
        <v>998</v>
      </c>
      <c r="K9" s="51"/>
      <c r="L9" s="55"/>
      <c r="M9" s="55"/>
      <c r="N9" s="55"/>
      <c r="O9" s="49" t="n">
        <f aca="false">H9+SUM(K9:N9)</f>
        <v>959</v>
      </c>
      <c r="P9" s="51" t="n">
        <v>224.28</v>
      </c>
      <c r="Q9" s="53" t="n">
        <f aca="false">ROUND(P9/$O9*100,0)</f>
        <v>23</v>
      </c>
      <c r="R9" s="51" t="n">
        <v>461.23</v>
      </c>
      <c r="S9" s="53" t="n">
        <f aca="false">ROUND(R9/$O9*100,0)</f>
        <v>48</v>
      </c>
      <c r="T9" s="55" t="n">
        <v>677.81</v>
      </c>
      <c r="U9" s="53" t="n">
        <f aca="false">ROUND(T9/$O9*100,0)</f>
        <v>71</v>
      </c>
      <c r="V9" s="55" t="n">
        <v>887.67</v>
      </c>
      <c r="W9" s="53" t="n">
        <f aca="false">ROUND(V9/$O9*100,0)</f>
        <v>93</v>
      </c>
    </row>
    <row r="10" customFormat="false" ht="12.8" hidden="false" customHeight="false" outlineLevel="0" collapsed="false">
      <c r="A10" s="96" t="n">
        <v>110100</v>
      </c>
      <c r="B10" s="111" t="s">
        <v>554</v>
      </c>
      <c r="C10" s="135" t="n">
        <v>625003</v>
      </c>
      <c r="D10" s="84"/>
      <c r="E10" s="136" t="n">
        <v>41</v>
      </c>
      <c r="F10" s="85" t="s">
        <v>101</v>
      </c>
      <c r="G10" s="47" t="s">
        <v>186</v>
      </c>
      <c r="H10" s="49" t="n">
        <v>55</v>
      </c>
      <c r="I10" s="50" t="n">
        <v>56</v>
      </c>
      <c r="J10" s="50" t="n">
        <v>57</v>
      </c>
      <c r="K10" s="51"/>
      <c r="L10" s="55"/>
      <c r="M10" s="55"/>
      <c r="N10" s="55"/>
      <c r="O10" s="49" t="n">
        <f aca="false">H10+SUM(K10:N10)</f>
        <v>55</v>
      </c>
      <c r="P10" s="51" t="n">
        <v>12.81</v>
      </c>
      <c r="Q10" s="53" t="n">
        <f aca="false">ROUND(P10/$O10*100,0)</f>
        <v>23</v>
      </c>
      <c r="R10" s="51" t="n">
        <v>26.35</v>
      </c>
      <c r="S10" s="53" t="n">
        <f aca="false">ROUND(R10/$O10*100,0)</f>
        <v>48</v>
      </c>
      <c r="T10" s="55" t="n">
        <v>38.72</v>
      </c>
      <c r="U10" s="53" t="n">
        <f aca="false">ROUND(T10/$O10*100,0)</f>
        <v>70</v>
      </c>
      <c r="V10" s="55" t="n">
        <v>50.7</v>
      </c>
      <c r="W10" s="53" t="n">
        <f aca="false">ROUND(V10/$O10*100,0)</f>
        <v>92</v>
      </c>
    </row>
    <row r="11" customFormat="false" ht="12.8" hidden="false" customHeight="false" outlineLevel="0" collapsed="false">
      <c r="A11" s="96" t="n">
        <v>110100</v>
      </c>
      <c r="B11" s="111" t="s">
        <v>554</v>
      </c>
      <c r="C11" s="135" t="n">
        <v>625004</v>
      </c>
      <c r="D11" s="84"/>
      <c r="E11" s="136" t="n">
        <v>41</v>
      </c>
      <c r="F11" s="85" t="s">
        <v>101</v>
      </c>
      <c r="G11" s="47" t="s">
        <v>187</v>
      </c>
      <c r="H11" s="49" t="n">
        <v>206</v>
      </c>
      <c r="I11" s="50" t="n">
        <v>210</v>
      </c>
      <c r="J11" s="50" t="n">
        <v>214</v>
      </c>
      <c r="K11" s="51"/>
      <c r="L11" s="55"/>
      <c r="M11" s="55"/>
      <c r="N11" s="55"/>
      <c r="O11" s="49" t="n">
        <f aca="false">H11+SUM(K11:N11)</f>
        <v>206</v>
      </c>
      <c r="P11" s="51" t="n">
        <v>48.05</v>
      </c>
      <c r="Q11" s="53" t="n">
        <f aca="false">ROUND(P11/$O11*100,0)</f>
        <v>23</v>
      </c>
      <c r="R11" s="51" t="n">
        <v>98.81</v>
      </c>
      <c r="S11" s="53" t="n">
        <f aca="false">ROUND(R11/$O11*100,0)</f>
        <v>48</v>
      </c>
      <c r="T11" s="55" t="n">
        <v>145.21</v>
      </c>
      <c r="U11" s="53" t="n">
        <f aca="false">ROUND(T11/$O11*100,0)</f>
        <v>70</v>
      </c>
      <c r="V11" s="55" t="n">
        <v>190.18</v>
      </c>
      <c r="W11" s="53" t="n">
        <f aca="false">ROUND(V11/$O11*100,0)</f>
        <v>92</v>
      </c>
    </row>
    <row r="12" customFormat="false" ht="12.8" hidden="false" customHeight="false" outlineLevel="0" collapsed="false">
      <c r="A12" s="96" t="n">
        <v>110100</v>
      </c>
      <c r="B12" s="111" t="s">
        <v>554</v>
      </c>
      <c r="C12" s="135" t="n">
        <v>625005</v>
      </c>
      <c r="D12" s="84"/>
      <c r="E12" s="136" t="n">
        <v>41</v>
      </c>
      <c r="F12" s="85" t="s">
        <v>101</v>
      </c>
      <c r="G12" s="47" t="s">
        <v>188</v>
      </c>
      <c r="H12" s="49" t="n">
        <v>69</v>
      </c>
      <c r="I12" s="50" t="n">
        <v>70</v>
      </c>
      <c r="J12" s="50" t="n">
        <v>71</v>
      </c>
      <c r="K12" s="51"/>
      <c r="L12" s="55"/>
      <c r="M12" s="55"/>
      <c r="N12" s="55"/>
      <c r="O12" s="49" t="n">
        <f aca="false">H12+SUM(K12:N12)</f>
        <v>69</v>
      </c>
      <c r="P12" s="51" t="n">
        <v>16.01</v>
      </c>
      <c r="Q12" s="53" t="n">
        <f aca="false">ROUND(P12/$O12*100,0)</f>
        <v>23</v>
      </c>
      <c r="R12" s="51" t="n">
        <v>32.92</v>
      </c>
      <c r="S12" s="53" t="n">
        <f aca="false">ROUND(R12/$O12*100,0)</f>
        <v>48</v>
      </c>
      <c r="T12" s="55" t="n">
        <v>48.38</v>
      </c>
      <c r="U12" s="53" t="n">
        <f aca="false">ROUND(T12/$O12*100,0)</f>
        <v>70</v>
      </c>
      <c r="V12" s="55" t="n">
        <v>63.37</v>
      </c>
      <c r="W12" s="53" t="n">
        <f aca="false">ROUND(V12/$O12*100,0)</f>
        <v>92</v>
      </c>
    </row>
    <row r="13" customFormat="false" ht="12.8" hidden="false" customHeight="false" outlineLevel="0" collapsed="false">
      <c r="A13" s="96" t="n">
        <v>110100</v>
      </c>
      <c r="B13" s="111" t="s">
        <v>554</v>
      </c>
      <c r="C13" s="135" t="n">
        <v>625007</v>
      </c>
      <c r="D13" s="84"/>
      <c r="E13" s="136" t="n">
        <v>41</v>
      </c>
      <c r="F13" s="85" t="s">
        <v>101</v>
      </c>
      <c r="G13" s="47" t="s">
        <v>189</v>
      </c>
      <c r="H13" s="49" t="n">
        <v>326</v>
      </c>
      <c r="I13" s="50" t="n">
        <v>333</v>
      </c>
      <c r="J13" s="50" t="n">
        <v>340</v>
      </c>
      <c r="K13" s="51"/>
      <c r="L13" s="55"/>
      <c r="M13" s="55"/>
      <c r="N13" s="55"/>
      <c r="O13" s="49" t="n">
        <f aca="false">H13+SUM(K13:N13)</f>
        <v>326</v>
      </c>
      <c r="P13" s="51" t="n">
        <v>76.08</v>
      </c>
      <c r="Q13" s="53" t="n">
        <f aca="false">ROUND(P13/$O13*100,0)</f>
        <v>23</v>
      </c>
      <c r="R13" s="51" t="n">
        <v>156.46</v>
      </c>
      <c r="S13" s="53" t="n">
        <f aca="false">ROUND(R13/$O13*100,0)</f>
        <v>48</v>
      </c>
      <c r="T13" s="55" t="n">
        <v>229.93</v>
      </c>
      <c r="U13" s="53" t="n">
        <f aca="false">ROUND(T13/$O13*100,0)</f>
        <v>71</v>
      </c>
      <c r="V13" s="55" t="n">
        <v>301.13</v>
      </c>
      <c r="W13" s="53" t="n">
        <f aca="false">ROUND(V13/$O13*100,0)</f>
        <v>92</v>
      </c>
    </row>
    <row r="14" customFormat="false" ht="12.8" hidden="false" customHeight="false" outlineLevel="0" collapsed="false">
      <c r="A14" s="96" t="n">
        <v>110100</v>
      </c>
      <c r="B14" s="111" t="s">
        <v>554</v>
      </c>
      <c r="C14" s="135" t="n">
        <v>620</v>
      </c>
      <c r="D14" s="84"/>
      <c r="E14" s="136" t="n">
        <v>41</v>
      </c>
      <c r="F14" s="85" t="s">
        <v>101</v>
      </c>
      <c r="G14" s="47" t="s">
        <v>191</v>
      </c>
      <c r="H14" s="49" t="n">
        <f aca="false">SUM(H7:H13)</f>
        <v>2396</v>
      </c>
      <c r="I14" s="49" t="n">
        <f aca="false">SUM(I7:I13)</f>
        <v>2444</v>
      </c>
      <c r="J14" s="49" t="n">
        <f aca="false">SUM(J7:J13)</f>
        <v>2493</v>
      </c>
      <c r="K14" s="51" t="n">
        <f aca="false">SUM(K7:K13)</f>
        <v>0</v>
      </c>
      <c r="L14" s="49" t="n">
        <f aca="false">SUM(L7:L13)</f>
        <v>0</v>
      </c>
      <c r="M14" s="49" t="n">
        <f aca="false">SUM(M7:M13)</f>
        <v>0</v>
      </c>
      <c r="N14" s="49" t="n">
        <f aca="false">SUM(N7:N13)</f>
        <v>0</v>
      </c>
      <c r="O14" s="49" t="n">
        <f aca="false">SUM(O7:O13)</f>
        <v>2396</v>
      </c>
      <c r="P14" s="51" t="n">
        <f aca="false">SUM(P7:P13)</f>
        <v>555.34</v>
      </c>
      <c r="Q14" s="53" t="n">
        <f aca="false">ROUND(P14/$O14*100,0)</f>
        <v>23</v>
      </c>
      <c r="R14" s="51" t="n">
        <f aca="false">SUM(R7:R13)</f>
        <v>1137.81</v>
      </c>
      <c r="S14" s="53" t="n">
        <f aca="false">ROUND(R14/$O14*100,0)</f>
        <v>47</v>
      </c>
      <c r="T14" s="49" t="n">
        <f aca="false">SUM(T7:T13)</f>
        <v>1645.83</v>
      </c>
      <c r="U14" s="53" t="n">
        <f aca="false">ROUND(T14/$O14*100,0)</f>
        <v>69</v>
      </c>
      <c r="V14" s="49" t="n">
        <f aca="false">SUM(V7:V13)</f>
        <v>2122.5</v>
      </c>
      <c r="W14" s="53" t="n">
        <f aca="false">ROUND(V14/$O14*100,0)</f>
        <v>89</v>
      </c>
    </row>
    <row r="15" customFormat="false" ht="12.8" hidden="false" customHeight="false" outlineLevel="0" collapsed="false">
      <c r="A15" s="96" t="n">
        <v>110100</v>
      </c>
      <c r="B15" s="111" t="s">
        <v>554</v>
      </c>
      <c r="C15" s="136" t="n">
        <v>633004</v>
      </c>
      <c r="D15" s="101"/>
      <c r="E15" s="136" t="n">
        <v>41</v>
      </c>
      <c r="F15" s="90" t="s">
        <v>101</v>
      </c>
      <c r="G15" s="61" t="s">
        <v>555</v>
      </c>
      <c r="H15" s="49" t="n">
        <v>200</v>
      </c>
      <c r="I15" s="49" t="n">
        <f aca="false">H15</f>
        <v>200</v>
      </c>
      <c r="J15" s="49" t="n">
        <f aca="false">I15</f>
        <v>200</v>
      </c>
      <c r="K15" s="51" t="n">
        <v>300</v>
      </c>
      <c r="L15" s="55"/>
      <c r="M15" s="55"/>
      <c r="N15" s="55"/>
      <c r="O15" s="49" t="n">
        <f aca="false">H15+SUM(K15:N15)</f>
        <v>500</v>
      </c>
      <c r="P15" s="51" t="n">
        <v>254.14</v>
      </c>
      <c r="Q15" s="53" t="n">
        <f aca="false">ROUND(P15/$O15*100,0)</f>
        <v>51</v>
      </c>
      <c r="R15" s="51" t="n">
        <v>254.14</v>
      </c>
      <c r="S15" s="53" t="n">
        <f aca="false">ROUND(R15/$O15*100,0)</f>
        <v>51</v>
      </c>
      <c r="T15" s="55" t="n">
        <v>254.14</v>
      </c>
      <c r="U15" s="53" t="n">
        <f aca="false">ROUND(T15/$O15*100,0)</f>
        <v>51</v>
      </c>
      <c r="V15" s="55" t="n">
        <v>269.14</v>
      </c>
      <c r="W15" s="53" t="n">
        <f aca="false">ROUND(V15/$O15*100,0)</f>
        <v>54</v>
      </c>
    </row>
    <row r="16" customFormat="false" ht="12.8" hidden="false" customHeight="false" outlineLevel="0" collapsed="false">
      <c r="A16" s="96" t="n">
        <v>110100</v>
      </c>
      <c r="B16" s="111" t="s">
        <v>554</v>
      </c>
      <c r="C16" s="136" t="n">
        <v>633006</v>
      </c>
      <c r="D16" s="101"/>
      <c r="E16" s="136" t="n">
        <v>41</v>
      </c>
      <c r="F16" s="90" t="s">
        <v>101</v>
      </c>
      <c r="G16" s="61" t="s">
        <v>193</v>
      </c>
      <c r="H16" s="49" t="n">
        <v>800</v>
      </c>
      <c r="I16" s="49" t="n">
        <f aca="false">H16</f>
        <v>800</v>
      </c>
      <c r="J16" s="49" t="n">
        <f aca="false">I16</f>
        <v>800</v>
      </c>
      <c r="K16" s="51" t="n">
        <v>-450</v>
      </c>
      <c r="L16" s="55"/>
      <c r="M16" s="55"/>
      <c r="N16" s="55"/>
      <c r="O16" s="49" t="n">
        <f aca="false">H16+SUM(K16:N16)</f>
        <v>350</v>
      </c>
      <c r="P16" s="51" t="n">
        <v>21.4</v>
      </c>
      <c r="Q16" s="53" t="n">
        <f aca="false">ROUND(P16/$O16*100,0)</f>
        <v>6</v>
      </c>
      <c r="R16" s="51" t="n">
        <v>22.95</v>
      </c>
      <c r="S16" s="53" t="n">
        <f aca="false">ROUND(R16/$O16*100,0)</f>
        <v>7</v>
      </c>
      <c r="T16" s="55" t="n">
        <v>61.55</v>
      </c>
      <c r="U16" s="53" t="n">
        <f aca="false">ROUND(T16/$O16*100,0)</f>
        <v>18</v>
      </c>
      <c r="V16" s="55" t="n">
        <v>61.55</v>
      </c>
      <c r="W16" s="53" t="n">
        <f aca="false">ROUND(V16/$O16*100,0)</f>
        <v>18</v>
      </c>
    </row>
    <row r="17" customFormat="false" ht="12.8" hidden="false" customHeight="false" outlineLevel="0" collapsed="false">
      <c r="A17" s="96" t="n">
        <v>110100</v>
      </c>
      <c r="B17" s="111" t="s">
        <v>554</v>
      </c>
      <c r="C17" s="136" t="n">
        <v>633010</v>
      </c>
      <c r="D17" s="101"/>
      <c r="E17" s="136" t="n">
        <v>41</v>
      </c>
      <c r="F17" s="90" t="s">
        <v>101</v>
      </c>
      <c r="G17" s="61" t="s">
        <v>288</v>
      </c>
      <c r="H17" s="49" t="n">
        <v>100</v>
      </c>
      <c r="I17" s="49" t="n">
        <f aca="false">H17</f>
        <v>100</v>
      </c>
      <c r="J17" s="49" t="n">
        <f aca="false">I17</f>
        <v>100</v>
      </c>
      <c r="K17" s="51"/>
      <c r="L17" s="55"/>
      <c r="M17" s="55"/>
      <c r="N17" s="55"/>
      <c r="O17" s="49" t="n">
        <f aca="false">H17+SUM(K17:N17)</f>
        <v>100</v>
      </c>
      <c r="P17" s="51" t="n">
        <v>30.27</v>
      </c>
      <c r="Q17" s="53" t="n">
        <f aca="false">ROUND(P17/$O17*100,0)</f>
        <v>30</v>
      </c>
      <c r="R17" s="51" t="n">
        <v>47.13</v>
      </c>
      <c r="S17" s="53" t="n">
        <f aca="false">ROUND(R17/$O17*100,0)</f>
        <v>47</v>
      </c>
      <c r="T17" s="55" t="n">
        <v>180.23</v>
      </c>
      <c r="U17" s="53" t="n">
        <f aca="false">ROUND(T17/$O17*100,0)</f>
        <v>180</v>
      </c>
      <c r="V17" s="55" t="n">
        <v>180.23</v>
      </c>
      <c r="W17" s="53" t="n">
        <f aca="false">ROUND(V17/$O17*100,0)</f>
        <v>180</v>
      </c>
    </row>
    <row r="18" customFormat="false" ht="12.8" hidden="false" customHeight="false" outlineLevel="0" collapsed="false">
      <c r="A18" s="96" t="n">
        <v>110100</v>
      </c>
      <c r="B18" s="111" t="s">
        <v>554</v>
      </c>
      <c r="C18" s="136" t="n">
        <v>633015</v>
      </c>
      <c r="D18" s="101"/>
      <c r="E18" s="136" t="n">
        <v>41</v>
      </c>
      <c r="F18" s="90" t="s">
        <v>101</v>
      </c>
      <c r="G18" s="61" t="s">
        <v>391</v>
      </c>
      <c r="H18" s="49" t="n">
        <v>0</v>
      </c>
      <c r="I18" s="49" t="n">
        <f aca="false">H18</f>
        <v>0</v>
      </c>
      <c r="J18" s="49" t="n">
        <f aca="false">I18</f>
        <v>0</v>
      </c>
      <c r="K18" s="51" t="n">
        <v>100</v>
      </c>
      <c r="L18" s="55"/>
      <c r="M18" s="55"/>
      <c r="N18" s="55"/>
      <c r="O18" s="49" t="n">
        <f aca="false">H18+SUM(K18:N18)</f>
        <v>100</v>
      </c>
      <c r="P18" s="51" t="n">
        <v>36.08</v>
      </c>
      <c r="Q18" s="53" t="n">
        <f aca="false">ROUND(P18/$O18*100,0)</f>
        <v>36</v>
      </c>
      <c r="R18" s="51" t="n">
        <v>36.08</v>
      </c>
      <c r="S18" s="53" t="n">
        <f aca="false">ROUND(R18/$O18*100,0)</f>
        <v>36</v>
      </c>
      <c r="T18" s="55" t="n">
        <v>36.08</v>
      </c>
      <c r="U18" s="53" t="n">
        <f aca="false">ROUND(T18/$O18*100,0)</f>
        <v>36</v>
      </c>
      <c r="V18" s="55" t="n">
        <v>36.08</v>
      </c>
      <c r="W18" s="53" t="n">
        <f aca="false">ROUND(V18/$O18*100,0)</f>
        <v>36</v>
      </c>
    </row>
    <row r="19" customFormat="false" ht="12.8" hidden="false" customHeight="false" outlineLevel="0" collapsed="false">
      <c r="A19" s="96" t="n">
        <v>110100</v>
      </c>
      <c r="B19" s="111" t="s">
        <v>554</v>
      </c>
      <c r="C19" s="136" t="n">
        <v>634001</v>
      </c>
      <c r="D19" s="101"/>
      <c r="E19" s="136" t="n">
        <v>41</v>
      </c>
      <c r="F19" s="90" t="s">
        <v>101</v>
      </c>
      <c r="G19" s="61" t="s">
        <v>556</v>
      </c>
      <c r="H19" s="49" t="n">
        <v>0</v>
      </c>
      <c r="I19" s="49" t="n">
        <f aca="false">H19</f>
        <v>0</v>
      </c>
      <c r="J19" s="49" t="n">
        <f aca="false">I19</f>
        <v>0</v>
      </c>
      <c r="K19" s="51" t="n">
        <v>50</v>
      </c>
      <c r="L19" s="55" t="n">
        <v>100</v>
      </c>
      <c r="M19" s="55"/>
      <c r="N19" s="55"/>
      <c r="O19" s="49" t="n">
        <f aca="false">H19+SUM(K19:N19)</f>
        <v>150</v>
      </c>
      <c r="P19" s="51" t="n">
        <v>22.65</v>
      </c>
      <c r="Q19" s="53" t="n">
        <f aca="false">ROUND(P19/$O19*100,0)</f>
        <v>15</v>
      </c>
      <c r="R19" s="51" t="n">
        <v>22.65</v>
      </c>
      <c r="S19" s="53" t="n">
        <f aca="false">ROUND(R19/$O19*100,0)</f>
        <v>15</v>
      </c>
      <c r="T19" s="55" t="n">
        <v>77.66</v>
      </c>
      <c r="U19" s="53" t="n">
        <f aca="false">ROUND(T19/$O19*100,0)</f>
        <v>52</v>
      </c>
      <c r="V19" s="55" t="n">
        <v>77.66</v>
      </c>
      <c r="W19" s="53" t="n">
        <f aca="false">ROUND(V19/$O19*100,0)</f>
        <v>52</v>
      </c>
    </row>
    <row r="20" customFormat="false" ht="12.8" hidden="false" customHeight="false" outlineLevel="0" collapsed="false">
      <c r="A20" s="96" t="n">
        <v>110100</v>
      </c>
      <c r="B20" s="111" t="s">
        <v>554</v>
      </c>
      <c r="C20" s="136" t="n">
        <v>637014</v>
      </c>
      <c r="D20" s="101"/>
      <c r="E20" s="136" t="n">
        <v>41</v>
      </c>
      <c r="F20" s="90" t="s">
        <v>101</v>
      </c>
      <c r="G20" s="61" t="s">
        <v>196</v>
      </c>
      <c r="H20" s="49" t="n">
        <v>704</v>
      </c>
      <c r="I20" s="50" t="n">
        <f aca="false">ROUND((250-30)*3.2,0)</f>
        <v>704</v>
      </c>
      <c r="J20" s="50" t="n">
        <f aca="false">ROUND((247-30)*3.2,0)</f>
        <v>694</v>
      </c>
      <c r="K20" s="51"/>
      <c r="L20" s="55"/>
      <c r="M20" s="55"/>
      <c r="N20" s="55"/>
      <c r="O20" s="49" t="n">
        <f aca="false">H20+SUM(K20:N20)</f>
        <v>704</v>
      </c>
      <c r="P20" s="51" t="n">
        <v>160</v>
      </c>
      <c r="Q20" s="53" t="n">
        <f aca="false">ROUND(P20/$O20*100,0)</f>
        <v>23</v>
      </c>
      <c r="R20" s="51" t="n">
        <v>326.4</v>
      </c>
      <c r="S20" s="53" t="n">
        <f aca="false">ROUND(R20/$O20*100,0)</f>
        <v>46</v>
      </c>
      <c r="T20" s="55" t="n">
        <v>508.63</v>
      </c>
      <c r="U20" s="53" t="n">
        <f aca="false">ROUND(T20/$O20*100,0)</f>
        <v>72</v>
      </c>
      <c r="V20" s="55" t="n">
        <v>634.8</v>
      </c>
      <c r="W20" s="53" t="n">
        <f aca="false">ROUND(V20/$O20*100,0)</f>
        <v>90</v>
      </c>
    </row>
    <row r="21" customFormat="false" ht="12.8" hidden="false" customHeight="false" outlineLevel="0" collapsed="false">
      <c r="A21" s="96" t="n">
        <v>110100</v>
      </c>
      <c r="B21" s="111" t="s">
        <v>554</v>
      </c>
      <c r="C21" s="136" t="n">
        <v>637016</v>
      </c>
      <c r="D21" s="101"/>
      <c r="E21" s="136" t="n">
        <v>41</v>
      </c>
      <c r="F21" s="90" t="s">
        <v>101</v>
      </c>
      <c r="G21" s="61" t="s">
        <v>208</v>
      </c>
      <c r="H21" s="49" t="n">
        <v>75</v>
      </c>
      <c r="I21" s="50" t="n">
        <f aca="false">ROUND(H21*1.02,0)</f>
        <v>77</v>
      </c>
      <c r="J21" s="50" t="n">
        <f aca="false">ROUND(I21*1.02,0)</f>
        <v>79</v>
      </c>
      <c r="K21" s="51"/>
      <c r="L21" s="55"/>
      <c r="M21" s="55"/>
      <c r="N21" s="55"/>
      <c r="O21" s="49" t="n">
        <f aca="false">H21+SUM(K21:N21)</f>
        <v>75</v>
      </c>
      <c r="P21" s="51" t="n">
        <v>16.74</v>
      </c>
      <c r="Q21" s="53" t="n">
        <f aca="false">ROUND(P21/$O21*100,0)</f>
        <v>22</v>
      </c>
      <c r="R21" s="51" t="n">
        <v>35.11</v>
      </c>
      <c r="S21" s="53" t="n">
        <f aca="false">ROUND(R21/$O21*100,0)</f>
        <v>47</v>
      </c>
      <c r="T21" s="55" t="n">
        <v>48.25</v>
      </c>
      <c r="U21" s="53" t="n">
        <f aca="false">ROUND(T21/$O21*100,0)</f>
        <v>64</v>
      </c>
      <c r="V21" s="55" t="n">
        <v>62.88</v>
      </c>
      <c r="W21" s="53" t="n">
        <f aca="false">ROUND(V21/$O21*100,0)</f>
        <v>84</v>
      </c>
    </row>
    <row r="22" customFormat="false" ht="12.8" hidden="false" customHeight="false" outlineLevel="0" collapsed="false">
      <c r="A22" s="103" t="n">
        <v>110100</v>
      </c>
      <c r="B22" s="127"/>
      <c r="C22" s="127"/>
      <c r="D22" s="129"/>
      <c r="E22" s="127"/>
      <c r="F22" s="127"/>
      <c r="G22" s="107" t="s">
        <v>557</v>
      </c>
      <c r="H22" s="108" t="n">
        <f aca="false">H6+SUM(H14:H21)</f>
        <v>11125</v>
      </c>
      <c r="I22" s="108" t="n">
        <f aca="false">I6+SUM(I14:I21)</f>
        <v>11299</v>
      </c>
      <c r="J22" s="108" t="n">
        <f aca="false">J6+SUM(J14:J21)</f>
        <v>11466</v>
      </c>
      <c r="K22" s="109" t="n">
        <f aca="false">K6+SUM(K14:K21)</f>
        <v>0</v>
      </c>
      <c r="L22" s="108" t="n">
        <f aca="false">L6+SUM(L14:L21)</f>
        <v>600</v>
      </c>
      <c r="M22" s="108" t="n">
        <f aca="false">M6+SUM(M14:M21)</f>
        <v>0</v>
      </c>
      <c r="N22" s="108" t="n">
        <f aca="false">N6+SUM(N14:N21)</f>
        <v>0</v>
      </c>
      <c r="O22" s="108" t="n">
        <f aca="false">O6+SUM(O14:O21)</f>
        <v>11725</v>
      </c>
      <c r="P22" s="108" t="n">
        <f aca="false">P6+SUM(P14:P21)</f>
        <v>2698.62</v>
      </c>
      <c r="Q22" s="110" t="n">
        <f aca="false">ROUND(P22/$O22*100,0)</f>
        <v>23</v>
      </c>
      <c r="R22" s="108" t="n">
        <f aca="false">R6+SUM(R14:R21)</f>
        <v>5176.77</v>
      </c>
      <c r="S22" s="110" t="n">
        <f aca="false">ROUND(R22/$O22*100,0)</f>
        <v>44</v>
      </c>
      <c r="T22" s="108" t="n">
        <f aca="false">T6+SUM(T14:T21)</f>
        <v>7653.87</v>
      </c>
      <c r="U22" s="110" t="n">
        <f aca="false">ROUND(T22/$O22*100,0)</f>
        <v>65</v>
      </c>
      <c r="V22" s="108" t="n">
        <f aca="false">V6+SUM(V14:V21)</f>
        <v>9785.34</v>
      </c>
      <c r="W22" s="110" t="n">
        <f aca="false">ROUND(V22/$O22*100,0)</f>
        <v>83</v>
      </c>
    </row>
    <row r="23" customFormat="false" ht="12.8" hidden="false" customHeight="false" outlineLevel="0" collapsed="false">
      <c r="A23" s="96" t="n">
        <v>110200</v>
      </c>
      <c r="B23" s="111" t="s">
        <v>554</v>
      </c>
      <c r="C23" s="136" t="n">
        <v>633006</v>
      </c>
      <c r="D23" s="101"/>
      <c r="E23" s="136" t="n">
        <v>41</v>
      </c>
      <c r="F23" s="90" t="s">
        <v>101</v>
      </c>
      <c r="G23" s="61" t="s">
        <v>193</v>
      </c>
      <c r="H23" s="49" t="n">
        <v>250</v>
      </c>
      <c r="I23" s="49" t="n">
        <f aca="false">H23</f>
        <v>250</v>
      </c>
      <c r="J23" s="49" t="n">
        <f aca="false">I23</f>
        <v>250</v>
      </c>
      <c r="K23" s="51"/>
      <c r="L23" s="55"/>
      <c r="M23" s="55"/>
      <c r="N23" s="55"/>
      <c r="O23" s="49" t="n">
        <f aca="false">H23+SUM(K23:N23)</f>
        <v>250</v>
      </c>
      <c r="P23" s="51" t="n">
        <v>0</v>
      </c>
      <c r="Q23" s="53" t="n">
        <f aca="false">ROUND(P23/$O23*100,0)</f>
        <v>0</v>
      </c>
      <c r="R23" s="51" t="n">
        <v>32.02</v>
      </c>
      <c r="S23" s="53" t="n">
        <f aca="false">ROUND(R23/$O23*100,0)</f>
        <v>13</v>
      </c>
      <c r="T23" s="55" t="n">
        <v>39.82</v>
      </c>
      <c r="U23" s="53" t="n">
        <f aca="false">ROUND(T23/$O23*100,0)</f>
        <v>16</v>
      </c>
      <c r="V23" s="55" t="n">
        <v>201.92</v>
      </c>
      <c r="W23" s="53" t="n">
        <f aca="false">ROUND(V23/$O23*100,0)</f>
        <v>81</v>
      </c>
    </row>
    <row r="24" customFormat="false" ht="12.8" hidden="false" customHeight="false" outlineLevel="0" collapsed="false">
      <c r="A24" s="96" t="n">
        <v>110200</v>
      </c>
      <c r="B24" s="111" t="s">
        <v>554</v>
      </c>
      <c r="C24" s="136" t="n">
        <v>633015</v>
      </c>
      <c r="D24" s="101"/>
      <c r="E24" s="136" t="n">
        <v>41</v>
      </c>
      <c r="F24" s="90" t="s">
        <v>101</v>
      </c>
      <c r="G24" s="61" t="s">
        <v>558</v>
      </c>
      <c r="H24" s="49" t="n">
        <v>800</v>
      </c>
      <c r="I24" s="49" t="n">
        <f aca="false">H24</f>
        <v>800</v>
      </c>
      <c r="J24" s="49" t="n">
        <f aca="false">I24</f>
        <v>800</v>
      </c>
      <c r="K24" s="51"/>
      <c r="L24" s="55"/>
      <c r="M24" s="55"/>
      <c r="N24" s="55" t="n">
        <v>-570</v>
      </c>
      <c r="O24" s="49" t="n">
        <f aca="false">H24+SUM(K24:N24)</f>
        <v>230</v>
      </c>
      <c r="P24" s="51" t="n">
        <v>0</v>
      </c>
      <c r="Q24" s="53" t="n">
        <f aca="false">ROUND(P24/$O24*100,0)</f>
        <v>0</v>
      </c>
      <c r="R24" s="51" t="n">
        <v>115</v>
      </c>
      <c r="S24" s="53" t="n">
        <f aca="false">ROUND(R24/$O24*100,0)</f>
        <v>50</v>
      </c>
      <c r="T24" s="55" t="n">
        <v>168.02</v>
      </c>
      <c r="U24" s="53" t="n">
        <f aca="false">ROUND(T24/$O24*100,0)</f>
        <v>73</v>
      </c>
      <c r="V24" s="55" t="n">
        <v>222.02</v>
      </c>
      <c r="W24" s="53" t="n">
        <f aca="false">ROUND(V24/$O24*100,0)</f>
        <v>97</v>
      </c>
    </row>
    <row r="25" customFormat="false" ht="12.8" hidden="false" customHeight="false" outlineLevel="0" collapsed="false">
      <c r="A25" s="96" t="n">
        <v>110200</v>
      </c>
      <c r="B25" s="111" t="s">
        <v>554</v>
      </c>
      <c r="C25" s="136" t="n">
        <v>635004</v>
      </c>
      <c r="D25" s="101"/>
      <c r="E25" s="136" t="n">
        <v>41</v>
      </c>
      <c r="F25" s="90" t="s">
        <v>101</v>
      </c>
      <c r="G25" s="61" t="s">
        <v>559</v>
      </c>
      <c r="H25" s="49" t="n">
        <v>500</v>
      </c>
      <c r="I25" s="49" t="n">
        <f aca="false">H25</f>
        <v>500</v>
      </c>
      <c r="J25" s="49" t="n">
        <f aca="false">I25</f>
        <v>500</v>
      </c>
      <c r="K25" s="51"/>
      <c r="L25" s="55"/>
      <c r="M25" s="55"/>
      <c r="N25" s="55"/>
      <c r="O25" s="49" t="n">
        <f aca="false">H25+SUM(K25:N25)</f>
        <v>500</v>
      </c>
      <c r="P25" s="51" t="n">
        <v>0</v>
      </c>
      <c r="Q25" s="53" t="n">
        <f aca="false">ROUND(P25/$O25*100,0)</f>
        <v>0</v>
      </c>
      <c r="R25" s="51" t="n">
        <v>26.9</v>
      </c>
      <c r="S25" s="53" t="n">
        <f aca="false">ROUND(R25/$O25*100,0)</f>
        <v>5</v>
      </c>
      <c r="T25" s="55" t="n">
        <v>429.74</v>
      </c>
      <c r="U25" s="53" t="n">
        <f aca="false">ROUND(T25/$O25*100,0)</f>
        <v>86</v>
      </c>
      <c r="V25" s="55" t="n">
        <v>436.04</v>
      </c>
      <c r="W25" s="53" t="n">
        <f aca="false">ROUND(V25/$O25*100,0)</f>
        <v>87</v>
      </c>
    </row>
    <row r="26" customFormat="false" ht="12.8" hidden="false" customHeight="false" outlineLevel="0" collapsed="false">
      <c r="A26" s="96" t="n">
        <v>110200</v>
      </c>
      <c r="B26" s="111" t="s">
        <v>554</v>
      </c>
      <c r="C26" s="136" t="n">
        <v>635006</v>
      </c>
      <c r="D26" s="101"/>
      <c r="E26" s="136" t="n">
        <v>41</v>
      </c>
      <c r="F26" s="90" t="s">
        <v>101</v>
      </c>
      <c r="G26" s="61" t="s">
        <v>506</v>
      </c>
      <c r="H26" s="49" t="n">
        <v>500</v>
      </c>
      <c r="I26" s="49" t="n">
        <f aca="false">H26</f>
        <v>500</v>
      </c>
      <c r="J26" s="49" t="n">
        <f aca="false">I26</f>
        <v>500</v>
      </c>
      <c r="K26" s="51"/>
      <c r="L26" s="55"/>
      <c r="M26" s="55"/>
      <c r="N26" s="55" t="n">
        <v>900</v>
      </c>
      <c r="O26" s="49" t="n">
        <f aca="false">H26+SUM(K26:N26)</f>
        <v>1400</v>
      </c>
      <c r="P26" s="51" t="n">
        <v>0</v>
      </c>
      <c r="Q26" s="53" t="n">
        <f aca="false">ROUND(P26/$O26*100,0)</f>
        <v>0</v>
      </c>
      <c r="R26" s="51" t="n">
        <v>0</v>
      </c>
      <c r="S26" s="53" t="n">
        <f aca="false">ROUND(R26/$O26*100,0)</f>
        <v>0</v>
      </c>
      <c r="T26" s="55" t="n">
        <v>0</v>
      </c>
      <c r="U26" s="53" t="n">
        <f aca="false">ROUND(T26/$O26*100,0)</f>
        <v>0</v>
      </c>
      <c r="V26" s="55" t="n">
        <v>1326</v>
      </c>
      <c r="W26" s="53" t="n">
        <f aca="false">ROUND(V26/$O26*100,0)</f>
        <v>95</v>
      </c>
    </row>
    <row r="27" customFormat="false" ht="12.8" hidden="false" customHeight="false" outlineLevel="0" collapsed="false">
      <c r="A27" s="96" t="n">
        <v>110200</v>
      </c>
      <c r="B27" s="111" t="s">
        <v>554</v>
      </c>
      <c r="C27" s="136" t="n">
        <v>717002</v>
      </c>
      <c r="D27" s="101"/>
      <c r="E27" s="136" t="n">
        <v>41</v>
      </c>
      <c r="F27" s="90" t="s">
        <v>137</v>
      </c>
      <c r="G27" s="61" t="s">
        <v>560</v>
      </c>
      <c r="H27" s="49" t="n">
        <v>29779</v>
      </c>
      <c r="I27" s="49" t="n">
        <v>62912</v>
      </c>
      <c r="J27" s="49" t="n">
        <v>58147</v>
      </c>
      <c r="K27" s="51"/>
      <c r="L27" s="55"/>
      <c r="M27" s="55"/>
      <c r="N27" s="55" t="n">
        <v>-330</v>
      </c>
      <c r="O27" s="49" t="n">
        <f aca="false">H27+SUM(K27:N27)</f>
        <v>29449</v>
      </c>
      <c r="P27" s="51" t="n">
        <v>0</v>
      </c>
      <c r="Q27" s="53" t="n">
        <f aca="false">ROUND(P27/$O27*100,0)</f>
        <v>0</v>
      </c>
      <c r="R27" s="51" t="n">
        <v>0</v>
      </c>
      <c r="S27" s="53" t="n">
        <f aca="false">ROUND(R27/$O27*100,0)</f>
        <v>0</v>
      </c>
      <c r="T27" s="55" t="n">
        <v>0</v>
      </c>
      <c r="U27" s="53" t="n">
        <f aca="false">ROUND(T27/$O27*100,0)</f>
        <v>0</v>
      </c>
      <c r="V27" s="55" t="n">
        <v>5159.03</v>
      </c>
      <c r="W27" s="53" t="n">
        <f aca="false">ROUND(V27/$O27*100,0)</f>
        <v>18</v>
      </c>
    </row>
    <row r="28" customFormat="false" ht="12.8" hidden="false" customHeight="false" outlineLevel="0" collapsed="false">
      <c r="A28" s="103" t="n">
        <v>110200</v>
      </c>
      <c r="B28" s="127"/>
      <c r="C28" s="127"/>
      <c r="D28" s="129"/>
      <c r="E28" s="127"/>
      <c r="F28" s="127"/>
      <c r="G28" s="107" t="s">
        <v>75</v>
      </c>
      <c r="H28" s="108" t="n">
        <f aca="false">SUM(H23:H27)</f>
        <v>31829</v>
      </c>
      <c r="I28" s="108" t="n">
        <f aca="false">SUM(I23:I27)</f>
        <v>64962</v>
      </c>
      <c r="J28" s="108" t="n">
        <f aca="false">SUM(J23:J27)</f>
        <v>60197</v>
      </c>
      <c r="K28" s="109" t="n">
        <f aca="false">SUM(K23:K27)</f>
        <v>150</v>
      </c>
      <c r="L28" s="108" t="n">
        <f aca="false">SUM(L23:L27)</f>
        <v>700</v>
      </c>
      <c r="M28" s="108" t="n">
        <f aca="false">SUM(M23:M27)</f>
        <v>0</v>
      </c>
      <c r="N28" s="108" t="n">
        <f aca="false">SUM(N23:N27)</f>
        <v>0</v>
      </c>
      <c r="O28" s="108" t="n">
        <f aca="false">SUM(O23:O27)</f>
        <v>31829</v>
      </c>
      <c r="P28" s="108" t="n">
        <f aca="false">SUM(P23:P27)</f>
        <v>0</v>
      </c>
      <c r="Q28" s="110" t="n">
        <f aca="false">ROUND(P28/$O28*100,0)</f>
        <v>0</v>
      </c>
      <c r="R28" s="108" t="n">
        <f aca="false">SUM(R23:R27)</f>
        <v>173.92</v>
      </c>
      <c r="S28" s="110" t="n">
        <f aca="false">ROUND(R28/$O28*100,0)</f>
        <v>1</v>
      </c>
      <c r="T28" s="108" t="n">
        <f aca="false">SUM(T23:T27)</f>
        <v>637.58</v>
      </c>
      <c r="U28" s="110" t="n">
        <f aca="false">ROUND(T28/$O28*100,0)</f>
        <v>2</v>
      </c>
      <c r="V28" s="108" t="n">
        <f aca="false">SUM(V23:V27)</f>
        <v>7345.01</v>
      </c>
      <c r="W28" s="110" t="n">
        <f aca="false">ROUND(V28/$O28*100,0)</f>
        <v>23</v>
      </c>
    </row>
    <row r="29" customFormat="false" ht="12.8" hidden="false" customHeight="false" outlineLevel="0" collapsed="false">
      <c r="A29" s="96" t="n">
        <v>110300</v>
      </c>
      <c r="B29" s="111" t="s">
        <v>561</v>
      </c>
      <c r="C29" s="85" t="n">
        <v>611</v>
      </c>
      <c r="D29" s="98"/>
      <c r="E29" s="136" t="n">
        <v>41</v>
      </c>
      <c r="F29" s="85" t="s">
        <v>101</v>
      </c>
      <c r="G29" s="99" t="s">
        <v>180</v>
      </c>
      <c r="H29" s="58" t="n">
        <v>4570</v>
      </c>
      <c r="I29" s="58" t="n">
        <v>4561</v>
      </c>
      <c r="J29" s="58" t="n">
        <v>4654</v>
      </c>
      <c r="K29" s="59" t="n">
        <v>-112.35</v>
      </c>
      <c r="L29" s="60" t="n">
        <v>-109.35</v>
      </c>
      <c r="M29" s="60"/>
      <c r="N29" s="60" t="n">
        <f aca="false">-160+21</f>
        <v>-139</v>
      </c>
      <c r="O29" s="49" t="n">
        <f aca="false">H29+SUM(K29:N29)</f>
        <v>4209.3</v>
      </c>
      <c r="P29" s="59" t="n">
        <v>1754.5</v>
      </c>
      <c r="Q29" s="53" t="n">
        <f aca="false">ROUND(P29/$O29*100,0)</f>
        <v>42</v>
      </c>
      <c r="R29" s="59" t="n">
        <v>1869.77</v>
      </c>
      <c r="S29" s="53" t="n">
        <f aca="false">ROUND(R29/$O29*100,0)</f>
        <v>44</v>
      </c>
      <c r="T29" s="60" t="n">
        <v>2853.13</v>
      </c>
      <c r="U29" s="53" t="n">
        <f aca="false">ROUND(T29/$O29*100,0)</f>
        <v>68</v>
      </c>
      <c r="V29" s="60" t="n">
        <v>4209.13</v>
      </c>
      <c r="W29" s="53" t="n">
        <f aca="false">ROUND(V29/$O29*100,0)</f>
        <v>100</v>
      </c>
    </row>
    <row r="30" customFormat="false" ht="12.8" hidden="false" customHeight="false" outlineLevel="0" collapsed="false">
      <c r="A30" s="96" t="n">
        <v>110300</v>
      </c>
      <c r="B30" s="111" t="s">
        <v>561</v>
      </c>
      <c r="C30" s="85" t="n">
        <v>612001</v>
      </c>
      <c r="D30" s="98"/>
      <c r="E30" s="136" t="n">
        <v>41</v>
      </c>
      <c r="F30" s="85" t="s">
        <v>101</v>
      </c>
      <c r="G30" s="99" t="s">
        <v>209</v>
      </c>
      <c r="H30" s="58" t="n">
        <v>0</v>
      </c>
      <c r="I30" s="58" t="n">
        <v>0</v>
      </c>
      <c r="J30" s="58" t="n">
        <v>0</v>
      </c>
      <c r="K30" s="59"/>
      <c r="L30" s="60" t="n">
        <v>500</v>
      </c>
      <c r="M30" s="60"/>
      <c r="N30" s="60" t="n">
        <v>382</v>
      </c>
      <c r="O30" s="49" t="n">
        <f aca="false">H30+SUM(K30:N30)</f>
        <v>882</v>
      </c>
      <c r="P30" s="59" t="n">
        <v>0</v>
      </c>
      <c r="Q30" s="53" t="n">
        <f aca="false">ROUND(P30/$O30*100,0)</f>
        <v>0</v>
      </c>
      <c r="R30" s="59" t="n">
        <v>0</v>
      </c>
      <c r="S30" s="53" t="n">
        <f aca="false">ROUND(R30/$O30*100,0)</f>
        <v>0</v>
      </c>
      <c r="T30" s="60" t="n">
        <v>295.5</v>
      </c>
      <c r="U30" s="53" t="n">
        <f aca="false">ROUND(T30/$O30*100,0)</f>
        <v>34</v>
      </c>
      <c r="V30" s="60" t="n">
        <v>882</v>
      </c>
      <c r="W30" s="53" t="n">
        <f aca="false">ROUND(V30/$O30*100,0)</f>
        <v>100</v>
      </c>
    </row>
    <row r="31" customFormat="false" ht="12.8" hidden="false" customHeight="false" outlineLevel="0" collapsed="false">
      <c r="A31" s="96" t="n">
        <v>110300</v>
      </c>
      <c r="B31" s="111" t="s">
        <v>561</v>
      </c>
      <c r="C31" s="85" t="n">
        <v>614</v>
      </c>
      <c r="D31" s="98"/>
      <c r="E31" s="136" t="n">
        <v>41</v>
      </c>
      <c r="F31" s="85" t="s">
        <v>101</v>
      </c>
      <c r="G31" s="99" t="s">
        <v>205</v>
      </c>
      <c r="H31" s="58" t="n">
        <v>200</v>
      </c>
      <c r="I31" s="58" t="n">
        <v>200</v>
      </c>
      <c r="J31" s="58" t="n">
        <v>200</v>
      </c>
      <c r="K31" s="59"/>
      <c r="L31" s="60"/>
      <c r="M31" s="60"/>
      <c r="N31" s="60" t="n">
        <f aca="false">100+285</f>
        <v>385</v>
      </c>
      <c r="O31" s="49" t="n">
        <f aca="false">H31+SUM(K31:N31)</f>
        <v>585</v>
      </c>
      <c r="P31" s="59" t="n">
        <v>100</v>
      </c>
      <c r="Q31" s="53" t="n">
        <f aca="false">ROUND(P31/$O31*100,0)</f>
        <v>17</v>
      </c>
      <c r="R31" s="59" t="n">
        <v>100</v>
      </c>
      <c r="S31" s="53" t="n">
        <f aca="false">ROUND(R31/$O31*100,0)</f>
        <v>17</v>
      </c>
      <c r="T31" s="60" t="n">
        <v>100</v>
      </c>
      <c r="U31" s="53" t="n">
        <f aca="false">ROUND(T31/$O31*100,0)</f>
        <v>17</v>
      </c>
      <c r="V31" s="60" t="n">
        <v>585</v>
      </c>
      <c r="W31" s="53" t="n">
        <f aca="false">ROUND(V31/$O31*100,0)</f>
        <v>100</v>
      </c>
    </row>
    <row r="32" customFormat="false" ht="12.8" hidden="false" customHeight="false" outlineLevel="0" collapsed="false">
      <c r="A32" s="96" t="n">
        <v>110300</v>
      </c>
      <c r="B32" s="111" t="s">
        <v>561</v>
      </c>
      <c r="C32" s="135" t="n">
        <v>610</v>
      </c>
      <c r="D32" s="84"/>
      <c r="E32" s="136" t="n">
        <v>41</v>
      </c>
      <c r="F32" s="85" t="s">
        <v>101</v>
      </c>
      <c r="G32" s="47" t="s">
        <v>181</v>
      </c>
      <c r="H32" s="49" t="n">
        <f aca="false">SUM(H29:H31)</f>
        <v>4770</v>
      </c>
      <c r="I32" s="49" t="n">
        <f aca="false">SUM(I29:I31)</f>
        <v>4761</v>
      </c>
      <c r="J32" s="49" t="n">
        <f aca="false">SUM(J29:J31)</f>
        <v>4854</v>
      </c>
      <c r="K32" s="51" t="n">
        <f aca="false">SUM(K29:K31)</f>
        <v>-112.35</v>
      </c>
      <c r="L32" s="49" t="n">
        <f aca="false">SUM(L29:L31)</f>
        <v>390.65</v>
      </c>
      <c r="M32" s="49" t="n">
        <f aca="false">SUM(M29:M31)</f>
        <v>0</v>
      </c>
      <c r="N32" s="49" t="n">
        <f aca="false">SUM(N29:N31)</f>
        <v>628</v>
      </c>
      <c r="O32" s="49" t="n">
        <f aca="false">SUM(O29:O31)</f>
        <v>5676.3</v>
      </c>
      <c r="P32" s="51" t="n">
        <f aca="false">SUM(P29:P31)</f>
        <v>1854.5</v>
      </c>
      <c r="Q32" s="53" t="n">
        <f aca="false">ROUND(P32/$O32*100,0)</f>
        <v>33</v>
      </c>
      <c r="R32" s="51" t="n">
        <f aca="false">SUM(R29:R31)</f>
        <v>1969.77</v>
      </c>
      <c r="S32" s="53" t="n">
        <f aca="false">ROUND(R32/$O32*100,0)</f>
        <v>35</v>
      </c>
      <c r="T32" s="49" t="n">
        <f aca="false">SUM(T29:T31)</f>
        <v>3248.63</v>
      </c>
      <c r="U32" s="53" t="n">
        <f aca="false">ROUND(T32/$O32*100,0)</f>
        <v>57</v>
      </c>
      <c r="V32" s="49" t="n">
        <f aca="false">SUM(V29:V31)</f>
        <v>5676.13</v>
      </c>
      <c r="W32" s="53" t="n">
        <f aca="false">ROUND(V32/$O32*100,0)</f>
        <v>100</v>
      </c>
    </row>
    <row r="33" customFormat="false" ht="12.8" hidden="false" customHeight="false" outlineLevel="0" collapsed="false">
      <c r="A33" s="96" t="n">
        <v>110300</v>
      </c>
      <c r="B33" s="111" t="s">
        <v>561</v>
      </c>
      <c r="C33" s="135" t="n">
        <v>621</v>
      </c>
      <c r="D33" s="84"/>
      <c r="E33" s="136" t="n">
        <v>41</v>
      </c>
      <c r="F33" s="85" t="s">
        <v>101</v>
      </c>
      <c r="G33" s="47" t="s">
        <v>182</v>
      </c>
      <c r="H33" s="49" t="n">
        <v>0</v>
      </c>
      <c r="I33" s="49" t="n">
        <v>0</v>
      </c>
      <c r="J33" s="49" t="n">
        <v>0</v>
      </c>
      <c r="K33" s="51"/>
      <c r="L33" s="49" t="n">
        <v>300</v>
      </c>
      <c r="M33" s="49"/>
      <c r="N33" s="49" t="n">
        <v>63</v>
      </c>
      <c r="O33" s="49" t="n">
        <f aca="false">H33+SUM(K33:N33)</f>
        <v>363</v>
      </c>
      <c r="P33" s="51" t="n">
        <v>0</v>
      </c>
      <c r="Q33" s="53" t="n">
        <f aca="false">ROUND(P33/$O33*100,0)</f>
        <v>0</v>
      </c>
      <c r="R33" s="51" t="n">
        <v>0</v>
      </c>
      <c r="S33" s="53" t="n">
        <f aca="false">ROUND(R33/$O33*100,0)</f>
        <v>0</v>
      </c>
      <c r="T33" s="49" t="n">
        <v>119.95</v>
      </c>
      <c r="U33" s="53" t="n">
        <f aca="false">ROUND(T33/$O33*100,0)</f>
        <v>33</v>
      </c>
      <c r="V33" s="49" t="n">
        <v>362.7</v>
      </c>
      <c r="W33" s="53" t="n">
        <f aca="false">ROUND(V33/$O33*100,0)</f>
        <v>100</v>
      </c>
    </row>
    <row r="34" customFormat="false" ht="12.8" hidden="false" customHeight="false" outlineLevel="0" collapsed="false">
      <c r="A34" s="96" t="n">
        <v>110300</v>
      </c>
      <c r="B34" s="111" t="s">
        <v>561</v>
      </c>
      <c r="C34" s="135" t="n">
        <v>623</v>
      </c>
      <c r="D34" s="84"/>
      <c r="E34" s="136" t="n">
        <v>41</v>
      </c>
      <c r="F34" s="85" t="s">
        <v>101</v>
      </c>
      <c r="G34" s="47" t="s">
        <v>183</v>
      </c>
      <c r="H34" s="49" t="n">
        <v>238</v>
      </c>
      <c r="I34" s="50" t="n">
        <v>250</v>
      </c>
      <c r="J34" s="50" t="n">
        <v>260</v>
      </c>
      <c r="K34" s="51"/>
      <c r="L34" s="55"/>
      <c r="M34" s="55"/>
      <c r="N34" s="55"/>
      <c r="O34" s="49" t="n">
        <f aca="false">H34+SUM(K34:N34)</f>
        <v>238</v>
      </c>
      <c r="P34" s="51" t="n">
        <v>94.04</v>
      </c>
      <c r="Q34" s="53" t="n">
        <f aca="false">ROUND(P34/$O34*100,0)</f>
        <v>40</v>
      </c>
      <c r="R34" s="51" t="n">
        <v>100.53</v>
      </c>
      <c r="S34" s="53" t="n">
        <f aca="false">ROUND(R34/$O34*100,0)</f>
        <v>42</v>
      </c>
      <c r="T34" s="55" t="n">
        <v>104.42</v>
      </c>
      <c r="U34" s="53" t="n">
        <f aca="false">ROUND(T34/$O34*100,0)</f>
        <v>44</v>
      </c>
      <c r="V34" s="55" t="n">
        <v>104.42</v>
      </c>
      <c r="W34" s="53" t="n">
        <f aca="false">ROUND(V34/$O34*100,0)</f>
        <v>44</v>
      </c>
    </row>
    <row r="35" customFormat="false" ht="12.8" hidden="false" customHeight="false" outlineLevel="0" collapsed="false">
      <c r="A35" s="96" t="n">
        <v>110300</v>
      </c>
      <c r="B35" s="111" t="s">
        <v>561</v>
      </c>
      <c r="C35" s="135" t="n">
        <v>625001</v>
      </c>
      <c r="D35" s="84"/>
      <c r="E35" s="136" t="n">
        <v>41</v>
      </c>
      <c r="F35" s="85" t="s">
        <v>101</v>
      </c>
      <c r="G35" s="47" t="s">
        <v>184</v>
      </c>
      <c r="H35" s="49" t="n">
        <v>67</v>
      </c>
      <c r="I35" s="50" t="n">
        <v>70</v>
      </c>
      <c r="J35" s="50" t="n">
        <v>70</v>
      </c>
      <c r="K35" s="51"/>
      <c r="L35" s="55"/>
      <c r="M35" s="55"/>
      <c r="N35" s="55" t="n">
        <v>13</v>
      </c>
      <c r="O35" s="49" t="n">
        <f aca="false">H35+SUM(K35:N35)</f>
        <v>80</v>
      </c>
      <c r="P35" s="51" t="n">
        <v>25.96</v>
      </c>
      <c r="Q35" s="53" t="n">
        <f aca="false">ROUND(P35/$O35*100,0)</f>
        <v>32</v>
      </c>
      <c r="R35" s="51" t="n">
        <v>27.74</v>
      </c>
      <c r="S35" s="53" t="n">
        <f aca="false">ROUND(R35/$O35*100,0)</f>
        <v>35</v>
      </c>
      <c r="T35" s="55" t="n">
        <v>45.58</v>
      </c>
      <c r="U35" s="53" t="n">
        <f aca="false">ROUND(T35/$O35*100,0)</f>
        <v>57</v>
      </c>
      <c r="V35" s="55" t="n">
        <v>79.55</v>
      </c>
      <c r="W35" s="53" t="n">
        <f aca="false">ROUND(V35/$O35*100,0)</f>
        <v>99</v>
      </c>
    </row>
    <row r="36" customFormat="false" ht="12.8" hidden="false" customHeight="false" outlineLevel="0" collapsed="false">
      <c r="A36" s="96" t="n">
        <v>110300</v>
      </c>
      <c r="B36" s="111" t="s">
        <v>561</v>
      </c>
      <c r="C36" s="135" t="n">
        <v>625002</v>
      </c>
      <c r="D36" s="84"/>
      <c r="E36" s="136" t="n">
        <v>41</v>
      </c>
      <c r="F36" s="85" t="s">
        <v>101</v>
      </c>
      <c r="G36" s="47" t="s">
        <v>185</v>
      </c>
      <c r="H36" s="49" t="n">
        <v>668</v>
      </c>
      <c r="I36" s="50" t="n">
        <v>670</v>
      </c>
      <c r="J36" s="50" t="n">
        <v>677</v>
      </c>
      <c r="K36" s="51"/>
      <c r="L36" s="55"/>
      <c r="M36" s="55"/>
      <c r="N36" s="55" t="n">
        <v>128</v>
      </c>
      <c r="O36" s="49" t="n">
        <f aca="false">H36+SUM(K36:N36)</f>
        <v>796</v>
      </c>
      <c r="P36" s="51" t="n">
        <v>259.63</v>
      </c>
      <c r="Q36" s="53" t="n">
        <f aca="false">ROUND(P36/$O36*100,0)</f>
        <v>33</v>
      </c>
      <c r="R36" s="51" t="n">
        <v>277.44</v>
      </c>
      <c r="S36" s="53" t="n">
        <f aca="false">ROUND(R36/$O36*100,0)</f>
        <v>35</v>
      </c>
      <c r="T36" s="55" t="n">
        <v>456.06</v>
      </c>
      <c r="U36" s="53" t="n">
        <f aca="false">ROUND(T36/$O36*100,0)</f>
        <v>57</v>
      </c>
      <c r="V36" s="55" t="n">
        <v>795.91</v>
      </c>
      <c r="W36" s="53" t="n">
        <f aca="false">ROUND(V36/$O36*100,0)</f>
        <v>100</v>
      </c>
    </row>
    <row r="37" customFormat="false" ht="12.8" hidden="false" customHeight="false" outlineLevel="0" collapsed="false">
      <c r="A37" s="96" t="n">
        <v>110300</v>
      </c>
      <c r="B37" s="111" t="s">
        <v>561</v>
      </c>
      <c r="C37" s="135" t="n">
        <v>625003</v>
      </c>
      <c r="D37" s="84"/>
      <c r="E37" s="136" t="n">
        <v>41</v>
      </c>
      <c r="F37" s="85" t="s">
        <v>101</v>
      </c>
      <c r="G37" s="47" t="s">
        <v>186</v>
      </c>
      <c r="H37" s="49" t="n">
        <v>38</v>
      </c>
      <c r="I37" s="50" t="n">
        <v>40</v>
      </c>
      <c r="J37" s="50" t="n">
        <v>40</v>
      </c>
      <c r="K37" s="51"/>
      <c r="L37" s="55"/>
      <c r="M37" s="55"/>
      <c r="N37" s="55" t="n">
        <v>8</v>
      </c>
      <c r="O37" s="49" t="n">
        <f aca="false">H37+SUM(K37:N37)</f>
        <v>46</v>
      </c>
      <c r="P37" s="51" t="n">
        <v>14.83</v>
      </c>
      <c r="Q37" s="53" t="n">
        <f aca="false">ROUND(P37/$O37*100,0)</f>
        <v>32</v>
      </c>
      <c r="R37" s="51" t="n">
        <v>15.84</v>
      </c>
      <c r="S37" s="53" t="n">
        <f aca="false">ROUND(R37/$O37*100,0)</f>
        <v>34</v>
      </c>
      <c r="T37" s="55" t="n">
        <v>26.04</v>
      </c>
      <c r="U37" s="53" t="n">
        <f aca="false">ROUND(T37/$O37*100,0)</f>
        <v>57</v>
      </c>
      <c r="V37" s="55" t="n">
        <v>45.46</v>
      </c>
      <c r="W37" s="53" t="n">
        <f aca="false">ROUND(V37/$O37*100,0)</f>
        <v>99</v>
      </c>
    </row>
    <row r="38" customFormat="false" ht="12.8" hidden="false" customHeight="false" outlineLevel="0" collapsed="false">
      <c r="A38" s="96" t="n">
        <v>110300</v>
      </c>
      <c r="B38" s="111" t="s">
        <v>561</v>
      </c>
      <c r="C38" s="135" t="n">
        <v>625004</v>
      </c>
      <c r="D38" s="84"/>
      <c r="E38" s="136" t="n">
        <v>41</v>
      </c>
      <c r="F38" s="85" t="s">
        <v>101</v>
      </c>
      <c r="G38" s="47" t="s">
        <v>187</v>
      </c>
      <c r="H38" s="49" t="n">
        <v>143</v>
      </c>
      <c r="I38" s="50" t="n">
        <v>145</v>
      </c>
      <c r="J38" s="50" t="n">
        <v>150</v>
      </c>
      <c r="K38" s="51"/>
      <c r="L38" s="55"/>
      <c r="M38" s="55"/>
      <c r="N38" s="55" t="n">
        <v>28</v>
      </c>
      <c r="O38" s="49" t="n">
        <f aca="false">H38+SUM(K38:N38)</f>
        <v>171</v>
      </c>
      <c r="P38" s="51" t="n">
        <v>55.63</v>
      </c>
      <c r="Q38" s="53" t="n">
        <f aca="false">ROUND(P38/$O38*100,0)</f>
        <v>33</v>
      </c>
      <c r="R38" s="51" t="n">
        <v>59.44</v>
      </c>
      <c r="S38" s="53" t="n">
        <f aca="false">ROUND(R38/$O38*100,0)</f>
        <v>35</v>
      </c>
      <c r="T38" s="55" t="n">
        <v>97.71</v>
      </c>
      <c r="U38" s="53" t="n">
        <f aca="false">ROUND(T38/$O38*100,0)</f>
        <v>57</v>
      </c>
      <c r="V38" s="55" t="n">
        <v>170.52</v>
      </c>
      <c r="W38" s="53" t="n">
        <f aca="false">ROUND(V38/$O38*100,0)</f>
        <v>100</v>
      </c>
    </row>
    <row r="39" customFormat="false" ht="12.8" hidden="false" customHeight="false" outlineLevel="0" collapsed="false">
      <c r="A39" s="96" t="n">
        <v>110300</v>
      </c>
      <c r="B39" s="111" t="s">
        <v>561</v>
      </c>
      <c r="C39" s="135" t="n">
        <v>625005</v>
      </c>
      <c r="D39" s="84"/>
      <c r="E39" s="136" t="n">
        <v>41</v>
      </c>
      <c r="F39" s="85" t="s">
        <v>101</v>
      </c>
      <c r="G39" s="47" t="s">
        <v>188</v>
      </c>
      <c r="H39" s="49" t="n">
        <v>48</v>
      </c>
      <c r="I39" s="50" t="n">
        <v>50</v>
      </c>
      <c r="J39" s="50" t="n">
        <v>50</v>
      </c>
      <c r="K39" s="51"/>
      <c r="L39" s="55"/>
      <c r="M39" s="55"/>
      <c r="N39" s="55" t="n">
        <v>9</v>
      </c>
      <c r="O39" s="49" t="n">
        <f aca="false">H39+SUM(K39:N39)</f>
        <v>57</v>
      </c>
      <c r="P39" s="51" t="n">
        <v>18.54</v>
      </c>
      <c r="Q39" s="53" t="n">
        <f aca="false">ROUND(P39/$O39*100,0)</f>
        <v>33</v>
      </c>
      <c r="R39" s="51" t="n">
        <v>19.81</v>
      </c>
      <c r="S39" s="53" t="n">
        <f aca="false">ROUND(R39/$O39*100,0)</f>
        <v>35</v>
      </c>
      <c r="T39" s="55" t="n">
        <v>32.56</v>
      </c>
      <c r="U39" s="53" t="n">
        <f aca="false">ROUND(T39/$O39*100,0)</f>
        <v>57</v>
      </c>
      <c r="V39" s="55" t="n">
        <v>56.82</v>
      </c>
      <c r="W39" s="53" t="n">
        <f aca="false">ROUND(V39/$O39*100,0)</f>
        <v>100</v>
      </c>
    </row>
    <row r="40" customFormat="false" ht="12.8" hidden="false" customHeight="false" outlineLevel="0" collapsed="false">
      <c r="A40" s="96" t="n">
        <v>110300</v>
      </c>
      <c r="B40" s="111" t="s">
        <v>561</v>
      </c>
      <c r="C40" s="135" t="n">
        <v>625007</v>
      </c>
      <c r="D40" s="84"/>
      <c r="E40" s="136" t="n">
        <v>41</v>
      </c>
      <c r="F40" s="85" t="s">
        <v>101</v>
      </c>
      <c r="G40" s="47" t="s">
        <v>189</v>
      </c>
      <c r="H40" s="49" t="n">
        <v>227</v>
      </c>
      <c r="I40" s="50" t="n">
        <v>230</v>
      </c>
      <c r="J40" s="50" t="n">
        <v>240</v>
      </c>
      <c r="K40" s="51"/>
      <c r="L40" s="55"/>
      <c r="M40" s="55"/>
      <c r="N40" s="55" t="n">
        <v>43</v>
      </c>
      <c r="O40" s="49" t="n">
        <f aca="false">H40+SUM(K40:N40)</f>
        <v>270</v>
      </c>
      <c r="P40" s="51" t="n">
        <v>88.08</v>
      </c>
      <c r="Q40" s="53" t="n">
        <f aca="false">ROUND(P40/$O40*100,0)</f>
        <v>33</v>
      </c>
      <c r="R40" s="51" t="n">
        <v>94.12</v>
      </c>
      <c r="S40" s="53" t="n">
        <f aca="false">ROUND(R40/$O40*100,0)</f>
        <v>35</v>
      </c>
      <c r="T40" s="55" t="n">
        <v>154.71</v>
      </c>
      <c r="U40" s="53" t="n">
        <f aca="false">ROUND(T40/$O40*100,0)</f>
        <v>57</v>
      </c>
      <c r="V40" s="55" t="n">
        <v>270</v>
      </c>
      <c r="W40" s="53" t="n">
        <f aca="false">ROUND(V40/$O40*100,0)</f>
        <v>100</v>
      </c>
    </row>
    <row r="41" customFormat="false" ht="12.8" hidden="false" customHeight="false" outlineLevel="0" collapsed="false">
      <c r="A41" s="96" t="n">
        <v>110300</v>
      </c>
      <c r="B41" s="111" t="s">
        <v>561</v>
      </c>
      <c r="C41" s="135" t="n">
        <v>627</v>
      </c>
      <c r="D41" s="84"/>
      <c r="E41" s="136" t="n">
        <v>41</v>
      </c>
      <c r="F41" s="85" t="s">
        <v>101</v>
      </c>
      <c r="G41" s="47" t="s">
        <v>190</v>
      </c>
      <c r="H41" s="49" t="n">
        <v>95</v>
      </c>
      <c r="I41" s="50" t="n">
        <v>100</v>
      </c>
      <c r="J41" s="50" t="n">
        <v>100</v>
      </c>
      <c r="K41" s="51"/>
      <c r="L41" s="55"/>
      <c r="M41" s="55"/>
      <c r="N41" s="55"/>
      <c r="O41" s="49" t="n">
        <f aca="false">H41+SUM(K41:N41)</f>
        <v>95</v>
      </c>
      <c r="P41" s="51" t="n">
        <v>26.4</v>
      </c>
      <c r="Q41" s="53" t="n">
        <f aca="false">ROUND(P41/$O41*100,0)</f>
        <v>28</v>
      </c>
      <c r="R41" s="51" t="n">
        <v>28.95</v>
      </c>
      <c r="S41" s="53" t="n">
        <f aca="false">ROUND(R41/$O41*100,0)</f>
        <v>30</v>
      </c>
      <c r="T41" s="55" t="n">
        <v>30.48</v>
      </c>
      <c r="U41" s="53" t="n">
        <f aca="false">ROUND(T41/$O41*100,0)</f>
        <v>32</v>
      </c>
      <c r="V41" s="55" t="n">
        <v>30.48</v>
      </c>
      <c r="W41" s="53" t="n">
        <f aca="false">ROUND(V41/$O41*100,0)</f>
        <v>32</v>
      </c>
    </row>
    <row r="42" customFormat="false" ht="12.8" hidden="false" customHeight="false" outlineLevel="0" collapsed="false">
      <c r="A42" s="96" t="n">
        <v>110300</v>
      </c>
      <c r="B42" s="111" t="s">
        <v>561</v>
      </c>
      <c r="C42" s="135" t="n">
        <v>620</v>
      </c>
      <c r="D42" s="84"/>
      <c r="E42" s="136" t="n">
        <v>41</v>
      </c>
      <c r="F42" s="85" t="s">
        <v>101</v>
      </c>
      <c r="G42" s="47" t="s">
        <v>191</v>
      </c>
      <c r="H42" s="49" t="n">
        <f aca="false">SUM(H33:H41)</f>
        <v>1524</v>
      </c>
      <c r="I42" s="49" t="n">
        <f aca="false">SUM(I33:I41)</f>
        <v>1555</v>
      </c>
      <c r="J42" s="49" t="n">
        <f aca="false">SUM(J33:J41)</f>
        <v>1587</v>
      </c>
      <c r="K42" s="49" t="n">
        <f aca="false">SUM(K33:K41)</f>
        <v>0</v>
      </c>
      <c r="L42" s="49" t="n">
        <f aca="false">SUM(L33:L41)</f>
        <v>300</v>
      </c>
      <c r="M42" s="49" t="n">
        <f aca="false">SUM(M33:M41)</f>
        <v>0</v>
      </c>
      <c r="N42" s="49" t="n">
        <f aca="false">SUM(N33:N41)</f>
        <v>292</v>
      </c>
      <c r="O42" s="49" t="n">
        <f aca="false">SUM(O33:O41)</f>
        <v>2116</v>
      </c>
      <c r="P42" s="49" t="n">
        <f aca="false">SUM(P33:P41)</f>
        <v>583.11</v>
      </c>
      <c r="Q42" s="53" t="n">
        <f aca="false">ROUND(P42/$O42*100,0)</f>
        <v>28</v>
      </c>
      <c r="R42" s="51" t="n">
        <f aca="false">SUM(R33:R41)</f>
        <v>623.87</v>
      </c>
      <c r="S42" s="53" t="n">
        <f aca="false">ROUND(R42/$O42*100,0)</f>
        <v>29</v>
      </c>
      <c r="T42" s="49" t="n">
        <f aca="false">SUM(T33:T41)</f>
        <v>1067.51</v>
      </c>
      <c r="U42" s="53" t="n">
        <f aca="false">ROUND(T42/$O42*100,0)</f>
        <v>50</v>
      </c>
      <c r="V42" s="49" t="n">
        <f aca="false">SUM(V33:V41)</f>
        <v>1915.86</v>
      </c>
      <c r="W42" s="53" t="n">
        <f aca="false">ROUND(V42/$O42*100,0)</f>
        <v>91</v>
      </c>
    </row>
    <row r="43" customFormat="false" ht="12.8" hidden="false" customHeight="false" outlineLevel="0" collapsed="false">
      <c r="A43" s="96" t="n">
        <v>110300</v>
      </c>
      <c r="B43" s="111" t="s">
        <v>561</v>
      </c>
      <c r="C43" s="136" t="n">
        <v>632001</v>
      </c>
      <c r="D43" s="101"/>
      <c r="E43" s="136" t="n">
        <v>41</v>
      </c>
      <c r="F43" s="90" t="s">
        <v>101</v>
      </c>
      <c r="G43" s="61" t="s">
        <v>503</v>
      </c>
      <c r="H43" s="49" t="n">
        <f aca="false">428+132</f>
        <v>560</v>
      </c>
      <c r="I43" s="49" t="n">
        <f aca="false">H43</f>
        <v>560</v>
      </c>
      <c r="J43" s="49" t="n">
        <f aca="false">I43</f>
        <v>560</v>
      </c>
      <c r="K43" s="51"/>
      <c r="L43" s="55"/>
      <c r="M43" s="55"/>
      <c r="N43" s="55" t="n">
        <v>209</v>
      </c>
      <c r="O43" s="49" t="n">
        <f aca="false">H43+SUM(K43:N43)</f>
        <v>769</v>
      </c>
      <c r="P43" s="51" t="n">
        <v>148</v>
      </c>
      <c r="Q43" s="53" t="n">
        <f aca="false">ROUND(P43/$O43*100,0)</f>
        <v>19</v>
      </c>
      <c r="R43" s="51" t="n">
        <v>355</v>
      </c>
      <c r="S43" s="53" t="n">
        <f aca="false">ROUND(R43/$O43*100,0)</f>
        <v>46</v>
      </c>
      <c r="T43" s="55" t="n">
        <v>562</v>
      </c>
      <c r="U43" s="53" t="n">
        <f aca="false">ROUND(T43/$O43*100,0)</f>
        <v>73</v>
      </c>
      <c r="V43" s="55" t="n">
        <v>769</v>
      </c>
      <c r="W43" s="53" t="n">
        <f aca="false">ROUND(V43/$O43*100,0)</f>
        <v>100</v>
      </c>
    </row>
    <row r="44" customFormat="false" ht="12.8" hidden="false" customHeight="false" outlineLevel="0" collapsed="false">
      <c r="A44" s="96" t="n">
        <v>110300</v>
      </c>
      <c r="B44" s="111" t="s">
        <v>561</v>
      </c>
      <c r="C44" s="136" t="n">
        <v>632002</v>
      </c>
      <c r="D44" s="101"/>
      <c r="E44" s="136" t="n">
        <v>41</v>
      </c>
      <c r="F44" s="90" t="s">
        <v>101</v>
      </c>
      <c r="G44" s="61" t="s">
        <v>116</v>
      </c>
      <c r="H44" s="49" t="n">
        <v>2500</v>
      </c>
      <c r="I44" s="49" t="n">
        <f aca="false">H44</f>
        <v>2500</v>
      </c>
      <c r="J44" s="49" t="n">
        <f aca="false">I44</f>
        <v>2500</v>
      </c>
      <c r="K44" s="51"/>
      <c r="L44" s="55"/>
      <c r="M44" s="55" t="n">
        <v>3000</v>
      </c>
      <c r="N44" s="55" t="n">
        <f aca="false">600+2000</f>
        <v>2600</v>
      </c>
      <c r="O44" s="49" t="n">
        <f aca="false">H44+SUM(K44:N44)</f>
        <v>8100</v>
      </c>
      <c r="P44" s="51" t="n">
        <v>360.37</v>
      </c>
      <c r="Q44" s="53" t="n">
        <f aca="false">ROUND(P44/$O44*100,0)</f>
        <v>4</v>
      </c>
      <c r="R44" s="51" t="n">
        <v>733.95</v>
      </c>
      <c r="S44" s="53" t="n">
        <f aca="false">ROUND(R44/$O44*100,0)</f>
        <v>9</v>
      </c>
      <c r="T44" s="55" t="n">
        <v>3706.22</v>
      </c>
      <c r="U44" s="53" t="n">
        <f aca="false">ROUND(T44/$O44*100,0)</f>
        <v>46</v>
      </c>
      <c r="V44" s="55" t="n">
        <v>8099.22</v>
      </c>
      <c r="W44" s="53" t="n">
        <f aca="false">ROUND(V44/$O44*100,0)</f>
        <v>100</v>
      </c>
    </row>
    <row r="45" customFormat="false" ht="12.8" hidden="false" customHeight="false" outlineLevel="0" collapsed="false">
      <c r="A45" s="96" t="n">
        <v>110300</v>
      </c>
      <c r="B45" s="111" t="s">
        <v>561</v>
      </c>
      <c r="C45" s="136" t="n">
        <v>632003</v>
      </c>
      <c r="D45" s="101"/>
      <c r="E45" s="136" t="n">
        <v>41</v>
      </c>
      <c r="F45" s="90" t="s">
        <v>101</v>
      </c>
      <c r="G45" s="61" t="s">
        <v>562</v>
      </c>
      <c r="H45" s="49" t="n">
        <v>500</v>
      </c>
      <c r="I45" s="49" t="n">
        <f aca="false">H45</f>
        <v>500</v>
      </c>
      <c r="J45" s="49" t="n">
        <f aca="false">I45</f>
        <v>500</v>
      </c>
      <c r="K45" s="51"/>
      <c r="L45" s="55"/>
      <c r="M45" s="55"/>
      <c r="N45" s="55"/>
      <c r="O45" s="49" t="n">
        <f aca="false">H45+SUM(K45:N45)</f>
        <v>500</v>
      </c>
      <c r="P45" s="51" t="n">
        <v>147.41</v>
      </c>
      <c r="Q45" s="53" t="n">
        <f aca="false">ROUND(P45/$O45*100,0)</f>
        <v>29</v>
      </c>
      <c r="R45" s="51" t="n">
        <v>214.04</v>
      </c>
      <c r="S45" s="53" t="n">
        <f aca="false">ROUND(R45/$O45*100,0)</f>
        <v>43</v>
      </c>
      <c r="T45" s="55" t="n">
        <v>242.78</v>
      </c>
      <c r="U45" s="53" t="n">
        <f aca="false">ROUND(T45/$O45*100,0)</f>
        <v>49</v>
      </c>
      <c r="V45" s="55" t="n">
        <v>275.66</v>
      </c>
      <c r="W45" s="53" t="n">
        <f aca="false">ROUND(V45/$O45*100,0)</f>
        <v>55</v>
      </c>
    </row>
    <row r="46" customFormat="false" ht="12.8" hidden="false" customHeight="false" outlineLevel="0" collapsed="false">
      <c r="A46" s="96" t="n">
        <v>110300</v>
      </c>
      <c r="B46" s="111" t="s">
        <v>561</v>
      </c>
      <c r="C46" s="136" t="n">
        <v>633006</v>
      </c>
      <c r="D46" s="101" t="n">
        <v>1</v>
      </c>
      <c r="E46" s="136" t="n">
        <v>41</v>
      </c>
      <c r="F46" s="90" t="s">
        <v>101</v>
      </c>
      <c r="G46" s="61" t="s">
        <v>193</v>
      </c>
      <c r="H46" s="49" t="n">
        <v>1900</v>
      </c>
      <c r="I46" s="49" t="n">
        <f aca="false">H46</f>
        <v>1900</v>
      </c>
      <c r="J46" s="49" t="n">
        <f aca="false">I46</f>
        <v>1900</v>
      </c>
      <c r="K46" s="51" t="n">
        <v>-199.47</v>
      </c>
      <c r="L46" s="55" t="n">
        <v>-11.49</v>
      </c>
      <c r="M46" s="55"/>
      <c r="N46" s="55" t="n">
        <f aca="false">-100-50-757</f>
        <v>-907</v>
      </c>
      <c r="O46" s="49" t="n">
        <f aca="false">H46+SUM(K46:N46)</f>
        <v>782.04</v>
      </c>
      <c r="P46" s="51" t="n">
        <v>80.91</v>
      </c>
      <c r="Q46" s="53" t="n">
        <f aca="false">ROUND(P46/$O46*100,0)</f>
        <v>10</v>
      </c>
      <c r="R46" s="51" t="n">
        <v>80.91</v>
      </c>
      <c r="S46" s="53" t="n">
        <f aca="false">ROUND(R46/$O46*100,0)</f>
        <v>10</v>
      </c>
      <c r="T46" s="55" t="n">
        <v>126.56</v>
      </c>
      <c r="U46" s="53" t="n">
        <f aca="false">ROUND(T46/$O46*100,0)</f>
        <v>16</v>
      </c>
      <c r="V46" s="55" t="n">
        <v>126.56</v>
      </c>
      <c r="W46" s="53" t="n">
        <f aca="false">ROUND(V46/$O46*100,0)</f>
        <v>16</v>
      </c>
    </row>
    <row r="47" customFormat="false" ht="12.8" hidden="false" customHeight="false" outlineLevel="0" collapsed="false">
      <c r="A47" s="96" t="n">
        <v>110300</v>
      </c>
      <c r="B47" s="111" t="s">
        <v>561</v>
      </c>
      <c r="C47" s="136" t="n">
        <v>633006</v>
      </c>
      <c r="D47" s="101" t="n">
        <v>2</v>
      </c>
      <c r="E47" s="136" t="n">
        <v>41</v>
      </c>
      <c r="F47" s="90" t="s">
        <v>101</v>
      </c>
      <c r="G47" s="61" t="s">
        <v>563</v>
      </c>
      <c r="H47" s="49" t="n">
        <v>120</v>
      </c>
      <c r="I47" s="49" t="n">
        <f aca="false">H47</f>
        <v>120</v>
      </c>
      <c r="J47" s="49" t="n">
        <f aca="false">I47</f>
        <v>120</v>
      </c>
      <c r="K47" s="51"/>
      <c r="L47" s="55"/>
      <c r="M47" s="55"/>
      <c r="N47" s="55" t="n">
        <f aca="false">100+50+150</f>
        <v>300</v>
      </c>
      <c r="O47" s="49" t="n">
        <f aca="false">H47+SUM(K47:N47)</f>
        <v>420</v>
      </c>
      <c r="P47" s="51" t="n">
        <v>0</v>
      </c>
      <c r="Q47" s="53" t="n">
        <f aca="false">ROUND(P47/$O47*100,0)</f>
        <v>0</v>
      </c>
      <c r="R47" s="51" t="n">
        <v>0</v>
      </c>
      <c r="S47" s="53" t="n">
        <f aca="false">ROUND(R47/$O47*100,0)</f>
        <v>0</v>
      </c>
      <c r="T47" s="55" t="n">
        <v>39.31</v>
      </c>
      <c r="U47" s="53" t="n">
        <f aca="false">ROUND(T47/$O47*100,0)</f>
        <v>9</v>
      </c>
      <c r="V47" s="55" t="n">
        <v>374.59</v>
      </c>
      <c r="W47" s="53" t="n">
        <f aca="false">ROUND(V47/$O47*100,0)</f>
        <v>89</v>
      </c>
    </row>
    <row r="48" customFormat="false" ht="12.8" hidden="false" customHeight="false" outlineLevel="0" collapsed="false">
      <c r="A48" s="96" t="n">
        <v>110300</v>
      </c>
      <c r="B48" s="111" t="s">
        <v>561</v>
      </c>
      <c r="C48" s="136" t="n">
        <v>633010</v>
      </c>
      <c r="D48" s="101"/>
      <c r="E48" s="136" t="n">
        <v>41</v>
      </c>
      <c r="F48" s="90" t="s">
        <v>101</v>
      </c>
      <c r="G48" s="61" t="s">
        <v>288</v>
      </c>
      <c r="H48" s="49" t="n">
        <v>0</v>
      </c>
      <c r="I48" s="49" t="n">
        <f aca="false">H48</f>
        <v>0</v>
      </c>
      <c r="J48" s="49" t="n">
        <f aca="false">I48</f>
        <v>0</v>
      </c>
      <c r="K48" s="51"/>
      <c r="L48" s="55" t="n">
        <v>150</v>
      </c>
      <c r="M48" s="55"/>
      <c r="N48" s="55"/>
      <c r="O48" s="49" t="n">
        <f aca="false">H48+SUM(K48:N48)</f>
        <v>150</v>
      </c>
      <c r="P48" s="51" t="n">
        <v>0</v>
      </c>
      <c r="Q48" s="53" t="n">
        <f aca="false">ROUND(P48/$O48*100,0)</f>
        <v>0</v>
      </c>
      <c r="R48" s="51" t="n">
        <v>0</v>
      </c>
      <c r="S48" s="53" t="n">
        <f aca="false">ROUND(R48/$O48*100,0)</f>
        <v>0</v>
      </c>
      <c r="T48" s="55" t="n">
        <v>133.1</v>
      </c>
      <c r="U48" s="53" t="n">
        <f aca="false">ROUND(T48/$O48*100,0)</f>
        <v>89</v>
      </c>
      <c r="V48" s="55" t="n">
        <v>133.1</v>
      </c>
      <c r="W48" s="53" t="n">
        <f aca="false">ROUND(V48/$O48*100,0)</f>
        <v>89</v>
      </c>
    </row>
    <row r="49" customFormat="false" ht="12.8" hidden="false" customHeight="false" outlineLevel="0" collapsed="false">
      <c r="A49" s="96" t="n">
        <v>110300</v>
      </c>
      <c r="B49" s="111" t="s">
        <v>561</v>
      </c>
      <c r="C49" s="136" t="n">
        <v>635004</v>
      </c>
      <c r="D49" s="101"/>
      <c r="E49" s="136" t="n">
        <v>41</v>
      </c>
      <c r="F49" s="90" t="s">
        <v>101</v>
      </c>
      <c r="G49" s="61" t="s">
        <v>559</v>
      </c>
      <c r="H49" s="49" t="n">
        <v>2000</v>
      </c>
      <c r="I49" s="49" t="n">
        <f aca="false">H49</f>
        <v>2000</v>
      </c>
      <c r="J49" s="49" t="n">
        <f aca="false">I49</f>
        <v>2000</v>
      </c>
      <c r="K49" s="51"/>
      <c r="L49" s="55"/>
      <c r="M49" s="55" t="n">
        <v>10000</v>
      </c>
      <c r="N49" s="55" t="n">
        <f aca="false">2000-100+100</f>
        <v>2000</v>
      </c>
      <c r="O49" s="49" t="n">
        <f aca="false">H49+SUM(K49:N49)</f>
        <v>14000</v>
      </c>
      <c r="P49" s="51" t="n">
        <v>0</v>
      </c>
      <c r="Q49" s="53" t="n">
        <f aca="false">ROUND(P49/$O49*100,0)</f>
        <v>0</v>
      </c>
      <c r="R49" s="51" t="n">
        <v>293.04</v>
      </c>
      <c r="S49" s="53" t="n">
        <f aca="false">ROUND(R49/$O49*100,0)</f>
        <v>2</v>
      </c>
      <c r="T49" s="55" t="n">
        <v>1006.6</v>
      </c>
      <c r="U49" s="53" t="n">
        <f aca="false">ROUND(T49/$O49*100,0)</f>
        <v>7</v>
      </c>
      <c r="V49" s="55" t="n">
        <v>13955.47</v>
      </c>
      <c r="W49" s="53" t="n">
        <f aca="false">ROUND(V49/$O49*100,0)</f>
        <v>100</v>
      </c>
    </row>
    <row r="50" customFormat="false" ht="12.8" hidden="false" customHeight="false" outlineLevel="0" collapsed="false">
      <c r="A50" s="96" t="n">
        <v>110300</v>
      </c>
      <c r="B50" s="111" t="s">
        <v>561</v>
      </c>
      <c r="C50" s="136" t="n">
        <v>636001</v>
      </c>
      <c r="D50" s="101"/>
      <c r="E50" s="136" t="n">
        <v>41</v>
      </c>
      <c r="F50" s="90" t="s">
        <v>101</v>
      </c>
      <c r="G50" s="61" t="s">
        <v>564</v>
      </c>
      <c r="H50" s="49" t="n">
        <v>0</v>
      </c>
      <c r="I50" s="49" t="n">
        <f aca="false">H50</f>
        <v>0</v>
      </c>
      <c r="J50" s="49" t="n">
        <f aca="false">I50</f>
        <v>0</v>
      </c>
      <c r="K50" s="51" t="n">
        <v>34.47</v>
      </c>
      <c r="L50" s="55" t="n">
        <v>11.49</v>
      </c>
      <c r="M50" s="55"/>
      <c r="N50" s="55"/>
      <c r="O50" s="49" t="n">
        <f aca="false">H50+SUM(K50:N50)</f>
        <v>45.96</v>
      </c>
      <c r="P50" s="51" t="n">
        <v>34.47</v>
      </c>
      <c r="Q50" s="53" t="n">
        <f aca="false">ROUND(P50/$O50*100,0)</f>
        <v>75</v>
      </c>
      <c r="R50" s="51" t="n">
        <v>34.47</v>
      </c>
      <c r="S50" s="53" t="n">
        <f aca="false">ROUND(R50/$O50*100,0)</f>
        <v>75</v>
      </c>
      <c r="T50" s="55" t="n">
        <v>45.96</v>
      </c>
      <c r="U50" s="53" t="n">
        <f aca="false">ROUND(T50/$O50*100,0)</f>
        <v>100</v>
      </c>
      <c r="V50" s="55" t="n">
        <v>45.96</v>
      </c>
      <c r="W50" s="53" t="n">
        <f aca="false">ROUND(V50/$O50*100,0)</f>
        <v>100</v>
      </c>
    </row>
    <row r="51" customFormat="false" ht="12.8" hidden="false" customHeight="false" outlineLevel="0" collapsed="false">
      <c r="A51" s="96" t="n">
        <v>110300</v>
      </c>
      <c r="B51" s="111" t="s">
        <v>561</v>
      </c>
      <c r="C51" s="136" t="n">
        <v>637001</v>
      </c>
      <c r="D51" s="101"/>
      <c r="E51" s="136" t="n">
        <v>41</v>
      </c>
      <c r="F51" s="90" t="s">
        <v>101</v>
      </c>
      <c r="G51" s="61" t="s">
        <v>364</v>
      </c>
      <c r="H51" s="49" t="n">
        <v>0</v>
      </c>
      <c r="I51" s="49" t="n">
        <f aca="false">H51</f>
        <v>0</v>
      </c>
      <c r="J51" s="49" t="n">
        <f aca="false">I51</f>
        <v>0</v>
      </c>
      <c r="K51" s="51" t="n">
        <v>165</v>
      </c>
      <c r="L51" s="55"/>
      <c r="M51" s="55" t="n">
        <v>50</v>
      </c>
      <c r="N51" s="55" t="n">
        <v>100</v>
      </c>
      <c r="O51" s="49" t="n">
        <f aca="false">H51+SUM(K51:N51)</f>
        <v>315</v>
      </c>
      <c r="P51" s="51" t="n">
        <v>165</v>
      </c>
      <c r="Q51" s="53" t="n">
        <f aca="false">ROUND(P51/$O51*100,0)</f>
        <v>52</v>
      </c>
      <c r="R51" s="51" t="n">
        <v>165</v>
      </c>
      <c r="S51" s="53" t="n">
        <f aca="false">ROUND(R51/$O51*100,0)</f>
        <v>52</v>
      </c>
      <c r="T51" s="55" t="n">
        <v>165</v>
      </c>
      <c r="U51" s="53" t="n">
        <f aca="false">ROUND(T51/$O51*100,0)</f>
        <v>52</v>
      </c>
      <c r="V51" s="55" t="n">
        <v>315</v>
      </c>
      <c r="W51" s="53" t="n">
        <f aca="false">ROUND(V51/$O51*100,0)</f>
        <v>100</v>
      </c>
    </row>
    <row r="52" customFormat="false" ht="12.8" hidden="false" customHeight="false" outlineLevel="0" collapsed="false">
      <c r="A52" s="96" t="n">
        <v>110300</v>
      </c>
      <c r="B52" s="111" t="s">
        <v>561</v>
      </c>
      <c r="C52" s="136" t="n">
        <v>637004</v>
      </c>
      <c r="D52" s="101"/>
      <c r="E52" s="136" t="n">
        <v>41</v>
      </c>
      <c r="F52" s="90" t="s">
        <v>101</v>
      </c>
      <c r="G52" s="61" t="s">
        <v>212</v>
      </c>
      <c r="H52" s="49" t="n">
        <v>50</v>
      </c>
      <c r="I52" s="49" t="n">
        <f aca="false">H52</f>
        <v>50</v>
      </c>
      <c r="J52" s="49" t="n">
        <f aca="false">I52</f>
        <v>50</v>
      </c>
      <c r="K52" s="51"/>
      <c r="L52" s="55"/>
      <c r="M52" s="55"/>
      <c r="N52" s="55"/>
      <c r="O52" s="49" t="n">
        <f aca="false">H52+SUM(K52:N52)</f>
        <v>50</v>
      </c>
      <c r="P52" s="51" t="n">
        <v>0</v>
      </c>
      <c r="Q52" s="53" t="n">
        <f aca="false">ROUND(P52/$O52*100,0)</f>
        <v>0</v>
      </c>
      <c r="R52" s="51" t="n">
        <v>0</v>
      </c>
      <c r="S52" s="53" t="n">
        <f aca="false">ROUND(R52/$O52*100,0)</f>
        <v>0</v>
      </c>
      <c r="T52" s="55" t="n">
        <v>0</v>
      </c>
      <c r="U52" s="53" t="n">
        <f aca="false">ROUND(T52/$O52*100,0)</f>
        <v>0</v>
      </c>
      <c r="V52" s="55" t="n">
        <v>0</v>
      </c>
      <c r="W52" s="53" t="n">
        <f aca="false">ROUND(V52/$O52*100,0)</f>
        <v>0</v>
      </c>
    </row>
    <row r="53" customFormat="false" ht="12.8" hidden="false" customHeight="false" outlineLevel="0" collapsed="false">
      <c r="A53" s="96" t="n">
        <v>110300</v>
      </c>
      <c r="B53" s="111" t="s">
        <v>561</v>
      </c>
      <c r="C53" s="136" t="n">
        <v>637005</v>
      </c>
      <c r="D53" s="101"/>
      <c r="E53" s="136" t="n">
        <v>41</v>
      </c>
      <c r="F53" s="90" t="s">
        <v>101</v>
      </c>
      <c r="G53" s="61" t="s">
        <v>273</v>
      </c>
      <c r="H53" s="49" t="n">
        <v>0</v>
      </c>
      <c r="I53" s="49" t="n">
        <f aca="false">H53</f>
        <v>0</v>
      </c>
      <c r="J53" s="49" t="n">
        <f aca="false">I53</f>
        <v>0</v>
      </c>
      <c r="K53" s="51"/>
      <c r="L53" s="55" t="n">
        <v>500</v>
      </c>
      <c r="M53" s="55"/>
      <c r="N53" s="55" t="n">
        <v>100</v>
      </c>
      <c r="O53" s="49" t="n">
        <f aca="false">H53+SUM(K53:N53)</f>
        <v>600</v>
      </c>
      <c r="P53" s="51" t="n">
        <v>0</v>
      </c>
      <c r="Q53" s="53" t="n">
        <f aca="false">ROUND(P53/$O53*100,0)</f>
        <v>0</v>
      </c>
      <c r="R53" s="51" t="n">
        <v>0</v>
      </c>
      <c r="S53" s="53" t="n">
        <f aca="false">ROUND(R53/$O53*100,0)</f>
        <v>0</v>
      </c>
      <c r="T53" s="55" t="n">
        <v>483.84</v>
      </c>
      <c r="U53" s="53" t="n">
        <f aca="false">ROUND(T53/$O53*100,0)</f>
        <v>81</v>
      </c>
      <c r="V53" s="55" t="n">
        <v>591.84</v>
      </c>
      <c r="W53" s="53" t="n">
        <f aca="false">ROUND(V53/$O53*100,0)</f>
        <v>99</v>
      </c>
    </row>
    <row r="54" customFormat="false" ht="12.8" hidden="false" customHeight="false" outlineLevel="0" collapsed="false">
      <c r="A54" s="96" t="n">
        <v>110300</v>
      </c>
      <c r="B54" s="111" t="s">
        <v>561</v>
      </c>
      <c r="C54" s="136" t="n">
        <v>637011</v>
      </c>
      <c r="D54" s="101"/>
      <c r="E54" s="136" t="n">
        <v>41</v>
      </c>
      <c r="F54" s="90" t="s">
        <v>101</v>
      </c>
      <c r="G54" s="61" t="s">
        <v>565</v>
      </c>
      <c r="H54" s="49" t="n">
        <v>2200</v>
      </c>
      <c r="I54" s="49" t="n">
        <f aca="false">H54</f>
        <v>2200</v>
      </c>
      <c r="J54" s="49" t="n">
        <f aca="false">I54</f>
        <v>2200</v>
      </c>
      <c r="K54" s="51"/>
      <c r="L54" s="55" t="n">
        <v>-650</v>
      </c>
      <c r="M54" s="55" t="n">
        <v>-266.1</v>
      </c>
      <c r="N54" s="55" t="n">
        <v>-7.94</v>
      </c>
      <c r="O54" s="49" t="n">
        <f aca="false">H54+SUM(K54:N54)</f>
        <v>1275.96</v>
      </c>
      <c r="P54" s="51" t="n">
        <v>0</v>
      </c>
      <c r="Q54" s="53" t="n">
        <f aca="false">ROUND(P54/$O54*100,0)</f>
        <v>0</v>
      </c>
      <c r="R54" s="51" t="n">
        <v>0</v>
      </c>
      <c r="S54" s="53" t="n">
        <f aca="false">ROUND(R54/$O54*100,0)</f>
        <v>0</v>
      </c>
      <c r="T54" s="55" t="n">
        <v>384.77</v>
      </c>
      <c r="U54" s="53" t="n">
        <f aca="false">ROUND(T54/$O54*100,0)</f>
        <v>30</v>
      </c>
      <c r="V54" s="55" t="n">
        <v>769.54</v>
      </c>
      <c r="W54" s="53" t="n">
        <f aca="false">ROUND(V54/$O54*100,0)</f>
        <v>60</v>
      </c>
    </row>
    <row r="55" customFormat="false" ht="12.8" hidden="false" customHeight="false" outlineLevel="0" collapsed="false">
      <c r="A55" s="96" t="n">
        <v>110300</v>
      </c>
      <c r="B55" s="111" t="s">
        <v>561</v>
      </c>
      <c r="C55" s="136" t="n">
        <v>637012</v>
      </c>
      <c r="D55" s="101"/>
      <c r="E55" s="136" t="n">
        <v>41</v>
      </c>
      <c r="F55" s="90" t="s">
        <v>101</v>
      </c>
      <c r="G55" s="61" t="s">
        <v>566</v>
      </c>
      <c r="H55" s="49" t="n">
        <v>1300</v>
      </c>
      <c r="I55" s="49" t="n">
        <f aca="false">H55</f>
        <v>1300</v>
      </c>
      <c r="J55" s="49" t="n">
        <f aca="false">I55</f>
        <v>1300</v>
      </c>
      <c r="K55" s="51"/>
      <c r="L55" s="55"/>
      <c r="M55" s="55"/>
      <c r="N55" s="55" t="n">
        <v>7.94</v>
      </c>
      <c r="O55" s="49" t="n">
        <f aca="false">H55+SUM(K55:N55)</f>
        <v>1307.94</v>
      </c>
      <c r="P55" s="51" t="n">
        <v>387.54</v>
      </c>
      <c r="Q55" s="53" t="n">
        <f aca="false">ROUND(P55/$O55*100,0)</f>
        <v>30</v>
      </c>
      <c r="R55" s="51" t="n">
        <v>387.54</v>
      </c>
      <c r="S55" s="53" t="n">
        <f aca="false">ROUND(R55/$O55*100,0)</f>
        <v>30</v>
      </c>
      <c r="T55" s="55" t="n">
        <v>1003.54</v>
      </c>
      <c r="U55" s="53" t="n">
        <f aca="false">ROUND(T55/$O55*100,0)</f>
        <v>77</v>
      </c>
      <c r="V55" s="55" t="n">
        <v>1307.94</v>
      </c>
      <c r="W55" s="53" t="n">
        <f aca="false">ROUND(V55/$O55*100,0)</f>
        <v>100</v>
      </c>
    </row>
    <row r="56" customFormat="false" ht="12.8" hidden="false" customHeight="false" outlineLevel="0" collapsed="false">
      <c r="A56" s="96" t="n">
        <v>110300</v>
      </c>
      <c r="B56" s="111" t="s">
        <v>561</v>
      </c>
      <c r="C56" s="136" t="n">
        <v>637014</v>
      </c>
      <c r="D56" s="101"/>
      <c r="E56" s="136" t="n">
        <v>41</v>
      </c>
      <c r="F56" s="90" t="s">
        <v>101</v>
      </c>
      <c r="G56" s="61" t="s">
        <v>196</v>
      </c>
      <c r="H56" s="49" t="n">
        <v>704</v>
      </c>
      <c r="I56" s="50" t="n">
        <f aca="false">ROUND((250-30)*3.2,0)</f>
        <v>704</v>
      </c>
      <c r="J56" s="50" t="n">
        <f aca="false">ROUND((247-30)*3.2,0)</f>
        <v>694</v>
      </c>
      <c r="K56" s="51"/>
      <c r="L56" s="55"/>
      <c r="M56" s="55"/>
      <c r="N56" s="55"/>
      <c r="O56" s="49" t="n">
        <f aca="false">H56+SUM(K56:N56)</f>
        <v>704</v>
      </c>
      <c r="P56" s="51" t="n">
        <v>115.2</v>
      </c>
      <c r="Q56" s="53" t="n">
        <f aca="false">ROUND(P56/$O56*100,0)</f>
        <v>16</v>
      </c>
      <c r="R56" s="51" t="n">
        <v>115.2</v>
      </c>
      <c r="S56" s="53" t="n">
        <f aca="false">ROUND(R56/$O56*100,0)</f>
        <v>16</v>
      </c>
      <c r="T56" s="55" t="n">
        <v>329.6</v>
      </c>
      <c r="U56" s="53" t="n">
        <f aca="false">ROUND(T56/$O56*100,0)</f>
        <v>47</v>
      </c>
      <c r="V56" s="55" t="n">
        <v>528</v>
      </c>
      <c r="W56" s="53" t="n">
        <f aca="false">ROUND(V56/$O56*100,0)</f>
        <v>75</v>
      </c>
    </row>
    <row r="57" customFormat="false" ht="12.8" hidden="false" customHeight="false" outlineLevel="0" collapsed="false">
      <c r="A57" s="96" t="n">
        <v>110300</v>
      </c>
      <c r="B57" s="111" t="s">
        <v>561</v>
      </c>
      <c r="C57" s="136" t="n">
        <v>637016</v>
      </c>
      <c r="D57" s="101"/>
      <c r="E57" s="136" t="n">
        <v>41</v>
      </c>
      <c r="F57" s="90" t="s">
        <v>101</v>
      </c>
      <c r="G57" s="61" t="s">
        <v>208</v>
      </c>
      <c r="H57" s="49" t="n">
        <v>52</v>
      </c>
      <c r="I57" s="50" t="n">
        <f aca="false">ROUND(H57*1.02,0)</f>
        <v>53</v>
      </c>
      <c r="J57" s="50" t="n">
        <f aca="false">ROUND(I57*1.02,0)</f>
        <v>54</v>
      </c>
      <c r="K57" s="51"/>
      <c r="L57" s="55"/>
      <c r="M57" s="55"/>
      <c r="N57" s="55" t="n">
        <v>9</v>
      </c>
      <c r="O57" s="49" t="n">
        <f aca="false">H57+SUM(K57:N57)</f>
        <v>61</v>
      </c>
      <c r="P57" s="51" t="n">
        <v>14.41</v>
      </c>
      <c r="Q57" s="53" t="n">
        <f aca="false">ROUND(P57/$O57*100,0)</f>
        <v>24</v>
      </c>
      <c r="R57" s="51" t="n">
        <v>15.05</v>
      </c>
      <c r="S57" s="53" t="n">
        <f aca="false">ROUND(R57/$O57*100,0)</f>
        <v>25</v>
      </c>
      <c r="T57" s="55" t="n">
        <v>30.69</v>
      </c>
      <c r="U57" s="53" t="n">
        <f aca="false">ROUND(T57/$O57*100,0)</f>
        <v>50</v>
      </c>
      <c r="V57" s="55" t="n">
        <v>61.05</v>
      </c>
      <c r="W57" s="53" t="n">
        <f aca="false">ROUND(V57/$O57*100,0)</f>
        <v>100</v>
      </c>
    </row>
    <row r="58" customFormat="false" ht="12.8" hidden="false" customHeight="false" outlineLevel="0" collapsed="false">
      <c r="A58" s="96" t="n">
        <v>110300</v>
      </c>
      <c r="B58" s="111" t="s">
        <v>561</v>
      </c>
      <c r="C58" s="136" t="n">
        <v>642014</v>
      </c>
      <c r="D58" s="101"/>
      <c r="E58" s="136" t="n">
        <v>41</v>
      </c>
      <c r="F58" s="90" t="s">
        <v>101</v>
      </c>
      <c r="G58" s="61" t="s">
        <v>567</v>
      </c>
      <c r="H58" s="49" t="n">
        <v>0</v>
      </c>
      <c r="I58" s="50" t="n">
        <f aca="false">ROUND(H58*1.02,0)</f>
        <v>0</v>
      </c>
      <c r="J58" s="50" t="n">
        <f aca="false">ROUND(I58*1.02,0)</f>
        <v>0</v>
      </c>
      <c r="K58" s="51"/>
      <c r="L58" s="55"/>
      <c r="M58" s="55" t="n">
        <v>216.1</v>
      </c>
      <c r="N58" s="55"/>
      <c r="O58" s="49" t="n">
        <f aca="false">H58+SUM(K58:N58)</f>
        <v>216.1</v>
      </c>
      <c r="P58" s="51" t="n">
        <v>0</v>
      </c>
      <c r="Q58" s="53" t="n">
        <f aca="false">ROUND(P58/$O58*100,0)</f>
        <v>0</v>
      </c>
      <c r="R58" s="51" t="n">
        <v>0</v>
      </c>
      <c r="S58" s="53" t="n">
        <f aca="false">ROUND(R58/$O58*100,0)</f>
        <v>0</v>
      </c>
      <c r="T58" s="55" t="n">
        <v>0</v>
      </c>
      <c r="U58" s="53" t="n">
        <f aca="false">ROUND(T58/$O58*100,0)</f>
        <v>0</v>
      </c>
      <c r="V58" s="55" t="n">
        <v>0</v>
      </c>
      <c r="W58" s="53" t="n">
        <f aca="false">ROUND(V58/$O58*100,0)</f>
        <v>0</v>
      </c>
    </row>
    <row r="59" customFormat="false" ht="12.8" hidden="false" customHeight="false" outlineLevel="0" collapsed="false">
      <c r="A59" s="96" t="n">
        <v>110300</v>
      </c>
      <c r="B59" s="111" t="s">
        <v>561</v>
      </c>
      <c r="C59" s="136" t="n">
        <v>642015</v>
      </c>
      <c r="D59" s="101"/>
      <c r="E59" s="136" t="n">
        <v>41</v>
      </c>
      <c r="F59" s="90" t="s">
        <v>101</v>
      </c>
      <c r="G59" s="61" t="s">
        <v>200</v>
      </c>
      <c r="H59" s="49" t="n">
        <v>0</v>
      </c>
      <c r="I59" s="50" t="n">
        <f aca="false">ROUND(H59*1.02,0)</f>
        <v>0</v>
      </c>
      <c r="J59" s="50" t="n">
        <f aca="false">ROUND(I59*1.02,0)</f>
        <v>0</v>
      </c>
      <c r="K59" s="51" t="n">
        <v>112.35</v>
      </c>
      <c r="L59" s="55" t="n">
        <v>109.35</v>
      </c>
      <c r="M59" s="55"/>
      <c r="N59" s="55"/>
      <c r="O59" s="49" t="n">
        <f aca="false">H59+SUM(K59:N59)</f>
        <v>221.7</v>
      </c>
      <c r="P59" s="51" t="n">
        <v>0</v>
      </c>
      <c r="Q59" s="53" t="n">
        <f aca="false">ROUND(P59/$O59*100,0)</f>
        <v>0</v>
      </c>
      <c r="R59" s="51" t="n">
        <v>112.35</v>
      </c>
      <c r="S59" s="53" t="n">
        <f aca="false">ROUND(R59/$O59*100,0)</f>
        <v>51</v>
      </c>
      <c r="T59" s="55" t="n">
        <v>221.7</v>
      </c>
      <c r="U59" s="53" t="n">
        <f aca="false">ROUND(T59/$O59*100,0)</f>
        <v>100</v>
      </c>
      <c r="V59" s="55" t="n">
        <v>221.7</v>
      </c>
      <c r="W59" s="53" t="n">
        <f aca="false">ROUND(V59/$O59*100,0)</f>
        <v>100</v>
      </c>
    </row>
    <row r="60" customFormat="false" ht="12.8" hidden="false" customHeight="false" outlineLevel="0" collapsed="false">
      <c r="A60" s="96" t="n">
        <v>110300</v>
      </c>
      <c r="B60" s="111" t="s">
        <v>561</v>
      </c>
      <c r="C60" s="136" t="n">
        <v>717001</v>
      </c>
      <c r="D60" s="101"/>
      <c r="E60" s="136" t="n">
        <v>41</v>
      </c>
      <c r="F60" s="90" t="s">
        <v>137</v>
      </c>
      <c r="G60" s="61" t="s">
        <v>424</v>
      </c>
      <c r="H60" s="49" t="n">
        <v>20000</v>
      </c>
      <c r="I60" s="49" t="n">
        <f aca="false">H60</f>
        <v>20000</v>
      </c>
      <c r="J60" s="49" t="n">
        <f aca="false">I60</f>
        <v>20000</v>
      </c>
      <c r="K60" s="51"/>
      <c r="L60" s="55"/>
      <c r="M60" s="55" t="n">
        <v>-13000</v>
      </c>
      <c r="N60" s="55" t="n">
        <v>-600</v>
      </c>
      <c r="O60" s="49" t="n">
        <f aca="false">H60+SUM(K60:N60)</f>
        <v>6400</v>
      </c>
      <c r="P60" s="51" t="n">
        <v>0</v>
      </c>
      <c r="Q60" s="53" t="n">
        <f aca="false">ROUND(P60/$O60*100,0)</f>
        <v>0</v>
      </c>
      <c r="R60" s="51" t="n">
        <v>32</v>
      </c>
      <c r="S60" s="53" t="n">
        <f aca="false">ROUND(R60/$O60*100,0)</f>
        <v>1</v>
      </c>
      <c r="T60" s="55" t="n">
        <v>32</v>
      </c>
      <c r="U60" s="53" t="n">
        <f aca="false">ROUND(T60/$O60*100,0)</f>
        <v>1</v>
      </c>
      <c r="V60" s="55" t="n">
        <v>32</v>
      </c>
      <c r="W60" s="53" t="n">
        <f aca="false">ROUND(V60/$O60*100,0)</f>
        <v>1</v>
      </c>
    </row>
    <row r="61" customFormat="false" ht="12.8" hidden="false" customHeight="false" outlineLevel="0" collapsed="false">
      <c r="A61" s="96" t="n">
        <v>110300</v>
      </c>
      <c r="B61" s="111" t="s">
        <v>561</v>
      </c>
      <c r="C61" s="136" t="n">
        <v>717002</v>
      </c>
      <c r="D61" s="101"/>
      <c r="E61" s="136" t="n">
        <v>41</v>
      </c>
      <c r="F61" s="90" t="s">
        <v>137</v>
      </c>
      <c r="G61" s="61" t="s">
        <v>568</v>
      </c>
      <c r="H61" s="49" t="n">
        <v>5000</v>
      </c>
      <c r="I61" s="49" t="n">
        <f aca="false">H61</f>
        <v>5000</v>
      </c>
      <c r="J61" s="49" t="n">
        <f aca="false">I61</f>
        <v>5000</v>
      </c>
      <c r="K61" s="51"/>
      <c r="L61" s="55"/>
      <c r="M61" s="55"/>
      <c r="N61" s="55" t="n">
        <f aca="false">-2000-100</f>
        <v>-2100</v>
      </c>
      <c r="O61" s="49" t="n">
        <f aca="false">H61+SUM(K61:N61)</f>
        <v>2900</v>
      </c>
      <c r="P61" s="51" t="n">
        <v>0</v>
      </c>
      <c r="Q61" s="53" t="n">
        <f aca="false">ROUND(P61/$O61*100,0)</f>
        <v>0</v>
      </c>
      <c r="R61" s="51" t="n">
        <v>0</v>
      </c>
      <c r="S61" s="53" t="n">
        <f aca="false">ROUND(R61/$O61*100,0)</f>
        <v>0</v>
      </c>
      <c r="T61" s="55" t="n">
        <v>308.81</v>
      </c>
      <c r="U61" s="53" t="n">
        <f aca="false">ROUND(T61/$O61*100,0)</f>
        <v>11</v>
      </c>
      <c r="V61" s="55" t="n">
        <v>328.81</v>
      </c>
      <c r="W61" s="53" t="n">
        <f aca="false">ROUND(V61/$O61*100,0)</f>
        <v>11</v>
      </c>
    </row>
    <row r="62" customFormat="false" ht="12.8" hidden="false" customHeight="false" outlineLevel="0" collapsed="false">
      <c r="A62" s="103" t="n">
        <v>110300</v>
      </c>
      <c r="B62" s="127"/>
      <c r="C62" s="127"/>
      <c r="D62" s="129"/>
      <c r="E62" s="127"/>
      <c r="F62" s="127"/>
      <c r="G62" s="107" t="s">
        <v>76</v>
      </c>
      <c r="H62" s="108" t="n">
        <f aca="false">H32+SUM(H42:H61)</f>
        <v>43180</v>
      </c>
      <c r="I62" s="108" t="n">
        <f aca="false">I32+SUM(I42:I61)</f>
        <v>43203</v>
      </c>
      <c r="J62" s="108" t="n">
        <f aca="false">J32+SUM(J42:J61)</f>
        <v>43319</v>
      </c>
      <c r="K62" s="109" t="n">
        <f aca="false">K32+SUM(K42:K61)</f>
        <v>0</v>
      </c>
      <c r="L62" s="108" t="n">
        <f aca="false">L32+SUM(L42:L61)</f>
        <v>800</v>
      </c>
      <c r="M62" s="108" t="n">
        <f aca="false">M32+SUM(M42:M61)</f>
        <v>0</v>
      </c>
      <c r="N62" s="108" t="n">
        <f aca="false">N32+SUM(N42:N61)</f>
        <v>2631</v>
      </c>
      <c r="O62" s="108" t="n">
        <f aca="false">O32+SUM(O42:O61)</f>
        <v>46611</v>
      </c>
      <c r="P62" s="108" t="n">
        <f aca="false">P32+SUM(P42:P61)</f>
        <v>3890.92</v>
      </c>
      <c r="Q62" s="110" t="n">
        <f aca="false">ROUND(P62/$O62*100,0)</f>
        <v>8</v>
      </c>
      <c r="R62" s="108" t="n">
        <f aca="false">R32+SUM(R42:R61)</f>
        <v>5132.19</v>
      </c>
      <c r="S62" s="110" t="n">
        <f aca="false">ROUND(R62/$O62*100,0)</f>
        <v>11</v>
      </c>
      <c r="T62" s="108" t="n">
        <f aca="false">T32+SUM(T42:T61)</f>
        <v>13138.62</v>
      </c>
      <c r="U62" s="110" t="n">
        <f aca="false">ROUND(T62/$O62*100,0)</f>
        <v>28</v>
      </c>
      <c r="V62" s="108" t="n">
        <f aca="false">V32+SUM(V42:V61)</f>
        <v>35527.43</v>
      </c>
      <c r="W62" s="110" t="n">
        <f aca="false">ROUND(V62/$O62*100,0)</f>
        <v>76</v>
      </c>
    </row>
    <row r="63" customFormat="false" ht="12.8" hidden="false" customHeight="false" outlineLevel="0" collapsed="false">
      <c r="A63" s="96" t="n">
        <v>110400</v>
      </c>
      <c r="B63" s="111" t="s">
        <v>554</v>
      </c>
      <c r="C63" s="90" t="n">
        <v>611</v>
      </c>
      <c r="D63" s="137"/>
      <c r="E63" s="90" t="s">
        <v>163</v>
      </c>
      <c r="F63" s="90" t="s">
        <v>101</v>
      </c>
      <c r="G63" s="56" t="s">
        <v>181</v>
      </c>
      <c r="H63" s="58" t="n">
        <v>9350</v>
      </c>
      <c r="I63" s="58" t="n">
        <v>0</v>
      </c>
      <c r="J63" s="58" t="n">
        <v>0</v>
      </c>
      <c r="K63" s="59"/>
      <c r="L63" s="60"/>
      <c r="M63" s="60"/>
      <c r="N63" s="60" t="n">
        <v>4589</v>
      </c>
      <c r="O63" s="49" t="n">
        <f aca="false">H63+SUM(K63:N63)</f>
        <v>13939</v>
      </c>
      <c r="P63" s="59" t="n">
        <v>2609.71</v>
      </c>
      <c r="Q63" s="53" t="n">
        <f aca="false">ROUND(P63/$O63*100,0)</f>
        <v>19</v>
      </c>
      <c r="R63" s="59" t="n">
        <v>3938.57</v>
      </c>
      <c r="S63" s="53" t="n">
        <f aca="false">ROUND(R63/$O63*100,0)</f>
        <v>28</v>
      </c>
      <c r="T63" s="60" t="n">
        <v>9140.9</v>
      </c>
      <c r="U63" s="53" t="n">
        <f aca="false">ROUND(T63/$O63*100,0)</f>
        <v>66</v>
      </c>
      <c r="V63" s="60" t="n">
        <v>13938.48</v>
      </c>
      <c r="W63" s="53" t="n">
        <f aca="false">ROUND(V63/$O63*100,0)</f>
        <v>100</v>
      </c>
    </row>
    <row r="64" customFormat="false" ht="12.8" hidden="false" customHeight="false" outlineLevel="0" collapsed="false">
      <c r="A64" s="96" t="n">
        <v>110400</v>
      </c>
      <c r="B64" s="111" t="s">
        <v>554</v>
      </c>
      <c r="C64" s="90" t="n">
        <v>611</v>
      </c>
      <c r="D64" s="137"/>
      <c r="E64" s="90" t="s">
        <v>165</v>
      </c>
      <c r="F64" s="90" t="s">
        <v>101</v>
      </c>
      <c r="G64" s="56" t="s">
        <v>181</v>
      </c>
      <c r="H64" s="58" t="n">
        <v>1650</v>
      </c>
      <c r="I64" s="58" t="n">
        <v>0</v>
      </c>
      <c r="J64" s="58" t="n">
        <v>0</v>
      </c>
      <c r="K64" s="59"/>
      <c r="L64" s="60"/>
      <c r="M64" s="60"/>
      <c r="N64" s="60" t="n">
        <v>810</v>
      </c>
      <c r="O64" s="49" t="n">
        <f aca="false">H64+SUM(K64:N64)</f>
        <v>2460</v>
      </c>
      <c r="P64" s="59" t="n">
        <v>460.51</v>
      </c>
      <c r="Q64" s="53" t="n">
        <f aca="false">ROUND(P64/$O64*100,0)</f>
        <v>19</v>
      </c>
      <c r="R64" s="59" t="n">
        <v>695.02</v>
      </c>
      <c r="S64" s="53" t="n">
        <f aca="false">ROUND(R64/$O64*100,0)</f>
        <v>28</v>
      </c>
      <c r="T64" s="60" t="n">
        <v>1613.1</v>
      </c>
      <c r="U64" s="53" t="n">
        <f aca="false">ROUND(T64/$O64*100,0)</f>
        <v>66</v>
      </c>
      <c r="V64" s="60" t="n">
        <v>2459.72</v>
      </c>
      <c r="W64" s="53" t="n">
        <f aca="false">ROUND(V64/$O64*100,0)</f>
        <v>100</v>
      </c>
    </row>
    <row r="65" customFormat="false" ht="12.8" hidden="false" customHeight="false" outlineLevel="0" collapsed="false">
      <c r="A65" s="96" t="n">
        <v>110400</v>
      </c>
      <c r="B65" s="111" t="s">
        <v>554</v>
      </c>
      <c r="C65" s="90" t="n">
        <v>611</v>
      </c>
      <c r="D65" s="137"/>
      <c r="E65" s="136" t="n">
        <v>41</v>
      </c>
      <c r="F65" s="90" t="s">
        <v>101</v>
      </c>
      <c r="G65" s="56" t="s">
        <v>181</v>
      </c>
      <c r="H65" s="58" t="n">
        <v>7400</v>
      </c>
      <c r="I65" s="58" t="n">
        <v>0</v>
      </c>
      <c r="J65" s="58" t="n">
        <v>0</v>
      </c>
      <c r="K65" s="59"/>
      <c r="L65" s="60"/>
      <c r="M65" s="60"/>
      <c r="N65" s="60" t="n">
        <v>-1802</v>
      </c>
      <c r="O65" s="49" t="n">
        <f aca="false">H65+SUM(K65:N65)</f>
        <v>5598</v>
      </c>
      <c r="P65" s="59" t="n">
        <v>0</v>
      </c>
      <c r="Q65" s="53" t="n">
        <f aca="false">ROUND(P65/$O65*100,0)</f>
        <v>0</v>
      </c>
      <c r="R65" s="59" t="n">
        <v>2893.99</v>
      </c>
      <c r="S65" s="53" t="n">
        <f aca="false">ROUND(R65/$O65*100,0)</f>
        <v>52</v>
      </c>
      <c r="T65" s="60" t="n">
        <v>3909.08</v>
      </c>
      <c r="U65" s="53" t="n">
        <f aca="false">ROUND(T65/$O65*100,0)</f>
        <v>70</v>
      </c>
      <c r="V65" s="60" t="n">
        <v>5597.44</v>
      </c>
      <c r="W65" s="53" t="n">
        <f aca="false">ROUND(V65/$O65*100,0)</f>
        <v>100</v>
      </c>
    </row>
    <row r="66" customFormat="false" ht="12.8" hidden="false" customHeight="false" outlineLevel="0" collapsed="false">
      <c r="A66" s="96" t="n">
        <v>110400</v>
      </c>
      <c r="B66" s="111" t="s">
        <v>554</v>
      </c>
      <c r="C66" s="90" t="n">
        <v>612001</v>
      </c>
      <c r="D66" s="137"/>
      <c r="E66" s="90" t="s">
        <v>163</v>
      </c>
      <c r="F66" s="90" t="s">
        <v>101</v>
      </c>
      <c r="G66" s="56" t="s">
        <v>209</v>
      </c>
      <c r="H66" s="58" t="n">
        <v>5125</v>
      </c>
      <c r="I66" s="58" t="n">
        <v>0</v>
      </c>
      <c r="J66" s="58" t="n">
        <v>0</v>
      </c>
      <c r="K66" s="59"/>
      <c r="L66" s="60"/>
      <c r="M66" s="60"/>
      <c r="N66" s="60" t="n">
        <v>-3333</v>
      </c>
      <c r="O66" s="49" t="n">
        <f aca="false">H66+SUM(K66:N66)</f>
        <v>1792</v>
      </c>
      <c r="P66" s="59" t="n">
        <v>84.81</v>
      </c>
      <c r="Q66" s="53" t="n">
        <f aca="false">ROUND(P66/$O66*100,0)</f>
        <v>5</v>
      </c>
      <c r="R66" s="59" t="n">
        <v>295.64</v>
      </c>
      <c r="S66" s="53" t="n">
        <f aca="false">ROUND(R66/$O66*100,0)</f>
        <v>16</v>
      </c>
      <c r="T66" s="60" t="n">
        <v>1120.22</v>
      </c>
      <c r="U66" s="53" t="n">
        <f aca="false">ROUND(T66/$O66*100,0)</f>
        <v>63</v>
      </c>
      <c r="V66" s="60" t="n">
        <v>1792.04</v>
      </c>
      <c r="W66" s="53" t="n">
        <f aca="false">ROUND(V66/$O66*100,0)</f>
        <v>100</v>
      </c>
    </row>
    <row r="67" customFormat="false" ht="12.8" hidden="false" customHeight="false" outlineLevel="0" collapsed="false">
      <c r="A67" s="96" t="n">
        <v>110400</v>
      </c>
      <c r="B67" s="111" t="s">
        <v>554</v>
      </c>
      <c r="C67" s="90" t="n">
        <v>612001</v>
      </c>
      <c r="D67" s="137"/>
      <c r="E67" s="90" t="s">
        <v>165</v>
      </c>
      <c r="F67" s="90" t="s">
        <v>101</v>
      </c>
      <c r="G67" s="56" t="s">
        <v>209</v>
      </c>
      <c r="H67" s="58" t="n">
        <v>905</v>
      </c>
      <c r="I67" s="58" t="n">
        <v>0</v>
      </c>
      <c r="J67" s="58" t="n">
        <v>0</v>
      </c>
      <c r="K67" s="59"/>
      <c r="L67" s="60"/>
      <c r="M67" s="60"/>
      <c r="N67" s="60" t="n">
        <v>-589</v>
      </c>
      <c r="O67" s="49" t="n">
        <f aca="false">H67+SUM(K67:N67)</f>
        <v>316</v>
      </c>
      <c r="P67" s="59" t="n">
        <v>14.97</v>
      </c>
      <c r="Q67" s="53" t="n">
        <f aca="false">ROUND(P67/$O67*100,0)</f>
        <v>5</v>
      </c>
      <c r="R67" s="59" t="n">
        <v>52.17</v>
      </c>
      <c r="S67" s="53" t="n">
        <f aca="false">ROUND(R67/$O67*100,0)</f>
        <v>17</v>
      </c>
      <c r="T67" s="60" t="n">
        <v>197.69</v>
      </c>
      <c r="U67" s="53" t="n">
        <f aca="false">ROUND(T67/$O67*100,0)</f>
        <v>63</v>
      </c>
      <c r="V67" s="60" t="n">
        <v>316.24</v>
      </c>
      <c r="W67" s="53" t="n">
        <f aca="false">ROUND(V67/$O67*100,0)</f>
        <v>100</v>
      </c>
    </row>
    <row r="68" customFormat="false" ht="12.8" hidden="false" customHeight="false" outlineLevel="0" collapsed="false">
      <c r="A68" s="96" t="n">
        <v>110400</v>
      </c>
      <c r="B68" s="111" t="s">
        <v>554</v>
      </c>
      <c r="C68" s="90" t="n">
        <v>612001</v>
      </c>
      <c r="D68" s="137"/>
      <c r="E68" s="90" t="n">
        <v>41</v>
      </c>
      <c r="F68" s="90" t="s">
        <v>101</v>
      </c>
      <c r="G68" s="56" t="s">
        <v>209</v>
      </c>
      <c r="H68" s="58" t="n">
        <v>0</v>
      </c>
      <c r="I68" s="58" t="n">
        <v>0</v>
      </c>
      <c r="J68" s="58" t="n">
        <v>0</v>
      </c>
      <c r="K68" s="59"/>
      <c r="L68" s="60" t="n">
        <v>1000</v>
      </c>
      <c r="M68" s="60"/>
      <c r="N68" s="60" t="n">
        <v>-200</v>
      </c>
      <c r="O68" s="49" t="n">
        <f aca="false">H68+SUM(K68:N68)</f>
        <v>800</v>
      </c>
      <c r="P68" s="59" t="n">
        <v>0</v>
      </c>
      <c r="Q68" s="53" t="n">
        <f aca="false">ROUND(P68/$O68*100,0)</f>
        <v>0</v>
      </c>
      <c r="R68" s="59" t="n">
        <v>459.14</v>
      </c>
      <c r="S68" s="53" t="n">
        <f aca="false">ROUND(R68/$O68*100,0)</f>
        <v>57</v>
      </c>
      <c r="T68" s="60" t="n">
        <v>583.54</v>
      </c>
      <c r="U68" s="53" t="n">
        <f aca="false">ROUND(T68/$O68*100,0)</f>
        <v>73</v>
      </c>
      <c r="V68" s="60" t="n">
        <v>800.61</v>
      </c>
      <c r="W68" s="53" t="n">
        <f aca="false">ROUND(V68/$O68*100,0)</f>
        <v>100</v>
      </c>
    </row>
    <row r="69" customFormat="false" ht="12.8" hidden="false" customHeight="false" outlineLevel="0" collapsed="false">
      <c r="A69" s="96" t="n">
        <v>110400</v>
      </c>
      <c r="B69" s="111" t="s">
        <v>554</v>
      </c>
      <c r="C69" s="90" t="n">
        <v>614</v>
      </c>
      <c r="D69" s="137"/>
      <c r="E69" s="136" t="n">
        <v>41</v>
      </c>
      <c r="F69" s="90" t="s">
        <v>101</v>
      </c>
      <c r="G69" s="56" t="s">
        <v>205</v>
      </c>
      <c r="H69" s="58" t="n">
        <v>500</v>
      </c>
      <c r="I69" s="58" t="n">
        <v>0</v>
      </c>
      <c r="J69" s="58" t="n">
        <v>0</v>
      </c>
      <c r="K69" s="59"/>
      <c r="L69" s="60" t="n">
        <v>500</v>
      </c>
      <c r="M69" s="60"/>
      <c r="N69" s="60" t="n">
        <v>-57</v>
      </c>
      <c r="O69" s="49" t="n">
        <f aca="false">H69+SUM(K69:N69)</f>
        <v>943</v>
      </c>
      <c r="P69" s="59" t="n">
        <v>0</v>
      </c>
      <c r="Q69" s="53" t="n">
        <f aca="false">ROUND(P69/$O69*100,0)</f>
        <v>0</v>
      </c>
      <c r="R69" s="59" t="n">
        <v>200</v>
      </c>
      <c r="S69" s="53" t="n">
        <f aca="false">ROUND(R69/$O69*100,0)</f>
        <v>21</v>
      </c>
      <c r="T69" s="60" t="n">
        <v>600</v>
      </c>
      <c r="U69" s="53" t="n">
        <f aca="false">ROUND(T69/$O69*100,0)</f>
        <v>64</v>
      </c>
      <c r="V69" s="60" t="n">
        <v>943</v>
      </c>
      <c r="W69" s="53" t="n">
        <f aca="false">ROUND(V69/$O69*100,0)</f>
        <v>100</v>
      </c>
    </row>
    <row r="70" customFormat="false" ht="12.8" hidden="false" customHeight="false" outlineLevel="0" collapsed="false">
      <c r="A70" s="96" t="n">
        <v>110400</v>
      </c>
      <c r="B70" s="111" t="s">
        <v>554</v>
      </c>
      <c r="C70" s="136" t="n">
        <v>610</v>
      </c>
      <c r="D70" s="101"/>
      <c r="E70" s="111" t="s">
        <v>361</v>
      </c>
      <c r="F70" s="90" t="s">
        <v>101</v>
      </c>
      <c r="G70" s="61" t="s">
        <v>181</v>
      </c>
      <c r="H70" s="49" t="n">
        <f aca="false">SUM(H63:H69)</f>
        <v>24930</v>
      </c>
      <c r="I70" s="49" t="n">
        <f aca="false">SUM(I63:I69)</f>
        <v>0</v>
      </c>
      <c r="J70" s="49" t="n">
        <f aca="false">SUM(J63:J69)</f>
        <v>0</v>
      </c>
      <c r="K70" s="51" t="n">
        <f aca="false">SUM(K63:K69)</f>
        <v>0</v>
      </c>
      <c r="L70" s="49" t="n">
        <f aca="false">SUM(L63:L69)</f>
        <v>1500</v>
      </c>
      <c r="M70" s="49" t="n">
        <f aca="false">SUM(M63:M69)</f>
        <v>0</v>
      </c>
      <c r="N70" s="49" t="n">
        <f aca="false">SUM(N63:N69)</f>
        <v>-582</v>
      </c>
      <c r="O70" s="49" t="n">
        <f aca="false">SUM(O63:O69)</f>
        <v>25848</v>
      </c>
      <c r="P70" s="51" t="n">
        <f aca="false">SUM(P63:P69)</f>
        <v>3170</v>
      </c>
      <c r="Q70" s="53" t="n">
        <f aca="false">ROUND(P70/$O70*100,0)</f>
        <v>12</v>
      </c>
      <c r="R70" s="51" t="n">
        <f aca="false">SUM(R63:R69)</f>
        <v>8534.53</v>
      </c>
      <c r="S70" s="53" t="n">
        <f aca="false">ROUND(R70/$O70*100,0)</f>
        <v>33</v>
      </c>
      <c r="T70" s="49" t="n">
        <f aca="false">SUM(T63:T69)</f>
        <v>17164.53</v>
      </c>
      <c r="U70" s="53" t="n">
        <f aca="false">ROUND(T70/$O70*100,0)</f>
        <v>66</v>
      </c>
      <c r="V70" s="49" t="n">
        <f aca="false">SUM(V63:V69)</f>
        <v>25847.53</v>
      </c>
      <c r="W70" s="53" t="n">
        <f aca="false">ROUND(V70/$O70*100,0)</f>
        <v>100</v>
      </c>
    </row>
    <row r="71" customFormat="false" ht="12.8" hidden="false" customHeight="false" outlineLevel="0" collapsed="false">
      <c r="A71" s="96" t="n">
        <v>110400</v>
      </c>
      <c r="B71" s="111" t="s">
        <v>554</v>
      </c>
      <c r="C71" s="136" t="n">
        <v>621</v>
      </c>
      <c r="D71" s="101"/>
      <c r="E71" s="90" t="s">
        <v>163</v>
      </c>
      <c r="F71" s="90" t="s">
        <v>101</v>
      </c>
      <c r="G71" s="61" t="s">
        <v>182</v>
      </c>
      <c r="H71" s="49" t="n">
        <v>1445</v>
      </c>
      <c r="I71" s="49" t="n">
        <v>0</v>
      </c>
      <c r="J71" s="49" t="n">
        <v>0</v>
      </c>
      <c r="K71" s="51"/>
      <c r="L71" s="55"/>
      <c r="M71" s="55"/>
      <c r="N71" s="55" t="n">
        <v>193</v>
      </c>
      <c r="O71" s="49" t="n">
        <f aca="false">H71+SUM(K71:N71)</f>
        <v>1638</v>
      </c>
      <c r="P71" s="51" t="n">
        <v>269.45</v>
      </c>
      <c r="Q71" s="53" t="n">
        <f aca="false">ROUND(P71/$O71*100,0)</f>
        <v>16</v>
      </c>
      <c r="R71" s="51" t="n">
        <v>426.1</v>
      </c>
      <c r="S71" s="53" t="n">
        <f aca="false">ROUND(R71/$O71*100,0)</f>
        <v>26</v>
      </c>
      <c r="T71" s="55" t="n">
        <v>1068.17</v>
      </c>
      <c r="U71" s="53" t="n">
        <f aca="false">ROUND(T71/$O71*100,0)</f>
        <v>65</v>
      </c>
      <c r="V71" s="55" t="n">
        <v>1637.62</v>
      </c>
      <c r="W71" s="53" t="n">
        <f aca="false">ROUND(V71/$O71*100,0)</f>
        <v>100</v>
      </c>
    </row>
    <row r="72" customFormat="false" ht="12.8" hidden="false" customHeight="false" outlineLevel="0" collapsed="false">
      <c r="A72" s="96" t="n">
        <v>110400</v>
      </c>
      <c r="B72" s="111" t="s">
        <v>554</v>
      </c>
      <c r="C72" s="136" t="n">
        <v>621</v>
      </c>
      <c r="D72" s="101"/>
      <c r="E72" s="90" t="s">
        <v>165</v>
      </c>
      <c r="F72" s="90" t="s">
        <v>101</v>
      </c>
      <c r="G72" s="61" t="s">
        <v>182</v>
      </c>
      <c r="H72" s="49" t="n">
        <v>255</v>
      </c>
      <c r="I72" s="49" t="n">
        <v>0</v>
      </c>
      <c r="J72" s="49" t="n">
        <v>0</v>
      </c>
      <c r="K72" s="51"/>
      <c r="L72" s="55"/>
      <c r="M72" s="55"/>
      <c r="N72" s="55" t="n">
        <v>34</v>
      </c>
      <c r="O72" s="49" t="n">
        <f aca="false">H72+SUM(K72:N72)</f>
        <v>289</v>
      </c>
      <c r="P72" s="51" t="n">
        <v>47.55</v>
      </c>
      <c r="Q72" s="53" t="n">
        <f aca="false">ROUND(P72/$O72*100,0)</f>
        <v>16</v>
      </c>
      <c r="R72" s="51" t="n">
        <v>75.19</v>
      </c>
      <c r="S72" s="53" t="n">
        <f aca="false">ROUND(R72/$O72*100,0)</f>
        <v>26</v>
      </c>
      <c r="T72" s="55" t="n">
        <v>188.5</v>
      </c>
      <c r="U72" s="53" t="n">
        <f aca="false">ROUND(T72/$O72*100,0)</f>
        <v>65</v>
      </c>
      <c r="V72" s="55" t="n">
        <v>288.99</v>
      </c>
      <c r="W72" s="53" t="n">
        <f aca="false">ROUND(V72/$O72*100,0)</f>
        <v>100</v>
      </c>
    </row>
    <row r="73" customFormat="false" ht="12.8" hidden="false" customHeight="false" outlineLevel="0" collapsed="false">
      <c r="A73" s="96" t="n">
        <v>110400</v>
      </c>
      <c r="B73" s="111" t="s">
        <v>554</v>
      </c>
      <c r="C73" s="136" t="n">
        <v>621</v>
      </c>
      <c r="D73" s="101"/>
      <c r="E73" s="136" t="n">
        <v>41</v>
      </c>
      <c r="F73" s="90" t="s">
        <v>101</v>
      </c>
      <c r="G73" s="61" t="s">
        <v>182</v>
      </c>
      <c r="H73" s="49" t="n">
        <v>800</v>
      </c>
      <c r="I73" s="49" t="n">
        <v>0</v>
      </c>
      <c r="J73" s="49" t="n">
        <v>0</v>
      </c>
      <c r="K73" s="51"/>
      <c r="L73" s="55"/>
      <c r="M73" s="55"/>
      <c r="N73" s="55" t="n">
        <v>-142</v>
      </c>
      <c r="O73" s="49" t="n">
        <f aca="false">H73+SUM(K73:N73)</f>
        <v>658</v>
      </c>
      <c r="P73" s="51" t="n">
        <v>0</v>
      </c>
      <c r="Q73" s="53" t="n">
        <f aca="false">ROUND(P73/$O73*100,0)</f>
        <v>0</v>
      </c>
      <c r="R73" s="51" t="n">
        <v>341.14</v>
      </c>
      <c r="S73" s="53" t="n">
        <f aca="false">ROUND(R73/$O73*100,0)</f>
        <v>52</v>
      </c>
      <c r="T73" s="55" t="n">
        <v>459.76</v>
      </c>
      <c r="U73" s="53" t="n">
        <f aca="false">ROUND(T73/$O73*100,0)</f>
        <v>70</v>
      </c>
      <c r="V73" s="55" t="n">
        <v>658.12</v>
      </c>
      <c r="W73" s="53" t="n">
        <f aca="false">ROUND(V73/$O73*100,0)</f>
        <v>100</v>
      </c>
    </row>
    <row r="74" customFormat="false" ht="12.8" hidden="false" customHeight="false" outlineLevel="0" collapsed="false">
      <c r="A74" s="96" t="n">
        <v>110400</v>
      </c>
      <c r="B74" s="111" t="s">
        <v>554</v>
      </c>
      <c r="C74" s="136" t="n">
        <v>625001</v>
      </c>
      <c r="D74" s="101"/>
      <c r="E74" s="90" t="s">
        <v>163</v>
      </c>
      <c r="F74" s="90" t="s">
        <v>101</v>
      </c>
      <c r="G74" s="61" t="s">
        <v>184</v>
      </c>
      <c r="H74" s="49" t="n">
        <v>204</v>
      </c>
      <c r="I74" s="49" t="n">
        <v>0</v>
      </c>
      <c r="J74" s="49" t="n">
        <v>0</v>
      </c>
      <c r="K74" s="51"/>
      <c r="L74" s="55"/>
      <c r="M74" s="55"/>
      <c r="N74" s="55" t="n">
        <v>26</v>
      </c>
      <c r="O74" s="49" t="n">
        <f aca="false">H74+SUM(K74:N74)</f>
        <v>230</v>
      </c>
      <c r="P74" s="51" t="n">
        <v>37.72</v>
      </c>
      <c r="Q74" s="53" t="n">
        <f aca="false">ROUND(P74/$O74*100,0)</f>
        <v>16</v>
      </c>
      <c r="R74" s="51" t="n">
        <v>59.64</v>
      </c>
      <c r="S74" s="53" t="n">
        <f aca="false">ROUND(R74/$O74*100,0)</f>
        <v>26</v>
      </c>
      <c r="T74" s="55" t="n">
        <v>149.53</v>
      </c>
      <c r="U74" s="53" t="n">
        <f aca="false">ROUND(T74/$O74*100,0)</f>
        <v>65</v>
      </c>
      <c r="V74" s="55" t="n">
        <v>229.25</v>
      </c>
      <c r="W74" s="53" t="n">
        <f aca="false">ROUND(V74/$O74*100,0)</f>
        <v>100</v>
      </c>
    </row>
    <row r="75" customFormat="false" ht="12.8" hidden="false" customHeight="false" outlineLevel="0" collapsed="false">
      <c r="A75" s="96" t="n">
        <v>110400</v>
      </c>
      <c r="B75" s="111" t="s">
        <v>554</v>
      </c>
      <c r="C75" s="136" t="n">
        <v>625001</v>
      </c>
      <c r="D75" s="101"/>
      <c r="E75" s="90" t="s">
        <v>165</v>
      </c>
      <c r="F75" s="90" t="s">
        <v>101</v>
      </c>
      <c r="G75" s="61" t="s">
        <v>184</v>
      </c>
      <c r="H75" s="49" t="n">
        <v>36</v>
      </c>
      <c r="I75" s="49" t="n">
        <v>0</v>
      </c>
      <c r="J75" s="49" t="n">
        <v>0</v>
      </c>
      <c r="K75" s="51"/>
      <c r="L75" s="55"/>
      <c r="M75" s="55"/>
      <c r="N75" s="55" t="n">
        <v>5</v>
      </c>
      <c r="O75" s="49" t="n">
        <f aca="false">H75+SUM(K75:N75)</f>
        <v>41</v>
      </c>
      <c r="P75" s="51" t="n">
        <v>6.66</v>
      </c>
      <c r="Q75" s="53" t="n">
        <f aca="false">ROUND(P75/$O75*100,0)</f>
        <v>16</v>
      </c>
      <c r="R75" s="51" t="n">
        <v>10.53</v>
      </c>
      <c r="S75" s="53" t="n">
        <f aca="false">ROUND(R75/$O75*100,0)</f>
        <v>26</v>
      </c>
      <c r="T75" s="55" t="n">
        <v>26.39</v>
      </c>
      <c r="U75" s="53" t="n">
        <f aca="false">ROUND(T75/$O75*100,0)</f>
        <v>64</v>
      </c>
      <c r="V75" s="55" t="n">
        <v>40.46</v>
      </c>
      <c r="W75" s="53" t="n">
        <f aca="false">ROUND(V75/$O75*100,0)</f>
        <v>99</v>
      </c>
    </row>
    <row r="76" customFormat="false" ht="12.8" hidden="false" customHeight="false" outlineLevel="0" collapsed="false">
      <c r="A76" s="96" t="n">
        <v>110400</v>
      </c>
      <c r="B76" s="111" t="s">
        <v>554</v>
      </c>
      <c r="C76" s="136" t="n">
        <v>625001</v>
      </c>
      <c r="D76" s="101"/>
      <c r="E76" s="136" t="n">
        <v>41</v>
      </c>
      <c r="F76" s="90" t="s">
        <v>101</v>
      </c>
      <c r="G76" s="61" t="s">
        <v>184</v>
      </c>
      <c r="H76" s="49" t="n">
        <v>110</v>
      </c>
      <c r="I76" s="49" t="n">
        <v>0</v>
      </c>
      <c r="J76" s="49" t="n">
        <v>0</v>
      </c>
      <c r="K76" s="51"/>
      <c r="L76" s="55"/>
      <c r="M76" s="55"/>
      <c r="N76" s="55" t="n">
        <v>-18</v>
      </c>
      <c r="O76" s="49" t="n">
        <f aca="false">H76+SUM(K76:N76)</f>
        <v>92</v>
      </c>
      <c r="P76" s="51" t="n">
        <v>0</v>
      </c>
      <c r="Q76" s="53" t="n">
        <f aca="false">ROUND(P76/$O76*100,0)</f>
        <v>0</v>
      </c>
      <c r="R76" s="51" t="n">
        <v>47.74</v>
      </c>
      <c r="S76" s="53" t="n">
        <f aca="false">ROUND(R76/$O76*100,0)</f>
        <v>52</v>
      </c>
      <c r="T76" s="55" t="n">
        <v>64.35</v>
      </c>
      <c r="U76" s="53" t="n">
        <f aca="false">ROUND(T76/$O76*100,0)</f>
        <v>70</v>
      </c>
      <c r="V76" s="55" t="n">
        <v>92.12</v>
      </c>
      <c r="W76" s="53" t="n">
        <f aca="false">ROUND(V76/$O76*100,0)</f>
        <v>100</v>
      </c>
    </row>
    <row r="77" customFormat="false" ht="12.8" hidden="false" customHeight="false" outlineLevel="0" collapsed="false">
      <c r="A77" s="96" t="n">
        <v>110400</v>
      </c>
      <c r="B77" s="111" t="s">
        <v>554</v>
      </c>
      <c r="C77" s="136" t="n">
        <v>625002</v>
      </c>
      <c r="D77" s="101"/>
      <c r="E77" s="90" t="s">
        <v>163</v>
      </c>
      <c r="F77" s="90" t="s">
        <v>101</v>
      </c>
      <c r="G77" s="61" t="s">
        <v>185</v>
      </c>
      <c r="H77" s="49" t="n">
        <v>1989</v>
      </c>
      <c r="I77" s="49" t="n">
        <v>0</v>
      </c>
      <c r="J77" s="49" t="n">
        <v>0</v>
      </c>
      <c r="K77" s="51"/>
      <c r="L77" s="55"/>
      <c r="M77" s="55"/>
      <c r="N77" s="55" t="n">
        <v>304</v>
      </c>
      <c r="O77" s="49" t="n">
        <f aca="false">H77+SUM(K77:N77)</f>
        <v>2293</v>
      </c>
      <c r="P77" s="51" t="n">
        <v>377.23</v>
      </c>
      <c r="Q77" s="53" t="n">
        <f aca="false">ROUND(P77/$O77*100,0)</f>
        <v>16</v>
      </c>
      <c r="R77" s="51" t="n">
        <v>596.54</v>
      </c>
      <c r="S77" s="53" t="n">
        <f aca="false">ROUND(R77/$O77*100,0)</f>
        <v>26</v>
      </c>
      <c r="T77" s="55" t="n">
        <v>1495.44</v>
      </c>
      <c r="U77" s="53" t="n">
        <f aca="false">ROUND(T77/$O77*100,0)</f>
        <v>65</v>
      </c>
      <c r="V77" s="55" t="n">
        <v>2292.66</v>
      </c>
      <c r="W77" s="53" t="n">
        <f aca="false">ROUND(V77/$O77*100,0)</f>
        <v>100</v>
      </c>
    </row>
    <row r="78" customFormat="false" ht="12.8" hidden="false" customHeight="false" outlineLevel="0" collapsed="false">
      <c r="A78" s="96" t="n">
        <v>110400</v>
      </c>
      <c r="B78" s="111" t="s">
        <v>554</v>
      </c>
      <c r="C78" s="136" t="n">
        <v>625002</v>
      </c>
      <c r="D78" s="101"/>
      <c r="E78" s="90" t="s">
        <v>165</v>
      </c>
      <c r="F78" s="90" t="s">
        <v>101</v>
      </c>
      <c r="G78" s="61" t="s">
        <v>185</v>
      </c>
      <c r="H78" s="49" t="n">
        <v>351</v>
      </c>
      <c r="I78" s="49" t="n">
        <v>0</v>
      </c>
      <c r="J78" s="49" t="n">
        <v>0</v>
      </c>
      <c r="K78" s="51"/>
      <c r="L78" s="55"/>
      <c r="M78" s="55"/>
      <c r="N78" s="55" t="n">
        <v>54</v>
      </c>
      <c r="O78" s="49" t="n">
        <f aca="false">H78+SUM(K78:N78)</f>
        <v>405</v>
      </c>
      <c r="P78" s="51" t="n">
        <v>66.57</v>
      </c>
      <c r="Q78" s="53" t="n">
        <f aca="false">ROUND(P78/$O78*100,0)</f>
        <v>16</v>
      </c>
      <c r="R78" s="51" t="n">
        <v>105.27</v>
      </c>
      <c r="S78" s="53" t="n">
        <f aca="false">ROUND(R78/$O78*100,0)</f>
        <v>26</v>
      </c>
      <c r="T78" s="55" t="n">
        <v>263.9</v>
      </c>
      <c r="U78" s="53" t="n">
        <f aca="false">ROUND(T78/$O78*100,0)</f>
        <v>65</v>
      </c>
      <c r="V78" s="55" t="n">
        <v>404.59</v>
      </c>
      <c r="W78" s="53" t="n">
        <f aca="false">ROUND(V78/$O78*100,0)</f>
        <v>100</v>
      </c>
    </row>
    <row r="79" customFormat="false" ht="12.8" hidden="false" customHeight="false" outlineLevel="0" collapsed="false">
      <c r="A79" s="96" t="n">
        <v>110400</v>
      </c>
      <c r="B79" s="111" t="s">
        <v>554</v>
      </c>
      <c r="C79" s="136" t="n">
        <v>625002</v>
      </c>
      <c r="D79" s="101"/>
      <c r="E79" s="136" t="n">
        <v>41</v>
      </c>
      <c r="F79" s="90" t="s">
        <v>101</v>
      </c>
      <c r="G79" s="61" t="s">
        <v>185</v>
      </c>
      <c r="H79" s="49" t="n">
        <v>1130</v>
      </c>
      <c r="I79" s="49" t="n">
        <v>0</v>
      </c>
      <c r="J79" s="49" t="n">
        <v>0</v>
      </c>
      <c r="K79" s="51"/>
      <c r="L79" s="55"/>
      <c r="M79" s="55"/>
      <c r="N79" s="55" t="n">
        <v>-143</v>
      </c>
      <c r="O79" s="49" t="n">
        <f aca="false">H79+SUM(K79:N79)</f>
        <v>987</v>
      </c>
      <c r="P79" s="51" t="n">
        <v>0</v>
      </c>
      <c r="Q79" s="53" t="n">
        <f aca="false">ROUND(P79/$O79*100,0)</f>
        <v>0</v>
      </c>
      <c r="R79" s="51" t="n">
        <v>477.61</v>
      </c>
      <c r="S79" s="53" t="n">
        <f aca="false">ROUND(R79/$O79*100,0)</f>
        <v>48</v>
      </c>
      <c r="T79" s="55" t="n">
        <v>643.68</v>
      </c>
      <c r="U79" s="53" t="n">
        <f aca="false">ROUND(T79/$O79*100,0)</f>
        <v>65</v>
      </c>
      <c r="V79" s="55" t="n">
        <v>921.39</v>
      </c>
      <c r="W79" s="53" t="n">
        <f aca="false">ROUND(V79/$O79*100,0)</f>
        <v>93</v>
      </c>
    </row>
    <row r="80" customFormat="false" ht="12.8" hidden="false" customHeight="false" outlineLevel="0" collapsed="false">
      <c r="A80" s="96" t="n">
        <v>110400</v>
      </c>
      <c r="B80" s="111" t="s">
        <v>554</v>
      </c>
      <c r="C80" s="136" t="n">
        <v>625003</v>
      </c>
      <c r="D80" s="101"/>
      <c r="E80" s="90" t="s">
        <v>163</v>
      </c>
      <c r="F80" s="90" t="s">
        <v>101</v>
      </c>
      <c r="G80" s="61" t="s">
        <v>186</v>
      </c>
      <c r="H80" s="49" t="n">
        <v>119</v>
      </c>
      <c r="I80" s="49" t="n">
        <v>0</v>
      </c>
      <c r="J80" s="49" t="n">
        <v>0</v>
      </c>
      <c r="K80" s="51"/>
      <c r="L80" s="55"/>
      <c r="M80" s="55"/>
      <c r="N80" s="55" t="n">
        <v>12</v>
      </c>
      <c r="O80" s="49" t="n">
        <f aca="false">H80+SUM(K80:N80)</f>
        <v>131</v>
      </c>
      <c r="P80" s="51" t="n">
        <v>21.56</v>
      </c>
      <c r="Q80" s="53" t="n">
        <f aca="false">ROUND(P80/$O80*100,0)</f>
        <v>16</v>
      </c>
      <c r="R80" s="51" t="n">
        <v>34.09</v>
      </c>
      <c r="S80" s="53" t="n">
        <f aca="false">ROUND(R80/$O80*100,0)</f>
        <v>26</v>
      </c>
      <c r="T80" s="55" t="n">
        <v>85.45</v>
      </c>
      <c r="U80" s="53" t="n">
        <f aca="false">ROUND(T80/$O80*100,0)</f>
        <v>65</v>
      </c>
      <c r="V80" s="55" t="n">
        <v>131</v>
      </c>
      <c r="W80" s="53" t="n">
        <f aca="false">ROUND(V80/$O80*100,0)</f>
        <v>100</v>
      </c>
    </row>
    <row r="81" customFormat="false" ht="12.8" hidden="false" customHeight="false" outlineLevel="0" collapsed="false">
      <c r="A81" s="96" t="n">
        <v>110400</v>
      </c>
      <c r="B81" s="111" t="s">
        <v>554</v>
      </c>
      <c r="C81" s="136" t="n">
        <v>625003</v>
      </c>
      <c r="D81" s="101"/>
      <c r="E81" s="90" t="s">
        <v>165</v>
      </c>
      <c r="F81" s="90" t="s">
        <v>101</v>
      </c>
      <c r="G81" s="61" t="s">
        <v>186</v>
      </c>
      <c r="H81" s="49" t="n">
        <v>21</v>
      </c>
      <c r="I81" s="49" t="n">
        <v>0</v>
      </c>
      <c r="J81" s="49" t="n">
        <v>0</v>
      </c>
      <c r="K81" s="51"/>
      <c r="L81" s="55"/>
      <c r="M81" s="55"/>
      <c r="N81" s="55" t="n">
        <v>2</v>
      </c>
      <c r="O81" s="49" t="n">
        <f aca="false">H81+SUM(K81:N81)</f>
        <v>23</v>
      </c>
      <c r="P81" s="51" t="n">
        <v>3.8</v>
      </c>
      <c r="Q81" s="53" t="n">
        <f aca="false">ROUND(P81/$O81*100,0)</f>
        <v>17</v>
      </c>
      <c r="R81" s="51" t="n">
        <v>6.01</v>
      </c>
      <c r="S81" s="53" t="n">
        <f aca="false">ROUND(R81/$O81*100,0)</f>
        <v>26</v>
      </c>
      <c r="T81" s="55" t="n">
        <v>15.08</v>
      </c>
      <c r="U81" s="53" t="n">
        <f aca="false">ROUND(T81/$O81*100,0)</f>
        <v>66</v>
      </c>
      <c r="V81" s="55" t="n">
        <v>23.12</v>
      </c>
      <c r="W81" s="53" t="n">
        <f aca="false">ROUND(V81/$O81*100,0)</f>
        <v>101</v>
      </c>
    </row>
    <row r="82" customFormat="false" ht="12.8" hidden="false" customHeight="false" outlineLevel="0" collapsed="false">
      <c r="A82" s="96" t="n">
        <v>110400</v>
      </c>
      <c r="B82" s="111" t="s">
        <v>554</v>
      </c>
      <c r="C82" s="136" t="n">
        <v>625003</v>
      </c>
      <c r="D82" s="101"/>
      <c r="E82" s="136" t="n">
        <v>41</v>
      </c>
      <c r="F82" s="90" t="s">
        <v>101</v>
      </c>
      <c r="G82" s="61" t="s">
        <v>186</v>
      </c>
      <c r="H82" s="49" t="n">
        <v>60</v>
      </c>
      <c r="I82" s="49" t="n">
        <v>0</v>
      </c>
      <c r="J82" s="49" t="n">
        <v>0</v>
      </c>
      <c r="K82" s="51"/>
      <c r="L82" s="55"/>
      <c r="M82" s="55"/>
      <c r="N82" s="55" t="n">
        <v>-7</v>
      </c>
      <c r="O82" s="49" t="n">
        <f aca="false">H82+SUM(K82:N82)</f>
        <v>53</v>
      </c>
      <c r="P82" s="51" t="n">
        <v>0</v>
      </c>
      <c r="Q82" s="53" t="n">
        <f aca="false">ROUND(P82/$O82*100,0)</f>
        <v>0</v>
      </c>
      <c r="R82" s="51" t="n">
        <v>27.28</v>
      </c>
      <c r="S82" s="53" t="n">
        <f aca="false">ROUND(R82/$O82*100,0)</f>
        <v>51</v>
      </c>
      <c r="T82" s="55" t="n">
        <v>36.77</v>
      </c>
      <c r="U82" s="53" t="n">
        <f aca="false">ROUND(T82/$O82*100,0)</f>
        <v>69</v>
      </c>
      <c r="V82" s="55" t="n">
        <v>52.64</v>
      </c>
      <c r="W82" s="53" t="n">
        <f aca="false">ROUND(V82/$O82*100,0)</f>
        <v>99</v>
      </c>
    </row>
    <row r="83" customFormat="false" ht="12.8" hidden="false" customHeight="false" outlineLevel="0" collapsed="false">
      <c r="A83" s="96" t="n">
        <v>110400</v>
      </c>
      <c r="B83" s="111" t="s">
        <v>554</v>
      </c>
      <c r="C83" s="136" t="n">
        <v>625004</v>
      </c>
      <c r="D83" s="101"/>
      <c r="E83" s="90" t="s">
        <v>163</v>
      </c>
      <c r="F83" s="90" t="s">
        <v>101</v>
      </c>
      <c r="G83" s="61" t="s">
        <v>187</v>
      </c>
      <c r="H83" s="49" t="n">
        <v>434</v>
      </c>
      <c r="I83" s="49" t="n">
        <v>0</v>
      </c>
      <c r="J83" s="49" t="n">
        <v>0</v>
      </c>
      <c r="K83" s="51"/>
      <c r="L83" s="55"/>
      <c r="M83" s="55"/>
      <c r="N83" s="55" t="n">
        <v>57</v>
      </c>
      <c r="O83" s="49" t="n">
        <f aca="false">H83+SUM(K83:N83)</f>
        <v>491</v>
      </c>
      <c r="P83" s="51" t="n">
        <v>80.83</v>
      </c>
      <c r="Q83" s="53" t="n">
        <f aca="false">ROUND(P83/$O83*100,0)</f>
        <v>16</v>
      </c>
      <c r="R83" s="51" t="n">
        <v>127.82</v>
      </c>
      <c r="S83" s="53" t="n">
        <f aca="false">ROUND(R83/$O83*100,0)</f>
        <v>26</v>
      </c>
      <c r="T83" s="55" t="n">
        <v>320.44</v>
      </c>
      <c r="U83" s="53" t="n">
        <f aca="false">ROUND(T83/$O83*100,0)</f>
        <v>65</v>
      </c>
      <c r="V83" s="55" t="n">
        <v>491.27</v>
      </c>
      <c r="W83" s="53" t="n">
        <f aca="false">ROUND(V83/$O83*100,0)</f>
        <v>100</v>
      </c>
    </row>
    <row r="84" customFormat="false" ht="12.8" hidden="false" customHeight="false" outlineLevel="0" collapsed="false">
      <c r="A84" s="96" t="n">
        <v>110400</v>
      </c>
      <c r="B84" s="111" t="s">
        <v>554</v>
      </c>
      <c r="C84" s="136" t="n">
        <v>625004</v>
      </c>
      <c r="D84" s="101"/>
      <c r="E84" s="90" t="s">
        <v>165</v>
      </c>
      <c r="F84" s="90" t="s">
        <v>101</v>
      </c>
      <c r="G84" s="61" t="s">
        <v>187</v>
      </c>
      <c r="H84" s="49" t="n">
        <v>76</v>
      </c>
      <c r="I84" s="49" t="n">
        <v>0</v>
      </c>
      <c r="J84" s="49" t="n">
        <v>0</v>
      </c>
      <c r="K84" s="51"/>
      <c r="L84" s="55"/>
      <c r="M84" s="55"/>
      <c r="N84" s="55" t="n">
        <v>11</v>
      </c>
      <c r="O84" s="49" t="n">
        <f aca="false">H84+SUM(K84:N84)</f>
        <v>87</v>
      </c>
      <c r="P84" s="51" t="n">
        <v>14.27</v>
      </c>
      <c r="Q84" s="53" t="n">
        <f aca="false">ROUND(P84/$O84*100,0)</f>
        <v>16</v>
      </c>
      <c r="R84" s="51" t="n">
        <v>22.56</v>
      </c>
      <c r="S84" s="53" t="n">
        <f aca="false">ROUND(R84/$O84*100,0)</f>
        <v>26</v>
      </c>
      <c r="T84" s="55" t="n">
        <v>56.55</v>
      </c>
      <c r="U84" s="53" t="n">
        <f aca="false">ROUND(T84/$O84*100,0)</f>
        <v>65</v>
      </c>
      <c r="V84" s="55" t="n">
        <v>86.7</v>
      </c>
      <c r="W84" s="53" t="n">
        <f aca="false">ROUND(V84/$O84*100,0)</f>
        <v>100</v>
      </c>
    </row>
    <row r="85" customFormat="false" ht="12.8" hidden="false" customHeight="false" outlineLevel="0" collapsed="false">
      <c r="A85" s="96" t="n">
        <v>110400</v>
      </c>
      <c r="B85" s="111" t="s">
        <v>554</v>
      </c>
      <c r="C85" s="136" t="n">
        <v>625004</v>
      </c>
      <c r="D85" s="101"/>
      <c r="E85" s="136" t="n">
        <v>41</v>
      </c>
      <c r="F85" s="90" t="s">
        <v>101</v>
      </c>
      <c r="G85" s="61" t="s">
        <v>187</v>
      </c>
      <c r="H85" s="49" t="n">
        <v>240</v>
      </c>
      <c r="I85" s="49" t="n">
        <v>0</v>
      </c>
      <c r="J85" s="49" t="n">
        <v>0</v>
      </c>
      <c r="K85" s="51"/>
      <c r="L85" s="55"/>
      <c r="M85" s="55"/>
      <c r="N85" s="55" t="n">
        <v>-42</v>
      </c>
      <c r="O85" s="49" t="n">
        <f aca="false">H85+SUM(K85:N85)</f>
        <v>198</v>
      </c>
      <c r="P85" s="51" t="n">
        <v>0</v>
      </c>
      <c r="Q85" s="53" t="n">
        <f aca="false">ROUND(P85/$O85*100,0)</f>
        <v>0</v>
      </c>
      <c r="R85" s="51" t="n">
        <v>102.34</v>
      </c>
      <c r="S85" s="53" t="n">
        <f aca="false">ROUND(R85/$O85*100,0)</f>
        <v>52</v>
      </c>
      <c r="T85" s="55" t="n">
        <v>137.93</v>
      </c>
      <c r="U85" s="53" t="n">
        <f aca="false">ROUND(T85/$O85*100,0)</f>
        <v>70</v>
      </c>
      <c r="V85" s="55" t="n">
        <v>197.44</v>
      </c>
      <c r="W85" s="53" t="n">
        <f aca="false">ROUND(V85/$O85*100,0)</f>
        <v>100</v>
      </c>
    </row>
    <row r="86" customFormat="false" ht="12.8" hidden="false" customHeight="false" outlineLevel="0" collapsed="false">
      <c r="A86" s="96" t="n">
        <v>110400</v>
      </c>
      <c r="B86" s="111" t="s">
        <v>554</v>
      </c>
      <c r="C86" s="136" t="n">
        <v>625005</v>
      </c>
      <c r="D86" s="101"/>
      <c r="E86" s="90" t="s">
        <v>163</v>
      </c>
      <c r="F86" s="90" t="s">
        <v>101</v>
      </c>
      <c r="G86" s="61" t="s">
        <v>188</v>
      </c>
      <c r="H86" s="49" t="n">
        <v>145</v>
      </c>
      <c r="I86" s="49" t="n">
        <v>0</v>
      </c>
      <c r="J86" s="49" t="n">
        <v>0</v>
      </c>
      <c r="K86" s="51"/>
      <c r="L86" s="55"/>
      <c r="M86" s="55"/>
      <c r="N86" s="55" t="n">
        <v>19</v>
      </c>
      <c r="O86" s="49" t="n">
        <f aca="false">H86+SUM(K86:N86)</f>
        <v>164</v>
      </c>
      <c r="P86" s="51" t="n">
        <v>26.94</v>
      </c>
      <c r="Q86" s="53" t="n">
        <f aca="false">ROUND(P86/$O86*100,0)</f>
        <v>16</v>
      </c>
      <c r="R86" s="51" t="n">
        <v>42.6</v>
      </c>
      <c r="S86" s="53" t="n">
        <f aca="false">ROUND(R86/$O86*100,0)</f>
        <v>26</v>
      </c>
      <c r="T86" s="55" t="n">
        <v>106.81</v>
      </c>
      <c r="U86" s="53" t="n">
        <f aca="false">ROUND(T86/$O86*100,0)</f>
        <v>65</v>
      </c>
      <c r="V86" s="55" t="n">
        <v>163.75</v>
      </c>
      <c r="W86" s="53" t="n">
        <f aca="false">ROUND(V86/$O86*100,0)</f>
        <v>100</v>
      </c>
    </row>
    <row r="87" customFormat="false" ht="12.8" hidden="false" customHeight="false" outlineLevel="0" collapsed="false">
      <c r="A87" s="96" t="n">
        <v>110400</v>
      </c>
      <c r="B87" s="111" t="s">
        <v>554</v>
      </c>
      <c r="C87" s="136" t="n">
        <v>625005</v>
      </c>
      <c r="D87" s="101"/>
      <c r="E87" s="90" t="s">
        <v>165</v>
      </c>
      <c r="F87" s="90" t="s">
        <v>101</v>
      </c>
      <c r="G87" s="61" t="s">
        <v>188</v>
      </c>
      <c r="H87" s="49" t="n">
        <v>25</v>
      </c>
      <c r="I87" s="49" t="n">
        <v>0</v>
      </c>
      <c r="J87" s="49" t="n">
        <v>0</v>
      </c>
      <c r="K87" s="51"/>
      <c r="L87" s="55"/>
      <c r="M87" s="55"/>
      <c r="N87" s="55" t="n">
        <v>4</v>
      </c>
      <c r="O87" s="49" t="n">
        <f aca="false">H87+SUM(K87:N87)</f>
        <v>29</v>
      </c>
      <c r="P87" s="51" t="n">
        <v>4.76</v>
      </c>
      <c r="Q87" s="53" t="n">
        <f aca="false">ROUND(P87/$O87*100,0)</f>
        <v>16</v>
      </c>
      <c r="R87" s="51" t="n">
        <v>7.52</v>
      </c>
      <c r="S87" s="53" t="n">
        <f aca="false">ROUND(R87/$O87*100,0)</f>
        <v>26</v>
      </c>
      <c r="T87" s="55" t="n">
        <v>18.85</v>
      </c>
      <c r="U87" s="53" t="n">
        <f aca="false">ROUND(T87/$O87*100,0)</f>
        <v>65</v>
      </c>
      <c r="V87" s="55" t="n">
        <v>28.9</v>
      </c>
      <c r="W87" s="53" t="n">
        <f aca="false">ROUND(V87/$O87*100,0)</f>
        <v>100</v>
      </c>
    </row>
    <row r="88" customFormat="false" ht="12.8" hidden="false" customHeight="false" outlineLevel="0" collapsed="false">
      <c r="A88" s="96" t="n">
        <v>110400</v>
      </c>
      <c r="B88" s="111" t="s">
        <v>554</v>
      </c>
      <c r="C88" s="136" t="n">
        <v>625005</v>
      </c>
      <c r="D88" s="101"/>
      <c r="E88" s="136" t="n">
        <v>41</v>
      </c>
      <c r="F88" s="90" t="s">
        <v>101</v>
      </c>
      <c r="G88" s="61" t="s">
        <v>188</v>
      </c>
      <c r="H88" s="49" t="n">
        <v>80</v>
      </c>
      <c r="I88" s="49" t="n">
        <v>0</v>
      </c>
      <c r="J88" s="49" t="n">
        <v>0</v>
      </c>
      <c r="K88" s="51"/>
      <c r="L88" s="55"/>
      <c r="M88" s="55"/>
      <c r="N88" s="55" t="n">
        <v>-14</v>
      </c>
      <c r="O88" s="49" t="n">
        <f aca="false">H88+SUM(K88:N88)</f>
        <v>66</v>
      </c>
      <c r="P88" s="51" t="n">
        <v>0</v>
      </c>
      <c r="Q88" s="53" t="n">
        <f aca="false">ROUND(P88/$O88*100,0)</f>
        <v>0</v>
      </c>
      <c r="R88" s="51" t="n">
        <v>34.1</v>
      </c>
      <c r="S88" s="53" t="n">
        <f aca="false">ROUND(R88/$O88*100,0)</f>
        <v>52</v>
      </c>
      <c r="T88" s="55" t="n">
        <v>45.96</v>
      </c>
      <c r="U88" s="53" t="n">
        <f aca="false">ROUND(T88/$O88*100,0)</f>
        <v>70</v>
      </c>
      <c r="V88" s="55" t="n">
        <v>65.8</v>
      </c>
      <c r="W88" s="53" t="n">
        <f aca="false">ROUND(V88/$O88*100,0)</f>
        <v>100</v>
      </c>
    </row>
    <row r="89" customFormat="false" ht="12.8" hidden="false" customHeight="false" outlineLevel="0" collapsed="false">
      <c r="A89" s="96" t="n">
        <v>110400</v>
      </c>
      <c r="B89" s="111" t="s">
        <v>554</v>
      </c>
      <c r="C89" s="136" t="n">
        <v>625007</v>
      </c>
      <c r="D89" s="101"/>
      <c r="E89" s="90" t="s">
        <v>163</v>
      </c>
      <c r="F89" s="90" t="s">
        <v>101</v>
      </c>
      <c r="G89" s="61" t="s">
        <v>189</v>
      </c>
      <c r="H89" s="49" t="n">
        <v>688</v>
      </c>
      <c r="I89" s="49" t="n">
        <v>0</v>
      </c>
      <c r="J89" s="49" t="n">
        <v>0</v>
      </c>
      <c r="K89" s="51"/>
      <c r="L89" s="55"/>
      <c r="M89" s="55"/>
      <c r="N89" s="55" t="n">
        <v>90</v>
      </c>
      <c r="O89" s="49" t="n">
        <f aca="false">H89+SUM(K89:N89)</f>
        <v>778</v>
      </c>
      <c r="P89" s="51" t="n">
        <v>127.98</v>
      </c>
      <c r="Q89" s="53" t="n">
        <f aca="false">ROUND(P89/$O89*100,0)</f>
        <v>16</v>
      </c>
      <c r="R89" s="51" t="n">
        <v>202.38</v>
      </c>
      <c r="S89" s="53" t="n">
        <f aca="false">ROUND(R89/$O89*100,0)</f>
        <v>26</v>
      </c>
      <c r="T89" s="55" t="n">
        <v>507.37</v>
      </c>
      <c r="U89" s="53" t="n">
        <f aca="false">ROUND(T89/$O89*100,0)</f>
        <v>65</v>
      </c>
      <c r="V89" s="55" t="n">
        <v>777.86</v>
      </c>
      <c r="W89" s="53" t="n">
        <f aca="false">ROUND(V89/$O89*100,0)</f>
        <v>100</v>
      </c>
    </row>
    <row r="90" customFormat="false" ht="12.8" hidden="false" customHeight="false" outlineLevel="0" collapsed="false">
      <c r="A90" s="96" t="n">
        <v>110400</v>
      </c>
      <c r="B90" s="111" t="s">
        <v>554</v>
      </c>
      <c r="C90" s="136" t="n">
        <v>625007</v>
      </c>
      <c r="D90" s="101"/>
      <c r="E90" s="90" t="s">
        <v>165</v>
      </c>
      <c r="F90" s="90" t="s">
        <v>101</v>
      </c>
      <c r="G90" s="61" t="s">
        <v>189</v>
      </c>
      <c r="H90" s="49" t="n">
        <v>122</v>
      </c>
      <c r="I90" s="49" t="n">
        <v>0</v>
      </c>
      <c r="J90" s="49" t="n">
        <v>0</v>
      </c>
      <c r="K90" s="51"/>
      <c r="L90" s="55"/>
      <c r="M90" s="55"/>
      <c r="N90" s="55" t="n">
        <v>15</v>
      </c>
      <c r="O90" s="49" t="n">
        <f aca="false">H90+SUM(K90:N90)</f>
        <v>137</v>
      </c>
      <c r="P90" s="51" t="n">
        <v>22.58</v>
      </c>
      <c r="Q90" s="53" t="n">
        <f aca="false">ROUND(P90/$O90*100,0)</f>
        <v>16</v>
      </c>
      <c r="R90" s="51" t="n">
        <v>35.71</v>
      </c>
      <c r="S90" s="53" t="n">
        <f aca="false">ROUND(R90/$O90*100,0)</f>
        <v>26</v>
      </c>
      <c r="T90" s="55" t="n">
        <v>89.54</v>
      </c>
      <c r="U90" s="53" t="n">
        <f aca="false">ROUND(T90/$O90*100,0)</f>
        <v>65</v>
      </c>
      <c r="V90" s="55" t="n">
        <v>137.27</v>
      </c>
      <c r="W90" s="53" t="n">
        <f aca="false">ROUND(V90/$O90*100,0)</f>
        <v>100</v>
      </c>
    </row>
    <row r="91" customFormat="false" ht="12.8" hidden="false" customHeight="false" outlineLevel="0" collapsed="false">
      <c r="A91" s="96" t="n">
        <v>110400</v>
      </c>
      <c r="B91" s="111" t="s">
        <v>554</v>
      </c>
      <c r="C91" s="136" t="n">
        <v>625007</v>
      </c>
      <c r="D91" s="101"/>
      <c r="E91" s="136" t="n">
        <v>41</v>
      </c>
      <c r="F91" s="90" t="s">
        <v>101</v>
      </c>
      <c r="G91" s="61" t="s">
        <v>189</v>
      </c>
      <c r="H91" s="49" t="n">
        <v>383</v>
      </c>
      <c r="I91" s="49" t="n">
        <v>0</v>
      </c>
      <c r="J91" s="49" t="n">
        <v>0</v>
      </c>
      <c r="K91" s="51"/>
      <c r="L91" s="55"/>
      <c r="M91" s="55"/>
      <c r="N91" s="55" t="n">
        <v>-70</v>
      </c>
      <c r="O91" s="49" t="n">
        <f aca="false">H91+SUM(K91:N91)</f>
        <v>313</v>
      </c>
      <c r="P91" s="51" t="n">
        <v>0</v>
      </c>
      <c r="Q91" s="53" t="n">
        <f aca="false">ROUND(P91/$O91*100,0)</f>
        <v>0</v>
      </c>
      <c r="R91" s="51" t="n">
        <v>162.02</v>
      </c>
      <c r="S91" s="53" t="n">
        <f aca="false">ROUND(R91/$O91*100,0)</f>
        <v>52</v>
      </c>
      <c r="T91" s="55" t="n">
        <v>218.35</v>
      </c>
      <c r="U91" s="53" t="n">
        <f aca="false">ROUND(T91/$O91*100,0)</f>
        <v>70</v>
      </c>
      <c r="V91" s="55" t="n">
        <v>312.57</v>
      </c>
      <c r="W91" s="53" t="n">
        <f aca="false">ROUND(V91/$O91*100,0)</f>
        <v>100</v>
      </c>
    </row>
    <row r="92" customFormat="false" ht="12.8" hidden="false" customHeight="false" outlineLevel="0" collapsed="false">
      <c r="A92" s="96" t="n">
        <v>110400</v>
      </c>
      <c r="B92" s="111" t="s">
        <v>554</v>
      </c>
      <c r="C92" s="136" t="n">
        <v>620</v>
      </c>
      <c r="D92" s="101"/>
      <c r="E92" s="111" t="s">
        <v>361</v>
      </c>
      <c r="F92" s="90" t="s">
        <v>101</v>
      </c>
      <c r="G92" s="61" t="s">
        <v>191</v>
      </c>
      <c r="H92" s="49" t="n">
        <f aca="false">SUM(H71:H91)</f>
        <v>8713</v>
      </c>
      <c r="I92" s="58" t="n">
        <v>0</v>
      </c>
      <c r="J92" s="58" t="n">
        <v>0</v>
      </c>
      <c r="K92" s="51" t="n">
        <f aca="false">SUM(K71:K91)</f>
        <v>0</v>
      </c>
      <c r="L92" s="49" t="n">
        <f aca="false">SUM(L71:L91)</f>
        <v>0</v>
      </c>
      <c r="M92" s="49" t="n">
        <f aca="false">SUM(M71:M91)</f>
        <v>0</v>
      </c>
      <c r="N92" s="49" t="n">
        <f aca="false">SUM(N71:N91)</f>
        <v>390</v>
      </c>
      <c r="O92" s="49" t="n">
        <f aca="false">SUM(O71:O91)</f>
        <v>9103</v>
      </c>
      <c r="P92" s="51" t="n">
        <f aca="false">SUM(P71:P91)</f>
        <v>1107.9</v>
      </c>
      <c r="Q92" s="53" t="n">
        <f aca="false">ROUND(P92/$O92*100,0)</f>
        <v>12</v>
      </c>
      <c r="R92" s="51" t="n">
        <f aca="false">SUM(R71:R91)</f>
        <v>2944.19</v>
      </c>
      <c r="S92" s="53" t="n">
        <f aca="false">ROUND(R92/$O92*100,0)</f>
        <v>32</v>
      </c>
      <c r="T92" s="49" t="n">
        <f aca="false">SUM(T71:T91)</f>
        <v>5998.82</v>
      </c>
      <c r="U92" s="53" t="n">
        <f aca="false">ROUND(T92/$O92*100,0)</f>
        <v>66</v>
      </c>
      <c r="V92" s="49" t="n">
        <f aca="false">SUM(V71:V91)</f>
        <v>9033.52</v>
      </c>
      <c r="W92" s="53" t="n">
        <f aca="false">ROUND(V92/$O92*100,0)</f>
        <v>99</v>
      </c>
    </row>
    <row r="93" customFormat="false" ht="12.8" hidden="false" customHeight="false" outlineLevel="0" collapsed="false">
      <c r="A93" s="96" t="n">
        <v>110400</v>
      </c>
      <c r="B93" s="111" t="s">
        <v>554</v>
      </c>
      <c r="C93" s="135" t="n">
        <v>637014</v>
      </c>
      <c r="D93" s="84"/>
      <c r="E93" s="136" t="n">
        <v>41</v>
      </c>
      <c r="F93" s="85" t="s">
        <v>101</v>
      </c>
      <c r="G93" s="47" t="s">
        <v>196</v>
      </c>
      <c r="H93" s="58" t="n">
        <v>2656</v>
      </c>
      <c r="I93" s="49" t="n">
        <v>0</v>
      </c>
      <c r="J93" s="49" t="n">
        <v>0</v>
      </c>
      <c r="K93" s="59"/>
      <c r="L93" s="60"/>
      <c r="M93" s="60"/>
      <c r="N93" s="60" t="n">
        <v>196</v>
      </c>
      <c r="O93" s="49" t="n">
        <f aca="false">H93+SUM(K93:N93)</f>
        <v>2852</v>
      </c>
      <c r="P93" s="59" t="n">
        <v>0</v>
      </c>
      <c r="Q93" s="53" t="n">
        <f aca="false">ROUND(P93/$O93*100,0)</f>
        <v>0</v>
      </c>
      <c r="R93" s="59" t="n">
        <v>940.8</v>
      </c>
      <c r="S93" s="53" t="n">
        <f aca="false">ROUND(R93/$O93*100,0)</f>
        <v>33</v>
      </c>
      <c r="T93" s="60" t="n">
        <v>1916.8</v>
      </c>
      <c r="U93" s="53" t="n">
        <f aca="false">ROUND(T93/$O93*100,0)</f>
        <v>67</v>
      </c>
      <c r="V93" s="60" t="n">
        <v>2851.2</v>
      </c>
      <c r="W93" s="53" t="n">
        <f aca="false">ROUND(V93/$O93*100,0)</f>
        <v>100</v>
      </c>
    </row>
    <row r="94" customFormat="false" ht="12.8" hidden="false" customHeight="false" outlineLevel="0" collapsed="false">
      <c r="A94" s="96" t="n">
        <v>110400</v>
      </c>
      <c r="B94" s="111" t="s">
        <v>554</v>
      </c>
      <c r="C94" s="135" t="n">
        <v>637016</v>
      </c>
      <c r="D94" s="84"/>
      <c r="E94" s="136" t="n">
        <v>41</v>
      </c>
      <c r="F94" s="85" t="s">
        <v>101</v>
      </c>
      <c r="G94" s="47" t="s">
        <v>208</v>
      </c>
      <c r="H94" s="58" t="n">
        <v>240</v>
      </c>
      <c r="I94" s="49" t="n">
        <v>0</v>
      </c>
      <c r="J94" s="49" t="n">
        <v>0</v>
      </c>
      <c r="K94" s="59"/>
      <c r="L94" s="60"/>
      <c r="M94" s="60"/>
      <c r="N94" s="60" t="n">
        <f aca="false">50-4</f>
        <v>46</v>
      </c>
      <c r="O94" s="49" t="n">
        <f aca="false">H94+SUM(K94:N94)</f>
        <v>286</v>
      </c>
      <c r="P94" s="59" t="n">
        <v>15.18</v>
      </c>
      <c r="Q94" s="53" t="n">
        <f aca="false">ROUND(P94/$O94*100,0)</f>
        <v>5</v>
      </c>
      <c r="R94" s="59" t="n">
        <v>80.58</v>
      </c>
      <c r="S94" s="53" t="n">
        <f aca="false">ROUND(R94/$O94*100,0)</f>
        <v>28</v>
      </c>
      <c r="T94" s="60" t="n">
        <v>185.43</v>
      </c>
      <c r="U94" s="53" t="n">
        <f aca="false">ROUND(T94/$O94*100,0)</f>
        <v>65</v>
      </c>
      <c r="V94" s="60" t="n">
        <v>285.57</v>
      </c>
      <c r="W94" s="53" t="n">
        <f aca="false">ROUND(V94/$O94*100,0)</f>
        <v>100</v>
      </c>
    </row>
    <row r="95" customFormat="false" ht="12.8" hidden="false" customHeight="false" outlineLevel="0" collapsed="false">
      <c r="A95" s="103" t="n">
        <v>110400</v>
      </c>
      <c r="B95" s="127"/>
      <c r="C95" s="127"/>
      <c r="D95" s="129"/>
      <c r="E95" s="127"/>
      <c r="F95" s="127"/>
      <c r="G95" s="107" t="s">
        <v>77</v>
      </c>
      <c r="H95" s="108" t="n">
        <f aca="false">H70+SUM(H92:H94)</f>
        <v>36539</v>
      </c>
      <c r="I95" s="108" t="n">
        <f aca="false">I70+SUM(I92:I94)</f>
        <v>0</v>
      </c>
      <c r="J95" s="108" t="n">
        <f aca="false">J70+SUM(J92:J94)</f>
        <v>0</v>
      </c>
      <c r="K95" s="109" t="n">
        <f aca="false">K70+SUM(K92:K94)</f>
        <v>0</v>
      </c>
      <c r="L95" s="108" t="n">
        <f aca="false">L70+SUM(L92:L94)</f>
        <v>1500</v>
      </c>
      <c r="M95" s="108" t="n">
        <f aca="false">M70+SUM(M92:M94)</f>
        <v>0</v>
      </c>
      <c r="N95" s="108" t="n">
        <f aca="false">N70+SUM(N92:N94)</f>
        <v>50</v>
      </c>
      <c r="O95" s="108" t="n">
        <f aca="false">O70+SUM(O92:O94)</f>
        <v>38089</v>
      </c>
      <c r="P95" s="108" t="n">
        <f aca="false">P70+SUM(P92:P94)</f>
        <v>4293.08</v>
      </c>
      <c r="Q95" s="110" t="n">
        <f aca="false">ROUND(P95/$O95*100,0)</f>
        <v>11</v>
      </c>
      <c r="R95" s="108" t="n">
        <f aca="false">R70+SUM(R92:R94)</f>
        <v>12500.1</v>
      </c>
      <c r="S95" s="110" t="n">
        <f aca="false">ROUND(R95/$O95*100,0)</f>
        <v>33</v>
      </c>
      <c r="T95" s="108" t="n">
        <f aca="false">T70+SUM(T92:T94)</f>
        <v>25265.58</v>
      </c>
      <c r="U95" s="110" t="n">
        <f aca="false">ROUND(T95/$O95*100,0)</f>
        <v>66</v>
      </c>
      <c r="V95" s="108" t="n">
        <f aca="false">V70+SUM(V92:V94)</f>
        <v>38017.82</v>
      </c>
      <c r="W95" s="110" t="n">
        <f aca="false">ROUND(V95/$O95*100,0)</f>
        <v>100</v>
      </c>
    </row>
    <row r="96" customFormat="false" ht="12.8" hidden="false" customHeight="false" outlineLevel="0" collapsed="false">
      <c r="A96" s="115" t="n">
        <v>110000</v>
      </c>
      <c r="B96" s="131"/>
      <c r="C96" s="131"/>
      <c r="D96" s="133"/>
      <c r="E96" s="131"/>
      <c r="F96" s="131"/>
      <c r="G96" s="119" t="s">
        <v>221</v>
      </c>
      <c r="H96" s="120" t="n">
        <f aca="false">H22+H28+H62+H95</f>
        <v>122673</v>
      </c>
      <c r="I96" s="120" t="n">
        <f aca="false">I22+I28+I62+I95</f>
        <v>119464</v>
      </c>
      <c r="J96" s="120" t="n">
        <f aca="false">J22+J28+J62+J95</f>
        <v>114982</v>
      </c>
      <c r="K96" s="121" t="n">
        <f aca="false">K22+K28+K62+K95</f>
        <v>150</v>
      </c>
      <c r="L96" s="120" t="n">
        <f aca="false">L22+L28+L62+L95</f>
        <v>3600</v>
      </c>
      <c r="M96" s="120" t="n">
        <f aca="false">M22+M28+M62+M95</f>
        <v>0</v>
      </c>
      <c r="N96" s="120" t="n">
        <f aca="false">N22+N28+N62+N95</f>
        <v>2681</v>
      </c>
      <c r="O96" s="120" t="n">
        <f aca="false">O22+O28+O62+O95</f>
        <v>128254</v>
      </c>
      <c r="P96" s="121" t="n">
        <f aca="false">P22+P28+P62+P95</f>
        <v>10882.62</v>
      </c>
      <c r="Q96" s="122" t="n">
        <f aca="false">ROUND(P96/$O96*100,0)</f>
        <v>8</v>
      </c>
      <c r="R96" s="121" t="n">
        <f aca="false">R22+R28+R62+R95</f>
        <v>22982.98</v>
      </c>
      <c r="S96" s="122" t="n">
        <f aca="false">ROUND(R96/$O96*100,0)</f>
        <v>18</v>
      </c>
      <c r="T96" s="120" t="n">
        <f aca="false">T22+T28+T62+T95</f>
        <v>46695.65</v>
      </c>
      <c r="U96" s="122" t="n">
        <f aca="false">ROUND(T96/$O96*100,0)</f>
        <v>36</v>
      </c>
      <c r="V96" s="120" t="n">
        <f aca="false">V22+V28+V62+V95</f>
        <v>90675.6</v>
      </c>
      <c r="W96" s="122" t="n">
        <f aca="false">ROUND(V96/$O96*100,0)</f>
        <v>71</v>
      </c>
    </row>
    <row r="98" customFormat="false" ht="12.8" hidden="false" customHeight="false" outlineLevel="0" collapsed="false">
      <c r="A98" s="123" t="s">
        <v>222</v>
      </c>
      <c r="B98" s="123"/>
      <c r="C98" s="123"/>
      <c r="D98" s="123"/>
      <c r="E98" s="123"/>
      <c r="F98" s="123"/>
      <c r="G98" s="123"/>
      <c r="O98" s="0" t="n">
        <v>2015</v>
      </c>
      <c r="P98" s="34" t="s">
        <v>223</v>
      </c>
      <c r="R98" s="34" t="s">
        <v>224</v>
      </c>
      <c r="T98" s="0" t="s">
        <v>225</v>
      </c>
      <c r="V98" s="0" t="s">
        <v>226</v>
      </c>
    </row>
    <row r="99" customFormat="false" ht="12.8" hidden="false" customHeight="false" outlineLevel="0" collapsed="false">
      <c r="A99" s="76" t="n">
        <v>110100</v>
      </c>
      <c r="F99" s="77" t="s">
        <v>227</v>
      </c>
      <c r="G99" s="0" t="s">
        <v>569</v>
      </c>
    </row>
    <row r="100" customFormat="false" ht="12.8" hidden="false" customHeight="false" outlineLevel="0" collapsed="false">
      <c r="A100" s="76" t="n">
        <v>110100</v>
      </c>
      <c r="F100" s="77" t="s">
        <v>229</v>
      </c>
      <c r="G100" s="0" t="s">
        <v>570</v>
      </c>
      <c r="H100" s="0" t="n">
        <v>40</v>
      </c>
      <c r="I100" s="0" t="n">
        <v>40</v>
      </c>
      <c r="J100" s="0" t="n">
        <v>40</v>
      </c>
      <c r="O100" s="0" t="n">
        <f aca="false">H100</f>
        <v>40</v>
      </c>
      <c r="Q100" s="35" t="n">
        <f aca="false">ROUND(P100/$O100*100,0)</f>
        <v>0</v>
      </c>
      <c r="R100" s="34" t="n">
        <v>40</v>
      </c>
      <c r="S100" s="35" t="n">
        <f aca="false">ROUND(R100/$O100*100,0)</f>
        <v>100</v>
      </c>
      <c r="U100" s="35" t="n">
        <f aca="false">ROUND(T100/$O100*100,0)</f>
        <v>0</v>
      </c>
      <c r="W100" s="35" t="n">
        <f aca="false">ROUND(V100/$O100*100,0)</f>
        <v>0</v>
      </c>
    </row>
    <row r="101" customFormat="false" ht="12.8" hidden="false" customHeight="false" outlineLevel="0" collapsed="false">
      <c r="A101" s="76" t="n">
        <v>110200</v>
      </c>
      <c r="F101" s="77" t="s">
        <v>227</v>
      </c>
      <c r="G101" s="0" t="s">
        <v>571</v>
      </c>
    </row>
    <row r="102" customFormat="false" ht="12.8" hidden="false" customHeight="false" outlineLevel="0" collapsed="false">
      <c r="A102" s="76" t="n">
        <v>110200</v>
      </c>
      <c r="F102" s="77" t="s">
        <v>229</v>
      </c>
      <c r="G102" s="0" t="s">
        <v>572</v>
      </c>
      <c r="H102" s="0" t="n">
        <v>2250</v>
      </c>
      <c r="I102" s="0" t="n">
        <v>2250</v>
      </c>
      <c r="J102" s="0" t="n">
        <v>2250</v>
      </c>
      <c r="O102" s="0" t="n">
        <f aca="false">H102</f>
        <v>2250</v>
      </c>
      <c r="Q102" s="35" t="n">
        <f aca="false">ROUND(P102/$O102*100,0)</f>
        <v>0</v>
      </c>
      <c r="R102" s="34" t="n">
        <v>2250</v>
      </c>
      <c r="S102" s="35" t="n">
        <f aca="false">ROUND(R102/$O102*100,0)</f>
        <v>100</v>
      </c>
      <c r="U102" s="35" t="n">
        <f aca="false">ROUND(T102/$O102*100,0)</f>
        <v>0</v>
      </c>
      <c r="W102" s="35" t="n">
        <f aca="false">ROUND(V102/$O102*100,0)</f>
        <v>0</v>
      </c>
    </row>
    <row r="103" customFormat="false" ht="12.8" hidden="false" customHeight="false" outlineLevel="0" collapsed="false">
      <c r="A103" s="76" t="n">
        <v>110300</v>
      </c>
      <c r="F103" s="77" t="s">
        <v>227</v>
      </c>
      <c r="G103" s="0" t="s">
        <v>573</v>
      </c>
    </row>
    <row r="104" customFormat="false" ht="12.8" hidden="false" customHeight="false" outlineLevel="0" collapsed="false">
      <c r="A104" s="76" t="n">
        <v>110300</v>
      </c>
      <c r="F104" s="77" t="s">
        <v>229</v>
      </c>
      <c r="G104" s="0" t="s">
        <v>574</v>
      </c>
      <c r="H104" s="0" t="n">
        <v>7</v>
      </c>
      <c r="I104" s="0" t="n">
        <v>7</v>
      </c>
      <c r="J104" s="0" t="n">
        <v>7</v>
      </c>
      <c r="O104" s="0" t="n">
        <f aca="false">H104</f>
        <v>7</v>
      </c>
      <c r="Q104" s="35" t="n">
        <f aca="false">ROUND(P104/$O104*100,0)</f>
        <v>0</v>
      </c>
      <c r="R104" s="34" t="n">
        <v>6.99</v>
      </c>
      <c r="S104" s="35" t="n">
        <f aca="false">ROUND(R104/$O104*100,0)</f>
        <v>100</v>
      </c>
      <c r="U104" s="35" t="n">
        <f aca="false">ROUND(T104/$O104*100,0)</f>
        <v>0</v>
      </c>
      <c r="W104" s="35" t="n">
        <f aca="false">ROUND(V104/$O104*100,0)</f>
        <v>0</v>
      </c>
    </row>
    <row r="105" customFormat="false" ht="12.8" hidden="false" customHeight="false" outlineLevel="0" collapsed="false">
      <c r="A105" s="76" t="n">
        <v>110300</v>
      </c>
      <c r="F105" s="77" t="s">
        <v>229</v>
      </c>
      <c r="G105" s="0" t="s">
        <v>575</v>
      </c>
      <c r="H105" s="0" t="n">
        <v>80</v>
      </c>
      <c r="I105" s="0" t="n">
        <v>80</v>
      </c>
      <c r="J105" s="0" t="n">
        <v>80</v>
      </c>
      <c r="O105" s="0" t="n">
        <f aca="false">H105</f>
        <v>80</v>
      </c>
      <c r="Q105" s="35" t="n">
        <f aca="false">ROUND(P105/$O105*100,0)</f>
        <v>0</v>
      </c>
      <c r="R105" s="34" t="n">
        <v>0</v>
      </c>
      <c r="S105" s="35" t="n">
        <f aca="false">ROUND(R105/$O105*100,0)</f>
        <v>0</v>
      </c>
      <c r="U105" s="35" t="n">
        <f aca="false">ROUND(T105/$O105*100,0)</f>
        <v>0</v>
      </c>
      <c r="W105" s="35" t="n">
        <f aca="false">ROUND(V105/$O105*100,0)</f>
        <v>0</v>
      </c>
    </row>
    <row r="106" customFormat="false" ht="12.8" hidden="false" customHeight="false" outlineLevel="0" collapsed="false">
      <c r="A106" s="76" t="n">
        <v>110400</v>
      </c>
      <c r="F106" s="77" t="s">
        <v>227</v>
      </c>
      <c r="G106" s="0" t="s">
        <v>576</v>
      </c>
    </row>
    <row r="107" customFormat="false" ht="12.8" hidden="false" customHeight="false" outlineLevel="0" collapsed="false">
      <c r="A107" s="76" t="n">
        <v>11040</v>
      </c>
      <c r="F107" s="77" t="s">
        <v>229</v>
      </c>
      <c r="G107" s="0" t="s">
        <v>577</v>
      </c>
      <c r="H107" s="0" t="n">
        <v>0</v>
      </c>
      <c r="I107" s="0" t="n">
        <v>0</v>
      </c>
      <c r="J107" s="0" t="n">
        <v>0</v>
      </c>
      <c r="O107" s="0" t="n">
        <f aca="false">H107</f>
        <v>0</v>
      </c>
      <c r="Q107" s="35" t="e">
        <f aca="false">ROUND(P107/$O107*100,0)</f>
        <v>#DIV/0!</v>
      </c>
      <c r="R107" s="34" t="n">
        <v>5</v>
      </c>
      <c r="S107" s="35" t="e">
        <f aca="false">ROUND(R107/$O107*100,0)</f>
        <v>#DIV/0!</v>
      </c>
      <c r="U107" s="35" t="e">
        <f aca="false">ROUND(T107/$O107*100,0)</f>
        <v>#DIV/0!</v>
      </c>
      <c r="W107" s="35" t="e">
        <f aca="false">ROUND(V107/$O107*100,0)</f>
        <v>#DIV/0!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98:G98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4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578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120100</v>
      </c>
      <c r="B3" s="90" t="s">
        <v>579</v>
      </c>
      <c r="C3" s="85" t="n">
        <v>611</v>
      </c>
      <c r="D3" s="98"/>
      <c r="E3" s="136" t="n">
        <v>41</v>
      </c>
      <c r="F3" s="85" t="s">
        <v>101</v>
      </c>
      <c r="G3" s="99" t="s">
        <v>180</v>
      </c>
      <c r="H3" s="58" t="n">
        <v>6171</v>
      </c>
      <c r="I3" s="100" t="n">
        <v>11190</v>
      </c>
      <c r="J3" s="100" t="n">
        <v>12250</v>
      </c>
      <c r="K3" s="59"/>
      <c r="L3" s="60"/>
      <c r="M3" s="60"/>
      <c r="N3" s="60" t="n">
        <v>317.07</v>
      </c>
      <c r="O3" s="49" t="n">
        <f aca="false">H3+SUM(K3:N3)</f>
        <v>6488.07</v>
      </c>
      <c r="P3" s="59" t="n">
        <v>3251</v>
      </c>
      <c r="Q3" s="53" t="n">
        <f aca="false">ROUND(P3/$O3*100,0)</f>
        <v>50</v>
      </c>
      <c r="R3" s="59" t="n">
        <v>5230.37</v>
      </c>
      <c r="S3" s="53" t="n">
        <f aca="false">ROUND(R3/$O3*100,0)</f>
        <v>81</v>
      </c>
      <c r="T3" s="60" t="n">
        <v>5955.57</v>
      </c>
      <c r="U3" s="53" t="n">
        <f aca="false">ROUND(T3/$O3*100,0)</f>
        <v>92</v>
      </c>
      <c r="V3" s="60" t="n">
        <v>6488.07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120100</v>
      </c>
      <c r="B4" s="90" t="s">
        <v>579</v>
      </c>
      <c r="C4" s="135" t="n">
        <v>610</v>
      </c>
      <c r="D4" s="84"/>
      <c r="E4" s="136" t="n">
        <v>41</v>
      </c>
      <c r="F4" s="85" t="s">
        <v>101</v>
      </c>
      <c r="G4" s="47" t="s">
        <v>181</v>
      </c>
      <c r="H4" s="49" t="n">
        <f aca="false">SUM(H3:H3)</f>
        <v>6171</v>
      </c>
      <c r="I4" s="49" t="n">
        <f aca="false">SUM(I3:I3)</f>
        <v>11190</v>
      </c>
      <c r="J4" s="49" t="n">
        <f aca="false">SUM(J3:J3)</f>
        <v>12250</v>
      </c>
      <c r="K4" s="51" t="n">
        <f aca="false">SUM(K3:K3)</f>
        <v>0</v>
      </c>
      <c r="L4" s="49" t="n">
        <f aca="false">SUM(L3:L3)</f>
        <v>0</v>
      </c>
      <c r="M4" s="49" t="n">
        <f aca="false">SUM(M3:M3)</f>
        <v>0</v>
      </c>
      <c r="N4" s="49" t="n">
        <f aca="false">SUM(N3:N3)</f>
        <v>317.07</v>
      </c>
      <c r="O4" s="49" t="n">
        <f aca="false">SUM(O3:O3)</f>
        <v>6488.07</v>
      </c>
      <c r="P4" s="51" t="n">
        <f aca="false">SUM(P3:P3)</f>
        <v>3251</v>
      </c>
      <c r="Q4" s="53" t="n">
        <f aca="false">ROUND(P4/$O4*100,0)</f>
        <v>50</v>
      </c>
      <c r="R4" s="51" t="n">
        <f aca="false">SUM(R3:R3)</f>
        <v>5230.37</v>
      </c>
      <c r="S4" s="53" t="n">
        <f aca="false">ROUND(R4/$O4*100,0)</f>
        <v>81</v>
      </c>
      <c r="T4" s="49" t="n">
        <f aca="false">SUM(T3:T3)</f>
        <v>5955.57</v>
      </c>
      <c r="U4" s="53" t="n">
        <f aca="false">ROUND(T4/$O4*100,0)</f>
        <v>92</v>
      </c>
      <c r="V4" s="49" t="n">
        <f aca="false">SUM(V3:V3)</f>
        <v>6488.07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120100</v>
      </c>
      <c r="B5" s="90" t="s">
        <v>579</v>
      </c>
      <c r="C5" s="135" t="n">
        <v>621</v>
      </c>
      <c r="D5" s="84"/>
      <c r="E5" s="136" t="n">
        <v>41</v>
      </c>
      <c r="F5" s="85" t="s">
        <v>101</v>
      </c>
      <c r="G5" s="47" t="s">
        <v>182</v>
      </c>
      <c r="H5" s="49" t="n">
        <v>388</v>
      </c>
      <c r="I5" s="49" t="n">
        <v>1120</v>
      </c>
      <c r="J5" s="49" t="n">
        <f aca="false">J4*0.1</f>
        <v>1225</v>
      </c>
      <c r="K5" s="51"/>
      <c r="L5" s="55" t="n">
        <v>90.73</v>
      </c>
      <c r="M5" s="55"/>
      <c r="N5" s="55" t="n">
        <v>5.37</v>
      </c>
      <c r="O5" s="49" t="n">
        <f aca="false">H5+SUM(K5:N5)</f>
        <v>484.1</v>
      </c>
      <c r="P5" s="51" t="n">
        <v>221.8</v>
      </c>
      <c r="Q5" s="53" t="n">
        <f aca="false">ROUND(P5/$O5*100,0)</f>
        <v>46</v>
      </c>
      <c r="R5" s="51" t="n">
        <v>361.85</v>
      </c>
      <c r="S5" s="53" t="n">
        <f aca="false">ROUND(R5/$O5*100,0)</f>
        <v>75</v>
      </c>
      <c r="T5" s="55" t="n">
        <v>430.85</v>
      </c>
      <c r="U5" s="53" t="n">
        <f aca="false">ROUND(T5/$O5*100,0)</f>
        <v>89</v>
      </c>
      <c r="V5" s="55" t="n">
        <v>484.1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120100</v>
      </c>
      <c r="B6" s="90" t="s">
        <v>579</v>
      </c>
      <c r="C6" s="135" t="n">
        <v>623</v>
      </c>
      <c r="D6" s="84"/>
      <c r="E6" s="136" t="n">
        <v>41</v>
      </c>
      <c r="F6" s="85" t="s">
        <v>101</v>
      </c>
      <c r="G6" s="47" t="s">
        <v>183</v>
      </c>
      <c r="H6" s="49" t="n">
        <v>202</v>
      </c>
      <c r="I6" s="49" t="n">
        <v>0</v>
      </c>
      <c r="J6" s="49" t="n">
        <v>0</v>
      </c>
      <c r="K6" s="51"/>
      <c r="L6" s="55" t="n">
        <v>-90.73</v>
      </c>
      <c r="M6" s="55"/>
      <c r="N6" s="55"/>
      <c r="O6" s="49" t="n">
        <f aca="false">H6+SUM(K6:N6)</f>
        <v>111.27</v>
      </c>
      <c r="P6" s="51" t="n">
        <v>60.85</v>
      </c>
      <c r="Q6" s="53" t="n">
        <f aca="false">ROUND(P6/$O6*100,0)</f>
        <v>55</v>
      </c>
      <c r="R6" s="51" t="n">
        <v>111.27</v>
      </c>
      <c r="S6" s="53" t="n">
        <f aca="false">ROUND(R6/$O6*100,0)</f>
        <v>100</v>
      </c>
      <c r="T6" s="55" t="n">
        <v>111.27</v>
      </c>
      <c r="U6" s="53" t="n">
        <f aca="false">ROUND(T6/$O6*100,0)</f>
        <v>100</v>
      </c>
      <c r="V6" s="55" t="n">
        <v>111.27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120100</v>
      </c>
      <c r="B7" s="90" t="s">
        <v>579</v>
      </c>
      <c r="C7" s="135" t="n">
        <v>625001</v>
      </c>
      <c r="D7" s="84"/>
      <c r="E7" s="136" t="n">
        <v>41</v>
      </c>
      <c r="F7" s="85" t="s">
        <v>101</v>
      </c>
      <c r="G7" s="47" t="s">
        <v>184</v>
      </c>
      <c r="H7" s="49" t="n">
        <v>86</v>
      </c>
      <c r="I7" s="49" t="n">
        <v>157</v>
      </c>
      <c r="J7" s="49" t="n">
        <v>172</v>
      </c>
      <c r="K7" s="51"/>
      <c r="L7" s="55"/>
      <c r="M7" s="55"/>
      <c r="N7" s="55" t="n">
        <v>4.65</v>
      </c>
      <c r="O7" s="49" t="n">
        <f aca="false">H7+SUM(K7:N7)</f>
        <v>90.65</v>
      </c>
      <c r="P7" s="51" t="n">
        <v>45.42</v>
      </c>
      <c r="Q7" s="53" t="n">
        <f aca="false">ROUND(P7/$O7*100,0)</f>
        <v>50</v>
      </c>
      <c r="R7" s="51" t="n">
        <v>73.57</v>
      </c>
      <c r="S7" s="53" t="n">
        <f aca="false">ROUND(R7/$O7*100,0)</f>
        <v>81</v>
      </c>
      <c r="T7" s="55" t="n">
        <v>83.21</v>
      </c>
      <c r="U7" s="53" t="n">
        <f aca="false">ROUND(T7/$O7*100,0)</f>
        <v>92</v>
      </c>
      <c r="V7" s="55" t="n">
        <v>90.65</v>
      </c>
      <c r="W7" s="53" t="n">
        <f aca="false">ROUND(V7/$O7*100,0)</f>
        <v>100</v>
      </c>
    </row>
    <row r="8" customFormat="false" ht="12.8" hidden="false" customHeight="false" outlineLevel="0" collapsed="false">
      <c r="A8" s="96" t="n">
        <v>120100</v>
      </c>
      <c r="B8" s="90" t="s">
        <v>579</v>
      </c>
      <c r="C8" s="135" t="n">
        <v>625002</v>
      </c>
      <c r="D8" s="84"/>
      <c r="E8" s="136" t="n">
        <v>41</v>
      </c>
      <c r="F8" s="85" t="s">
        <v>101</v>
      </c>
      <c r="G8" s="47" t="s">
        <v>185</v>
      </c>
      <c r="H8" s="49" t="n">
        <v>864</v>
      </c>
      <c r="I8" s="49" t="n">
        <v>1567</v>
      </c>
      <c r="J8" s="49" t="n">
        <f aca="false">J$4*0.14</f>
        <v>1715</v>
      </c>
      <c r="K8" s="51"/>
      <c r="L8" s="55"/>
      <c r="M8" s="55"/>
      <c r="N8" s="55" t="n">
        <v>44.32</v>
      </c>
      <c r="O8" s="49" t="n">
        <f aca="false">H8+SUM(K8:N8)</f>
        <v>908.32</v>
      </c>
      <c r="P8" s="51" t="n">
        <v>455.14</v>
      </c>
      <c r="Q8" s="53" t="n">
        <f aca="false">ROUND(P8/$O8*100,0)</f>
        <v>50</v>
      </c>
      <c r="R8" s="51" t="n">
        <v>737.17</v>
      </c>
      <c r="S8" s="53" t="n">
        <f aca="false">ROUND(R8/$O8*100,0)</f>
        <v>81</v>
      </c>
      <c r="T8" s="55" t="n">
        <v>833.77</v>
      </c>
      <c r="U8" s="53" t="n">
        <f aca="false">ROUND(T8/$O8*100,0)</f>
        <v>92</v>
      </c>
      <c r="V8" s="55" t="n">
        <v>908.32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120100</v>
      </c>
      <c r="B9" s="90" t="s">
        <v>579</v>
      </c>
      <c r="C9" s="135" t="n">
        <v>625003</v>
      </c>
      <c r="D9" s="84"/>
      <c r="E9" s="136" t="n">
        <v>41</v>
      </c>
      <c r="F9" s="85" t="s">
        <v>101</v>
      </c>
      <c r="G9" s="47" t="s">
        <v>186</v>
      </c>
      <c r="H9" s="49" t="n">
        <v>49</v>
      </c>
      <c r="I9" s="49" t="n">
        <v>336</v>
      </c>
      <c r="J9" s="49" t="n">
        <v>368</v>
      </c>
      <c r="K9" s="51"/>
      <c r="L9" s="55"/>
      <c r="M9" s="55"/>
      <c r="N9" s="55" t="n">
        <v>2.78</v>
      </c>
      <c r="O9" s="49" t="n">
        <f aca="false">H9+SUM(K9:N9)</f>
        <v>51.78</v>
      </c>
      <c r="P9" s="51" t="n">
        <v>25.94</v>
      </c>
      <c r="Q9" s="53" t="n">
        <f aca="false">ROUND(P9/$O9*100,0)</f>
        <v>50</v>
      </c>
      <c r="R9" s="51" t="n">
        <v>42.01</v>
      </c>
      <c r="S9" s="53" t="n">
        <f aca="false">ROUND(R9/$O9*100,0)</f>
        <v>81</v>
      </c>
      <c r="T9" s="55" t="n">
        <v>47.52</v>
      </c>
      <c r="U9" s="53" t="n">
        <f aca="false">ROUND(T9/$O9*100,0)</f>
        <v>92</v>
      </c>
      <c r="V9" s="55" t="n">
        <v>51.78</v>
      </c>
      <c r="W9" s="53" t="n">
        <f aca="false">ROUND(V9/$O9*100,0)</f>
        <v>100</v>
      </c>
    </row>
    <row r="10" customFormat="false" ht="12.8" hidden="false" customHeight="false" outlineLevel="0" collapsed="false">
      <c r="A10" s="96" t="n">
        <v>120100</v>
      </c>
      <c r="B10" s="90" t="s">
        <v>579</v>
      </c>
      <c r="C10" s="135" t="n">
        <v>625004</v>
      </c>
      <c r="D10" s="84"/>
      <c r="E10" s="136" t="n">
        <v>41</v>
      </c>
      <c r="F10" s="85" t="s">
        <v>101</v>
      </c>
      <c r="G10" s="47" t="s">
        <v>187</v>
      </c>
      <c r="H10" s="49" t="n">
        <v>167</v>
      </c>
      <c r="I10" s="49" t="n">
        <v>90</v>
      </c>
      <c r="J10" s="49" t="n">
        <f aca="false">J$4*0.008</f>
        <v>98</v>
      </c>
      <c r="K10" s="51"/>
      <c r="L10" s="55"/>
      <c r="M10" s="55"/>
      <c r="N10" s="55" t="n">
        <v>-55.52</v>
      </c>
      <c r="O10" s="49" t="n">
        <f aca="false">H10+SUM(K10:N10)</f>
        <v>111.48</v>
      </c>
      <c r="P10" s="51" t="n">
        <v>66.7</v>
      </c>
      <c r="Q10" s="53" t="n">
        <f aca="false">ROUND(P10/$O10*100,0)</f>
        <v>60</v>
      </c>
      <c r="R10" s="51" t="n">
        <v>106.7</v>
      </c>
      <c r="S10" s="53" t="n">
        <f aca="false">ROUND(R10/$O10*100,0)</f>
        <v>96</v>
      </c>
      <c r="T10" s="55" t="n">
        <v>111.48</v>
      </c>
      <c r="U10" s="53" t="n">
        <f aca="false">ROUND(T10/$O10*100,0)</f>
        <v>100</v>
      </c>
      <c r="V10" s="55" t="n">
        <v>111.48</v>
      </c>
      <c r="W10" s="53" t="n">
        <f aca="false">ROUND(V10/$O10*100,0)</f>
        <v>100</v>
      </c>
    </row>
    <row r="11" customFormat="false" ht="12.8" hidden="false" customHeight="false" outlineLevel="0" collapsed="false">
      <c r="A11" s="96" t="n">
        <v>120100</v>
      </c>
      <c r="B11" s="90" t="s">
        <v>579</v>
      </c>
      <c r="C11" s="135" t="n">
        <v>625005</v>
      </c>
      <c r="D11" s="84"/>
      <c r="E11" s="136" t="n">
        <v>41</v>
      </c>
      <c r="F11" s="85" t="s">
        <v>101</v>
      </c>
      <c r="G11" s="47" t="s">
        <v>188</v>
      </c>
      <c r="H11" s="49" t="n">
        <v>58</v>
      </c>
      <c r="I11" s="49" t="n">
        <v>112</v>
      </c>
      <c r="J11" s="49" t="n">
        <v>125</v>
      </c>
      <c r="K11" s="51"/>
      <c r="L11" s="55"/>
      <c r="M11" s="55"/>
      <c r="N11" s="55" t="n">
        <v>-20.88</v>
      </c>
      <c r="O11" s="49" t="n">
        <f aca="false">H11+SUM(K11:N11)</f>
        <v>37.12</v>
      </c>
      <c r="P11" s="51" t="n">
        <v>22.21</v>
      </c>
      <c r="Q11" s="53" t="n">
        <f aca="false">ROUND(P11/$O11*100,0)</f>
        <v>60</v>
      </c>
      <c r="R11" s="51" t="n">
        <v>35.53</v>
      </c>
      <c r="S11" s="53" t="n">
        <f aca="false">ROUND(R11/$O11*100,0)</f>
        <v>96</v>
      </c>
      <c r="T11" s="55" t="n">
        <v>37.12</v>
      </c>
      <c r="U11" s="53" t="n">
        <f aca="false">ROUND(T11/$O11*100,0)</f>
        <v>100</v>
      </c>
      <c r="V11" s="55" t="n">
        <v>37.12</v>
      </c>
      <c r="W11" s="53" t="n">
        <f aca="false">ROUND(V11/$O11*100,0)</f>
        <v>100</v>
      </c>
    </row>
    <row r="12" customFormat="false" ht="12.8" hidden="false" customHeight="false" outlineLevel="0" collapsed="false">
      <c r="A12" s="96" t="n">
        <v>120100</v>
      </c>
      <c r="B12" s="90" t="s">
        <v>579</v>
      </c>
      <c r="C12" s="135" t="n">
        <v>625007</v>
      </c>
      <c r="D12" s="84"/>
      <c r="E12" s="136" t="n">
        <v>41</v>
      </c>
      <c r="F12" s="85" t="s">
        <v>101</v>
      </c>
      <c r="G12" s="47" t="s">
        <v>189</v>
      </c>
      <c r="H12" s="49" t="n">
        <v>293</v>
      </c>
      <c r="I12" s="49" t="n">
        <v>531</v>
      </c>
      <c r="J12" s="49" t="n">
        <v>581</v>
      </c>
      <c r="K12" s="51"/>
      <c r="L12" s="55"/>
      <c r="M12" s="55"/>
      <c r="N12" s="55" t="n">
        <v>15.02</v>
      </c>
      <c r="O12" s="49" t="n">
        <f aca="false">H12+SUM(K12:N12)</f>
        <v>308.02</v>
      </c>
      <c r="P12" s="51" t="n">
        <v>154.33</v>
      </c>
      <c r="Q12" s="53" t="n">
        <f aca="false">ROUND(P12/$O12*100,0)</f>
        <v>50</v>
      </c>
      <c r="R12" s="51" t="n">
        <v>249.97</v>
      </c>
      <c r="S12" s="53" t="n">
        <f aca="false">ROUND(R12/$O12*100,0)</f>
        <v>81</v>
      </c>
      <c r="T12" s="55" t="n">
        <v>282.73</v>
      </c>
      <c r="U12" s="53" t="n">
        <f aca="false">ROUND(T12/$O12*100,0)</f>
        <v>92</v>
      </c>
      <c r="V12" s="55" t="n">
        <v>308.02</v>
      </c>
      <c r="W12" s="53" t="n">
        <f aca="false">ROUND(V12/$O12*100,0)</f>
        <v>100</v>
      </c>
    </row>
    <row r="13" customFormat="false" ht="12.8" hidden="false" customHeight="false" outlineLevel="0" collapsed="false">
      <c r="A13" s="96" t="n">
        <v>120100</v>
      </c>
      <c r="B13" s="90" t="s">
        <v>579</v>
      </c>
      <c r="C13" s="135" t="n">
        <v>620</v>
      </c>
      <c r="D13" s="84"/>
      <c r="E13" s="136" t="n">
        <v>41</v>
      </c>
      <c r="F13" s="85" t="s">
        <v>101</v>
      </c>
      <c r="G13" s="47" t="s">
        <v>191</v>
      </c>
      <c r="H13" s="49" t="n">
        <f aca="false">SUM(H5:H12)</f>
        <v>2107</v>
      </c>
      <c r="I13" s="49" t="n">
        <f aca="false">SUM(I5:I12)</f>
        <v>3913</v>
      </c>
      <c r="J13" s="49" t="n">
        <f aca="false">SUM(J5:J12)</f>
        <v>4284</v>
      </c>
      <c r="K13" s="51" t="n">
        <f aca="false">SUM(K5:K12)</f>
        <v>0</v>
      </c>
      <c r="L13" s="49" t="n">
        <f aca="false">SUM(L5:L12)</f>
        <v>0</v>
      </c>
      <c r="M13" s="49" t="n">
        <f aca="false">SUM(M5:M12)</f>
        <v>0</v>
      </c>
      <c r="N13" s="49" t="n">
        <f aca="false">SUM(N5:N12)</f>
        <v>-4.26</v>
      </c>
      <c r="O13" s="49" t="n">
        <f aca="false">SUM(O5:O12)</f>
        <v>2102.74</v>
      </c>
      <c r="P13" s="51" t="n">
        <f aca="false">SUM(P5:P12)</f>
        <v>1052.39</v>
      </c>
      <c r="Q13" s="53" t="n">
        <f aca="false">ROUND(P13/$O13*100,0)</f>
        <v>50</v>
      </c>
      <c r="R13" s="51" t="n">
        <f aca="false">SUM(R5:R12)</f>
        <v>1718.07</v>
      </c>
      <c r="S13" s="53" t="n">
        <f aca="false">ROUND(R13/$O13*100,0)</f>
        <v>82</v>
      </c>
      <c r="T13" s="49" t="n">
        <f aca="false">SUM(T5:T12)</f>
        <v>1937.95</v>
      </c>
      <c r="U13" s="53" t="n">
        <f aca="false">ROUND(T13/$O13*100,0)</f>
        <v>92</v>
      </c>
      <c r="V13" s="49" t="n">
        <f aca="false">SUM(V5:V12)</f>
        <v>2102.74</v>
      </c>
      <c r="W13" s="53" t="n">
        <f aca="false">ROUND(V13/$O13*100,0)</f>
        <v>100</v>
      </c>
    </row>
    <row r="14" customFormat="false" ht="12.8" hidden="false" customHeight="false" outlineLevel="0" collapsed="false">
      <c r="A14" s="96" t="n">
        <v>120100</v>
      </c>
      <c r="B14" s="90" t="s">
        <v>579</v>
      </c>
      <c r="C14" s="136" t="n">
        <v>637014</v>
      </c>
      <c r="D14" s="101"/>
      <c r="E14" s="136" t="n">
        <v>41</v>
      </c>
      <c r="F14" s="90" t="s">
        <v>101</v>
      </c>
      <c r="G14" s="61" t="s">
        <v>196</v>
      </c>
      <c r="H14" s="49" t="n">
        <v>198</v>
      </c>
      <c r="I14" s="49" t="n">
        <f aca="false">ROUND((250-30)*3.2,0)</f>
        <v>704</v>
      </c>
      <c r="J14" s="49" t="n">
        <f aca="false">ROUND((250-30)*3.2,0)</f>
        <v>704</v>
      </c>
      <c r="K14" s="51" t="n">
        <v>-2.8</v>
      </c>
      <c r="L14" s="55"/>
      <c r="M14" s="55"/>
      <c r="N14" s="55"/>
      <c r="O14" s="49" t="n">
        <f aca="false">H14+SUM(K14:N14)</f>
        <v>195.2</v>
      </c>
      <c r="P14" s="51" t="n">
        <v>195.2</v>
      </c>
      <c r="Q14" s="53" t="n">
        <f aca="false">ROUND(P14/$O14*100,0)</f>
        <v>100</v>
      </c>
      <c r="R14" s="51" t="n">
        <v>195.2</v>
      </c>
      <c r="S14" s="53" t="n">
        <f aca="false">ROUND(R14/$O14*100,0)</f>
        <v>100</v>
      </c>
      <c r="T14" s="55" t="n">
        <v>195.2</v>
      </c>
      <c r="U14" s="53" t="n">
        <f aca="false">ROUND(T14/$O14*100,0)</f>
        <v>100</v>
      </c>
      <c r="V14" s="55" t="n">
        <v>195.2</v>
      </c>
      <c r="W14" s="53" t="n">
        <f aca="false">ROUND(V14/$O14*100,0)</f>
        <v>100</v>
      </c>
    </row>
    <row r="15" customFormat="false" ht="12.8" hidden="false" customHeight="false" outlineLevel="0" collapsed="false">
      <c r="A15" s="96" t="n">
        <v>120100</v>
      </c>
      <c r="B15" s="90" t="s">
        <v>579</v>
      </c>
      <c r="C15" s="136" t="n">
        <v>637016</v>
      </c>
      <c r="D15" s="101"/>
      <c r="E15" s="136" t="n">
        <v>41</v>
      </c>
      <c r="F15" s="90" t="s">
        <v>101</v>
      </c>
      <c r="G15" s="61" t="s">
        <v>208</v>
      </c>
      <c r="H15" s="49" t="n">
        <v>68</v>
      </c>
      <c r="I15" s="49" t="n">
        <v>150</v>
      </c>
      <c r="J15" s="49" t="n">
        <f aca="false">ROUND(I15*1.02,0)</f>
        <v>153</v>
      </c>
      <c r="K15" s="51"/>
      <c r="L15" s="55"/>
      <c r="M15" s="55"/>
      <c r="N15" s="55" t="n">
        <v>-8.05</v>
      </c>
      <c r="O15" s="49" t="n">
        <f aca="false">H15+SUM(K15:N15)</f>
        <v>59.95</v>
      </c>
      <c r="P15" s="51" t="n">
        <v>30.88</v>
      </c>
      <c r="Q15" s="53" t="n">
        <f aca="false">ROUND(P15/$O15*100,0)</f>
        <v>52</v>
      </c>
      <c r="R15" s="51" t="n">
        <v>48.73</v>
      </c>
      <c r="S15" s="53" t="n">
        <f aca="false">ROUND(R15/$O15*100,0)</f>
        <v>81</v>
      </c>
      <c r="T15" s="55" t="n">
        <v>56.82</v>
      </c>
      <c r="U15" s="53" t="n">
        <f aca="false">ROUND(T15/$O15*100,0)</f>
        <v>95</v>
      </c>
      <c r="V15" s="55" t="n">
        <v>60.06</v>
      </c>
      <c r="W15" s="53" t="n">
        <f aca="false">ROUND(V15/$O15*100,0)</f>
        <v>100</v>
      </c>
    </row>
    <row r="16" customFormat="false" ht="12.8" hidden="false" customHeight="false" outlineLevel="0" collapsed="false">
      <c r="A16" s="103" t="n">
        <v>120100</v>
      </c>
      <c r="B16" s="127"/>
      <c r="C16" s="127"/>
      <c r="D16" s="129"/>
      <c r="E16" s="127"/>
      <c r="F16" s="127"/>
      <c r="G16" s="107" t="s">
        <v>79</v>
      </c>
      <c r="H16" s="108" t="n">
        <f aca="false">H4+SUM(H13:H15)</f>
        <v>8544</v>
      </c>
      <c r="I16" s="108" t="n">
        <f aca="false">I4+SUM(I13:I15)</f>
        <v>15957</v>
      </c>
      <c r="J16" s="108" t="n">
        <f aca="false">J4+SUM(J13:J15)</f>
        <v>17391</v>
      </c>
      <c r="K16" s="109" t="n">
        <f aca="false">K4+SUM(K13:K15)</f>
        <v>-2.8</v>
      </c>
      <c r="L16" s="108" t="n">
        <f aca="false">L4+SUM(L13:L15)</f>
        <v>0</v>
      </c>
      <c r="M16" s="108" t="n">
        <f aca="false">M4+SUM(M13:M15)</f>
        <v>0</v>
      </c>
      <c r="N16" s="108" t="n">
        <f aca="false">N4+SUM(N13:N15)</f>
        <v>304.76</v>
      </c>
      <c r="O16" s="108" t="n">
        <f aca="false">O4+SUM(O13:O15)</f>
        <v>8845.96</v>
      </c>
      <c r="P16" s="109" t="n">
        <f aca="false">P4+SUM(P13:P15)</f>
        <v>4529.47</v>
      </c>
      <c r="Q16" s="110" t="n">
        <f aca="false">ROUND(P16/$O16*100,0)</f>
        <v>51</v>
      </c>
      <c r="R16" s="109" t="n">
        <f aca="false">R4+SUM(R13:R15)</f>
        <v>7192.37</v>
      </c>
      <c r="S16" s="110" t="n">
        <f aca="false">ROUND(R16/$O16*100,0)</f>
        <v>81</v>
      </c>
      <c r="T16" s="108" t="n">
        <f aca="false">T4+SUM(T13:T15)</f>
        <v>8145.54</v>
      </c>
      <c r="U16" s="110" t="n">
        <f aca="false">ROUND(T16/$O16*100,0)</f>
        <v>92</v>
      </c>
      <c r="V16" s="108" t="n">
        <f aca="false">V4+SUM(V13:V15)</f>
        <v>8846.07</v>
      </c>
      <c r="W16" s="110" t="n">
        <f aca="false">ROUND(V16/$O16*100,0)</f>
        <v>100</v>
      </c>
    </row>
    <row r="17" customFormat="false" ht="12.8" hidden="false" customHeight="false" outlineLevel="0" collapsed="false">
      <c r="A17" s="96" t="n">
        <v>120200</v>
      </c>
      <c r="B17" s="111" t="s">
        <v>579</v>
      </c>
      <c r="C17" s="136" t="n">
        <v>633016</v>
      </c>
      <c r="D17" s="101"/>
      <c r="E17" s="136" t="n">
        <v>41</v>
      </c>
      <c r="F17" s="90" t="s">
        <v>101</v>
      </c>
      <c r="G17" s="61" t="s">
        <v>194</v>
      </c>
      <c r="H17" s="49" t="n">
        <v>1500</v>
      </c>
      <c r="I17" s="49" t="n">
        <f aca="false">H17</f>
        <v>1500</v>
      </c>
      <c r="J17" s="49" t="n">
        <f aca="false">I17</f>
        <v>1500</v>
      </c>
      <c r="K17" s="51"/>
      <c r="L17" s="55"/>
      <c r="M17" s="55"/>
      <c r="N17" s="55" t="n">
        <v>-267.03</v>
      </c>
      <c r="O17" s="49" t="n">
        <f aca="false">H17+SUM(K17:N17)</f>
        <v>1232.97</v>
      </c>
      <c r="P17" s="51" t="n">
        <v>0</v>
      </c>
      <c r="Q17" s="53" t="n">
        <f aca="false">ROUND(P17/$O17*100,0)</f>
        <v>0</v>
      </c>
      <c r="R17" s="51" t="n">
        <v>0</v>
      </c>
      <c r="S17" s="53" t="n">
        <f aca="false">ROUND(R17/$O17*100,0)</f>
        <v>0</v>
      </c>
      <c r="T17" s="55" t="n">
        <v>0</v>
      </c>
      <c r="U17" s="53" t="n">
        <f aca="false">ROUND(T17/$O17*100,0)</f>
        <v>0</v>
      </c>
      <c r="V17" s="55" t="n">
        <v>768.58</v>
      </c>
      <c r="W17" s="53" t="n">
        <f aca="false">ROUND(V17/$O17*100,0)</f>
        <v>62</v>
      </c>
    </row>
    <row r="18" customFormat="false" ht="12.8" hidden="false" customHeight="false" outlineLevel="0" collapsed="false">
      <c r="A18" s="96" t="n">
        <v>120200</v>
      </c>
      <c r="B18" s="111" t="s">
        <v>579</v>
      </c>
      <c r="C18" s="136" t="n">
        <v>634004</v>
      </c>
      <c r="D18" s="101"/>
      <c r="E18" s="136" t="n">
        <v>41</v>
      </c>
      <c r="F18" s="90" t="s">
        <v>101</v>
      </c>
      <c r="G18" s="61" t="s">
        <v>580</v>
      </c>
      <c r="H18" s="49" t="n">
        <v>2500</v>
      </c>
      <c r="I18" s="49" t="n">
        <f aca="false">H18</f>
        <v>2500</v>
      </c>
      <c r="J18" s="49" t="n">
        <f aca="false">I18</f>
        <v>2500</v>
      </c>
      <c r="K18" s="51"/>
      <c r="L18" s="55"/>
      <c r="M18" s="55"/>
      <c r="N18" s="55"/>
      <c r="O18" s="49" t="n">
        <f aca="false">H18+SUM(K18:N18)</f>
        <v>2500</v>
      </c>
      <c r="P18" s="51" t="n">
        <v>594</v>
      </c>
      <c r="Q18" s="53" t="n">
        <f aca="false">ROUND(P18/$O18*100,0)</f>
        <v>24</v>
      </c>
      <c r="R18" s="51" t="n">
        <v>1203.66</v>
      </c>
      <c r="S18" s="53" t="n">
        <f aca="false">ROUND(R18/$O18*100,0)</f>
        <v>48</v>
      </c>
      <c r="T18" s="55" t="n">
        <v>1880.82</v>
      </c>
      <c r="U18" s="53" t="n">
        <f aca="false">ROUND(T18/$O18*100,0)</f>
        <v>75</v>
      </c>
      <c r="V18" s="55" t="n">
        <v>2498.34</v>
      </c>
      <c r="W18" s="53" t="n">
        <f aca="false">ROUND(V18/$O18*100,0)</f>
        <v>100</v>
      </c>
    </row>
    <row r="19" customFormat="false" ht="12.8" hidden="false" customHeight="false" outlineLevel="0" collapsed="false">
      <c r="A19" s="96" t="n">
        <v>120200</v>
      </c>
      <c r="B19" s="111" t="s">
        <v>579</v>
      </c>
      <c r="C19" s="136" t="n">
        <v>637014</v>
      </c>
      <c r="D19" s="101"/>
      <c r="E19" s="136" t="n">
        <v>41</v>
      </c>
      <c r="F19" s="90" t="s">
        <v>101</v>
      </c>
      <c r="G19" s="61" t="s">
        <v>196</v>
      </c>
      <c r="H19" s="49" t="n">
        <v>3000</v>
      </c>
      <c r="I19" s="49" t="n">
        <f aca="false">H19</f>
        <v>3000</v>
      </c>
      <c r="J19" s="49" t="n">
        <f aca="false">I19</f>
        <v>3000</v>
      </c>
      <c r="K19" s="51"/>
      <c r="L19" s="55"/>
      <c r="M19" s="55"/>
      <c r="N19" s="55"/>
      <c r="O19" s="49" t="n">
        <f aca="false">H19+SUM(K19:N19)</f>
        <v>3000</v>
      </c>
      <c r="P19" s="51" t="n">
        <v>547.8</v>
      </c>
      <c r="Q19" s="53" t="n">
        <f aca="false">ROUND(P19/$O19*100,0)</f>
        <v>18</v>
      </c>
      <c r="R19" s="51" t="n">
        <v>1155.36</v>
      </c>
      <c r="S19" s="53" t="n">
        <f aca="false">ROUND(R19/$O19*100,0)</f>
        <v>39</v>
      </c>
      <c r="T19" s="55" t="n">
        <v>1812.72</v>
      </c>
      <c r="U19" s="53" t="n">
        <f aca="false">ROUND(T19/$O19*100,0)</f>
        <v>60</v>
      </c>
      <c r="V19" s="55" t="n">
        <v>2419.08</v>
      </c>
      <c r="W19" s="53" t="n">
        <f aca="false">ROUND(V19/$O19*100,0)</f>
        <v>81</v>
      </c>
    </row>
    <row r="20" customFormat="false" ht="12.8" hidden="false" customHeight="false" outlineLevel="0" collapsed="false">
      <c r="A20" s="103" t="n">
        <v>120200</v>
      </c>
      <c r="B20" s="127"/>
      <c r="C20" s="127"/>
      <c r="D20" s="129"/>
      <c r="E20" s="127"/>
      <c r="F20" s="127"/>
      <c r="G20" s="107" t="s">
        <v>80</v>
      </c>
      <c r="H20" s="108" t="n">
        <f aca="false">SUM(H17:H19)</f>
        <v>7000</v>
      </c>
      <c r="I20" s="108" t="n">
        <f aca="false">SUM(I17:I19)</f>
        <v>7000</v>
      </c>
      <c r="J20" s="108" t="n">
        <f aca="false">SUM(J17:J19)</f>
        <v>7000</v>
      </c>
      <c r="K20" s="109" t="n">
        <f aca="false">SUM(K17:K19)</f>
        <v>0</v>
      </c>
      <c r="L20" s="108" t="n">
        <f aca="false">SUM(L17:L19)</f>
        <v>0</v>
      </c>
      <c r="M20" s="108" t="n">
        <f aca="false">SUM(M17:M19)</f>
        <v>0</v>
      </c>
      <c r="N20" s="108" t="n">
        <f aca="false">SUM(N17:N19)</f>
        <v>-267.03</v>
      </c>
      <c r="O20" s="108" t="n">
        <f aca="false">SUM(O17:O19)</f>
        <v>6732.97</v>
      </c>
      <c r="P20" s="109" t="n">
        <f aca="false">SUM(P17:P19)</f>
        <v>1141.8</v>
      </c>
      <c r="Q20" s="110" t="n">
        <f aca="false">ROUND(P20/$O20*100,0)</f>
        <v>17</v>
      </c>
      <c r="R20" s="109" t="n">
        <f aca="false">SUM(R17:R19)</f>
        <v>2359.02</v>
      </c>
      <c r="S20" s="110" t="n">
        <f aca="false">ROUND(R20/$O20*100,0)</f>
        <v>35</v>
      </c>
      <c r="T20" s="108" t="n">
        <f aca="false">SUM(T17:T19)</f>
        <v>3693.54</v>
      </c>
      <c r="U20" s="110" t="n">
        <f aca="false">ROUND(T20/$O20*100,0)</f>
        <v>55</v>
      </c>
      <c r="V20" s="108" t="n">
        <f aca="false">SUM(V17:V19)</f>
        <v>5686</v>
      </c>
      <c r="W20" s="110" t="n">
        <f aca="false">ROUND(V20/$O20*100,0)</f>
        <v>84</v>
      </c>
    </row>
    <row r="21" customFormat="false" ht="12.8" hidden="false" customHeight="false" outlineLevel="0" collapsed="false">
      <c r="A21" s="96" t="n">
        <v>120300</v>
      </c>
      <c r="B21" s="111" t="s">
        <v>581</v>
      </c>
      <c r="C21" s="136" t="n">
        <v>637037</v>
      </c>
      <c r="D21" s="101"/>
      <c r="E21" s="136" t="n">
        <v>111</v>
      </c>
      <c r="F21" s="90" t="s">
        <v>101</v>
      </c>
      <c r="G21" s="61" t="s">
        <v>582</v>
      </c>
      <c r="H21" s="49" t="n">
        <v>0</v>
      </c>
      <c r="I21" s="49" t="n">
        <f aca="false">H21</f>
        <v>0</v>
      </c>
      <c r="J21" s="49" t="n">
        <f aca="false">I21</f>
        <v>0</v>
      </c>
      <c r="K21" s="51" t="n">
        <v>23.52</v>
      </c>
      <c r="L21" s="49"/>
      <c r="M21" s="49"/>
      <c r="N21" s="49"/>
      <c r="O21" s="49" t="n">
        <f aca="false">H21+SUM(K21:N21)</f>
        <v>23.52</v>
      </c>
      <c r="P21" s="51" t="n">
        <v>0</v>
      </c>
      <c r="Q21" s="53" t="n">
        <f aca="false">ROUND(P21/$O21*100,0)</f>
        <v>0</v>
      </c>
      <c r="R21" s="51" t="n">
        <v>23.52</v>
      </c>
      <c r="S21" s="53" t="n">
        <f aca="false">ROUND(R21/$O21*100,0)</f>
        <v>100</v>
      </c>
      <c r="T21" s="55" t="n">
        <v>23.52</v>
      </c>
      <c r="U21" s="53" t="n">
        <f aca="false">ROUND(T21/$O21*100,0)</f>
        <v>100</v>
      </c>
      <c r="V21" s="55" t="n">
        <v>23.52</v>
      </c>
      <c r="W21" s="53" t="n">
        <f aca="false">ROUND(V21/$O21*100,0)</f>
        <v>100</v>
      </c>
    </row>
    <row r="22" customFormat="false" ht="12.8" hidden="false" customHeight="false" outlineLevel="0" collapsed="false">
      <c r="A22" s="96" t="n">
        <v>120300</v>
      </c>
      <c r="B22" s="111" t="s">
        <v>581</v>
      </c>
      <c r="C22" s="136" t="n">
        <v>642014</v>
      </c>
      <c r="D22" s="101"/>
      <c r="E22" s="136" t="n">
        <v>111</v>
      </c>
      <c r="F22" s="90" t="s">
        <v>101</v>
      </c>
      <c r="G22" s="61" t="s">
        <v>148</v>
      </c>
      <c r="H22" s="49" t="n">
        <f aca="false">PrGT!H3</f>
        <v>1600</v>
      </c>
      <c r="I22" s="49" t="n">
        <f aca="false">H22</f>
        <v>1600</v>
      </c>
      <c r="J22" s="49" t="n">
        <f aca="false">I22</f>
        <v>1600</v>
      </c>
      <c r="K22" s="51" t="n">
        <v>-23.52</v>
      </c>
      <c r="L22" s="49"/>
      <c r="M22" s="49"/>
      <c r="N22" s="49"/>
      <c r="O22" s="49" t="n">
        <f aca="false">H22+SUM(K22:N22)</f>
        <v>1576.48</v>
      </c>
      <c r="P22" s="51" t="n">
        <v>329.28</v>
      </c>
      <c r="Q22" s="53" t="n">
        <f aca="false">ROUND(P22/$O22*100,0)</f>
        <v>21</v>
      </c>
      <c r="R22" s="51" t="n">
        <v>729.12</v>
      </c>
      <c r="S22" s="53" t="n">
        <f aca="false">ROUND(R22/$O22*100,0)</f>
        <v>46</v>
      </c>
      <c r="T22" s="55" t="n">
        <v>1011.36</v>
      </c>
      <c r="U22" s="53" t="n">
        <f aca="false">ROUND(T22/$O22*100,0)</f>
        <v>64</v>
      </c>
      <c r="V22" s="55" t="n">
        <v>1293.6</v>
      </c>
      <c r="W22" s="53" t="n">
        <f aca="false">ROUND(V22/$O22*100,0)</f>
        <v>82</v>
      </c>
    </row>
    <row r="23" customFormat="false" ht="12.8" hidden="false" customHeight="false" outlineLevel="0" collapsed="false">
      <c r="A23" s="96" t="n">
        <v>120300</v>
      </c>
      <c r="B23" s="111" t="s">
        <v>583</v>
      </c>
      <c r="C23" s="136" t="n">
        <v>633011</v>
      </c>
      <c r="D23" s="101"/>
      <c r="E23" s="136" t="n">
        <v>111</v>
      </c>
      <c r="F23" s="90" t="s">
        <v>101</v>
      </c>
      <c r="G23" s="61" t="s">
        <v>584</v>
      </c>
      <c r="H23" s="49" t="n">
        <v>0</v>
      </c>
      <c r="I23" s="49" t="n">
        <f aca="false">H23</f>
        <v>0</v>
      </c>
      <c r="J23" s="49" t="n">
        <f aca="false">I23</f>
        <v>0</v>
      </c>
      <c r="K23" s="51" t="n">
        <v>1200</v>
      </c>
      <c r="L23" s="55"/>
      <c r="M23" s="55"/>
      <c r="N23" s="55" t="n">
        <v>-391</v>
      </c>
      <c r="O23" s="49" t="n">
        <f aca="false">H23+SUM(K23:N23)</f>
        <v>809</v>
      </c>
      <c r="P23" s="51" t="n">
        <v>0</v>
      </c>
      <c r="Q23" s="53" t="n">
        <f aca="false">ROUND(P23/$O23*100,0)</f>
        <v>0</v>
      </c>
      <c r="R23" s="51" t="n">
        <v>638</v>
      </c>
      <c r="S23" s="53" t="n">
        <f aca="false">ROUND(R23/$O23*100,0)</f>
        <v>79</v>
      </c>
      <c r="T23" s="55" t="n">
        <v>742</v>
      </c>
      <c r="U23" s="53" t="n">
        <f aca="false">ROUND(T23/$O23*100,0)</f>
        <v>92</v>
      </c>
      <c r="V23" s="55" t="n">
        <v>742</v>
      </c>
      <c r="W23" s="53" t="n">
        <f aca="false">ROUND(V23/$O23*100,0)</f>
        <v>92</v>
      </c>
    </row>
    <row r="24" customFormat="false" ht="12.8" hidden="false" customHeight="false" outlineLevel="0" collapsed="false">
      <c r="A24" s="96" t="n">
        <v>120300</v>
      </c>
      <c r="B24" s="111" t="s">
        <v>583</v>
      </c>
      <c r="C24" s="136" t="n">
        <v>637037</v>
      </c>
      <c r="D24" s="101"/>
      <c r="E24" s="136" t="n">
        <v>111</v>
      </c>
      <c r="F24" s="90" t="s">
        <v>101</v>
      </c>
      <c r="G24" s="61" t="s">
        <v>585</v>
      </c>
      <c r="H24" s="49" t="n">
        <v>0</v>
      </c>
      <c r="I24" s="49" t="n">
        <v>0</v>
      </c>
      <c r="J24" s="49" t="n">
        <v>0</v>
      </c>
      <c r="K24" s="51"/>
      <c r="L24" s="55"/>
      <c r="M24" s="55"/>
      <c r="N24" s="55" t="n">
        <v>391</v>
      </c>
      <c r="O24" s="49" t="n">
        <f aca="false">H24+SUM(K24:N24)</f>
        <v>391</v>
      </c>
      <c r="P24" s="51" t="n">
        <v>0</v>
      </c>
      <c r="Q24" s="53" t="n">
        <f aca="false">ROUND(P24/$O24*100,0)</f>
        <v>0</v>
      </c>
      <c r="R24" s="51" t="n">
        <v>0</v>
      </c>
      <c r="S24" s="53" t="n">
        <f aca="false">ROUND(R24/$O24*100,0)</f>
        <v>0</v>
      </c>
      <c r="T24" s="55" t="n">
        <v>0</v>
      </c>
      <c r="U24" s="53" t="n">
        <f aca="false">ROUND(T24/$O24*100,0)</f>
        <v>0</v>
      </c>
      <c r="V24" s="55" t="n">
        <v>391</v>
      </c>
      <c r="W24" s="53" t="n">
        <f aca="false">ROUND(V24/$O24*100,0)</f>
        <v>100</v>
      </c>
    </row>
    <row r="25" customFormat="false" ht="12.8" hidden="false" customHeight="false" outlineLevel="0" collapsed="false">
      <c r="A25" s="96" t="n">
        <v>120300</v>
      </c>
      <c r="B25" s="111" t="s">
        <v>583</v>
      </c>
      <c r="C25" s="136" t="n">
        <v>642026</v>
      </c>
      <c r="D25" s="101"/>
      <c r="E25" s="136" t="n">
        <v>41</v>
      </c>
      <c r="F25" s="90" t="s">
        <v>101</v>
      </c>
      <c r="G25" s="61" t="s">
        <v>586</v>
      </c>
      <c r="H25" s="49" t="n">
        <v>2000</v>
      </c>
      <c r="I25" s="49" t="n">
        <f aca="false">H25</f>
        <v>2000</v>
      </c>
      <c r="J25" s="49" t="n">
        <f aca="false">I25</f>
        <v>2000</v>
      </c>
      <c r="K25" s="51"/>
      <c r="L25" s="55"/>
      <c r="M25" s="55"/>
      <c r="N25" s="55"/>
      <c r="O25" s="49" t="n">
        <f aca="false">H25+SUM(K25:N25)</f>
        <v>2000</v>
      </c>
      <c r="P25" s="51" t="n">
        <v>150</v>
      </c>
      <c r="Q25" s="53" t="n">
        <f aca="false">ROUND(P25/$O25*100,0)</f>
        <v>8</v>
      </c>
      <c r="R25" s="51" t="n">
        <v>150</v>
      </c>
      <c r="S25" s="53" t="n">
        <f aca="false">ROUND(R25/$O25*100,0)</f>
        <v>8</v>
      </c>
      <c r="T25" s="55" t="n">
        <v>150</v>
      </c>
      <c r="U25" s="53" t="n">
        <f aca="false">ROUND(T25/$O25*100,0)</f>
        <v>8</v>
      </c>
      <c r="V25" s="55" t="n">
        <v>150</v>
      </c>
      <c r="W25" s="53" t="n">
        <f aca="false">ROUND(V25/$O25*100,0)</f>
        <v>8</v>
      </c>
    </row>
    <row r="26" customFormat="false" ht="12.8" hidden="false" customHeight="false" outlineLevel="0" collapsed="false">
      <c r="A26" s="103" t="n">
        <v>120300</v>
      </c>
      <c r="B26" s="127"/>
      <c r="C26" s="127"/>
      <c r="D26" s="129"/>
      <c r="E26" s="127"/>
      <c r="F26" s="127"/>
      <c r="G26" s="107" t="s">
        <v>81</v>
      </c>
      <c r="H26" s="108" t="n">
        <f aca="false">SUM(H21:H25)</f>
        <v>3600</v>
      </c>
      <c r="I26" s="108" t="n">
        <f aca="false">SUM(I21:I25)</f>
        <v>3600</v>
      </c>
      <c r="J26" s="108" t="n">
        <f aca="false">SUM(J21:J25)</f>
        <v>3600</v>
      </c>
      <c r="K26" s="109" t="n">
        <f aca="false">SUM(K21:K25)</f>
        <v>1200</v>
      </c>
      <c r="L26" s="108" t="n">
        <f aca="false">SUM(L21:L25)</f>
        <v>0</v>
      </c>
      <c r="M26" s="108" t="n">
        <f aca="false">SUM(M21:M25)</f>
        <v>0</v>
      </c>
      <c r="N26" s="108" t="n">
        <f aca="false">SUM(N21:N25)</f>
        <v>0</v>
      </c>
      <c r="O26" s="108" t="n">
        <f aca="false">SUM(O21:O25)</f>
        <v>4800</v>
      </c>
      <c r="P26" s="108" t="n">
        <f aca="false">SUM(P21:P25)</f>
        <v>479.28</v>
      </c>
      <c r="Q26" s="110" t="n">
        <f aca="false">ROUND(P26/$O26*100,0)</f>
        <v>10</v>
      </c>
      <c r="R26" s="109" t="n">
        <f aca="false">SUM(R21:R25)</f>
        <v>1540.64</v>
      </c>
      <c r="S26" s="110" t="n">
        <f aca="false">ROUND(R26/$O26*100,0)</f>
        <v>32</v>
      </c>
      <c r="T26" s="108" t="n">
        <f aca="false">SUM(T21:T25)</f>
        <v>1926.88</v>
      </c>
      <c r="U26" s="110" t="n">
        <f aca="false">ROUND(T26/$O26*100,0)</f>
        <v>40</v>
      </c>
      <c r="V26" s="108" t="n">
        <f aca="false">SUM(V21:V25)</f>
        <v>2600.12</v>
      </c>
      <c r="W26" s="110" t="n">
        <f aca="false">ROUND(V26/$O26*100,0)</f>
        <v>54</v>
      </c>
    </row>
    <row r="27" customFormat="false" ht="12.8" hidden="false" customHeight="false" outlineLevel="0" collapsed="false">
      <c r="A27" s="96" t="n">
        <v>120400</v>
      </c>
      <c r="B27" s="111" t="s">
        <v>581</v>
      </c>
      <c r="C27" s="136" t="n">
        <v>642014</v>
      </c>
      <c r="D27" s="101"/>
      <c r="E27" s="136" t="n">
        <v>41</v>
      </c>
      <c r="F27" s="90" t="s">
        <v>101</v>
      </c>
      <c r="G27" s="61" t="s">
        <v>587</v>
      </c>
      <c r="H27" s="49" t="n">
        <v>3000</v>
      </c>
      <c r="I27" s="49" t="n">
        <f aca="false">H27</f>
        <v>3000</v>
      </c>
      <c r="J27" s="49" t="n">
        <f aca="false">I27</f>
        <v>3000</v>
      </c>
      <c r="K27" s="51"/>
      <c r="L27" s="55"/>
      <c r="M27" s="55" t="n">
        <v>200</v>
      </c>
      <c r="N27" s="55" t="n">
        <f aca="false">100+100</f>
        <v>200</v>
      </c>
      <c r="O27" s="49" t="n">
        <f aca="false">H27+SUM(K27:N27)</f>
        <v>3400</v>
      </c>
      <c r="P27" s="51" t="n">
        <v>0</v>
      </c>
      <c r="Q27" s="53" t="n">
        <f aca="false">ROUND(P27/$O27*100,0)</f>
        <v>0</v>
      </c>
      <c r="R27" s="51" t="n">
        <v>1300</v>
      </c>
      <c r="S27" s="53" t="n">
        <f aca="false">ROUND(R27/$O27*100,0)</f>
        <v>38</v>
      </c>
      <c r="T27" s="55" t="n">
        <v>3100</v>
      </c>
      <c r="U27" s="53" t="n">
        <f aca="false">ROUND(T27/$O27*100,0)</f>
        <v>91</v>
      </c>
      <c r="V27" s="55" t="n">
        <v>3400</v>
      </c>
      <c r="W27" s="53" t="n">
        <f aca="false">ROUND(V27/$O27*100,0)</f>
        <v>100</v>
      </c>
    </row>
    <row r="28" customFormat="false" ht="12.8" hidden="false" customHeight="false" outlineLevel="0" collapsed="false">
      <c r="A28" s="103" t="n">
        <v>120400</v>
      </c>
      <c r="B28" s="127"/>
      <c r="C28" s="127"/>
      <c r="D28" s="129"/>
      <c r="E28" s="127"/>
      <c r="F28" s="127"/>
      <c r="G28" s="107" t="s">
        <v>82</v>
      </c>
      <c r="H28" s="108" t="n">
        <f aca="false">SUM(H27:H27)</f>
        <v>3000</v>
      </c>
      <c r="I28" s="108" t="n">
        <f aca="false">SUM(I27:I27)</f>
        <v>3000</v>
      </c>
      <c r="J28" s="108" t="n">
        <f aca="false">SUM(J27:J27)</f>
        <v>3000</v>
      </c>
      <c r="K28" s="109" t="n">
        <f aca="false">SUM(K27:K27)</f>
        <v>2400</v>
      </c>
      <c r="L28" s="108" t="n">
        <f aca="false">SUM(L27:L27)</f>
        <v>0</v>
      </c>
      <c r="M28" s="108" t="n">
        <f aca="false">SUM(M27:M27)</f>
        <v>0</v>
      </c>
      <c r="N28" s="108" t="n">
        <f aca="false">SUM(N27:N27)</f>
        <v>200</v>
      </c>
      <c r="O28" s="108" t="n">
        <f aca="false">SUM(O27:O27)</f>
        <v>3400</v>
      </c>
      <c r="P28" s="108" t="n">
        <f aca="false">SUM(P27:P27)</f>
        <v>0</v>
      </c>
      <c r="Q28" s="110" t="n">
        <f aca="false">ROUND(P28/$O28*100,0)</f>
        <v>0</v>
      </c>
      <c r="R28" s="108" t="n">
        <f aca="false">SUM(R27:R27)</f>
        <v>1300</v>
      </c>
      <c r="S28" s="110" t="n">
        <f aca="false">ROUND(R28/$O28*100,0)</f>
        <v>38</v>
      </c>
      <c r="T28" s="108" t="n">
        <f aca="false">SUM(T27:T27)</f>
        <v>3100</v>
      </c>
      <c r="U28" s="110" t="n">
        <f aca="false">ROUND(T28/$O28*100,0)</f>
        <v>91</v>
      </c>
      <c r="V28" s="108" t="n">
        <f aca="false">SUM(V27:V27)</f>
        <v>3400</v>
      </c>
      <c r="W28" s="110" t="n">
        <f aca="false">ROUND(V28/$O28*100,0)</f>
        <v>100</v>
      </c>
    </row>
    <row r="29" customFormat="false" ht="12.8" hidden="false" customHeight="false" outlineLevel="0" collapsed="false">
      <c r="A29" s="96" t="n">
        <v>120500</v>
      </c>
      <c r="B29" s="111" t="s">
        <v>367</v>
      </c>
      <c r="C29" s="136" t="n">
        <v>642001</v>
      </c>
      <c r="D29" s="101"/>
      <c r="E29" s="136" t="n">
        <v>41</v>
      </c>
      <c r="F29" s="90" t="s">
        <v>101</v>
      </c>
      <c r="G29" s="61" t="s">
        <v>588</v>
      </c>
      <c r="H29" s="49" t="n">
        <v>1000</v>
      </c>
      <c r="I29" s="49" t="n">
        <f aca="false">H29</f>
        <v>1000</v>
      </c>
      <c r="J29" s="49" t="n">
        <f aca="false">I29</f>
        <v>1000</v>
      </c>
      <c r="K29" s="51"/>
      <c r="L29" s="55"/>
      <c r="M29" s="55"/>
      <c r="N29" s="55"/>
      <c r="O29" s="49" t="n">
        <f aca="false">H29+SUM(K29:N29)</f>
        <v>1000</v>
      </c>
      <c r="P29" s="51" t="n">
        <v>0</v>
      </c>
      <c r="Q29" s="53" t="n">
        <f aca="false">ROUND(P29/$O29*100,0)</f>
        <v>0</v>
      </c>
      <c r="R29" s="51" t="n">
        <v>1000</v>
      </c>
      <c r="S29" s="53" t="n">
        <f aca="false">ROUND(R29/$O29*100,0)</f>
        <v>100</v>
      </c>
      <c r="T29" s="55" t="n">
        <v>1000</v>
      </c>
      <c r="U29" s="53" t="n">
        <f aca="false">ROUND(T29/$O29*100,0)</f>
        <v>100</v>
      </c>
      <c r="V29" s="55" t="n">
        <v>1000</v>
      </c>
      <c r="W29" s="53" t="n">
        <f aca="false">ROUND(V29/$O29*100,0)</f>
        <v>100</v>
      </c>
    </row>
    <row r="30" customFormat="false" ht="12.8" hidden="false" customHeight="false" outlineLevel="0" collapsed="false">
      <c r="A30" s="96" t="n">
        <v>120500</v>
      </c>
      <c r="B30" s="111" t="s">
        <v>367</v>
      </c>
      <c r="C30" s="136" t="n">
        <v>642002</v>
      </c>
      <c r="D30" s="101"/>
      <c r="E30" s="136" t="n">
        <v>41</v>
      </c>
      <c r="F30" s="90" t="s">
        <v>101</v>
      </c>
      <c r="G30" s="61" t="s">
        <v>589</v>
      </c>
      <c r="H30" s="49" t="n">
        <v>2000</v>
      </c>
      <c r="I30" s="49" t="n">
        <f aca="false">H30</f>
        <v>2000</v>
      </c>
      <c r="J30" s="49" t="n">
        <f aca="false">I30</f>
        <v>2000</v>
      </c>
      <c r="K30" s="51"/>
      <c r="L30" s="55"/>
      <c r="M30" s="55"/>
      <c r="N30" s="55"/>
      <c r="O30" s="49" t="n">
        <f aca="false">H30+SUM(K30:N30)</f>
        <v>2000</v>
      </c>
      <c r="P30" s="51" t="n">
        <v>0</v>
      </c>
      <c r="Q30" s="53" t="n">
        <f aca="false">ROUND(P30/$O30*100,0)</f>
        <v>0</v>
      </c>
      <c r="R30" s="51" t="n">
        <v>2000</v>
      </c>
      <c r="S30" s="53" t="n">
        <f aca="false">ROUND(R30/$O30*100,0)</f>
        <v>100</v>
      </c>
      <c r="T30" s="55" t="n">
        <v>2000</v>
      </c>
      <c r="U30" s="53" t="n">
        <f aca="false">ROUND(T30/$O30*100,0)</f>
        <v>100</v>
      </c>
      <c r="V30" s="55" t="n">
        <v>2000</v>
      </c>
      <c r="W30" s="53" t="n">
        <f aca="false">ROUND(V30/$O30*100,0)</f>
        <v>100</v>
      </c>
    </row>
    <row r="31" customFormat="false" ht="12.8" hidden="false" customHeight="false" outlineLevel="0" collapsed="false">
      <c r="A31" s="96" t="n">
        <v>120500</v>
      </c>
      <c r="B31" s="111" t="s">
        <v>367</v>
      </c>
      <c r="C31" s="136" t="n">
        <v>642007</v>
      </c>
      <c r="D31" s="101"/>
      <c r="E31" s="136" t="n">
        <v>41</v>
      </c>
      <c r="F31" s="90" t="s">
        <v>101</v>
      </c>
      <c r="G31" s="61" t="s">
        <v>590</v>
      </c>
      <c r="H31" s="49" t="n">
        <v>3000</v>
      </c>
      <c r="I31" s="49" t="n">
        <v>1000</v>
      </c>
      <c r="J31" s="49" t="n">
        <f aca="false">I31</f>
        <v>1000</v>
      </c>
      <c r="K31" s="51"/>
      <c r="L31" s="55"/>
      <c r="M31" s="55"/>
      <c r="N31" s="55"/>
      <c r="O31" s="49" t="n">
        <f aca="false">H31+SUM(K31:N31)</f>
        <v>3000</v>
      </c>
      <c r="P31" s="51" t="n">
        <v>0</v>
      </c>
      <c r="Q31" s="53" t="n">
        <f aca="false">ROUND(P31/$O31*100,0)</f>
        <v>0</v>
      </c>
      <c r="R31" s="51" t="n">
        <v>0</v>
      </c>
      <c r="S31" s="53" t="n">
        <f aca="false">ROUND(R31/$O31*100,0)</f>
        <v>0</v>
      </c>
      <c r="T31" s="55" t="n">
        <v>0</v>
      </c>
      <c r="U31" s="53" t="n">
        <f aca="false">ROUND(T31/$O31*100,0)</f>
        <v>0</v>
      </c>
      <c r="V31" s="55" t="n">
        <v>0</v>
      </c>
      <c r="W31" s="53" t="n">
        <f aca="false">ROUND(V31/$O31*100,0)</f>
        <v>0</v>
      </c>
    </row>
    <row r="32" customFormat="false" ht="12.8" hidden="false" customHeight="false" outlineLevel="0" collapsed="false">
      <c r="A32" s="103" t="n">
        <v>120500</v>
      </c>
      <c r="B32" s="104"/>
      <c r="C32" s="104"/>
      <c r="D32" s="106"/>
      <c r="E32" s="104"/>
      <c r="F32" s="104"/>
      <c r="G32" s="107" t="s">
        <v>83</v>
      </c>
      <c r="H32" s="108" t="n">
        <f aca="false">SUM(H29:H31)</f>
        <v>6000</v>
      </c>
      <c r="I32" s="108" t="n">
        <f aca="false">SUM(I29:I31)</f>
        <v>4000</v>
      </c>
      <c r="J32" s="108" t="n">
        <f aca="false">SUM(J29:J31)</f>
        <v>4000</v>
      </c>
      <c r="K32" s="109" t="n">
        <f aca="false">SUM(K29:K31)</f>
        <v>0</v>
      </c>
      <c r="L32" s="108" t="n">
        <f aca="false">SUM(L29:L31)</f>
        <v>0</v>
      </c>
      <c r="M32" s="108" t="n">
        <f aca="false">SUM(M29:M31)</f>
        <v>0</v>
      </c>
      <c r="N32" s="108" t="n">
        <f aca="false">SUM(N29:N31)</f>
        <v>0</v>
      </c>
      <c r="O32" s="108" t="n">
        <f aca="false">SUM(O29:O31)</f>
        <v>6000</v>
      </c>
      <c r="P32" s="109" t="n">
        <f aca="false">SUM(P29:P31)</f>
        <v>0</v>
      </c>
      <c r="Q32" s="110" t="n">
        <f aca="false">ROUND(P32/$O32*100,0)</f>
        <v>0</v>
      </c>
      <c r="R32" s="109" t="n">
        <f aca="false">SUM(R29:R31)</f>
        <v>3000</v>
      </c>
      <c r="S32" s="110" t="n">
        <f aca="false">ROUND(R32/$O32*100,0)</f>
        <v>50</v>
      </c>
      <c r="T32" s="108" t="n">
        <f aca="false">SUM(T29:T31)</f>
        <v>3000</v>
      </c>
      <c r="U32" s="110" t="n">
        <f aca="false">ROUND(T32/$O32*100,0)</f>
        <v>50</v>
      </c>
      <c r="V32" s="108" t="n">
        <f aca="false">SUM(V29:V31)</f>
        <v>3000</v>
      </c>
      <c r="W32" s="110" t="n">
        <f aca="false">ROUND(V32/$O32*100,0)</f>
        <v>50</v>
      </c>
    </row>
    <row r="33" customFormat="false" ht="12.8" hidden="false" customHeight="false" outlineLevel="0" collapsed="false">
      <c r="A33" s="96" t="n">
        <v>120601</v>
      </c>
      <c r="B33" s="90" t="s">
        <v>579</v>
      </c>
      <c r="C33" s="90" t="n">
        <v>611</v>
      </c>
      <c r="D33" s="137"/>
      <c r="E33" s="136" t="n">
        <v>111</v>
      </c>
      <c r="F33" s="90" t="s">
        <v>101</v>
      </c>
      <c r="G33" s="56" t="s">
        <v>180</v>
      </c>
      <c r="H33" s="58" t="n">
        <f aca="false">19454+325</f>
        <v>19779</v>
      </c>
      <c r="I33" s="58" t="n">
        <f aca="false">21279-3000</f>
        <v>18279</v>
      </c>
      <c r="J33" s="58" t="n">
        <f aca="false">ROUND(I33*1.02,0)-769</f>
        <v>17876</v>
      </c>
      <c r="K33" s="59"/>
      <c r="L33" s="60"/>
      <c r="M33" s="60"/>
      <c r="N33" s="60" t="n">
        <v>890</v>
      </c>
      <c r="O33" s="49" t="n">
        <f aca="false">H33+SUM(K33:N33)</f>
        <v>20669</v>
      </c>
      <c r="P33" s="59" t="n">
        <v>4951.51</v>
      </c>
      <c r="Q33" s="53" t="n">
        <f aca="false">ROUND(P33/$O33*100,0)</f>
        <v>24</v>
      </c>
      <c r="R33" s="59" t="n">
        <v>10148.77</v>
      </c>
      <c r="S33" s="53" t="n">
        <f aca="false">ROUND(R33/$O33*100,0)</f>
        <v>49</v>
      </c>
      <c r="T33" s="60" t="n">
        <v>16125.86</v>
      </c>
      <c r="U33" s="53" t="n">
        <f aca="false">ROUND(T33/$O33*100,0)</f>
        <v>78</v>
      </c>
      <c r="V33" s="60" t="n">
        <v>20668.45</v>
      </c>
      <c r="W33" s="53" t="n">
        <f aca="false">ROUND(V33/$O33*100,0)</f>
        <v>100</v>
      </c>
    </row>
    <row r="34" customFormat="false" ht="12.8" hidden="false" customHeight="false" outlineLevel="0" collapsed="false">
      <c r="A34" s="96" t="n">
        <v>120601</v>
      </c>
      <c r="B34" s="90" t="s">
        <v>579</v>
      </c>
      <c r="C34" s="90" t="n">
        <v>611</v>
      </c>
      <c r="D34" s="137"/>
      <c r="E34" s="136" t="n">
        <v>41</v>
      </c>
      <c r="F34" s="90" t="s">
        <v>101</v>
      </c>
      <c r="G34" s="56" t="s">
        <v>180</v>
      </c>
      <c r="H34" s="58" t="n">
        <f aca="false">9346-325</f>
        <v>9021</v>
      </c>
      <c r="I34" s="58" t="n">
        <f aca="false">10215+3000</f>
        <v>13215</v>
      </c>
      <c r="J34" s="58" t="n">
        <f aca="false">ROUND(I34*1.02,0)+779</f>
        <v>14258</v>
      </c>
      <c r="K34" s="59"/>
      <c r="L34" s="60" t="n">
        <v>-186.26</v>
      </c>
      <c r="M34" s="60"/>
      <c r="N34" s="60" t="n">
        <v>-1430</v>
      </c>
      <c r="O34" s="49" t="n">
        <f aca="false">H34+SUM(K34:N34)</f>
        <v>7404.74</v>
      </c>
      <c r="P34" s="59" t="n">
        <v>1780.76</v>
      </c>
      <c r="Q34" s="53" t="n">
        <f aca="false">ROUND(P34/$O34*100,0)</f>
        <v>24</v>
      </c>
      <c r="R34" s="59" t="n">
        <v>3289.94</v>
      </c>
      <c r="S34" s="53" t="n">
        <f aca="false">ROUND(R34/$O34*100,0)</f>
        <v>44</v>
      </c>
      <c r="T34" s="60" t="n">
        <v>4244.54</v>
      </c>
      <c r="U34" s="53" t="n">
        <f aca="false">ROUND(T34/$O34*100,0)</f>
        <v>57</v>
      </c>
      <c r="V34" s="60" t="n">
        <v>7402.18</v>
      </c>
      <c r="W34" s="53" t="n">
        <f aca="false">ROUND(V34/$O34*100,0)</f>
        <v>100</v>
      </c>
    </row>
    <row r="35" customFormat="false" ht="12.8" hidden="false" customHeight="false" outlineLevel="0" collapsed="false">
      <c r="A35" s="96" t="n">
        <v>120601</v>
      </c>
      <c r="B35" s="90" t="s">
        <v>579</v>
      </c>
      <c r="C35" s="90" t="n">
        <v>612001</v>
      </c>
      <c r="D35" s="137"/>
      <c r="E35" s="136" t="n">
        <v>111</v>
      </c>
      <c r="F35" s="90" t="s">
        <v>101</v>
      </c>
      <c r="G35" s="56" t="s">
        <v>209</v>
      </c>
      <c r="H35" s="58" t="n">
        <v>2250</v>
      </c>
      <c r="I35" s="58" t="n">
        <v>2500</v>
      </c>
      <c r="J35" s="58" t="n">
        <f aca="false">ROUND(I35*1.02,0)</f>
        <v>2550</v>
      </c>
      <c r="K35" s="59"/>
      <c r="L35" s="60"/>
      <c r="M35" s="60"/>
      <c r="N35" s="60"/>
      <c r="O35" s="49" t="n">
        <f aca="false">H35+SUM(K35:N35)</f>
        <v>2250</v>
      </c>
      <c r="P35" s="59" t="n">
        <v>439.13</v>
      </c>
      <c r="Q35" s="53" t="n">
        <f aca="false">ROUND(P35/$O35*100,0)</f>
        <v>20</v>
      </c>
      <c r="R35" s="59" t="n">
        <v>820.91</v>
      </c>
      <c r="S35" s="53" t="n">
        <f aca="false">ROUND(R35/$O35*100,0)</f>
        <v>36</v>
      </c>
      <c r="T35" s="60" t="n">
        <v>1033.81</v>
      </c>
      <c r="U35" s="53" t="n">
        <f aca="false">ROUND(T35/$O35*100,0)</f>
        <v>46</v>
      </c>
      <c r="V35" s="60" t="n">
        <v>1386.67</v>
      </c>
      <c r="W35" s="53" t="n">
        <f aca="false">ROUND(V35/$O35*100,0)</f>
        <v>62</v>
      </c>
    </row>
    <row r="36" customFormat="false" ht="12.8" hidden="false" customHeight="false" outlineLevel="0" collapsed="false">
      <c r="A36" s="96" t="n">
        <v>120601</v>
      </c>
      <c r="B36" s="90" t="s">
        <v>579</v>
      </c>
      <c r="C36" s="90" t="n">
        <v>612002</v>
      </c>
      <c r="D36" s="137"/>
      <c r="E36" s="136" t="n">
        <v>111</v>
      </c>
      <c r="F36" s="90" t="s">
        <v>101</v>
      </c>
      <c r="G36" s="56" t="s">
        <v>210</v>
      </c>
      <c r="H36" s="58" t="n">
        <v>5436</v>
      </c>
      <c r="I36" s="58" t="n">
        <v>5945</v>
      </c>
      <c r="J36" s="58" t="n">
        <f aca="false">ROUND(I36*1.02,0)</f>
        <v>6064</v>
      </c>
      <c r="K36" s="59"/>
      <c r="L36" s="60"/>
      <c r="M36" s="60"/>
      <c r="N36" s="60" t="n">
        <v>617</v>
      </c>
      <c r="O36" s="49" t="n">
        <f aca="false">H36+SUM(K36:N36)</f>
        <v>6053</v>
      </c>
      <c r="P36" s="59" t="n">
        <v>1474.28</v>
      </c>
      <c r="Q36" s="53" t="n">
        <f aca="false">ROUND(P36/$O36*100,0)</f>
        <v>24</v>
      </c>
      <c r="R36" s="59" t="n">
        <v>3172.39</v>
      </c>
      <c r="S36" s="53" t="n">
        <f aca="false">ROUND(R36/$O36*100,0)</f>
        <v>52</v>
      </c>
      <c r="T36" s="60" t="n">
        <v>4548.49</v>
      </c>
      <c r="U36" s="53" t="n">
        <f aca="false">ROUND(T36/$O36*100,0)</f>
        <v>75</v>
      </c>
      <c r="V36" s="60" t="n">
        <v>6052.88</v>
      </c>
      <c r="W36" s="53" t="n">
        <f aca="false">ROUND(V36/$O36*100,0)</f>
        <v>100</v>
      </c>
    </row>
    <row r="37" customFormat="false" ht="12.8" hidden="false" customHeight="false" outlineLevel="0" collapsed="false">
      <c r="A37" s="96" t="n">
        <v>120601</v>
      </c>
      <c r="B37" s="90" t="s">
        <v>579</v>
      </c>
      <c r="C37" s="90" t="n">
        <v>614</v>
      </c>
      <c r="D37" s="137"/>
      <c r="E37" s="136" t="n">
        <v>41</v>
      </c>
      <c r="F37" s="90" t="s">
        <v>101</v>
      </c>
      <c r="G37" s="56" t="s">
        <v>205</v>
      </c>
      <c r="H37" s="58" t="n">
        <v>500</v>
      </c>
      <c r="I37" s="58" t="n">
        <v>500</v>
      </c>
      <c r="J37" s="58" t="n">
        <v>500</v>
      </c>
      <c r="K37" s="59"/>
      <c r="L37" s="60"/>
      <c r="M37" s="60"/>
      <c r="N37" s="60" t="n">
        <v>675</v>
      </c>
      <c r="O37" s="49" t="n">
        <f aca="false">H37+SUM(K37:N37)</f>
        <v>1175</v>
      </c>
      <c r="P37" s="59" t="n">
        <v>162</v>
      </c>
      <c r="Q37" s="53" t="n">
        <f aca="false">ROUND(P37/$O37*100,0)</f>
        <v>14</v>
      </c>
      <c r="R37" s="59" t="n">
        <v>162</v>
      </c>
      <c r="S37" s="53" t="n">
        <f aca="false">ROUND(R37/$O37*100,0)</f>
        <v>14</v>
      </c>
      <c r="T37" s="60" t="n">
        <v>162</v>
      </c>
      <c r="U37" s="53" t="n">
        <f aca="false">ROUND(T37/$O37*100,0)</f>
        <v>14</v>
      </c>
      <c r="V37" s="60" t="n">
        <v>1175</v>
      </c>
      <c r="W37" s="53" t="n">
        <f aca="false">ROUND(V37/$O37*100,0)</f>
        <v>100</v>
      </c>
    </row>
    <row r="38" customFormat="false" ht="12.8" hidden="false" customHeight="false" outlineLevel="0" collapsed="false">
      <c r="A38" s="96" t="n">
        <v>120601</v>
      </c>
      <c r="B38" s="90" t="s">
        <v>579</v>
      </c>
      <c r="C38" s="135" t="n">
        <v>610</v>
      </c>
      <c r="D38" s="84"/>
      <c r="E38" s="111" t="s">
        <v>361</v>
      </c>
      <c r="F38" s="85" t="s">
        <v>101</v>
      </c>
      <c r="G38" s="47" t="s">
        <v>181</v>
      </c>
      <c r="H38" s="49" t="n">
        <f aca="false">SUM(H33:H37)</f>
        <v>36986</v>
      </c>
      <c r="I38" s="49" t="n">
        <f aca="false">SUM(I33:I37)</f>
        <v>40439</v>
      </c>
      <c r="J38" s="49" t="n">
        <f aca="false">SUM(J33:J37)</f>
        <v>41248</v>
      </c>
      <c r="K38" s="51" t="n">
        <f aca="false">SUM(K33:K37)</f>
        <v>0</v>
      </c>
      <c r="L38" s="49" t="n">
        <f aca="false">SUM(L33:L37)</f>
        <v>-186.26</v>
      </c>
      <c r="M38" s="49" t="n">
        <f aca="false">SUM(M33:M37)</f>
        <v>0</v>
      </c>
      <c r="N38" s="49" t="n">
        <f aca="false">SUM(N33:N37)</f>
        <v>752</v>
      </c>
      <c r="O38" s="49" t="n">
        <f aca="false">SUM(O33:O37)</f>
        <v>37551.74</v>
      </c>
      <c r="P38" s="49" t="n">
        <f aca="false">SUM(P33:P37)</f>
        <v>8807.68</v>
      </c>
      <c r="Q38" s="53" t="n">
        <f aca="false">ROUND(P38/$O38*100,0)</f>
        <v>23</v>
      </c>
      <c r="R38" s="49" t="n">
        <f aca="false">SUM(R33:R37)</f>
        <v>17594.01</v>
      </c>
      <c r="S38" s="53" t="n">
        <f aca="false">ROUND(R38/$O38*100,0)</f>
        <v>47</v>
      </c>
      <c r="T38" s="49" t="n">
        <f aca="false">SUM(T33:T37)</f>
        <v>26114.7</v>
      </c>
      <c r="U38" s="53" t="n">
        <f aca="false">ROUND(T38/$O38*100,0)</f>
        <v>70</v>
      </c>
      <c r="V38" s="49" t="n">
        <f aca="false">SUM(V33:V37)</f>
        <v>36685.18</v>
      </c>
      <c r="W38" s="53" t="n">
        <f aca="false">ROUND(V38/$O38*100,0)</f>
        <v>98</v>
      </c>
    </row>
    <row r="39" customFormat="false" ht="12.8" hidden="false" customHeight="false" outlineLevel="0" collapsed="false">
      <c r="A39" s="96" t="n">
        <v>120601</v>
      </c>
      <c r="B39" s="90" t="s">
        <v>579</v>
      </c>
      <c r="C39" s="135" t="n">
        <v>621</v>
      </c>
      <c r="D39" s="84"/>
      <c r="E39" s="136" t="n">
        <v>111</v>
      </c>
      <c r="F39" s="85" t="s">
        <v>101</v>
      </c>
      <c r="G39" s="47" t="s">
        <v>182</v>
      </c>
      <c r="H39" s="49" t="n">
        <v>1798</v>
      </c>
      <c r="I39" s="49" t="n">
        <v>1932</v>
      </c>
      <c r="J39" s="49" t="n">
        <v>1971</v>
      </c>
      <c r="K39" s="51"/>
      <c r="L39" s="55"/>
      <c r="M39" s="55"/>
      <c r="N39" s="55"/>
      <c r="O39" s="49" t="n">
        <f aca="false">H39+SUM(K39:N39)</f>
        <v>1798</v>
      </c>
      <c r="P39" s="51" t="n">
        <v>399.5</v>
      </c>
      <c r="Q39" s="53" t="n">
        <f aca="false">ROUND(P39/$O39*100,0)</f>
        <v>22</v>
      </c>
      <c r="R39" s="51" t="n">
        <v>725.85</v>
      </c>
      <c r="S39" s="53" t="n">
        <f aca="false">ROUND(R39/$O39*100,0)</f>
        <v>40</v>
      </c>
      <c r="T39" s="55" t="n">
        <v>1090.48</v>
      </c>
      <c r="U39" s="53" t="n">
        <f aca="false">ROUND(T39/$O39*100,0)</f>
        <v>61</v>
      </c>
      <c r="V39" s="55" t="n">
        <v>1441.51</v>
      </c>
      <c r="W39" s="53" t="n">
        <f aca="false">ROUND(V39/$O39*100,0)</f>
        <v>80</v>
      </c>
    </row>
    <row r="40" customFormat="false" ht="12.8" hidden="false" customHeight="false" outlineLevel="0" collapsed="false">
      <c r="A40" s="96" t="n">
        <v>120601</v>
      </c>
      <c r="B40" s="90" t="s">
        <v>579</v>
      </c>
      <c r="C40" s="135" t="n">
        <v>621</v>
      </c>
      <c r="D40" s="84"/>
      <c r="E40" s="136" t="n">
        <v>41</v>
      </c>
      <c r="F40" s="85" t="s">
        <v>101</v>
      </c>
      <c r="G40" s="47" t="s">
        <v>182</v>
      </c>
      <c r="H40" s="49" t="n">
        <v>343</v>
      </c>
      <c r="I40" s="49" t="n">
        <v>368</v>
      </c>
      <c r="J40" s="49" t="n">
        <v>375</v>
      </c>
      <c r="K40" s="51"/>
      <c r="L40" s="55"/>
      <c r="M40" s="55"/>
      <c r="N40" s="55" t="n">
        <v>217</v>
      </c>
      <c r="O40" s="49" t="n">
        <f aca="false">H40+SUM(K40:N40)</f>
        <v>560</v>
      </c>
      <c r="P40" s="51" t="n">
        <v>132.94</v>
      </c>
      <c r="Q40" s="53" t="n">
        <f aca="false">ROUND(P40/$O40*100,0)</f>
        <v>24</v>
      </c>
      <c r="R40" s="51" t="n">
        <v>227.71</v>
      </c>
      <c r="S40" s="53" t="n">
        <f aca="false">ROUND(R40/$O40*100,0)</f>
        <v>41</v>
      </c>
      <c r="T40" s="55" t="n">
        <v>315.55</v>
      </c>
      <c r="U40" s="53" t="n">
        <f aca="false">ROUND(T40/$O40*100,0)</f>
        <v>56</v>
      </c>
      <c r="V40" s="55" t="n">
        <v>559.56</v>
      </c>
      <c r="W40" s="53" t="n">
        <f aca="false">ROUND(V40/$O40*100,0)</f>
        <v>100</v>
      </c>
    </row>
    <row r="41" customFormat="false" ht="12.8" hidden="false" customHeight="false" outlineLevel="0" collapsed="false">
      <c r="A41" s="96" t="n">
        <v>120601</v>
      </c>
      <c r="B41" s="90" t="s">
        <v>579</v>
      </c>
      <c r="C41" s="135" t="n">
        <v>623</v>
      </c>
      <c r="D41" s="84"/>
      <c r="E41" s="136" t="n">
        <v>111</v>
      </c>
      <c r="F41" s="85" t="s">
        <v>101</v>
      </c>
      <c r="G41" s="47" t="s">
        <v>183</v>
      </c>
      <c r="H41" s="49" t="n">
        <v>1384</v>
      </c>
      <c r="I41" s="49" t="n">
        <v>1512</v>
      </c>
      <c r="J41" s="49" t="n">
        <v>1542</v>
      </c>
      <c r="K41" s="51"/>
      <c r="L41" s="55"/>
      <c r="M41" s="55"/>
      <c r="N41" s="55"/>
      <c r="O41" s="49" t="n">
        <f aca="false">H41+SUM(K41:N41)</f>
        <v>1384</v>
      </c>
      <c r="P41" s="51" t="n">
        <v>266.4</v>
      </c>
      <c r="Q41" s="53" t="n">
        <f aca="false">ROUND(P41/$O41*100,0)</f>
        <v>19</v>
      </c>
      <c r="R41" s="51" t="n">
        <v>603.82</v>
      </c>
      <c r="S41" s="53" t="n">
        <f aca="false">ROUND(R41/$O41*100,0)</f>
        <v>44</v>
      </c>
      <c r="T41" s="55" t="n">
        <v>934.94</v>
      </c>
      <c r="U41" s="53" t="n">
        <f aca="false">ROUND(T41/$O41*100,0)</f>
        <v>68</v>
      </c>
      <c r="V41" s="55" t="n">
        <v>1222.06</v>
      </c>
      <c r="W41" s="53" t="n">
        <f aca="false">ROUND(V41/$O41*100,0)</f>
        <v>88</v>
      </c>
    </row>
    <row r="42" customFormat="false" ht="12.8" hidden="false" customHeight="false" outlineLevel="0" collapsed="false">
      <c r="A42" s="96" t="n">
        <v>120601</v>
      </c>
      <c r="B42" s="90" t="s">
        <v>579</v>
      </c>
      <c r="C42" s="135" t="n">
        <v>623</v>
      </c>
      <c r="D42" s="84"/>
      <c r="E42" s="136" t="n">
        <v>41</v>
      </c>
      <c r="F42" s="85" t="s">
        <v>101</v>
      </c>
      <c r="G42" s="47" t="s">
        <v>183</v>
      </c>
      <c r="H42" s="49" t="n">
        <v>264</v>
      </c>
      <c r="I42" s="49" t="n">
        <v>288</v>
      </c>
      <c r="J42" s="49" t="n">
        <v>294</v>
      </c>
      <c r="K42" s="51"/>
      <c r="L42" s="55"/>
      <c r="M42" s="55"/>
      <c r="N42" s="55" t="n">
        <v>202</v>
      </c>
      <c r="O42" s="49" t="n">
        <f aca="false">H42+SUM(K42:N42)</f>
        <v>466</v>
      </c>
      <c r="P42" s="51" t="n">
        <v>88.65</v>
      </c>
      <c r="Q42" s="53" t="n">
        <f aca="false">ROUND(P42/$O42*100,0)</f>
        <v>19</v>
      </c>
      <c r="R42" s="51" t="n">
        <v>186.63</v>
      </c>
      <c r="S42" s="53" t="n">
        <f aca="false">ROUND(R42/$O42*100,0)</f>
        <v>40</v>
      </c>
      <c r="T42" s="55" t="n">
        <v>266.4</v>
      </c>
      <c r="U42" s="53" t="n">
        <f aca="false">ROUND(T42/$O42*100,0)</f>
        <v>57</v>
      </c>
      <c r="V42" s="55" t="n">
        <v>465.99</v>
      </c>
      <c r="W42" s="53" t="n">
        <f aca="false">ROUND(V42/$O42*100,0)</f>
        <v>100</v>
      </c>
    </row>
    <row r="43" customFormat="false" ht="12.8" hidden="false" customHeight="false" outlineLevel="0" collapsed="false">
      <c r="A43" s="96" t="n">
        <v>120601</v>
      </c>
      <c r="B43" s="90" t="s">
        <v>579</v>
      </c>
      <c r="C43" s="135" t="n">
        <v>625001</v>
      </c>
      <c r="D43" s="84"/>
      <c r="E43" s="136" t="n">
        <v>111</v>
      </c>
      <c r="F43" s="85" t="s">
        <v>101</v>
      </c>
      <c r="G43" s="47" t="s">
        <v>184</v>
      </c>
      <c r="H43" s="49" t="n">
        <v>435</v>
      </c>
      <c r="I43" s="49" t="n">
        <v>504</v>
      </c>
      <c r="J43" s="49" t="n">
        <v>514</v>
      </c>
      <c r="K43" s="51"/>
      <c r="L43" s="55"/>
      <c r="M43" s="55"/>
      <c r="N43" s="55"/>
      <c r="O43" s="49" t="n">
        <f aca="false">H43+SUM(K43:N43)</f>
        <v>435</v>
      </c>
      <c r="P43" s="51" t="n">
        <v>93.63</v>
      </c>
      <c r="Q43" s="53" t="n">
        <f aca="false">ROUND(P43/$O43*100,0)</f>
        <v>22</v>
      </c>
      <c r="R43" s="51" t="n">
        <v>187.5</v>
      </c>
      <c r="S43" s="53" t="n">
        <f aca="false">ROUND(R43/$O43*100,0)</f>
        <v>43</v>
      </c>
      <c r="T43" s="55" t="n">
        <v>286.39</v>
      </c>
      <c r="U43" s="53" t="n">
        <f aca="false">ROUND(T43/$O43*100,0)</f>
        <v>66</v>
      </c>
      <c r="V43" s="55" t="n">
        <v>373.89</v>
      </c>
      <c r="W43" s="53" t="n">
        <f aca="false">ROUND(V43/$O43*100,0)</f>
        <v>86</v>
      </c>
    </row>
    <row r="44" customFormat="false" ht="12.8" hidden="false" customHeight="false" outlineLevel="0" collapsed="false">
      <c r="A44" s="96" t="n">
        <v>120601</v>
      </c>
      <c r="B44" s="90" t="s">
        <v>579</v>
      </c>
      <c r="C44" s="135" t="n">
        <v>625001</v>
      </c>
      <c r="D44" s="84"/>
      <c r="E44" s="136" t="n">
        <v>41</v>
      </c>
      <c r="F44" s="85" t="s">
        <v>101</v>
      </c>
      <c r="G44" s="47" t="s">
        <v>184</v>
      </c>
      <c r="H44" s="49" t="n">
        <v>83</v>
      </c>
      <c r="I44" s="49" t="n">
        <v>96</v>
      </c>
      <c r="J44" s="49" t="n">
        <v>98</v>
      </c>
      <c r="K44" s="51"/>
      <c r="L44" s="55"/>
      <c r="M44" s="55"/>
      <c r="N44" s="55" t="n">
        <v>60</v>
      </c>
      <c r="O44" s="49" t="n">
        <f aca="false">H44+SUM(K44:N44)</f>
        <v>143</v>
      </c>
      <c r="P44" s="51" t="n">
        <v>31.15</v>
      </c>
      <c r="Q44" s="53" t="n">
        <f aca="false">ROUND(P44/$O44*100,0)</f>
        <v>22</v>
      </c>
      <c r="R44" s="51" t="n">
        <v>58.41</v>
      </c>
      <c r="S44" s="53" t="n">
        <f aca="false">ROUND(R44/$O44*100,0)</f>
        <v>41</v>
      </c>
      <c r="T44" s="55" t="n">
        <v>82.23</v>
      </c>
      <c r="U44" s="53" t="n">
        <f aca="false">ROUND(T44/$O44*100,0)</f>
        <v>58</v>
      </c>
      <c r="V44" s="55" t="n">
        <v>143.05</v>
      </c>
      <c r="W44" s="53" t="n">
        <f aca="false">ROUND(V44/$O44*100,0)</f>
        <v>100</v>
      </c>
    </row>
    <row r="45" customFormat="false" ht="12.8" hidden="false" customHeight="false" outlineLevel="0" collapsed="false">
      <c r="A45" s="96" t="n">
        <v>120601</v>
      </c>
      <c r="B45" s="90" t="s">
        <v>579</v>
      </c>
      <c r="C45" s="135" t="n">
        <v>625002</v>
      </c>
      <c r="D45" s="84"/>
      <c r="E45" s="136" t="n">
        <v>111</v>
      </c>
      <c r="F45" s="85" t="s">
        <v>101</v>
      </c>
      <c r="G45" s="47" t="s">
        <v>185</v>
      </c>
      <c r="H45" s="49" t="n">
        <v>4350</v>
      </c>
      <c r="I45" s="49" t="n">
        <v>4452</v>
      </c>
      <c r="J45" s="49" t="n">
        <v>4541</v>
      </c>
      <c r="K45" s="51"/>
      <c r="L45" s="55"/>
      <c r="M45" s="55"/>
      <c r="N45" s="55"/>
      <c r="O45" s="49" t="n">
        <f aca="false">H45+SUM(K45:N45)</f>
        <v>4350</v>
      </c>
      <c r="P45" s="51" t="n">
        <v>936.74</v>
      </c>
      <c r="Q45" s="53" t="n">
        <f aca="false">ROUND(P45/$O45*100,0)</f>
        <v>22</v>
      </c>
      <c r="R45" s="51" t="n">
        <v>1875.97</v>
      </c>
      <c r="S45" s="53" t="n">
        <f aca="false">ROUND(R45/$O45*100,0)</f>
        <v>43</v>
      </c>
      <c r="T45" s="55" t="n">
        <v>2865.3</v>
      </c>
      <c r="U45" s="53" t="n">
        <f aca="false">ROUND(T45/$O45*100,0)</f>
        <v>66</v>
      </c>
      <c r="V45" s="55" t="n">
        <v>3755.47</v>
      </c>
      <c r="W45" s="53" t="n">
        <f aca="false">ROUND(V45/$O45*100,0)</f>
        <v>86</v>
      </c>
    </row>
    <row r="46" customFormat="false" ht="12.8" hidden="false" customHeight="false" outlineLevel="0" collapsed="false">
      <c r="A46" s="96" t="n">
        <v>120601</v>
      </c>
      <c r="B46" s="90" t="s">
        <v>579</v>
      </c>
      <c r="C46" s="135" t="n">
        <v>625002</v>
      </c>
      <c r="D46" s="84"/>
      <c r="E46" s="136" t="n">
        <v>41</v>
      </c>
      <c r="F46" s="85" t="s">
        <v>101</v>
      </c>
      <c r="G46" s="47" t="s">
        <v>185</v>
      </c>
      <c r="H46" s="49" t="n">
        <v>828</v>
      </c>
      <c r="I46" s="49" t="n">
        <v>848</v>
      </c>
      <c r="J46" s="49" t="n">
        <v>865</v>
      </c>
      <c r="K46" s="51"/>
      <c r="L46" s="55"/>
      <c r="M46" s="55"/>
      <c r="N46" s="55" t="n">
        <v>614</v>
      </c>
      <c r="O46" s="49" t="n">
        <f aca="false">H46+SUM(K46:N46)</f>
        <v>1442</v>
      </c>
      <c r="P46" s="51" t="n">
        <v>311.71</v>
      </c>
      <c r="Q46" s="53" t="n">
        <f aca="false">ROUND(P46/$O46*100,0)</f>
        <v>22</v>
      </c>
      <c r="R46" s="51" t="n">
        <v>584.44</v>
      </c>
      <c r="S46" s="53" t="n">
        <f aca="false">ROUND(R46/$O46*100,0)</f>
        <v>41</v>
      </c>
      <c r="T46" s="55" t="n">
        <v>822.79</v>
      </c>
      <c r="U46" s="53" t="n">
        <f aca="false">ROUND(T46/$O46*100,0)</f>
        <v>57</v>
      </c>
      <c r="V46" s="55" t="n">
        <v>1441.57</v>
      </c>
      <c r="W46" s="53" t="n">
        <f aca="false">ROUND(V46/$O46*100,0)</f>
        <v>100</v>
      </c>
    </row>
    <row r="47" customFormat="false" ht="12.8" hidden="false" customHeight="false" outlineLevel="0" collapsed="false">
      <c r="A47" s="96" t="n">
        <v>120601</v>
      </c>
      <c r="B47" s="90" t="s">
        <v>579</v>
      </c>
      <c r="C47" s="135" t="n">
        <v>625003</v>
      </c>
      <c r="D47" s="84"/>
      <c r="E47" s="136" t="n">
        <v>111</v>
      </c>
      <c r="F47" s="85" t="s">
        <v>101</v>
      </c>
      <c r="G47" s="47" t="s">
        <v>186</v>
      </c>
      <c r="H47" s="49" t="n">
        <v>249</v>
      </c>
      <c r="I47" s="49" t="n">
        <v>252</v>
      </c>
      <c r="J47" s="49" t="n">
        <v>257</v>
      </c>
      <c r="K47" s="51"/>
      <c r="L47" s="55"/>
      <c r="M47" s="55"/>
      <c r="N47" s="55"/>
      <c r="O47" s="49" t="n">
        <f aca="false">H47+SUM(K47:N47)</f>
        <v>249</v>
      </c>
      <c r="P47" s="51" t="n">
        <v>53.48</v>
      </c>
      <c r="Q47" s="53" t="n">
        <f aca="false">ROUND(P47/$O47*100,0)</f>
        <v>21</v>
      </c>
      <c r="R47" s="51" t="n">
        <v>107.09</v>
      </c>
      <c r="S47" s="53" t="n">
        <f aca="false">ROUND(R47/$O47*100,0)</f>
        <v>43</v>
      </c>
      <c r="T47" s="55" t="n">
        <v>163.56</v>
      </c>
      <c r="U47" s="53" t="n">
        <f aca="false">ROUND(T47/$O47*100,0)</f>
        <v>66</v>
      </c>
      <c r="V47" s="55" t="n">
        <v>214.38</v>
      </c>
      <c r="W47" s="53" t="n">
        <f aca="false">ROUND(V47/$O47*100,0)</f>
        <v>86</v>
      </c>
    </row>
    <row r="48" customFormat="false" ht="12.8" hidden="false" customHeight="false" outlineLevel="0" collapsed="false">
      <c r="A48" s="96" t="n">
        <v>120601</v>
      </c>
      <c r="B48" s="90" t="s">
        <v>579</v>
      </c>
      <c r="C48" s="135" t="n">
        <v>625003</v>
      </c>
      <c r="D48" s="84"/>
      <c r="E48" s="136" t="n">
        <v>41</v>
      </c>
      <c r="F48" s="85" t="s">
        <v>101</v>
      </c>
      <c r="G48" s="47" t="s">
        <v>186</v>
      </c>
      <c r="H48" s="49" t="n">
        <v>47</v>
      </c>
      <c r="I48" s="49" t="n">
        <v>48</v>
      </c>
      <c r="J48" s="49" t="n">
        <v>49</v>
      </c>
      <c r="K48" s="51"/>
      <c r="L48" s="55"/>
      <c r="M48" s="55"/>
      <c r="N48" s="55" t="n">
        <v>35</v>
      </c>
      <c r="O48" s="49" t="n">
        <f aca="false">H48+SUM(K48:N48)</f>
        <v>82</v>
      </c>
      <c r="P48" s="51" t="n">
        <v>17.79</v>
      </c>
      <c r="Q48" s="53" t="n">
        <f aca="false">ROUND(P48/$O48*100,0)</f>
        <v>22</v>
      </c>
      <c r="R48" s="51" t="n">
        <v>33.36</v>
      </c>
      <c r="S48" s="53" t="n">
        <f aca="false">ROUND(R48/$O48*100,0)</f>
        <v>41</v>
      </c>
      <c r="T48" s="55" t="n">
        <v>46.97</v>
      </c>
      <c r="U48" s="53" t="n">
        <f aca="false">ROUND(T48/$O48*100,0)</f>
        <v>57</v>
      </c>
      <c r="V48" s="55" t="n">
        <v>82.29</v>
      </c>
      <c r="W48" s="53" t="n">
        <f aca="false">ROUND(V48/$O48*100,0)</f>
        <v>100</v>
      </c>
    </row>
    <row r="49" customFormat="false" ht="12.8" hidden="false" customHeight="false" outlineLevel="0" collapsed="false">
      <c r="A49" s="96" t="n">
        <v>120601</v>
      </c>
      <c r="B49" s="90" t="s">
        <v>579</v>
      </c>
      <c r="C49" s="135" t="n">
        <v>625004</v>
      </c>
      <c r="D49" s="84"/>
      <c r="E49" s="136" t="n">
        <v>111</v>
      </c>
      <c r="F49" s="85" t="s">
        <v>101</v>
      </c>
      <c r="G49" s="47" t="s">
        <v>187</v>
      </c>
      <c r="H49" s="49" t="n">
        <v>932</v>
      </c>
      <c r="I49" s="49" t="n">
        <v>1008</v>
      </c>
      <c r="J49" s="49" t="n">
        <v>1028</v>
      </c>
      <c r="K49" s="51"/>
      <c r="L49" s="55"/>
      <c r="M49" s="55"/>
      <c r="N49" s="55"/>
      <c r="O49" s="49" t="n">
        <f aca="false">H49+SUM(K49:N49)</f>
        <v>932</v>
      </c>
      <c r="P49" s="51" t="n">
        <v>200.68</v>
      </c>
      <c r="Q49" s="53" t="n">
        <f aca="false">ROUND(P49/$O49*100,0)</f>
        <v>22</v>
      </c>
      <c r="R49" s="51" t="n">
        <v>391.01</v>
      </c>
      <c r="S49" s="53" t="n">
        <f aca="false">ROUND(R49/$O49*100,0)</f>
        <v>42</v>
      </c>
      <c r="T49" s="55" t="n">
        <v>584.43</v>
      </c>
      <c r="U49" s="53" t="n">
        <f aca="false">ROUND(T49/$O49*100,0)</f>
        <v>63</v>
      </c>
      <c r="V49" s="55" t="n">
        <v>775.14</v>
      </c>
      <c r="W49" s="53" t="n">
        <f aca="false">ROUND(V49/$O49*100,0)</f>
        <v>83</v>
      </c>
    </row>
    <row r="50" customFormat="false" ht="12.8" hidden="false" customHeight="false" outlineLevel="0" collapsed="false">
      <c r="A50" s="96" t="n">
        <v>120601</v>
      </c>
      <c r="B50" s="90" t="s">
        <v>579</v>
      </c>
      <c r="C50" s="135" t="n">
        <v>625004</v>
      </c>
      <c r="D50" s="84"/>
      <c r="E50" s="136" t="n">
        <v>41</v>
      </c>
      <c r="F50" s="85" t="s">
        <v>101</v>
      </c>
      <c r="G50" s="47" t="s">
        <v>187</v>
      </c>
      <c r="H50" s="49" t="n">
        <v>178</v>
      </c>
      <c r="I50" s="49" t="n">
        <v>192</v>
      </c>
      <c r="J50" s="49" t="n">
        <v>196</v>
      </c>
      <c r="K50" s="51"/>
      <c r="L50" s="55"/>
      <c r="M50" s="55"/>
      <c r="N50" s="55" t="n">
        <v>123</v>
      </c>
      <c r="O50" s="49" t="n">
        <f aca="false">H50+SUM(K50:N50)</f>
        <v>301</v>
      </c>
      <c r="P50" s="51" t="n">
        <v>66.78</v>
      </c>
      <c r="Q50" s="53" t="n">
        <f aca="false">ROUND(P50/$O50*100,0)</f>
        <v>22</v>
      </c>
      <c r="R50" s="51" t="n">
        <v>122.05</v>
      </c>
      <c r="S50" s="53" t="n">
        <f aca="false">ROUND(R50/$O50*100,0)</f>
        <v>41</v>
      </c>
      <c r="T50" s="55" t="n">
        <v>168.65</v>
      </c>
      <c r="U50" s="53" t="n">
        <f aca="false">ROUND(T50/$O50*100,0)</f>
        <v>56</v>
      </c>
      <c r="V50" s="55" t="n">
        <v>301.21</v>
      </c>
      <c r="W50" s="53" t="n">
        <f aca="false">ROUND(V50/$O50*100,0)</f>
        <v>100</v>
      </c>
    </row>
    <row r="51" customFormat="false" ht="12.8" hidden="false" customHeight="false" outlineLevel="0" collapsed="false">
      <c r="A51" s="96" t="n">
        <v>120601</v>
      </c>
      <c r="B51" s="90" t="s">
        <v>579</v>
      </c>
      <c r="C51" s="135" t="n">
        <v>625005</v>
      </c>
      <c r="D51" s="84"/>
      <c r="E51" s="136" t="n">
        <v>111</v>
      </c>
      <c r="F51" s="85" t="s">
        <v>101</v>
      </c>
      <c r="G51" s="47" t="s">
        <v>188</v>
      </c>
      <c r="H51" s="49" t="n">
        <v>311</v>
      </c>
      <c r="I51" s="49" t="n">
        <v>336</v>
      </c>
      <c r="J51" s="49" t="n">
        <v>343</v>
      </c>
      <c r="K51" s="51"/>
      <c r="L51" s="55"/>
      <c r="M51" s="55"/>
      <c r="N51" s="55"/>
      <c r="O51" s="49" t="n">
        <f aca="false">H51+SUM(K51:N51)</f>
        <v>311</v>
      </c>
      <c r="P51" s="51" t="n">
        <v>66.85</v>
      </c>
      <c r="Q51" s="53" t="n">
        <f aca="false">ROUND(P51/$O51*100,0)</f>
        <v>21</v>
      </c>
      <c r="R51" s="51" t="n">
        <v>130.26</v>
      </c>
      <c r="S51" s="53" t="n">
        <f aca="false">ROUND(R51/$O51*100,0)</f>
        <v>42</v>
      </c>
      <c r="T51" s="55" t="n">
        <v>194.7</v>
      </c>
      <c r="U51" s="53" t="n">
        <f aca="false">ROUND(T51/$O51*100,0)</f>
        <v>63</v>
      </c>
      <c r="V51" s="55" t="n">
        <v>257.17</v>
      </c>
      <c r="W51" s="53" t="n">
        <f aca="false">ROUND(V51/$O51*100,0)</f>
        <v>83</v>
      </c>
    </row>
    <row r="52" customFormat="false" ht="12.8" hidden="false" customHeight="false" outlineLevel="0" collapsed="false">
      <c r="A52" s="96" t="n">
        <v>120601</v>
      </c>
      <c r="B52" s="90" t="s">
        <v>579</v>
      </c>
      <c r="C52" s="135" t="n">
        <v>625005</v>
      </c>
      <c r="D52" s="84"/>
      <c r="E52" s="136" t="n">
        <v>41</v>
      </c>
      <c r="F52" s="85" t="s">
        <v>101</v>
      </c>
      <c r="G52" s="47" t="s">
        <v>188</v>
      </c>
      <c r="H52" s="49" t="n">
        <v>59</v>
      </c>
      <c r="I52" s="49" t="n">
        <v>64</v>
      </c>
      <c r="J52" s="49" t="n">
        <v>65</v>
      </c>
      <c r="K52" s="51"/>
      <c r="L52" s="55"/>
      <c r="M52" s="55"/>
      <c r="N52" s="55" t="n">
        <v>41</v>
      </c>
      <c r="O52" s="49" t="n">
        <f aca="false">H52+SUM(K52:N52)</f>
        <v>100</v>
      </c>
      <c r="P52" s="51" t="n">
        <v>22.25</v>
      </c>
      <c r="Q52" s="53" t="n">
        <f aca="false">ROUND(P52/$O52*100,0)</f>
        <v>22</v>
      </c>
      <c r="R52" s="51" t="n">
        <v>40.66</v>
      </c>
      <c r="S52" s="53" t="n">
        <f aca="false">ROUND(R52/$O52*100,0)</f>
        <v>41</v>
      </c>
      <c r="T52" s="55" t="n">
        <v>56.19</v>
      </c>
      <c r="U52" s="53" t="n">
        <f aca="false">ROUND(T52/$O52*100,0)</f>
        <v>56</v>
      </c>
      <c r="V52" s="55" t="n">
        <v>99.62</v>
      </c>
      <c r="W52" s="53" t="n">
        <f aca="false">ROUND(V52/$O52*100,0)</f>
        <v>100</v>
      </c>
    </row>
    <row r="53" customFormat="false" ht="12.8" hidden="false" customHeight="false" outlineLevel="0" collapsed="false">
      <c r="A53" s="96" t="n">
        <v>120601</v>
      </c>
      <c r="B53" s="90" t="s">
        <v>579</v>
      </c>
      <c r="C53" s="135" t="n">
        <v>625007</v>
      </c>
      <c r="D53" s="84"/>
      <c r="E53" s="136" t="n">
        <v>111</v>
      </c>
      <c r="F53" s="85" t="s">
        <v>101</v>
      </c>
      <c r="G53" s="47" t="s">
        <v>189</v>
      </c>
      <c r="H53" s="49" t="n">
        <v>1476</v>
      </c>
      <c r="I53" s="49" t="n">
        <v>1680</v>
      </c>
      <c r="J53" s="49" t="n">
        <v>1714</v>
      </c>
      <c r="K53" s="51"/>
      <c r="L53" s="55"/>
      <c r="M53" s="55"/>
      <c r="N53" s="55"/>
      <c r="O53" s="49" t="n">
        <f aca="false">H53+SUM(K53:N53)</f>
        <v>1476</v>
      </c>
      <c r="P53" s="51" t="n">
        <v>317.8</v>
      </c>
      <c r="Q53" s="53" t="n">
        <f aca="false">ROUND(P53/$O53*100,0)</f>
        <v>22</v>
      </c>
      <c r="R53" s="51" t="n">
        <v>636.43</v>
      </c>
      <c r="S53" s="53" t="n">
        <f aca="false">ROUND(R53/$O53*100,0)</f>
        <v>43</v>
      </c>
      <c r="T53" s="55" t="n">
        <v>972.04</v>
      </c>
      <c r="U53" s="53" t="n">
        <f aca="false">ROUND(T53/$O53*100,0)</f>
        <v>66</v>
      </c>
      <c r="V53" s="55" t="n">
        <v>1274.02</v>
      </c>
      <c r="W53" s="53" t="n">
        <f aca="false">ROUND(V53/$O53*100,0)</f>
        <v>86</v>
      </c>
    </row>
    <row r="54" customFormat="false" ht="12.8" hidden="false" customHeight="false" outlineLevel="0" collapsed="false">
      <c r="A54" s="96" t="n">
        <v>120601</v>
      </c>
      <c r="B54" s="90" t="s">
        <v>579</v>
      </c>
      <c r="C54" s="135" t="n">
        <v>625007</v>
      </c>
      <c r="D54" s="84"/>
      <c r="E54" s="136" t="n">
        <v>41</v>
      </c>
      <c r="F54" s="85" t="s">
        <v>101</v>
      </c>
      <c r="G54" s="47" t="s">
        <v>189</v>
      </c>
      <c r="H54" s="49" t="n">
        <v>281</v>
      </c>
      <c r="I54" s="49" t="n">
        <v>320</v>
      </c>
      <c r="J54" s="49" t="n">
        <v>326</v>
      </c>
      <c r="K54" s="51"/>
      <c r="L54" s="55"/>
      <c r="M54" s="55"/>
      <c r="N54" s="55" t="n">
        <v>208</v>
      </c>
      <c r="O54" s="49" t="n">
        <f aca="false">H54+SUM(K54:N54)</f>
        <v>489</v>
      </c>
      <c r="P54" s="51" t="n">
        <v>105.75</v>
      </c>
      <c r="Q54" s="53" t="n">
        <f aca="false">ROUND(P54/$O54*100,0)</f>
        <v>22</v>
      </c>
      <c r="R54" s="51" t="n">
        <v>198.28</v>
      </c>
      <c r="S54" s="53" t="n">
        <f aca="false">ROUND(R54/$O54*100,0)</f>
        <v>41</v>
      </c>
      <c r="T54" s="55" t="n">
        <v>279.14</v>
      </c>
      <c r="U54" s="53" t="n">
        <f aca="false">ROUND(T54/$O54*100,0)</f>
        <v>57</v>
      </c>
      <c r="V54" s="55" t="n">
        <v>489.06</v>
      </c>
      <c r="W54" s="53" t="n">
        <f aca="false">ROUND(V54/$O54*100,0)</f>
        <v>100</v>
      </c>
    </row>
    <row r="55" customFormat="false" ht="12.8" hidden="false" customHeight="false" outlineLevel="0" collapsed="false">
      <c r="A55" s="96" t="n">
        <v>120601</v>
      </c>
      <c r="B55" s="90" t="s">
        <v>579</v>
      </c>
      <c r="C55" s="135" t="n">
        <v>627</v>
      </c>
      <c r="D55" s="84"/>
      <c r="E55" s="136" t="n">
        <v>41</v>
      </c>
      <c r="F55" s="85" t="s">
        <v>101</v>
      </c>
      <c r="G55" s="47" t="s">
        <v>190</v>
      </c>
      <c r="H55" s="49" t="n">
        <v>740</v>
      </c>
      <c r="I55" s="49" t="n">
        <v>861</v>
      </c>
      <c r="J55" s="49" t="n">
        <v>878</v>
      </c>
      <c r="K55" s="51"/>
      <c r="L55" s="55"/>
      <c r="M55" s="55"/>
      <c r="N55" s="55"/>
      <c r="O55" s="49" t="n">
        <f aca="false">H55+SUM(K55:N55)</f>
        <v>740</v>
      </c>
      <c r="P55" s="51" t="n">
        <v>141.86</v>
      </c>
      <c r="Q55" s="53" t="n">
        <f aca="false">ROUND(P55/$O55*100,0)</f>
        <v>19</v>
      </c>
      <c r="R55" s="51" t="n">
        <v>305.73</v>
      </c>
      <c r="S55" s="53" t="n">
        <f aca="false">ROUND(R55/$O55*100,0)</f>
        <v>41</v>
      </c>
      <c r="T55" s="55" t="n">
        <v>447.92</v>
      </c>
      <c r="U55" s="53" t="n">
        <f aca="false">ROUND(T55/$O55*100,0)</f>
        <v>61</v>
      </c>
      <c r="V55" s="55" t="n">
        <v>604.53</v>
      </c>
      <c r="W55" s="53" t="n">
        <f aca="false">ROUND(V55/$O55*100,0)</f>
        <v>82</v>
      </c>
    </row>
    <row r="56" customFormat="false" ht="12.8" hidden="false" customHeight="false" outlineLevel="0" collapsed="false">
      <c r="A56" s="96" t="n">
        <v>120601</v>
      </c>
      <c r="B56" s="90" t="s">
        <v>579</v>
      </c>
      <c r="C56" s="135" t="n">
        <v>620</v>
      </c>
      <c r="D56" s="84"/>
      <c r="E56" s="111" t="s">
        <v>361</v>
      </c>
      <c r="F56" s="85" t="s">
        <v>101</v>
      </c>
      <c r="G56" s="47" t="s">
        <v>191</v>
      </c>
      <c r="H56" s="49" t="n">
        <f aca="false">SUM(H39:H55)</f>
        <v>13758</v>
      </c>
      <c r="I56" s="49" t="n">
        <f aca="false">SUM(I39:I55)</f>
        <v>14761</v>
      </c>
      <c r="J56" s="49" t="n">
        <f aca="false">SUM(J39:J55)</f>
        <v>15056</v>
      </c>
      <c r="K56" s="51" t="n">
        <f aca="false">SUM(K39:K55)</f>
        <v>0</v>
      </c>
      <c r="L56" s="49" t="n">
        <f aca="false">SUM(L39:L55)</f>
        <v>0</v>
      </c>
      <c r="M56" s="49" t="n">
        <f aca="false">SUM(M39:M55)</f>
        <v>0</v>
      </c>
      <c r="N56" s="49" t="n">
        <f aca="false">SUM(N39:N55)</f>
        <v>1500</v>
      </c>
      <c r="O56" s="49" t="n">
        <f aca="false">SUM(O39:O55)</f>
        <v>15258</v>
      </c>
      <c r="P56" s="49" t="n">
        <f aca="false">SUM(P39:P55)</f>
        <v>3253.96</v>
      </c>
      <c r="Q56" s="53" t="n">
        <f aca="false">ROUND(P56/$O56*100,0)</f>
        <v>21</v>
      </c>
      <c r="R56" s="49" t="n">
        <f aca="false">SUM(R39:R55)</f>
        <v>6415.2</v>
      </c>
      <c r="S56" s="53" t="n">
        <f aca="false">ROUND(R56/$O56*100,0)</f>
        <v>42</v>
      </c>
      <c r="T56" s="49" t="n">
        <f aca="false">SUM(T39:T55)</f>
        <v>9577.68</v>
      </c>
      <c r="U56" s="53" t="n">
        <f aca="false">ROUND(T56/$O56*100,0)</f>
        <v>63</v>
      </c>
      <c r="V56" s="49" t="n">
        <f aca="false">SUM(V39:V55)</f>
        <v>13500.52</v>
      </c>
      <c r="W56" s="53" t="n">
        <f aca="false">ROUND(V56/$O56*100,0)</f>
        <v>88</v>
      </c>
    </row>
    <row r="57" customFormat="false" ht="12.8" hidden="false" customHeight="false" outlineLevel="0" collapsed="false">
      <c r="A57" s="96" t="n">
        <v>120601</v>
      </c>
      <c r="B57" s="90" t="s">
        <v>579</v>
      </c>
      <c r="C57" s="136" t="n">
        <v>632001</v>
      </c>
      <c r="D57" s="101" t="n">
        <v>1</v>
      </c>
      <c r="E57" s="136" t="n">
        <v>41</v>
      </c>
      <c r="F57" s="90" t="s">
        <v>101</v>
      </c>
      <c r="G57" s="61" t="s">
        <v>390</v>
      </c>
      <c r="H57" s="49" t="n">
        <v>2739</v>
      </c>
      <c r="I57" s="49" t="n">
        <f aca="false">H57</f>
        <v>2739</v>
      </c>
      <c r="J57" s="49" t="n">
        <f aca="false">I57</f>
        <v>2739</v>
      </c>
      <c r="K57" s="51"/>
      <c r="L57" s="55"/>
      <c r="M57" s="55"/>
      <c r="N57" s="55"/>
      <c r="O57" s="49" t="n">
        <f aca="false">H57+SUM(K57:N57)</f>
        <v>2739</v>
      </c>
      <c r="P57" s="51" t="n">
        <v>498</v>
      </c>
      <c r="Q57" s="53" t="n">
        <f aca="false">ROUND(P57/$O57*100,0)</f>
        <v>18</v>
      </c>
      <c r="R57" s="51" t="n">
        <v>1245</v>
      </c>
      <c r="S57" s="53" t="n">
        <f aca="false">ROUND(R57/$O57*100,0)</f>
        <v>45</v>
      </c>
      <c r="T57" s="55" t="n">
        <v>1992</v>
      </c>
      <c r="U57" s="53" t="n">
        <f aca="false">ROUND(T57/$O57*100,0)</f>
        <v>73</v>
      </c>
      <c r="V57" s="55" t="n">
        <v>2739</v>
      </c>
      <c r="W57" s="53" t="n">
        <f aca="false">ROUND(V57/$O57*100,0)</f>
        <v>100</v>
      </c>
    </row>
    <row r="58" customFormat="false" ht="12.8" hidden="false" customHeight="false" outlineLevel="0" collapsed="false">
      <c r="A58" s="96" t="n">
        <v>120601</v>
      </c>
      <c r="B58" s="90" t="s">
        <v>579</v>
      </c>
      <c r="C58" s="136" t="n">
        <v>632003</v>
      </c>
      <c r="D58" s="101"/>
      <c r="E58" s="136" t="n">
        <v>41</v>
      </c>
      <c r="F58" s="90" t="s">
        <v>101</v>
      </c>
      <c r="G58" s="61" t="s">
        <v>591</v>
      </c>
      <c r="H58" s="49" t="n">
        <v>350</v>
      </c>
      <c r="I58" s="49" t="n">
        <f aca="false">H58</f>
        <v>350</v>
      </c>
      <c r="J58" s="49" t="n">
        <f aca="false">I58</f>
        <v>350</v>
      </c>
      <c r="K58" s="51"/>
      <c r="L58" s="55"/>
      <c r="M58" s="55"/>
      <c r="N58" s="55"/>
      <c r="O58" s="49" t="n">
        <f aca="false">H58+SUM(K58:N58)</f>
        <v>350</v>
      </c>
      <c r="P58" s="51" t="n">
        <v>94.96</v>
      </c>
      <c r="Q58" s="53" t="n">
        <f aca="false">ROUND(P58/$O58*100,0)</f>
        <v>27</v>
      </c>
      <c r="R58" s="51" t="n">
        <v>177.07</v>
      </c>
      <c r="S58" s="53" t="n">
        <f aca="false">ROUND(R58/$O58*100,0)</f>
        <v>51</v>
      </c>
      <c r="T58" s="55" t="n">
        <v>246.01</v>
      </c>
      <c r="U58" s="53" t="n">
        <f aca="false">ROUND(T58/$O58*100,0)</f>
        <v>70</v>
      </c>
      <c r="V58" s="55" t="n">
        <v>317.2</v>
      </c>
      <c r="W58" s="53" t="n">
        <f aca="false">ROUND(V58/$O58*100,0)</f>
        <v>91</v>
      </c>
    </row>
    <row r="59" customFormat="false" ht="12.8" hidden="false" customHeight="false" outlineLevel="0" collapsed="false">
      <c r="A59" s="96" t="n">
        <v>120601</v>
      </c>
      <c r="B59" s="90" t="s">
        <v>579</v>
      </c>
      <c r="C59" s="136" t="n">
        <v>633004</v>
      </c>
      <c r="D59" s="101"/>
      <c r="E59" s="136" t="n">
        <v>41</v>
      </c>
      <c r="F59" s="90" t="s">
        <v>101</v>
      </c>
      <c r="G59" s="61" t="s">
        <v>285</v>
      </c>
      <c r="H59" s="49" t="n">
        <v>0</v>
      </c>
      <c r="I59" s="49" t="n">
        <f aca="false">H59</f>
        <v>0</v>
      </c>
      <c r="J59" s="49" t="n">
        <f aca="false">I59</f>
        <v>0</v>
      </c>
      <c r="K59" s="51"/>
      <c r="L59" s="55" t="n">
        <v>55</v>
      </c>
      <c r="M59" s="55"/>
      <c r="N59" s="55"/>
      <c r="O59" s="49" t="n">
        <f aca="false">H59+SUM(K59:N59)</f>
        <v>55</v>
      </c>
      <c r="P59" s="51" t="n">
        <v>0</v>
      </c>
      <c r="Q59" s="53" t="n">
        <f aca="false">ROUND(P59/$O59*100,0)</f>
        <v>0</v>
      </c>
      <c r="R59" s="51" t="n">
        <v>54.29</v>
      </c>
      <c r="S59" s="53" t="n">
        <f aca="false">ROUND(R59/$O59*100,0)</f>
        <v>99</v>
      </c>
      <c r="T59" s="55" t="n">
        <v>54.29</v>
      </c>
      <c r="U59" s="53" t="n">
        <f aca="false">ROUND(T59/$O59*100,0)</f>
        <v>99</v>
      </c>
      <c r="V59" s="55" t="n">
        <v>54.29</v>
      </c>
      <c r="W59" s="53" t="n">
        <f aca="false">ROUND(V59/$O59*100,0)</f>
        <v>99</v>
      </c>
    </row>
    <row r="60" customFormat="false" ht="12.8" hidden="false" customHeight="false" outlineLevel="0" collapsed="false">
      <c r="A60" s="96" t="n">
        <v>120601</v>
      </c>
      <c r="B60" s="90" t="s">
        <v>579</v>
      </c>
      <c r="C60" s="136" t="n">
        <v>633005</v>
      </c>
      <c r="D60" s="101"/>
      <c r="E60" s="136" t="n">
        <v>41</v>
      </c>
      <c r="F60" s="90" t="s">
        <v>101</v>
      </c>
      <c r="G60" s="61" t="s">
        <v>592</v>
      </c>
      <c r="H60" s="49" t="n">
        <v>0</v>
      </c>
      <c r="I60" s="49" t="n">
        <f aca="false">H60</f>
        <v>0</v>
      </c>
      <c r="J60" s="49" t="n">
        <f aca="false">I60</f>
        <v>0</v>
      </c>
      <c r="K60" s="51"/>
      <c r="L60" s="55" t="n">
        <v>55</v>
      </c>
      <c r="M60" s="55"/>
      <c r="N60" s="55"/>
      <c r="O60" s="49" t="n">
        <f aca="false">H60+SUM(K60:N60)</f>
        <v>55</v>
      </c>
      <c r="P60" s="51" t="n">
        <v>54</v>
      </c>
      <c r="Q60" s="53" t="n">
        <f aca="false">ROUND(P60/$O60*100,0)</f>
        <v>98</v>
      </c>
      <c r="R60" s="51" t="n">
        <v>54</v>
      </c>
      <c r="S60" s="53" t="n">
        <f aca="false">ROUND(R60/$O60*100,0)</f>
        <v>98</v>
      </c>
      <c r="T60" s="55" t="n">
        <v>54</v>
      </c>
      <c r="U60" s="53" t="n">
        <f aca="false">ROUND(T60/$O60*100,0)</f>
        <v>98</v>
      </c>
      <c r="V60" s="55" t="n">
        <v>54</v>
      </c>
      <c r="W60" s="53" t="n">
        <f aca="false">ROUND(V60/$O60*100,0)</f>
        <v>98</v>
      </c>
    </row>
    <row r="61" customFormat="false" ht="12.8" hidden="false" customHeight="false" outlineLevel="0" collapsed="false">
      <c r="A61" s="96" t="n">
        <v>120601</v>
      </c>
      <c r="B61" s="90" t="s">
        <v>579</v>
      </c>
      <c r="C61" s="136" t="n">
        <v>633006</v>
      </c>
      <c r="D61" s="101" t="n">
        <v>1</v>
      </c>
      <c r="E61" s="136" t="n">
        <v>41</v>
      </c>
      <c r="F61" s="90" t="s">
        <v>101</v>
      </c>
      <c r="G61" s="61" t="s">
        <v>593</v>
      </c>
      <c r="H61" s="49" t="n">
        <v>3600</v>
      </c>
      <c r="I61" s="49" t="n">
        <f aca="false">H61</f>
        <v>3600</v>
      </c>
      <c r="J61" s="49" t="n">
        <f aca="false">I61</f>
        <v>3600</v>
      </c>
      <c r="K61" s="51"/>
      <c r="L61" s="55" t="n">
        <v>-520</v>
      </c>
      <c r="M61" s="55" t="n">
        <v>-674.46</v>
      </c>
      <c r="N61" s="55"/>
      <c r="O61" s="49" t="n">
        <f aca="false">H61+SUM(K61:N61)</f>
        <v>2405.54</v>
      </c>
      <c r="P61" s="51" t="n">
        <v>0</v>
      </c>
      <c r="Q61" s="53" t="n">
        <f aca="false">ROUND(P61/$O61*100,0)</f>
        <v>0</v>
      </c>
      <c r="R61" s="51" t="n">
        <v>0</v>
      </c>
      <c r="S61" s="53" t="n">
        <f aca="false">ROUND(R61/$O61*100,0)</f>
        <v>0</v>
      </c>
      <c r="T61" s="55" t="n">
        <v>2405.54</v>
      </c>
      <c r="U61" s="53" t="n">
        <f aca="false">ROUND(T61/$O61*100,0)</f>
        <v>100</v>
      </c>
      <c r="V61" s="55" t="n">
        <v>2405.54</v>
      </c>
      <c r="W61" s="53" t="n">
        <f aca="false">ROUND(V61/$O61*100,0)</f>
        <v>100</v>
      </c>
    </row>
    <row r="62" customFormat="false" ht="12.8" hidden="false" customHeight="false" outlineLevel="0" collapsed="false">
      <c r="A62" s="96" t="n">
        <v>120601</v>
      </c>
      <c r="B62" s="90" t="s">
        <v>579</v>
      </c>
      <c r="C62" s="136" t="n">
        <v>633006</v>
      </c>
      <c r="D62" s="101" t="n">
        <v>2</v>
      </c>
      <c r="E62" s="136" t="n">
        <v>41</v>
      </c>
      <c r="F62" s="90" t="s">
        <v>101</v>
      </c>
      <c r="G62" s="61" t="s">
        <v>287</v>
      </c>
      <c r="H62" s="49" t="n">
        <v>400</v>
      </c>
      <c r="I62" s="49" t="n">
        <f aca="false">H62</f>
        <v>400</v>
      </c>
      <c r="J62" s="49" t="n">
        <f aca="false">I62</f>
        <v>400</v>
      </c>
      <c r="K62" s="51"/>
      <c r="L62" s="55"/>
      <c r="M62" s="55" t="n">
        <v>674.46</v>
      </c>
      <c r="N62" s="55"/>
      <c r="O62" s="49" t="n">
        <f aca="false">H62+SUM(K62:N62)</f>
        <v>1074.46</v>
      </c>
      <c r="P62" s="51" t="n">
        <v>9.8</v>
      </c>
      <c r="Q62" s="53" t="n">
        <f aca="false">ROUND(P62/$O62*100,0)</f>
        <v>1</v>
      </c>
      <c r="R62" s="51" t="n">
        <v>155.5</v>
      </c>
      <c r="S62" s="53" t="n">
        <f aca="false">ROUND(R62/$O62*100,0)</f>
        <v>14</v>
      </c>
      <c r="T62" s="55" t="n">
        <v>262.54</v>
      </c>
      <c r="U62" s="53" t="n">
        <f aca="false">ROUND(T62/$O62*100,0)</f>
        <v>24</v>
      </c>
      <c r="V62" s="55" t="n">
        <v>427.02</v>
      </c>
      <c r="W62" s="53" t="n">
        <f aca="false">ROUND(V62/$O62*100,0)</f>
        <v>40</v>
      </c>
    </row>
    <row r="63" customFormat="false" ht="12.8" hidden="false" customHeight="false" outlineLevel="0" collapsed="false">
      <c r="A63" s="96" t="n">
        <v>120601</v>
      </c>
      <c r="B63" s="90" t="s">
        <v>579</v>
      </c>
      <c r="C63" s="136" t="n">
        <v>633006</v>
      </c>
      <c r="D63" s="101" t="n">
        <v>3</v>
      </c>
      <c r="E63" s="136" t="n">
        <v>41</v>
      </c>
      <c r="F63" s="90" t="s">
        <v>101</v>
      </c>
      <c r="G63" s="61" t="s">
        <v>193</v>
      </c>
      <c r="H63" s="49" t="n">
        <v>700</v>
      </c>
      <c r="I63" s="49" t="n">
        <f aca="false">H63</f>
        <v>700</v>
      </c>
      <c r="J63" s="49" t="n">
        <f aca="false">I63</f>
        <v>700</v>
      </c>
      <c r="K63" s="51"/>
      <c r="L63" s="55"/>
      <c r="M63" s="55"/>
      <c r="N63" s="55" t="n">
        <v>-250</v>
      </c>
      <c r="O63" s="49" t="n">
        <f aca="false">H63+SUM(K63:N63)</f>
        <v>450</v>
      </c>
      <c r="P63" s="51" t="n">
        <v>31.29</v>
      </c>
      <c r="Q63" s="53" t="n">
        <f aca="false">ROUND(P63/$O63*100,0)</f>
        <v>7</v>
      </c>
      <c r="R63" s="51" t="n">
        <v>206.11</v>
      </c>
      <c r="S63" s="53" t="n">
        <f aca="false">ROUND(R63/$O63*100,0)</f>
        <v>46</v>
      </c>
      <c r="T63" s="55" t="n">
        <v>226.11</v>
      </c>
      <c r="U63" s="53" t="n">
        <f aca="false">ROUND(T63/$O63*100,0)</f>
        <v>50</v>
      </c>
      <c r="V63" s="55" t="n">
        <v>226.11</v>
      </c>
      <c r="W63" s="53" t="n">
        <f aca="false">ROUND(V63/$O63*100,0)</f>
        <v>50</v>
      </c>
    </row>
    <row r="64" customFormat="false" ht="12.8" hidden="false" customHeight="false" outlineLevel="0" collapsed="false">
      <c r="A64" s="96" t="n">
        <v>120601</v>
      </c>
      <c r="B64" s="90" t="s">
        <v>579</v>
      </c>
      <c r="C64" s="136" t="n">
        <v>633010</v>
      </c>
      <c r="D64" s="101"/>
      <c r="E64" s="136" t="n">
        <v>41</v>
      </c>
      <c r="F64" s="90" t="s">
        <v>101</v>
      </c>
      <c r="G64" s="61" t="s">
        <v>288</v>
      </c>
      <c r="H64" s="49" t="n">
        <v>500</v>
      </c>
      <c r="I64" s="49" t="n">
        <v>0</v>
      </c>
      <c r="J64" s="49" t="n">
        <v>0</v>
      </c>
      <c r="K64" s="51"/>
      <c r="L64" s="55"/>
      <c r="M64" s="55"/>
      <c r="N64" s="55"/>
      <c r="O64" s="49" t="n">
        <f aca="false">H64+SUM(K64:N64)</f>
        <v>500</v>
      </c>
      <c r="P64" s="51" t="n">
        <v>0</v>
      </c>
      <c r="Q64" s="53" t="n">
        <f aca="false">ROUND(P64/$O64*100,0)</f>
        <v>0</v>
      </c>
      <c r="R64" s="51" t="n">
        <v>405.9</v>
      </c>
      <c r="S64" s="53" t="n">
        <f aca="false">ROUND(R64/$O64*100,0)</f>
        <v>81</v>
      </c>
      <c r="T64" s="55" t="n">
        <v>429.9</v>
      </c>
      <c r="U64" s="53" t="n">
        <f aca="false">ROUND(T64/$O64*100,0)</f>
        <v>86</v>
      </c>
      <c r="V64" s="55" t="n">
        <v>429.9</v>
      </c>
      <c r="W64" s="53" t="n">
        <f aca="false">ROUND(V64/$O64*100,0)</f>
        <v>86</v>
      </c>
    </row>
    <row r="65" customFormat="false" ht="12.8" hidden="false" customHeight="false" outlineLevel="0" collapsed="false">
      <c r="A65" s="96" t="n">
        <v>120601</v>
      </c>
      <c r="B65" s="90" t="s">
        <v>579</v>
      </c>
      <c r="C65" s="136" t="n">
        <v>634001</v>
      </c>
      <c r="D65" s="101"/>
      <c r="E65" s="136" t="n">
        <v>41</v>
      </c>
      <c r="F65" s="90" t="s">
        <v>101</v>
      </c>
      <c r="G65" s="61" t="s">
        <v>195</v>
      </c>
      <c r="H65" s="49" t="n">
        <v>300</v>
      </c>
      <c r="I65" s="49" t="n">
        <f aca="false">H65</f>
        <v>300</v>
      </c>
      <c r="J65" s="49" t="n">
        <f aca="false">I65</f>
        <v>300</v>
      </c>
      <c r="K65" s="51"/>
      <c r="L65" s="55"/>
      <c r="M65" s="55"/>
      <c r="N65" s="55" t="n">
        <v>-180</v>
      </c>
      <c r="O65" s="49" t="n">
        <f aca="false">H65+SUM(K65:N65)</f>
        <v>120</v>
      </c>
      <c r="P65" s="51" t="n">
        <v>49.04</v>
      </c>
      <c r="Q65" s="53" t="n">
        <f aca="false">ROUND(P65/$O65*100,0)</f>
        <v>41</v>
      </c>
      <c r="R65" s="51" t="n">
        <v>85.46</v>
      </c>
      <c r="S65" s="53" t="n">
        <f aca="false">ROUND(R65/$O65*100,0)</f>
        <v>71</v>
      </c>
      <c r="T65" s="55" t="n">
        <v>85.46</v>
      </c>
      <c r="U65" s="53" t="n">
        <f aca="false">ROUND(T65/$O65*100,0)</f>
        <v>71</v>
      </c>
      <c r="V65" s="55" t="n">
        <v>85.46</v>
      </c>
      <c r="W65" s="53" t="n">
        <f aca="false">ROUND(V65/$O65*100,0)</f>
        <v>71</v>
      </c>
    </row>
    <row r="66" customFormat="false" ht="12.8" hidden="false" customHeight="false" outlineLevel="0" collapsed="false">
      <c r="A66" s="96" t="n">
        <v>120601</v>
      </c>
      <c r="B66" s="90" t="s">
        <v>579</v>
      </c>
      <c r="C66" s="136" t="n">
        <v>634004</v>
      </c>
      <c r="D66" s="101"/>
      <c r="E66" s="136" t="n">
        <v>41</v>
      </c>
      <c r="F66" s="90" t="s">
        <v>101</v>
      </c>
      <c r="G66" s="61" t="s">
        <v>485</v>
      </c>
      <c r="H66" s="49" t="n">
        <v>0</v>
      </c>
      <c r="I66" s="49" t="n">
        <f aca="false">H66</f>
        <v>0</v>
      </c>
      <c r="J66" s="49" t="n">
        <f aca="false">I66</f>
        <v>0</v>
      </c>
      <c r="K66" s="51"/>
      <c r="L66" s="55" t="n">
        <v>250</v>
      </c>
      <c r="M66" s="55"/>
      <c r="N66" s="55"/>
      <c r="O66" s="49" t="n">
        <f aca="false">H66+SUM(K66:N66)</f>
        <v>250</v>
      </c>
      <c r="P66" s="51" t="n">
        <v>0</v>
      </c>
      <c r="Q66" s="53" t="n">
        <f aca="false">ROUND(P66/$O66*100,0)</f>
        <v>0</v>
      </c>
      <c r="R66" s="51" t="n">
        <v>234</v>
      </c>
      <c r="S66" s="53" t="n">
        <f aca="false">ROUND(R66/$O66*100,0)</f>
        <v>94</v>
      </c>
      <c r="T66" s="55" t="n">
        <v>234</v>
      </c>
      <c r="U66" s="53" t="n">
        <f aca="false">ROUND(T66/$O66*100,0)</f>
        <v>94</v>
      </c>
      <c r="V66" s="55" t="n">
        <v>234</v>
      </c>
      <c r="W66" s="53" t="n">
        <f aca="false">ROUND(V66/$O66*100,0)</f>
        <v>94</v>
      </c>
    </row>
    <row r="67" customFormat="false" ht="12.8" hidden="false" customHeight="false" outlineLevel="0" collapsed="false">
      <c r="A67" s="96" t="n">
        <v>120601</v>
      </c>
      <c r="B67" s="90" t="s">
        <v>579</v>
      </c>
      <c r="C67" s="136" t="n">
        <v>635004</v>
      </c>
      <c r="D67" s="101"/>
      <c r="E67" s="136" t="n">
        <v>41</v>
      </c>
      <c r="F67" s="90" t="s">
        <v>101</v>
      </c>
      <c r="G67" s="61" t="s">
        <v>594</v>
      </c>
      <c r="H67" s="49" t="n">
        <v>0</v>
      </c>
      <c r="I67" s="49" t="n">
        <f aca="false">H67</f>
        <v>0</v>
      </c>
      <c r="J67" s="49" t="n">
        <f aca="false">I67</f>
        <v>0</v>
      </c>
      <c r="K67" s="51"/>
      <c r="L67" s="55" t="n">
        <v>50</v>
      </c>
      <c r="M67" s="55"/>
      <c r="N67" s="55"/>
      <c r="O67" s="49" t="n">
        <f aca="false">H67+SUM(K67:N67)</f>
        <v>50</v>
      </c>
      <c r="P67" s="51" t="n">
        <v>0</v>
      </c>
      <c r="Q67" s="53" t="n">
        <f aca="false">ROUND(P67/$O67*100,0)</f>
        <v>0</v>
      </c>
      <c r="R67" s="51" t="n">
        <v>45</v>
      </c>
      <c r="S67" s="53" t="n">
        <f aca="false">ROUND(R67/$O67*100,0)</f>
        <v>90</v>
      </c>
      <c r="T67" s="55" t="n">
        <v>45</v>
      </c>
      <c r="U67" s="53" t="n">
        <f aca="false">ROUND(T67/$O67*100,0)</f>
        <v>90</v>
      </c>
      <c r="V67" s="55" t="n">
        <v>45</v>
      </c>
      <c r="W67" s="53" t="n">
        <f aca="false">ROUND(V67/$O67*100,0)</f>
        <v>90</v>
      </c>
    </row>
    <row r="68" customFormat="false" ht="12.8" hidden="false" customHeight="false" outlineLevel="0" collapsed="false">
      <c r="A68" s="96" t="n">
        <v>120601</v>
      </c>
      <c r="B68" s="90" t="s">
        <v>579</v>
      </c>
      <c r="C68" s="136" t="n">
        <v>635006</v>
      </c>
      <c r="D68" s="101"/>
      <c r="E68" s="136" t="n">
        <v>41</v>
      </c>
      <c r="F68" s="90" t="s">
        <v>101</v>
      </c>
      <c r="G68" s="61" t="s">
        <v>506</v>
      </c>
      <c r="H68" s="49" t="n">
        <v>400</v>
      </c>
      <c r="I68" s="49" t="n">
        <f aca="false">H68</f>
        <v>400</v>
      </c>
      <c r="J68" s="49" t="n">
        <f aca="false">I68</f>
        <v>400</v>
      </c>
      <c r="K68" s="51"/>
      <c r="L68" s="55"/>
      <c r="M68" s="55"/>
      <c r="N68" s="55" t="n">
        <v>-175</v>
      </c>
      <c r="O68" s="49" t="n">
        <f aca="false">H68+SUM(K68:N68)</f>
        <v>225</v>
      </c>
      <c r="P68" s="51" t="n">
        <v>0</v>
      </c>
      <c r="Q68" s="53" t="n">
        <f aca="false">ROUND(P68/$O68*100,0)</f>
        <v>0</v>
      </c>
      <c r="R68" s="51" t="n">
        <v>0</v>
      </c>
      <c r="S68" s="53" t="n">
        <f aca="false">ROUND(R68/$O68*100,0)</f>
        <v>0</v>
      </c>
      <c r="T68" s="55" t="n">
        <v>9.3</v>
      </c>
      <c r="U68" s="53" t="n">
        <f aca="false">ROUND(T68/$O68*100,0)</f>
        <v>4</v>
      </c>
      <c r="V68" s="55" t="n">
        <v>155.13</v>
      </c>
      <c r="W68" s="53" t="n">
        <f aca="false">ROUND(V68/$O68*100,0)</f>
        <v>69</v>
      </c>
    </row>
    <row r="69" customFormat="false" ht="12.8" hidden="false" customHeight="false" outlineLevel="0" collapsed="false">
      <c r="A69" s="96" t="n">
        <v>120601</v>
      </c>
      <c r="B69" s="90" t="s">
        <v>579</v>
      </c>
      <c r="C69" s="136" t="n">
        <v>637004</v>
      </c>
      <c r="D69" s="101"/>
      <c r="E69" s="136" t="n">
        <v>41</v>
      </c>
      <c r="F69" s="90" t="s">
        <v>101</v>
      </c>
      <c r="G69" s="61" t="s">
        <v>212</v>
      </c>
      <c r="H69" s="49" t="n">
        <v>900</v>
      </c>
      <c r="I69" s="49" t="n">
        <f aca="false">H69</f>
        <v>900</v>
      </c>
      <c r="J69" s="49" t="n">
        <f aca="false">I69</f>
        <v>900</v>
      </c>
      <c r="K69" s="51"/>
      <c r="L69" s="55" t="n">
        <v>100</v>
      </c>
      <c r="M69" s="55"/>
      <c r="N69" s="55"/>
      <c r="O69" s="49" t="n">
        <f aca="false">H69+SUM(K69:N69)</f>
        <v>1000</v>
      </c>
      <c r="P69" s="51" t="n">
        <v>282.9</v>
      </c>
      <c r="Q69" s="53" t="n">
        <f aca="false">ROUND(P69/$O69*100,0)</f>
        <v>28</v>
      </c>
      <c r="R69" s="51" t="n">
        <v>743.51</v>
      </c>
      <c r="S69" s="53" t="n">
        <f aca="false">ROUND(R69/$O69*100,0)</f>
        <v>74</v>
      </c>
      <c r="T69" s="55" t="n">
        <v>996.28</v>
      </c>
      <c r="U69" s="53" t="n">
        <f aca="false">ROUND(T69/$O69*100,0)</f>
        <v>100</v>
      </c>
      <c r="V69" s="55" t="n">
        <v>996.28</v>
      </c>
      <c r="W69" s="53" t="n">
        <f aca="false">ROUND(V69/$O69*100,0)</f>
        <v>100</v>
      </c>
    </row>
    <row r="70" customFormat="false" ht="12.8" hidden="false" customHeight="false" outlineLevel="0" collapsed="false">
      <c r="A70" s="96" t="n">
        <v>120601</v>
      </c>
      <c r="B70" s="90" t="s">
        <v>579</v>
      </c>
      <c r="C70" s="136" t="n">
        <v>637012</v>
      </c>
      <c r="D70" s="101"/>
      <c r="E70" s="136" t="n">
        <v>41</v>
      </c>
      <c r="F70" s="90" t="s">
        <v>101</v>
      </c>
      <c r="G70" s="61" t="s">
        <v>293</v>
      </c>
      <c r="H70" s="49" t="n">
        <v>0</v>
      </c>
      <c r="I70" s="49" t="n">
        <f aca="false">H70</f>
        <v>0</v>
      </c>
      <c r="J70" s="49" t="n">
        <f aca="false">I70</f>
        <v>0</v>
      </c>
      <c r="K70" s="51"/>
      <c r="L70" s="55" t="n">
        <v>10</v>
      </c>
      <c r="M70" s="55"/>
      <c r="N70" s="55"/>
      <c r="O70" s="49" t="n">
        <f aca="false">H70+SUM(K70:N70)</f>
        <v>10</v>
      </c>
      <c r="P70" s="51" t="n">
        <v>0</v>
      </c>
      <c r="Q70" s="53" t="n">
        <f aca="false">ROUND(P70/$O70*100,0)</f>
        <v>0</v>
      </c>
      <c r="R70" s="51" t="n">
        <v>3</v>
      </c>
      <c r="S70" s="53" t="n">
        <f aca="false">ROUND(R70/$O70*100,0)</f>
        <v>30</v>
      </c>
      <c r="T70" s="55" t="n">
        <v>3</v>
      </c>
      <c r="U70" s="53" t="n">
        <f aca="false">ROUND(T70/$O70*100,0)</f>
        <v>30</v>
      </c>
      <c r="V70" s="55" t="n">
        <v>3</v>
      </c>
      <c r="W70" s="53" t="n">
        <f aca="false">ROUND(V70/$O70*100,0)</f>
        <v>30</v>
      </c>
    </row>
    <row r="71" customFormat="false" ht="12.8" hidden="false" customHeight="false" outlineLevel="0" collapsed="false">
      <c r="A71" s="96" t="n">
        <v>120601</v>
      </c>
      <c r="B71" s="90" t="s">
        <v>579</v>
      </c>
      <c r="C71" s="136" t="n">
        <v>637014</v>
      </c>
      <c r="D71" s="101"/>
      <c r="E71" s="136" t="n">
        <v>41</v>
      </c>
      <c r="F71" s="90" t="s">
        <v>101</v>
      </c>
      <c r="G71" s="61" t="s">
        <v>595</v>
      </c>
      <c r="H71" s="49" t="n">
        <v>3520</v>
      </c>
      <c r="I71" s="50" t="n">
        <f aca="false">ROUND((250-30)*5*3.2,0)</f>
        <v>3520</v>
      </c>
      <c r="J71" s="50" t="n">
        <f aca="false">ROUND((247-30)*5*3.2,0)</f>
        <v>3472</v>
      </c>
      <c r="K71" s="51"/>
      <c r="L71" s="55"/>
      <c r="M71" s="55"/>
      <c r="N71" s="55" t="n">
        <v>250</v>
      </c>
      <c r="O71" s="49" t="n">
        <f aca="false">H71+SUM(K71:N71)</f>
        <v>3770</v>
      </c>
      <c r="P71" s="51" t="n">
        <v>873.6</v>
      </c>
      <c r="Q71" s="53" t="n">
        <f aca="false">ROUND(P71/$O71*100,0)</f>
        <v>23</v>
      </c>
      <c r="R71" s="51" t="n">
        <v>1715.2</v>
      </c>
      <c r="S71" s="53" t="n">
        <f aca="false">ROUND(R71/$O71*100,0)</f>
        <v>45</v>
      </c>
      <c r="T71" s="55" t="n">
        <v>2665.6</v>
      </c>
      <c r="U71" s="53" t="n">
        <f aca="false">ROUND(T71/$O71*100,0)</f>
        <v>71</v>
      </c>
      <c r="V71" s="55" t="n">
        <v>3753.6</v>
      </c>
      <c r="W71" s="53" t="n">
        <f aca="false">ROUND(V71/$O71*100,0)</f>
        <v>100</v>
      </c>
    </row>
    <row r="72" customFormat="false" ht="12.8" hidden="false" customHeight="false" outlineLevel="0" collapsed="false">
      <c r="A72" s="96" t="n">
        <v>120601</v>
      </c>
      <c r="B72" s="90" t="s">
        <v>579</v>
      </c>
      <c r="C72" s="136" t="n">
        <v>637015</v>
      </c>
      <c r="D72" s="101"/>
      <c r="E72" s="136" t="n">
        <v>41</v>
      </c>
      <c r="F72" s="90" t="s">
        <v>101</v>
      </c>
      <c r="G72" s="61" t="s">
        <v>315</v>
      </c>
      <c r="H72" s="49" t="n">
        <v>286</v>
      </c>
      <c r="I72" s="49" t="n">
        <f aca="false">H72</f>
        <v>286</v>
      </c>
      <c r="J72" s="49" t="n">
        <f aca="false">I72</f>
        <v>286</v>
      </c>
      <c r="K72" s="51"/>
      <c r="L72" s="55"/>
      <c r="M72" s="55"/>
      <c r="N72" s="55" t="n">
        <v>-187</v>
      </c>
      <c r="O72" s="49" t="n">
        <f aca="false">H72+SUM(K72:N72)</f>
        <v>99</v>
      </c>
      <c r="P72" s="51" t="n">
        <v>86</v>
      </c>
      <c r="Q72" s="53" t="n">
        <f aca="false">ROUND(P72/$O72*100,0)</f>
        <v>87</v>
      </c>
      <c r="R72" s="51" t="n">
        <v>98.41</v>
      </c>
      <c r="S72" s="53" t="n">
        <f aca="false">ROUND(R72/$O72*100,0)</f>
        <v>99</v>
      </c>
      <c r="T72" s="55" t="n">
        <v>98.41</v>
      </c>
      <c r="U72" s="53" t="n">
        <f aca="false">ROUND(T72/$O72*100,0)</f>
        <v>99</v>
      </c>
      <c r="V72" s="55" t="n">
        <v>98.41</v>
      </c>
      <c r="W72" s="53" t="n">
        <f aca="false">ROUND(V72/$O72*100,0)</f>
        <v>99</v>
      </c>
    </row>
    <row r="73" customFormat="false" ht="12.8" hidden="false" customHeight="false" outlineLevel="0" collapsed="false">
      <c r="A73" s="96" t="n">
        <v>120601</v>
      </c>
      <c r="B73" s="90" t="s">
        <v>579</v>
      </c>
      <c r="C73" s="136" t="n">
        <v>637016</v>
      </c>
      <c r="D73" s="101"/>
      <c r="E73" s="136" t="n">
        <v>41</v>
      </c>
      <c r="F73" s="90" t="s">
        <v>101</v>
      </c>
      <c r="G73" s="61" t="s">
        <v>208</v>
      </c>
      <c r="H73" s="49" t="n">
        <v>386</v>
      </c>
      <c r="I73" s="50" t="n">
        <f aca="false">ROUND(H73*1.02,0)</f>
        <v>394</v>
      </c>
      <c r="J73" s="50" t="n">
        <f aca="false">ROUND(I73*1.02,0)</f>
        <v>402</v>
      </c>
      <c r="K73" s="51"/>
      <c r="L73" s="55"/>
      <c r="M73" s="55"/>
      <c r="N73" s="55" t="n">
        <v>36</v>
      </c>
      <c r="O73" s="49" t="n">
        <f aca="false">H73+SUM(K73:N73)</f>
        <v>422</v>
      </c>
      <c r="P73" s="51" t="n">
        <v>101.32</v>
      </c>
      <c r="Q73" s="53" t="n">
        <f aca="false">ROUND(P73/$O73*100,0)</f>
        <v>24</v>
      </c>
      <c r="R73" s="51" t="n">
        <v>200.47</v>
      </c>
      <c r="S73" s="53" t="n">
        <f aca="false">ROUND(R73/$O73*100,0)</f>
        <v>48</v>
      </c>
      <c r="T73" s="55" t="n">
        <v>294.15</v>
      </c>
      <c r="U73" s="53" t="n">
        <f aca="false">ROUND(T73/$O73*100,0)</f>
        <v>70</v>
      </c>
      <c r="V73" s="55" t="n">
        <v>422.01</v>
      </c>
      <c r="W73" s="53" t="n">
        <f aca="false">ROUND(V73/$O73*100,0)</f>
        <v>100</v>
      </c>
    </row>
    <row r="74" customFormat="false" ht="12.8" hidden="false" customHeight="false" outlineLevel="0" collapsed="false">
      <c r="A74" s="96" t="n">
        <v>120601</v>
      </c>
      <c r="B74" s="90" t="s">
        <v>579</v>
      </c>
      <c r="C74" s="136" t="n">
        <v>637027</v>
      </c>
      <c r="D74" s="101"/>
      <c r="E74" s="136" t="n">
        <v>41</v>
      </c>
      <c r="F74" s="90" t="s">
        <v>101</v>
      </c>
      <c r="G74" s="61" t="s">
        <v>277</v>
      </c>
      <c r="H74" s="49" t="n">
        <v>0</v>
      </c>
      <c r="I74" s="50" t="n">
        <v>0</v>
      </c>
      <c r="J74" s="50" t="n">
        <v>0</v>
      </c>
      <c r="K74" s="51"/>
      <c r="L74" s="55"/>
      <c r="M74" s="55"/>
      <c r="N74" s="55" t="n">
        <v>180</v>
      </c>
      <c r="O74" s="49" t="n">
        <f aca="false">H74+SUM(K74:N74)</f>
        <v>180</v>
      </c>
      <c r="P74" s="51" t="n">
        <v>0</v>
      </c>
      <c r="Q74" s="53" t="n">
        <f aca="false">ROUND(P74/$O74*100,0)</f>
        <v>0</v>
      </c>
      <c r="R74" s="51" t="n">
        <v>0</v>
      </c>
      <c r="S74" s="53" t="n">
        <f aca="false">ROUND(R74/$O74*100,0)</f>
        <v>0</v>
      </c>
      <c r="T74" s="55" t="n">
        <v>0</v>
      </c>
      <c r="U74" s="53" t="n">
        <f aca="false">ROUND(T74/$O74*100,0)</f>
        <v>0</v>
      </c>
      <c r="V74" s="55" t="n">
        <v>180</v>
      </c>
      <c r="W74" s="53" t="n">
        <f aca="false">ROUND(V74/$O74*100,0)</f>
        <v>100</v>
      </c>
    </row>
    <row r="75" customFormat="false" ht="12.8" hidden="false" customHeight="false" outlineLevel="0" collapsed="false">
      <c r="A75" s="96" t="n">
        <v>120601</v>
      </c>
      <c r="B75" s="90" t="s">
        <v>579</v>
      </c>
      <c r="C75" s="136" t="n">
        <v>637037</v>
      </c>
      <c r="D75" s="101"/>
      <c r="E75" s="85" t="s">
        <v>150</v>
      </c>
      <c r="F75" s="90" t="s">
        <v>101</v>
      </c>
      <c r="G75" s="61" t="s">
        <v>596</v>
      </c>
      <c r="H75" s="49" t="n">
        <f aca="false">ROUND(1209.8,0)</f>
        <v>1210</v>
      </c>
      <c r="I75" s="49" t="n">
        <v>0</v>
      </c>
      <c r="J75" s="49" t="n">
        <v>0</v>
      </c>
      <c r="K75" s="51" t="n">
        <v>-0.2</v>
      </c>
      <c r="L75" s="55"/>
      <c r="M75" s="55"/>
      <c r="N75" s="55"/>
      <c r="O75" s="49" t="n">
        <f aca="false">H75+SUM(K75:N75)</f>
        <v>1209.8</v>
      </c>
      <c r="P75" s="51" t="n">
        <v>1209.8</v>
      </c>
      <c r="Q75" s="53" t="n">
        <f aca="false">ROUND(P75/$O75*100,0)</f>
        <v>100</v>
      </c>
      <c r="R75" s="51" t="n">
        <v>1209.8</v>
      </c>
      <c r="S75" s="53" t="n">
        <f aca="false">ROUND(R75/$O75*100,0)</f>
        <v>100</v>
      </c>
      <c r="T75" s="55" t="n">
        <v>1209.8</v>
      </c>
      <c r="U75" s="53" t="n">
        <f aca="false">ROUND(T75/$O75*100,0)</f>
        <v>100</v>
      </c>
      <c r="V75" s="55" t="n">
        <v>1209.8</v>
      </c>
      <c r="W75" s="53" t="n">
        <f aca="false">ROUND(V75/$O75*100,0)</f>
        <v>100</v>
      </c>
    </row>
    <row r="76" customFormat="false" ht="12.8" hidden="false" customHeight="false" outlineLevel="0" collapsed="false">
      <c r="A76" s="96" t="n">
        <v>120601</v>
      </c>
      <c r="B76" s="90" t="s">
        <v>579</v>
      </c>
      <c r="C76" s="136" t="n">
        <v>642015</v>
      </c>
      <c r="D76" s="101"/>
      <c r="E76" s="85" t="n">
        <v>41</v>
      </c>
      <c r="F76" s="90" t="s">
        <v>101</v>
      </c>
      <c r="G76" s="61" t="s">
        <v>200</v>
      </c>
      <c r="H76" s="49" t="n">
        <v>0</v>
      </c>
      <c r="I76" s="49" t="n">
        <f aca="false">H76</f>
        <v>0</v>
      </c>
      <c r="J76" s="49" t="n">
        <f aca="false">I76</f>
        <v>0</v>
      </c>
      <c r="K76" s="51"/>
      <c r="L76" s="55" t="n">
        <v>186.26</v>
      </c>
      <c r="M76" s="55"/>
      <c r="N76" s="55" t="n">
        <v>74</v>
      </c>
      <c r="O76" s="49" t="n">
        <f aca="false">H76+SUM(K76:N76)</f>
        <v>260.26</v>
      </c>
      <c r="P76" s="51" t="n">
        <v>0</v>
      </c>
      <c r="Q76" s="53" t="n">
        <f aca="false">ROUND(P76/$O76*100,0)</f>
        <v>0</v>
      </c>
      <c r="R76" s="51" t="n">
        <v>115.26</v>
      </c>
      <c r="S76" s="53" t="n">
        <f aca="false">ROUND(R76/$O76*100,0)</f>
        <v>44</v>
      </c>
      <c r="T76" s="55" t="n">
        <v>186.26</v>
      </c>
      <c r="U76" s="53" t="n">
        <f aca="false">ROUND(T76/$O76*100,0)</f>
        <v>72</v>
      </c>
      <c r="V76" s="55" t="n">
        <v>260.06</v>
      </c>
      <c r="W76" s="53" t="n">
        <f aca="false">ROUND(V76/$O76*100,0)</f>
        <v>100</v>
      </c>
    </row>
    <row r="77" customFormat="false" ht="12.8" hidden="false" customHeight="false" outlineLevel="0" collapsed="false">
      <c r="A77" s="96" t="n">
        <v>120601</v>
      </c>
      <c r="B77" s="90" t="s">
        <v>579</v>
      </c>
      <c r="C77" s="136" t="n">
        <v>716</v>
      </c>
      <c r="D77" s="101"/>
      <c r="E77" s="136" t="n">
        <v>41</v>
      </c>
      <c r="F77" s="90" t="s">
        <v>137</v>
      </c>
      <c r="G77" s="61" t="s">
        <v>203</v>
      </c>
      <c r="H77" s="49" t="n">
        <v>1000</v>
      </c>
      <c r="I77" s="49" t="n">
        <v>0</v>
      </c>
      <c r="J77" s="49" t="n">
        <v>0</v>
      </c>
      <c r="K77" s="51"/>
      <c r="L77" s="55"/>
      <c r="M77" s="55"/>
      <c r="N77" s="55"/>
      <c r="O77" s="49" t="n">
        <f aca="false">H77+SUM(K77:N77)</f>
        <v>1000</v>
      </c>
      <c r="P77" s="51" t="n">
        <v>0</v>
      </c>
      <c r="Q77" s="53" t="n">
        <f aca="false">ROUND(P77/$O77*100,0)</f>
        <v>0</v>
      </c>
      <c r="R77" s="51" t="n">
        <v>0</v>
      </c>
      <c r="S77" s="53" t="n">
        <f aca="false">ROUND(R77/$O77*100,0)</f>
        <v>0</v>
      </c>
      <c r="T77" s="55" t="n">
        <v>0</v>
      </c>
      <c r="U77" s="53" t="n">
        <f aca="false">ROUND(T77/$O77*100,0)</f>
        <v>0</v>
      </c>
      <c r="V77" s="55" t="n">
        <v>1000</v>
      </c>
      <c r="W77" s="53" t="n">
        <f aca="false">ROUND(V77/$O77*100,0)</f>
        <v>100</v>
      </c>
    </row>
    <row r="78" customFormat="false" ht="12.8" hidden="false" customHeight="false" outlineLevel="0" collapsed="false">
      <c r="A78" s="96" t="n">
        <v>120601</v>
      </c>
      <c r="B78" s="90" t="s">
        <v>579</v>
      </c>
      <c r="C78" s="136" t="n">
        <v>717002</v>
      </c>
      <c r="D78" s="101"/>
      <c r="E78" s="136" t="n">
        <v>41</v>
      </c>
      <c r="F78" s="90" t="s">
        <v>137</v>
      </c>
      <c r="G78" s="61" t="s">
        <v>597</v>
      </c>
      <c r="H78" s="49" t="n">
        <v>5000</v>
      </c>
      <c r="I78" s="49" t="n">
        <v>7000</v>
      </c>
      <c r="J78" s="49" t="n">
        <v>0</v>
      </c>
      <c r="K78" s="51"/>
      <c r="L78" s="55"/>
      <c r="M78" s="55"/>
      <c r="N78" s="55" t="n">
        <v>-2000</v>
      </c>
      <c r="O78" s="49" t="n">
        <f aca="false">H78+SUM(K78:N78)</f>
        <v>3000</v>
      </c>
      <c r="P78" s="51" t="n">
        <v>0</v>
      </c>
      <c r="Q78" s="53" t="n">
        <f aca="false">ROUND(P78/$O78*100,0)</f>
        <v>0</v>
      </c>
      <c r="R78" s="51" t="n">
        <v>2179.75</v>
      </c>
      <c r="S78" s="53" t="n">
        <f aca="false">ROUND(R78/$O78*100,0)</f>
        <v>73</v>
      </c>
      <c r="T78" s="55" t="n">
        <v>2534.61</v>
      </c>
      <c r="U78" s="53" t="n">
        <f aca="false">ROUND(T78/$O78*100,0)</f>
        <v>84</v>
      </c>
      <c r="V78" s="55" t="n">
        <v>2534.61</v>
      </c>
      <c r="W78" s="53" t="n">
        <f aca="false">ROUND(V78/$O78*100,0)</f>
        <v>84</v>
      </c>
    </row>
    <row r="79" customFormat="false" ht="12.8" hidden="false" customHeight="false" outlineLevel="0" collapsed="false">
      <c r="A79" s="103" t="n">
        <v>120601</v>
      </c>
      <c r="B79" s="127"/>
      <c r="C79" s="127"/>
      <c r="D79" s="129"/>
      <c r="E79" s="127"/>
      <c r="F79" s="127"/>
      <c r="G79" s="107" t="s">
        <v>84</v>
      </c>
      <c r="H79" s="108" t="n">
        <f aca="false">H38+SUM(H56:H78)</f>
        <v>72035</v>
      </c>
      <c r="I79" s="108" t="n">
        <f aca="false">I38+SUM(I56:I78)</f>
        <v>75789</v>
      </c>
      <c r="J79" s="108" t="n">
        <f aca="false">J38+SUM(J56:J78)</f>
        <v>69853</v>
      </c>
      <c r="K79" s="109" t="n">
        <f aca="false">K38+SUM(K56:K78)</f>
        <v>-0.2</v>
      </c>
      <c r="L79" s="108" t="n">
        <f aca="false">L38+SUM(L56:L78)</f>
        <v>0</v>
      </c>
      <c r="M79" s="108" t="n">
        <f aca="false">M38+SUM(M56:M78)</f>
        <v>0</v>
      </c>
      <c r="N79" s="108" t="n">
        <f aca="false">N38+SUM(N56:N78)</f>
        <v>0</v>
      </c>
      <c r="O79" s="108" t="n">
        <f aca="false">O38+SUM(O56:O78)</f>
        <v>72034.8</v>
      </c>
      <c r="P79" s="108" t="n">
        <f aca="false">P38+SUM(P56:P78)</f>
        <v>15352.35</v>
      </c>
      <c r="Q79" s="110" t="n">
        <f aca="false">ROUND(P79/$O79*100,0)</f>
        <v>21</v>
      </c>
      <c r="R79" s="108" t="n">
        <f aca="false">R38+SUM(R56:R78)</f>
        <v>32936.94</v>
      </c>
      <c r="S79" s="110" t="n">
        <f aca="false">ROUND(R79/$O79*100,0)</f>
        <v>46</v>
      </c>
      <c r="T79" s="108" t="n">
        <f aca="false">T38+SUM(T56:T78)</f>
        <v>49724.64</v>
      </c>
      <c r="U79" s="110" t="n">
        <f aca="false">ROUND(T79/$O79*100,0)</f>
        <v>69</v>
      </c>
      <c r="V79" s="108" t="n">
        <f aca="false">V38+SUM(V56:V78)</f>
        <v>67816.12</v>
      </c>
      <c r="W79" s="110" t="n">
        <f aca="false">ROUND(V79/$O79*100,0)</f>
        <v>94</v>
      </c>
    </row>
    <row r="80" customFormat="false" ht="12.8" hidden="false" customHeight="false" outlineLevel="0" collapsed="false">
      <c r="A80" s="96" t="n">
        <v>120601</v>
      </c>
      <c r="B80" s="90" t="s">
        <v>579</v>
      </c>
      <c r="C80" s="90" t="n">
        <v>611</v>
      </c>
      <c r="D80" s="137"/>
      <c r="E80" s="90" t="s">
        <v>163</v>
      </c>
      <c r="F80" s="90" t="s">
        <v>101</v>
      </c>
      <c r="G80" s="56" t="s">
        <v>180</v>
      </c>
      <c r="H80" s="58" t="n">
        <v>9599</v>
      </c>
      <c r="I80" s="58" t="n">
        <v>0</v>
      </c>
      <c r="J80" s="58" t="n">
        <v>0</v>
      </c>
      <c r="K80" s="59" t="n">
        <v>-839.59</v>
      </c>
      <c r="L80" s="60"/>
      <c r="M80" s="60"/>
      <c r="N80" s="60" t="n">
        <v>-320</v>
      </c>
      <c r="O80" s="49" t="n">
        <f aca="false">H80+SUM(K80:N80)</f>
        <v>8439.41</v>
      </c>
      <c r="P80" s="59" t="n">
        <v>2698.46</v>
      </c>
      <c r="Q80" s="53" t="n">
        <f aca="false">ROUND(P80/$O80*100,0)</f>
        <v>32</v>
      </c>
      <c r="R80" s="59" t="n">
        <v>5588.6</v>
      </c>
      <c r="S80" s="53" t="n">
        <f aca="false">ROUND(R80/$O80*100,0)</f>
        <v>66</v>
      </c>
      <c r="T80" s="60" t="n">
        <v>6929.8</v>
      </c>
      <c r="U80" s="53" t="n">
        <f aca="false">ROUND(T80/$O80*100,0)</f>
        <v>82</v>
      </c>
      <c r="V80" s="60" t="n">
        <v>6929.8</v>
      </c>
      <c r="W80" s="53" t="n">
        <f aca="false">ROUND(V80/$O80*100,0)</f>
        <v>82</v>
      </c>
    </row>
    <row r="81" customFormat="false" ht="12.8" hidden="false" customHeight="false" outlineLevel="0" collapsed="false">
      <c r="A81" s="96" t="n">
        <v>120601</v>
      </c>
      <c r="B81" s="90" t="s">
        <v>579</v>
      </c>
      <c r="C81" s="90" t="n">
        <v>611</v>
      </c>
      <c r="D81" s="137"/>
      <c r="E81" s="90" t="s">
        <v>165</v>
      </c>
      <c r="F81" s="90" t="s">
        <v>101</v>
      </c>
      <c r="G81" s="56" t="s">
        <v>180</v>
      </c>
      <c r="H81" s="58" t="n">
        <v>1500</v>
      </c>
      <c r="I81" s="58" t="n">
        <v>0</v>
      </c>
      <c r="J81" s="58" t="n">
        <v>0</v>
      </c>
      <c r="K81" s="59"/>
      <c r="L81" s="60"/>
      <c r="M81" s="60"/>
      <c r="N81" s="60"/>
      <c r="O81" s="49" t="n">
        <f aca="false">H81+SUM(K81:N81)</f>
        <v>1500</v>
      </c>
      <c r="P81" s="59" t="n">
        <v>476.2</v>
      </c>
      <c r="Q81" s="53" t="n">
        <f aca="false">ROUND(P81/$O81*100,0)</f>
        <v>32</v>
      </c>
      <c r="R81" s="59" t="n">
        <v>986.2</v>
      </c>
      <c r="S81" s="53" t="n">
        <f aca="false">ROUND(R81/$O81*100,0)</f>
        <v>66</v>
      </c>
      <c r="T81" s="60" t="n">
        <v>1209.3</v>
      </c>
      <c r="U81" s="53" t="n">
        <f aca="false">ROUND(T81/$O81*100,0)</f>
        <v>81</v>
      </c>
      <c r="V81" s="60" t="n">
        <v>1209.3</v>
      </c>
      <c r="W81" s="53" t="n">
        <f aca="false">ROUND(V81/$O81*100,0)</f>
        <v>81</v>
      </c>
    </row>
    <row r="82" customFormat="false" ht="12.8" hidden="false" customHeight="false" outlineLevel="0" collapsed="false">
      <c r="A82" s="96" t="n">
        <v>120601</v>
      </c>
      <c r="B82" s="90" t="s">
        <v>579</v>
      </c>
      <c r="C82" s="90" t="n">
        <v>611</v>
      </c>
      <c r="D82" s="137"/>
      <c r="E82" s="136" t="n">
        <v>41</v>
      </c>
      <c r="F82" s="90" t="s">
        <v>101</v>
      </c>
      <c r="G82" s="56" t="s">
        <v>180</v>
      </c>
      <c r="H82" s="58" t="n">
        <v>3900</v>
      </c>
      <c r="I82" s="58" t="n">
        <v>0</v>
      </c>
      <c r="J82" s="58" t="n">
        <v>0</v>
      </c>
      <c r="K82" s="59"/>
      <c r="L82" s="60" t="n">
        <v>-158.98</v>
      </c>
      <c r="M82" s="60"/>
      <c r="N82" s="60" t="n">
        <v>-183</v>
      </c>
      <c r="O82" s="49" t="n">
        <f aca="false">H82+SUM(K82:N82)</f>
        <v>3558.02</v>
      </c>
      <c r="P82" s="59" t="n">
        <v>1400.23</v>
      </c>
      <c r="Q82" s="53" t="n">
        <f aca="false">ROUND(P82/$O82*100,0)</f>
        <v>39</v>
      </c>
      <c r="R82" s="59" t="n">
        <v>1502.4</v>
      </c>
      <c r="S82" s="53" t="n">
        <f aca="false">ROUND(R82/$O82*100,0)</f>
        <v>42</v>
      </c>
      <c r="T82" s="60" t="n">
        <v>15.1</v>
      </c>
      <c r="U82" s="53" t="n">
        <f aca="false">ROUND(T82/$O82*100,0)</f>
        <v>0</v>
      </c>
      <c r="V82" s="60" t="n">
        <v>2339.92</v>
      </c>
      <c r="W82" s="53" t="n">
        <f aca="false">ROUND(V82/$O82*100,0)</f>
        <v>66</v>
      </c>
    </row>
    <row r="83" customFormat="false" ht="12.8" hidden="false" customHeight="false" outlineLevel="0" collapsed="false">
      <c r="A83" s="96" t="n">
        <v>120601</v>
      </c>
      <c r="B83" s="90" t="s">
        <v>579</v>
      </c>
      <c r="C83" s="90" t="n">
        <v>612001</v>
      </c>
      <c r="D83" s="137"/>
      <c r="E83" s="90" t="s">
        <v>163</v>
      </c>
      <c r="F83" s="90" t="s">
        <v>101</v>
      </c>
      <c r="G83" s="56" t="s">
        <v>209</v>
      </c>
      <c r="H83" s="58" t="n">
        <v>0</v>
      </c>
      <c r="I83" s="58" t="n">
        <v>0</v>
      </c>
      <c r="J83" s="58" t="n">
        <v>0</v>
      </c>
      <c r="K83" s="59"/>
      <c r="L83" s="60"/>
      <c r="M83" s="60"/>
      <c r="N83" s="60" t="n">
        <v>85</v>
      </c>
      <c r="O83" s="49" t="n">
        <f aca="false">H83+SUM(K83:N83)</f>
        <v>85</v>
      </c>
      <c r="P83" s="59" t="n">
        <v>0</v>
      </c>
      <c r="Q83" s="53" t="n">
        <f aca="false">ROUND(P83/$O83*100,0)</f>
        <v>0</v>
      </c>
      <c r="R83" s="59" t="n">
        <v>0</v>
      </c>
      <c r="S83" s="53" t="n">
        <f aca="false">ROUND(R83/$O83*100,0)</f>
        <v>0</v>
      </c>
      <c r="T83" s="60" t="n">
        <v>84.23</v>
      </c>
      <c r="U83" s="53" t="n">
        <f aca="false">ROUND(T83/$O83*100,0)</f>
        <v>99</v>
      </c>
      <c r="V83" s="60" t="n">
        <v>84.23</v>
      </c>
      <c r="W83" s="53" t="n">
        <f aca="false">ROUND(V83/$O83*100,0)</f>
        <v>99</v>
      </c>
    </row>
    <row r="84" customFormat="false" ht="12.8" hidden="false" customHeight="false" outlineLevel="0" collapsed="false">
      <c r="A84" s="96" t="n">
        <v>120601</v>
      </c>
      <c r="B84" s="90" t="s">
        <v>579</v>
      </c>
      <c r="C84" s="90" t="n">
        <v>612001</v>
      </c>
      <c r="D84" s="137"/>
      <c r="E84" s="90" t="s">
        <v>165</v>
      </c>
      <c r="F84" s="90" t="s">
        <v>101</v>
      </c>
      <c r="G84" s="56" t="s">
        <v>209</v>
      </c>
      <c r="H84" s="58" t="n">
        <v>0</v>
      </c>
      <c r="I84" s="58" t="n">
        <v>0</v>
      </c>
      <c r="J84" s="58" t="n">
        <v>0</v>
      </c>
      <c r="K84" s="59"/>
      <c r="L84" s="60"/>
      <c r="M84" s="60"/>
      <c r="N84" s="60" t="n">
        <v>15</v>
      </c>
      <c r="O84" s="49" t="n">
        <f aca="false">H84+SUM(K84:N84)</f>
        <v>15</v>
      </c>
      <c r="P84" s="59" t="n">
        <v>0</v>
      </c>
      <c r="Q84" s="53" t="n">
        <f aca="false">ROUND(P84/$O84*100,0)</f>
        <v>0</v>
      </c>
      <c r="R84" s="59" t="n">
        <v>0</v>
      </c>
      <c r="S84" s="53" t="n">
        <f aca="false">ROUND(R84/$O84*100,0)</f>
        <v>0</v>
      </c>
      <c r="T84" s="60" t="n">
        <v>14.86</v>
      </c>
      <c r="U84" s="53" t="n">
        <f aca="false">ROUND(T84/$O84*100,0)</f>
        <v>99</v>
      </c>
      <c r="V84" s="60" t="n">
        <v>14.86</v>
      </c>
      <c r="W84" s="53" t="n">
        <f aca="false">ROUND(V84/$O84*100,0)</f>
        <v>99</v>
      </c>
    </row>
    <row r="85" customFormat="false" ht="12.8" hidden="false" customHeight="false" outlineLevel="0" collapsed="false">
      <c r="A85" s="96" t="n">
        <v>120601</v>
      </c>
      <c r="B85" s="90" t="s">
        <v>579</v>
      </c>
      <c r="C85" s="90" t="n">
        <v>612001</v>
      </c>
      <c r="D85" s="137"/>
      <c r="E85" s="136" t="n">
        <v>41</v>
      </c>
      <c r="F85" s="90" t="s">
        <v>101</v>
      </c>
      <c r="G85" s="56" t="s">
        <v>209</v>
      </c>
      <c r="H85" s="58" t="n">
        <v>192</v>
      </c>
      <c r="I85" s="58" t="n">
        <v>0</v>
      </c>
      <c r="J85" s="58" t="n">
        <v>0</v>
      </c>
      <c r="K85" s="59"/>
      <c r="L85" s="60" t="n">
        <v>-91.01</v>
      </c>
      <c r="M85" s="60"/>
      <c r="N85" s="60"/>
      <c r="O85" s="49" t="n">
        <f aca="false">H85+SUM(K85:N85)</f>
        <v>100.99</v>
      </c>
      <c r="P85" s="59" t="n">
        <v>60.57</v>
      </c>
      <c r="Q85" s="53" t="n">
        <f aca="false">ROUND(P85/$O85*100,0)</f>
        <v>60</v>
      </c>
      <c r="R85" s="59" t="n">
        <v>100.09</v>
      </c>
      <c r="S85" s="53" t="n">
        <f aca="false">ROUND(R85/$O85*100,0)</f>
        <v>99</v>
      </c>
      <c r="T85" s="60" t="n">
        <v>1</v>
      </c>
      <c r="U85" s="53" t="n">
        <f aca="false">ROUND(T85/$O85*100,0)</f>
        <v>1</v>
      </c>
      <c r="V85" s="60" t="n">
        <v>23.18</v>
      </c>
      <c r="W85" s="53" t="n">
        <f aca="false">ROUND(V85/$O85*100,0)</f>
        <v>23</v>
      </c>
    </row>
    <row r="86" customFormat="false" ht="12.8" hidden="false" customHeight="false" outlineLevel="0" collapsed="false">
      <c r="A86" s="96" t="n">
        <v>120601</v>
      </c>
      <c r="B86" s="90" t="s">
        <v>579</v>
      </c>
      <c r="C86" s="90" t="n">
        <v>612002</v>
      </c>
      <c r="D86" s="137"/>
      <c r="E86" s="90" t="s">
        <v>163</v>
      </c>
      <c r="F86" s="90" t="s">
        <v>101</v>
      </c>
      <c r="G86" s="56" t="s">
        <v>210</v>
      </c>
      <c r="H86" s="58" t="n">
        <v>0</v>
      </c>
      <c r="I86" s="58" t="n">
        <v>0</v>
      </c>
      <c r="J86" s="58" t="n">
        <v>0</v>
      </c>
      <c r="K86" s="59"/>
      <c r="L86" s="60"/>
      <c r="M86" s="60"/>
      <c r="N86" s="60" t="n">
        <v>18</v>
      </c>
      <c r="O86" s="49" t="n">
        <f aca="false">H86+SUM(K86:N86)</f>
        <v>18</v>
      </c>
      <c r="P86" s="59" t="n">
        <v>0</v>
      </c>
      <c r="Q86" s="53" t="n">
        <f aca="false">ROUND(P86/$O86*100,0)</f>
        <v>0</v>
      </c>
      <c r="R86" s="59" t="n">
        <v>0</v>
      </c>
      <c r="S86" s="53" t="n">
        <f aca="false">ROUND(R86/$O86*100,0)</f>
        <v>0</v>
      </c>
      <c r="T86" s="60" t="n">
        <v>17.66</v>
      </c>
      <c r="U86" s="53" t="n">
        <f aca="false">ROUND(T86/$O86*100,0)</f>
        <v>98</v>
      </c>
      <c r="V86" s="60" t="n">
        <v>17.66</v>
      </c>
      <c r="W86" s="53" t="n">
        <f aca="false">ROUND(V86/$O86*100,0)</f>
        <v>98</v>
      </c>
    </row>
    <row r="87" customFormat="false" ht="12.8" hidden="false" customHeight="false" outlineLevel="0" collapsed="false">
      <c r="A87" s="96" t="n">
        <v>120601</v>
      </c>
      <c r="B87" s="90" t="s">
        <v>579</v>
      </c>
      <c r="C87" s="90" t="n">
        <v>612002</v>
      </c>
      <c r="D87" s="137"/>
      <c r="E87" s="90" t="s">
        <v>165</v>
      </c>
      <c r="F87" s="90" t="s">
        <v>101</v>
      </c>
      <c r="G87" s="56" t="s">
        <v>210</v>
      </c>
      <c r="H87" s="58" t="n">
        <v>0</v>
      </c>
      <c r="I87" s="58" t="n">
        <v>0</v>
      </c>
      <c r="J87" s="58" t="n">
        <v>0</v>
      </c>
      <c r="K87" s="59"/>
      <c r="L87" s="60"/>
      <c r="M87" s="60"/>
      <c r="N87" s="60" t="n">
        <v>3</v>
      </c>
      <c r="O87" s="49" t="n">
        <f aca="false">H87+SUM(K87:N87)</f>
        <v>3</v>
      </c>
      <c r="P87" s="59" t="n">
        <v>0</v>
      </c>
      <c r="Q87" s="53" t="n">
        <f aca="false">ROUND(P87/$O87*100,0)</f>
        <v>0</v>
      </c>
      <c r="R87" s="59" t="n">
        <v>0</v>
      </c>
      <c r="S87" s="53" t="n">
        <f aca="false">ROUND(R87/$O87*100,0)</f>
        <v>0</v>
      </c>
      <c r="T87" s="60" t="n">
        <v>3.12</v>
      </c>
      <c r="U87" s="53" t="n">
        <f aca="false">ROUND(T87/$O87*100,0)</f>
        <v>104</v>
      </c>
      <c r="V87" s="60" t="n">
        <v>3.12</v>
      </c>
      <c r="W87" s="53" t="n">
        <f aca="false">ROUND(V87/$O87*100,0)</f>
        <v>104</v>
      </c>
    </row>
    <row r="88" customFormat="false" ht="12.8" hidden="false" customHeight="false" outlineLevel="0" collapsed="false">
      <c r="A88" s="96" t="n">
        <v>120601</v>
      </c>
      <c r="B88" s="90" t="s">
        <v>579</v>
      </c>
      <c r="C88" s="90" t="n">
        <v>612002</v>
      </c>
      <c r="D88" s="137"/>
      <c r="E88" s="136" t="n">
        <v>41</v>
      </c>
      <c r="F88" s="90" t="s">
        <v>101</v>
      </c>
      <c r="G88" s="56" t="s">
        <v>210</v>
      </c>
      <c r="H88" s="58" t="n">
        <v>0</v>
      </c>
      <c r="I88" s="58" t="n">
        <v>0</v>
      </c>
      <c r="J88" s="58" t="n">
        <v>0</v>
      </c>
      <c r="K88" s="59"/>
      <c r="L88" s="60" t="n">
        <v>20.99</v>
      </c>
      <c r="M88" s="60"/>
      <c r="N88" s="60"/>
      <c r="O88" s="49" t="n">
        <f aca="false">H88+SUM(K88:N88)</f>
        <v>20.99</v>
      </c>
      <c r="P88" s="59" t="n">
        <v>0</v>
      </c>
      <c r="Q88" s="53" t="n">
        <f aca="false">ROUND(P88/$O88*100,0)</f>
        <v>0</v>
      </c>
      <c r="R88" s="59" t="n">
        <v>20.99</v>
      </c>
      <c r="S88" s="53" t="n">
        <f aca="false">ROUND(R88/$O88*100,0)</f>
        <v>100</v>
      </c>
      <c r="T88" s="60" t="n">
        <v>0.21</v>
      </c>
      <c r="U88" s="53" t="n">
        <f aca="false">ROUND(T88/$O88*100,0)</f>
        <v>1</v>
      </c>
      <c r="V88" s="60" t="n">
        <v>0.21</v>
      </c>
      <c r="W88" s="53" t="n">
        <f aca="false">ROUND(V88/$O88*100,0)</f>
        <v>1</v>
      </c>
    </row>
    <row r="89" customFormat="false" ht="12.8" hidden="false" customHeight="false" outlineLevel="0" collapsed="false">
      <c r="A89" s="96" t="n">
        <v>120602</v>
      </c>
      <c r="B89" s="90" t="s">
        <v>579</v>
      </c>
      <c r="C89" s="135" t="n">
        <v>610</v>
      </c>
      <c r="D89" s="84"/>
      <c r="E89" s="111" t="s">
        <v>361</v>
      </c>
      <c r="F89" s="85" t="s">
        <v>101</v>
      </c>
      <c r="G89" s="47" t="s">
        <v>181</v>
      </c>
      <c r="H89" s="49" t="n">
        <f aca="false">SUM(H80:H88)</f>
        <v>15191</v>
      </c>
      <c r="I89" s="49" t="n">
        <f aca="false">SUM(I80:I88)</f>
        <v>0</v>
      </c>
      <c r="J89" s="49" t="n">
        <f aca="false">SUM(J80:J88)</f>
        <v>0</v>
      </c>
      <c r="K89" s="51" t="n">
        <f aca="false">SUM(K80:K88)</f>
        <v>-839.59</v>
      </c>
      <c r="L89" s="49" t="n">
        <f aca="false">SUM(L80:L88)</f>
        <v>-229</v>
      </c>
      <c r="M89" s="49" t="n">
        <f aca="false">SUM(M80:M88)</f>
        <v>0</v>
      </c>
      <c r="N89" s="49" t="n">
        <f aca="false">SUM(N80:N88)</f>
        <v>-382</v>
      </c>
      <c r="O89" s="49" t="n">
        <f aca="false">SUM(O80:O88)</f>
        <v>13740.41</v>
      </c>
      <c r="P89" s="49" t="n">
        <f aca="false">SUM(P80:P88)</f>
        <v>4635.46</v>
      </c>
      <c r="Q89" s="53" t="n">
        <f aca="false">ROUND(P89/$O89*100,0)</f>
        <v>34</v>
      </c>
      <c r="R89" s="51" t="n">
        <f aca="false">SUM(R80:R88)</f>
        <v>8198.28</v>
      </c>
      <c r="S89" s="53" t="n">
        <f aca="false">ROUND(R89/$O89*100,0)</f>
        <v>60</v>
      </c>
      <c r="T89" s="49" t="n">
        <f aca="false">SUM(T80:T88)</f>
        <v>8275.28</v>
      </c>
      <c r="U89" s="53" t="n">
        <f aca="false">ROUND(T89/$O89*100,0)</f>
        <v>60</v>
      </c>
      <c r="V89" s="49" t="n">
        <f aca="false">SUM(V80:V88)</f>
        <v>10622.28</v>
      </c>
      <c r="W89" s="53" t="n">
        <f aca="false">ROUND(V89/$O89*100,0)</f>
        <v>77</v>
      </c>
    </row>
    <row r="90" customFormat="false" ht="12.8" hidden="false" customHeight="false" outlineLevel="0" collapsed="false">
      <c r="A90" s="96" t="n">
        <v>120602</v>
      </c>
      <c r="B90" s="90" t="s">
        <v>579</v>
      </c>
      <c r="C90" s="135" t="n">
        <v>621</v>
      </c>
      <c r="D90" s="84"/>
      <c r="E90" s="90" t="s">
        <v>163</v>
      </c>
      <c r="F90" s="85" t="s">
        <v>101</v>
      </c>
      <c r="G90" s="47" t="s">
        <v>182</v>
      </c>
      <c r="H90" s="49" t="n">
        <v>486</v>
      </c>
      <c r="I90" s="49" t="n">
        <v>0</v>
      </c>
      <c r="J90" s="49" t="n">
        <v>0</v>
      </c>
      <c r="K90" s="51"/>
      <c r="L90" s="55"/>
      <c r="M90" s="55"/>
      <c r="N90" s="55"/>
      <c r="O90" s="49" t="n">
        <f aca="false">H90+SUM(K90:N90)</f>
        <v>486</v>
      </c>
      <c r="P90" s="51" t="n">
        <v>93.9</v>
      </c>
      <c r="Q90" s="53" t="n">
        <f aca="false">ROUND(P90/$O90*100,0)</f>
        <v>19</v>
      </c>
      <c r="R90" s="51" t="n">
        <v>134.62</v>
      </c>
      <c r="S90" s="53" t="n">
        <f aca="false">ROUND(R90/$O90*100,0)</f>
        <v>28</v>
      </c>
      <c r="T90" s="55" t="n">
        <v>176.83</v>
      </c>
      <c r="U90" s="53" t="n">
        <f aca="false">ROUND(T90/$O90*100,0)</f>
        <v>36</v>
      </c>
      <c r="V90" s="55" t="n">
        <v>176.83</v>
      </c>
      <c r="W90" s="53" t="n">
        <f aca="false">ROUND(V90/$O90*100,0)</f>
        <v>36</v>
      </c>
    </row>
    <row r="91" customFormat="false" ht="12.8" hidden="false" customHeight="false" outlineLevel="0" collapsed="false">
      <c r="A91" s="96" t="n">
        <v>120602</v>
      </c>
      <c r="B91" s="90" t="s">
        <v>579</v>
      </c>
      <c r="C91" s="135" t="n">
        <v>621</v>
      </c>
      <c r="D91" s="84"/>
      <c r="E91" s="90" t="s">
        <v>165</v>
      </c>
      <c r="F91" s="85" t="s">
        <v>101</v>
      </c>
      <c r="G91" s="47" t="s">
        <v>182</v>
      </c>
      <c r="H91" s="49" t="n">
        <v>76</v>
      </c>
      <c r="I91" s="49" t="n">
        <v>0</v>
      </c>
      <c r="J91" s="49" t="n">
        <v>0</v>
      </c>
      <c r="K91" s="51"/>
      <c r="L91" s="55"/>
      <c r="M91" s="55"/>
      <c r="N91" s="55"/>
      <c r="O91" s="49" t="n">
        <f aca="false">H91+SUM(K91:N91)</f>
        <v>76</v>
      </c>
      <c r="P91" s="51" t="n">
        <v>16.57</v>
      </c>
      <c r="Q91" s="53" t="n">
        <f aca="false">ROUND(P91/$O91*100,0)</f>
        <v>22</v>
      </c>
      <c r="R91" s="51" t="n">
        <v>23.76</v>
      </c>
      <c r="S91" s="53" t="n">
        <f aca="false">ROUND(R91/$O91*100,0)</f>
        <v>31</v>
      </c>
      <c r="T91" s="55" t="n">
        <v>31.21</v>
      </c>
      <c r="U91" s="53" t="n">
        <f aca="false">ROUND(T91/$O91*100,0)</f>
        <v>41</v>
      </c>
      <c r="V91" s="55" t="n">
        <v>31.21</v>
      </c>
      <c r="W91" s="53" t="n">
        <f aca="false">ROUND(V91/$O91*100,0)</f>
        <v>41</v>
      </c>
    </row>
    <row r="92" customFormat="false" ht="12.8" hidden="false" customHeight="false" outlineLevel="0" collapsed="false">
      <c r="A92" s="96" t="n">
        <v>120602</v>
      </c>
      <c r="B92" s="90" t="s">
        <v>579</v>
      </c>
      <c r="C92" s="135" t="n">
        <v>621</v>
      </c>
      <c r="D92" s="84"/>
      <c r="E92" s="136" t="n">
        <v>41</v>
      </c>
      <c r="F92" s="85" t="s">
        <v>101</v>
      </c>
      <c r="G92" s="47" t="s">
        <v>182</v>
      </c>
      <c r="H92" s="49" t="n">
        <v>198</v>
      </c>
      <c r="I92" s="49" t="n">
        <v>0</v>
      </c>
      <c r="J92" s="49" t="n">
        <v>0</v>
      </c>
      <c r="K92" s="51"/>
      <c r="L92" s="55"/>
      <c r="M92" s="55"/>
      <c r="N92" s="55"/>
      <c r="O92" s="49" t="n">
        <f aca="false">H92+SUM(K92:N92)</f>
        <v>198</v>
      </c>
      <c r="P92" s="51" t="n">
        <v>48.73</v>
      </c>
      <c r="Q92" s="53" t="n">
        <f aca="false">ROUND(P92/$O92*100,0)</f>
        <v>25</v>
      </c>
      <c r="R92" s="51" t="n">
        <v>50.16</v>
      </c>
      <c r="S92" s="53" t="n">
        <f aca="false">ROUND(R92/$O92*100,0)</f>
        <v>25</v>
      </c>
      <c r="T92" s="55" t="n">
        <v>0.5</v>
      </c>
      <c r="U92" s="53" t="n">
        <f aca="false">ROUND(T92/$O92*100,0)</f>
        <v>0</v>
      </c>
      <c r="V92" s="55" t="n">
        <v>98.84</v>
      </c>
      <c r="W92" s="53" t="n">
        <f aca="false">ROUND(V92/$O92*100,0)</f>
        <v>50</v>
      </c>
    </row>
    <row r="93" customFormat="false" ht="12.8" hidden="false" customHeight="false" outlineLevel="0" collapsed="false">
      <c r="A93" s="96" t="n">
        <v>120602</v>
      </c>
      <c r="B93" s="90" t="s">
        <v>579</v>
      </c>
      <c r="C93" s="135" t="n">
        <v>625001</v>
      </c>
      <c r="D93" s="84"/>
      <c r="E93" s="90" t="s">
        <v>163</v>
      </c>
      <c r="F93" s="85" t="s">
        <v>101</v>
      </c>
      <c r="G93" s="47" t="s">
        <v>184</v>
      </c>
      <c r="H93" s="49" t="n">
        <v>136</v>
      </c>
      <c r="I93" s="49" t="n">
        <v>0</v>
      </c>
      <c r="J93" s="49" t="n">
        <v>0</v>
      </c>
      <c r="K93" s="51"/>
      <c r="L93" s="55"/>
      <c r="M93" s="55"/>
      <c r="N93" s="55"/>
      <c r="O93" s="49" t="n">
        <f aca="false">H93+SUM(K93:N93)</f>
        <v>136</v>
      </c>
      <c r="P93" s="51" t="n">
        <v>38.26</v>
      </c>
      <c r="Q93" s="53" t="n">
        <f aca="false">ROUND(P93/$O93*100,0)</f>
        <v>28</v>
      </c>
      <c r="R93" s="51" t="n">
        <v>84.6</v>
      </c>
      <c r="S93" s="53" t="n">
        <f aca="false">ROUND(R93/$O93*100,0)</f>
        <v>62</v>
      </c>
      <c r="T93" s="55" t="n">
        <v>102.68</v>
      </c>
      <c r="U93" s="53" t="n">
        <f aca="false">ROUND(T93/$O93*100,0)</f>
        <v>76</v>
      </c>
      <c r="V93" s="55" t="n">
        <v>102.68</v>
      </c>
      <c r="W93" s="53" t="n">
        <f aca="false">ROUND(V93/$O93*100,0)</f>
        <v>76</v>
      </c>
    </row>
    <row r="94" customFormat="false" ht="12.8" hidden="false" customHeight="false" outlineLevel="0" collapsed="false">
      <c r="A94" s="96" t="n">
        <v>120602</v>
      </c>
      <c r="B94" s="90" t="s">
        <v>579</v>
      </c>
      <c r="C94" s="135" t="n">
        <v>625001</v>
      </c>
      <c r="D94" s="84"/>
      <c r="E94" s="90" t="s">
        <v>165</v>
      </c>
      <c r="F94" s="85" t="s">
        <v>101</v>
      </c>
      <c r="G94" s="47" t="s">
        <v>184</v>
      </c>
      <c r="H94" s="49" t="n">
        <v>22</v>
      </c>
      <c r="I94" s="49" t="n">
        <v>0</v>
      </c>
      <c r="J94" s="49" t="n">
        <v>0</v>
      </c>
      <c r="K94" s="51"/>
      <c r="L94" s="55"/>
      <c r="M94" s="55"/>
      <c r="N94" s="55"/>
      <c r="O94" s="49" t="n">
        <f aca="false">H94+SUM(K94:N94)</f>
        <v>22</v>
      </c>
      <c r="P94" s="51" t="n">
        <v>6.75</v>
      </c>
      <c r="Q94" s="53" t="n">
        <f aca="false">ROUND(P94/$O94*100,0)</f>
        <v>31</v>
      </c>
      <c r="R94" s="51" t="n">
        <v>14.93</v>
      </c>
      <c r="S94" s="53" t="n">
        <f aca="false">ROUND(R94/$O94*100,0)</f>
        <v>68</v>
      </c>
      <c r="T94" s="55" t="n">
        <v>18.12</v>
      </c>
      <c r="U94" s="53" t="n">
        <f aca="false">ROUND(T94/$O94*100,0)</f>
        <v>82</v>
      </c>
      <c r="V94" s="55" t="n">
        <v>18.12</v>
      </c>
      <c r="W94" s="53" t="n">
        <f aca="false">ROUND(V94/$O94*100,0)</f>
        <v>82</v>
      </c>
    </row>
    <row r="95" customFormat="false" ht="12.8" hidden="false" customHeight="false" outlineLevel="0" collapsed="false">
      <c r="A95" s="96" t="n">
        <v>120602</v>
      </c>
      <c r="B95" s="90" t="s">
        <v>579</v>
      </c>
      <c r="C95" s="135" t="n">
        <v>625001</v>
      </c>
      <c r="D95" s="84"/>
      <c r="E95" s="136" t="n">
        <v>41</v>
      </c>
      <c r="F95" s="85" t="s">
        <v>101</v>
      </c>
      <c r="G95" s="47" t="s">
        <v>184</v>
      </c>
      <c r="H95" s="49" t="n">
        <v>55</v>
      </c>
      <c r="I95" s="49" t="n">
        <v>0</v>
      </c>
      <c r="J95" s="49" t="n">
        <v>0</v>
      </c>
      <c r="K95" s="51"/>
      <c r="L95" s="55"/>
      <c r="M95" s="55"/>
      <c r="N95" s="55"/>
      <c r="O95" s="49" t="n">
        <f aca="false">H95+SUM(K95:N95)</f>
        <v>55</v>
      </c>
      <c r="P95" s="51" t="n">
        <v>19.86</v>
      </c>
      <c r="Q95" s="53" t="n">
        <f aca="false">ROUND(P95/$O95*100,0)</f>
        <v>36</v>
      </c>
      <c r="R95" s="51" t="n">
        <v>21.49</v>
      </c>
      <c r="S95" s="53" t="n">
        <f aca="false">ROUND(R95/$O95*100,0)</f>
        <v>39</v>
      </c>
      <c r="T95" s="55" t="n">
        <v>0.22</v>
      </c>
      <c r="U95" s="53" t="n">
        <f aca="false">ROUND(T95/$O95*100,0)</f>
        <v>0</v>
      </c>
      <c r="V95" s="55" t="n">
        <v>33.06</v>
      </c>
      <c r="W95" s="53" t="n">
        <f aca="false">ROUND(V95/$O95*100,0)</f>
        <v>60</v>
      </c>
    </row>
    <row r="96" customFormat="false" ht="12.8" hidden="false" customHeight="false" outlineLevel="0" collapsed="false">
      <c r="A96" s="96" t="n">
        <v>120602</v>
      </c>
      <c r="B96" s="90" t="s">
        <v>579</v>
      </c>
      <c r="C96" s="135" t="n">
        <v>625002</v>
      </c>
      <c r="D96" s="84"/>
      <c r="E96" s="90" t="s">
        <v>163</v>
      </c>
      <c r="F96" s="85" t="s">
        <v>101</v>
      </c>
      <c r="G96" s="47" t="s">
        <v>185</v>
      </c>
      <c r="H96" s="49" t="n">
        <v>1361</v>
      </c>
      <c r="I96" s="49" t="n">
        <v>0</v>
      </c>
      <c r="J96" s="49" t="n">
        <v>0</v>
      </c>
      <c r="K96" s="51"/>
      <c r="L96" s="55"/>
      <c r="M96" s="55"/>
      <c r="N96" s="55"/>
      <c r="O96" s="49" t="n">
        <f aca="false">H96+SUM(K96:N96)</f>
        <v>1361</v>
      </c>
      <c r="P96" s="51" t="n">
        <v>382.78</v>
      </c>
      <c r="Q96" s="53" t="n">
        <f aca="false">ROUND(P96/$O96*100,0)</f>
        <v>28</v>
      </c>
      <c r="R96" s="51" t="n">
        <v>846.27</v>
      </c>
      <c r="S96" s="53" t="n">
        <f aca="false">ROUND(R96/$O96*100,0)</f>
        <v>62</v>
      </c>
      <c r="T96" s="55" t="n">
        <v>1027.19</v>
      </c>
      <c r="U96" s="53" t="n">
        <f aca="false">ROUND(T96/$O96*100,0)</f>
        <v>75</v>
      </c>
      <c r="V96" s="55" t="n">
        <v>1027.19</v>
      </c>
      <c r="W96" s="53" t="n">
        <f aca="false">ROUND(V96/$O96*100,0)</f>
        <v>75</v>
      </c>
    </row>
    <row r="97" customFormat="false" ht="12.8" hidden="false" customHeight="false" outlineLevel="0" collapsed="false">
      <c r="A97" s="96" t="n">
        <v>120602</v>
      </c>
      <c r="B97" s="90" t="s">
        <v>579</v>
      </c>
      <c r="C97" s="135" t="n">
        <v>625002</v>
      </c>
      <c r="D97" s="84"/>
      <c r="E97" s="90" t="s">
        <v>165</v>
      </c>
      <c r="F97" s="85" t="s">
        <v>101</v>
      </c>
      <c r="G97" s="47" t="s">
        <v>185</v>
      </c>
      <c r="H97" s="49" t="n">
        <v>213</v>
      </c>
      <c r="I97" s="49" t="n">
        <v>0</v>
      </c>
      <c r="J97" s="49" t="n">
        <v>0</v>
      </c>
      <c r="K97" s="51"/>
      <c r="L97" s="55"/>
      <c r="M97" s="55"/>
      <c r="N97" s="55"/>
      <c r="O97" s="49" t="n">
        <f aca="false">H97+SUM(K97:N97)</f>
        <v>213</v>
      </c>
      <c r="P97" s="51" t="n">
        <v>67.55</v>
      </c>
      <c r="Q97" s="53" t="n">
        <f aca="false">ROUND(P97/$O97*100,0)</f>
        <v>32</v>
      </c>
      <c r="R97" s="51" t="n">
        <v>149.34</v>
      </c>
      <c r="S97" s="53" t="n">
        <f aca="false">ROUND(R97/$O97*100,0)</f>
        <v>70</v>
      </c>
      <c r="T97" s="55" t="n">
        <v>181.27</v>
      </c>
      <c r="U97" s="53" t="n">
        <f aca="false">ROUND(T97/$O97*100,0)</f>
        <v>85</v>
      </c>
      <c r="V97" s="55" t="n">
        <v>181.27</v>
      </c>
      <c r="W97" s="53" t="n">
        <f aca="false">ROUND(V97/$O97*100,0)</f>
        <v>85</v>
      </c>
    </row>
    <row r="98" customFormat="false" ht="12.8" hidden="false" customHeight="false" outlineLevel="0" collapsed="false">
      <c r="A98" s="96" t="n">
        <v>120602</v>
      </c>
      <c r="B98" s="90" t="s">
        <v>579</v>
      </c>
      <c r="C98" s="135" t="n">
        <v>625002</v>
      </c>
      <c r="D98" s="84"/>
      <c r="E98" s="136" t="n">
        <v>41</v>
      </c>
      <c r="F98" s="85" t="s">
        <v>101</v>
      </c>
      <c r="G98" s="47" t="s">
        <v>185</v>
      </c>
      <c r="H98" s="49" t="n">
        <v>553</v>
      </c>
      <c r="I98" s="49" t="n">
        <v>0</v>
      </c>
      <c r="J98" s="49" t="n">
        <v>0</v>
      </c>
      <c r="K98" s="51"/>
      <c r="L98" s="55"/>
      <c r="M98" s="55"/>
      <c r="N98" s="55"/>
      <c r="O98" s="49" t="n">
        <f aca="false">H98+SUM(K98:N98)</f>
        <v>553</v>
      </c>
      <c r="P98" s="51" t="n">
        <v>198.63</v>
      </c>
      <c r="Q98" s="53" t="n">
        <f aca="false">ROUND(P98/$O98*100,0)</f>
        <v>36</v>
      </c>
      <c r="R98" s="51" t="n">
        <v>215.01</v>
      </c>
      <c r="S98" s="53" t="n">
        <f aca="false">ROUND(R98/$O98*100,0)</f>
        <v>39</v>
      </c>
      <c r="T98" s="55" t="n">
        <v>2.16</v>
      </c>
      <c r="U98" s="53" t="n">
        <f aca="false">ROUND(T98/$O98*100,0)</f>
        <v>0</v>
      </c>
      <c r="V98" s="55" t="n">
        <v>330.73</v>
      </c>
      <c r="W98" s="53" t="n">
        <f aca="false">ROUND(V98/$O98*100,0)</f>
        <v>60</v>
      </c>
    </row>
    <row r="99" customFormat="false" ht="12.8" hidden="false" customHeight="false" outlineLevel="0" collapsed="false">
      <c r="A99" s="96" t="n">
        <v>120602</v>
      </c>
      <c r="B99" s="90" t="s">
        <v>579</v>
      </c>
      <c r="C99" s="135" t="n">
        <v>625003</v>
      </c>
      <c r="D99" s="84"/>
      <c r="E99" s="90" t="s">
        <v>163</v>
      </c>
      <c r="F99" s="85" t="s">
        <v>101</v>
      </c>
      <c r="G99" s="47" t="s">
        <v>186</v>
      </c>
      <c r="H99" s="49" t="n">
        <v>78</v>
      </c>
      <c r="I99" s="49" t="n">
        <v>0</v>
      </c>
      <c r="J99" s="49" t="n">
        <v>0</v>
      </c>
      <c r="K99" s="51"/>
      <c r="L99" s="55"/>
      <c r="M99" s="55"/>
      <c r="N99" s="55"/>
      <c r="O99" s="49" t="n">
        <f aca="false">H99+SUM(K99:N99)</f>
        <v>78</v>
      </c>
      <c r="P99" s="51" t="n">
        <v>21.87</v>
      </c>
      <c r="Q99" s="53" t="n">
        <f aca="false">ROUND(P99/$O99*100,0)</f>
        <v>28</v>
      </c>
      <c r="R99" s="51" t="n">
        <v>48.34</v>
      </c>
      <c r="S99" s="53" t="n">
        <f aca="false">ROUND(R99/$O99*100,0)</f>
        <v>62</v>
      </c>
      <c r="T99" s="55" t="n">
        <v>58.68</v>
      </c>
      <c r="U99" s="53" t="n">
        <f aca="false">ROUND(T99/$O99*100,0)</f>
        <v>75</v>
      </c>
      <c r="V99" s="55" t="n">
        <v>58.68</v>
      </c>
      <c r="W99" s="53" t="n">
        <f aca="false">ROUND(V99/$O99*100,0)</f>
        <v>75</v>
      </c>
    </row>
    <row r="100" customFormat="false" ht="12.8" hidden="false" customHeight="false" outlineLevel="0" collapsed="false">
      <c r="A100" s="96" t="n">
        <v>120602</v>
      </c>
      <c r="B100" s="90" t="s">
        <v>579</v>
      </c>
      <c r="C100" s="135" t="n">
        <v>625003</v>
      </c>
      <c r="D100" s="84"/>
      <c r="E100" s="90" t="s">
        <v>165</v>
      </c>
      <c r="F100" s="85" t="s">
        <v>101</v>
      </c>
      <c r="G100" s="47" t="s">
        <v>186</v>
      </c>
      <c r="H100" s="49" t="n">
        <v>12</v>
      </c>
      <c r="I100" s="49" t="n">
        <v>0</v>
      </c>
      <c r="J100" s="49" t="n">
        <v>0</v>
      </c>
      <c r="K100" s="51"/>
      <c r="L100" s="55"/>
      <c r="M100" s="55"/>
      <c r="N100" s="55"/>
      <c r="O100" s="49" t="n">
        <f aca="false">H100+SUM(K100:N100)</f>
        <v>12</v>
      </c>
      <c r="P100" s="51" t="n">
        <v>3.86</v>
      </c>
      <c r="Q100" s="53" t="n">
        <f aca="false">ROUND(P100/$O100*100,0)</f>
        <v>32</v>
      </c>
      <c r="R100" s="51" t="n">
        <v>8.53</v>
      </c>
      <c r="S100" s="53" t="n">
        <f aca="false">ROUND(R100/$O100*100,0)</f>
        <v>71</v>
      </c>
      <c r="T100" s="55" t="n">
        <v>10.35</v>
      </c>
      <c r="U100" s="53" t="n">
        <f aca="false">ROUND(T100/$O100*100,0)</f>
        <v>86</v>
      </c>
      <c r="V100" s="55" t="n">
        <v>10.35</v>
      </c>
      <c r="W100" s="53" t="n">
        <f aca="false">ROUND(V100/$O100*100,0)</f>
        <v>86</v>
      </c>
    </row>
    <row r="101" customFormat="false" ht="12.8" hidden="false" customHeight="false" outlineLevel="0" collapsed="false">
      <c r="A101" s="96" t="n">
        <v>120602</v>
      </c>
      <c r="B101" s="90" t="s">
        <v>579</v>
      </c>
      <c r="C101" s="135" t="n">
        <v>625003</v>
      </c>
      <c r="D101" s="84"/>
      <c r="E101" s="136" t="n">
        <v>41</v>
      </c>
      <c r="F101" s="85" t="s">
        <v>101</v>
      </c>
      <c r="G101" s="47" t="s">
        <v>186</v>
      </c>
      <c r="H101" s="49" t="n">
        <v>32</v>
      </c>
      <c r="I101" s="49" t="n">
        <v>0</v>
      </c>
      <c r="J101" s="49" t="n">
        <v>0</v>
      </c>
      <c r="K101" s="51"/>
      <c r="L101" s="55"/>
      <c r="M101" s="55"/>
      <c r="N101" s="55"/>
      <c r="O101" s="49" t="n">
        <f aca="false">H101+SUM(K101:N101)</f>
        <v>32</v>
      </c>
      <c r="P101" s="51" t="n">
        <v>11.34</v>
      </c>
      <c r="Q101" s="53" t="n">
        <f aca="false">ROUND(P101/$O101*100,0)</f>
        <v>35</v>
      </c>
      <c r="R101" s="51" t="n">
        <v>12.28</v>
      </c>
      <c r="S101" s="53" t="n">
        <f aca="false">ROUND(R101/$O101*100,0)</f>
        <v>38</v>
      </c>
      <c r="T101" s="55" t="n">
        <v>0.12</v>
      </c>
      <c r="U101" s="53" t="n">
        <f aca="false">ROUND(T101/$O101*100,0)</f>
        <v>0</v>
      </c>
      <c r="V101" s="55" t="n">
        <v>18.88</v>
      </c>
      <c r="W101" s="53" t="n">
        <f aca="false">ROUND(V101/$O101*100,0)</f>
        <v>59</v>
      </c>
    </row>
    <row r="102" customFormat="false" ht="12.8" hidden="false" customHeight="false" outlineLevel="0" collapsed="false">
      <c r="A102" s="96" t="n">
        <v>120602</v>
      </c>
      <c r="B102" s="90" t="s">
        <v>579</v>
      </c>
      <c r="C102" s="135" t="n">
        <v>625004</v>
      </c>
      <c r="D102" s="84"/>
      <c r="E102" s="90" t="s">
        <v>163</v>
      </c>
      <c r="F102" s="85" t="s">
        <v>101</v>
      </c>
      <c r="G102" s="47" t="s">
        <v>187</v>
      </c>
      <c r="H102" s="49" t="n">
        <v>29</v>
      </c>
      <c r="I102" s="49" t="n">
        <v>0</v>
      </c>
      <c r="J102" s="49" t="n">
        <v>0</v>
      </c>
      <c r="K102" s="51"/>
      <c r="L102" s="55" t="n">
        <v>160</v>
      </c>
      <c r="M102" s="55"/>
      <c r="N102" s="55" t="n">
        <v>31</v>
      </c>
      <c r="O102" s="49" t="n">
        <f aca="false">H102+SUM(K102:N102)</f>
        <v>220</v>
      </c>
      <c r="P102" s="51" t="n">
        <v>82.02</v>
      </c>
      <c r="Q102" s="53" t="n">
        <f aca="false">ROUND(P102/$O102*100,0)</f>
        <v>37</v>
      </c>
      <c r="R102" s="51" t="n">
        <v>181.33</v>
      </c>
      <c r="S102" s="53" t="n">
        <f aca="false">ROUND(R102/$O102*100,0)</f>
        <v>82</v>
      </c>
      <c r="T102" s="55" t="n">
        <v>220.1</v>
      </c>
      <c r="U102" s="53" t="n">
        <f aca="false">ROUND(T102/$O102*100,0)</f>
        <v>100</v>
      </c>
      <c r="V102" s="55" t="n">
        <v>220.1</v>
      </c>
      <c r="W102" s="53" t="n">
        <f aca="false">ROUND(V102/$O102*100,0)</f>
        <v>100</v>
      </c>
    </row>
    <row r="103" customFormat="false" ht="12.8" hidden="false" customHeight="false" outlineLevel="0" collapsed="false">
      <c r="A103" s="96" t="n">
        <v>120602</v>
      </c>
      <c r="B103" s="90" t="s">
        <v>579</v>
      </c>
      <c r="C103" s="135" t="n">
        <v>625004</v>
      </c>
      <c r="D103" s="84"/>
      <c r="E103" s="90" t="s">
        <v>165</v>
      </c>
      <c r="F103" s="85" t="s">
        <v>101</v>
      </c>
      <c r="G103" s="47" t="s">
        <v>187</v>
      </c>
      <c r="H103" s="49" t="n">
        <v>5</v>
      </c>
      <c r="I103" s="49" t="n">
        <v>0</v>
      </c>
      <c r="J103" s="49" t="n">
        <v>0</v>
      </c>
      <c r="K103" s="51"/>
      <c r="L103" s="55" t="n">
        <v>30</v>
      </c>
      <c r="M103" s="55"/>
      <c r="N103" s="55" t="n">
        <v>4</v>
      </c>
      <c r="O103" s="49" t="n">
        <f aca="false">H103+SUM(K103:N103)</f>
        <v>39</v>
      </c>
      <c r="P103" s="51" t="n">
        <v>14.47</v>
      </c>
      <c r="Q103" s="53" t="n">
        <f aca="false">ROUND(P103/$O103*100,0)</f>
        <v>37</v>
      </c>
      <c r="R103" s="51" t="n">
        <v>31.99</v>
      </c>
      <c r="S103" s="53" t="n">
        <f aca="false">ROUND(R103/$O103*100,0)</f>
        <v>82</v>
      </c>
      <c r="T103" s="55" t="n">
        <v>38.83</v>
      </c>
      <c r="U103" s="53" t="n">
        <f aca="false">ROUND(T103/$O103*100,0)</f>
        <v>100</v>
      </c>
      <c r="V103" s="55" t="n">
        <v>38.83</v>
      </c>
      <c r="W103" s="53" t="n">
        <f aca="false">ROUND(V103/$O103*100,0)</f>
        <v>100</v>
      </c>
    </row>
    <row r="104" customFormat="false" ht="12.8" hidden="false" customHeight="false" outlineLevel="0" collapsed="false">
      <c r="A104" s="96" t="n">
        <v>120602</v>
      </c>
      <c r="B104" s="90" t="s">
        <v>579</v>
      </c>
      <c r="C104" s="135" t="n">
        <v>625004</v>
      </c>
      <c r="D104" s="84"/>
      <c r="E104" s="136" t="n">
        <v>41</v>
      </c>
      <c r="F104" s="85" t="s">
        <v>101</v>
      </c>
      <c r="G104" s="47" t="s">
        <v>187</v>
      </c>
      <c r="H104" s="49" t="n">
        <v>12</v>
      </c>
      <c r="I104" s="49" t="n">
        <v>0</v>
      </c>
      <c r="J104" s="49" t="n">
        <v>0</v>
      </c>
      <c r="K104" s="51"/>
      <c r="L104" s="55" t="n">
        <v>38</v>
      </c>
      <c r="M104" s="55"/>
      <c r="N104" s="55" t="n">
        <v>21</v>
      </c>
      <c r="O104" s="49" t="n">
        <f aca="false">H104+SUM(K104:N104)</f>
        <v>71</v>
      </c>
      <c r="P104" s="51" t="n">
        <v>42.56</v>
      </c>
      <c r="Q104" s="53" t="n">
        <f aca="false">ROUND(P104/$O104*100,0)</f>
        <v>60</v>
      </c>
      <c r="R104" s="51" t="n">
        <v>46.07</v>
      </c>
      <c r="S104" s="53" t="n">
        <f aca="false">ROUND(R104/$O104*100,0)</f>
        <v>65</v>
      </c>
      <c r="T104" s="55" t="n">
        <v>0.46</v>
      </c>
      <c r="U104" s="53" t="n">
        <f aca="false">ROUND(T104/$O104*100,0)</f>
        <v>1</v>
      </c>
      <c r="V104" s="55" t="n">
        <v>70.86</v>
      </c>
      <c r="W104" s="53" t="n">
        <f aca="false">ROUND(V104/$O104*100,0)</f>
        <v>100</v>
      </c>
    </row>
    <row r="105" customFormat="false" ht="12.8" hidden="false" customHeight="false" outlineLevel="0" collapsed="false">
      <c r="A105" s="96" t="n">
        <v>120602</v>
      </c>
      <c r="B105" s="90" t="s">
        <v>579</v>
      </c>
      <c r="C105" s="135" t="n">
        <v>625005</v>
      </c>
      <c r="D105" s="84"/>
      <c r="E105" s="90" t="s">
        <v>163</v>
      </c>
      <c r="F105" s="85" t="s">
        <v>101</v>
      </c>
      <c r="G105" s="47" t="s">
        <v>188</v>
      </c>
      <c r="H105" s="49" t="n">
        <v>34</v>
      </c>
      <c r="I105" s="49" t="n">
        <v>0</v>
      </c>
      <c r="J105" s="49" t="n">
        <v>0</v>
      </c>
      <c r="K105" s="51"/>
      <c r="L105" s="55"/>
      <c r="M105" s="55"/>
      <c r="N105" s="55" t="n">
        <v>5</v>
      </c>
      <c r="O105" s="49" t="n">
        <f aca="false">H105+SUM(K105:N105)</f>
        <v>39</v>
      </c>
      <c r="P105" s="51" t="n">
        <v>13.32</v>
      </c>
      <c r="Q105" s="53" t="n">
        <f aca="false">ROUND(P105/$O105*100,0)</f>
        <v>34</v>
      </c>
      <c r="R105" s="51" t="n">
        <v>32.33</v>
      </c>
      <c r="S105" s="53" t="n">
        <f aca="false">ROUND(R105/$O105*100,0)</f>
        <v>83</v>
      </c>
      <c r="T105" s="55" t="n">
        <v>38.71</v>
      </c>
      <c r="U105" s="53" t="n">
        <f aca="false">ROUND(T105/$O105*100,0)</f>
        <v>99</v>
      </c>
      <c r="V105" s="55" t="n">
        <v>38.71</v>
      </c>
      <c r="W105" s="53" t="n">
        <f aca="false">ROUND(V105/$O105*100,0)</f>
        <v>99</v>
      </c>
    </row>
    <row r="106" customFormat="false" ht="12.8" hidden="false" customHeight="false" outlineLevel="0" collapsed="false">
      <c r="A106" s="96" t="n">
        <v>120602</v>
      </c>
      <c r="B106" s="90" t="s">
        <v>579</v>
      </c>
      <c r="C106" s="135" t="n">
        <v>625005</v>
      </c>
      <c r="D106" s="84"/>
      <c r="E106" s="90" t="s">
        <v>165</v>
      </c>
      <c r="F106" s="85" t="s">
        <v>101</v>
      </c>
      <c r="G106" s="47" t="s">
        <v>188</v>
      </c>
      <c r="H106" s="49" t="n">
        <v>5</v>
      </c>
      <c r="I106" s="49" t="n">
        <v>0</v>
      </c>
      <c r="J106" s="49" t="n">
        <v>0</v>
      </c>
      <c r="K106" s="51"/>
      <c r="L106" s="55" t="n">
        <v>1</v>
      </c>
      <c r="M106" s="55"/>
      <c r="N106" s="55" t="n">
        <v>1</v>
      </c>
      <c r="O106" s="49" t="n">
        <f aca="false">H106+SUM(K106:N106)</f>
        <v>7</v>
      </c>
      <c r="P106" s="51" t="n">
        <v>2.35</v>
      </c>
      <c r="Q106" s="53" t="n">
        <f aca="false">ROUND(P106/$O106*100,0)</f>
        <v>34</v>
      </c>
      <c r="R106" s="51" t="n">
        <v>5.71</v>
      </c>
      <c r="S106" s="53" t="n">
        <f aca="false">ROUND(R106/$O106*100,0)</f>
        <v>82</v>
      </c>
      <c r="T106" s="55" t="n">
        <v>6.84</v>
      </c>
      <c r="U106" s="53" t="n">
        <f aca="false">ROUND(T106/$O106*100,0)</f>
        <v>98</v>
      </c>
      <c r="V106" s="55" t="n">
        <v>6.84</v>
      </c>
      <c r="W106" s="53" t="n">
        <f aca="false">ROUND(V106/$O106*100,0)</f>
        <v>98</v>
      </c>
    </row>
    <row r="107" customFormat="false" ht="12.8" hidden="false" customHeight="false" outlineLevel="0" collapsed="false">
      <c r="A107" s="96" t="n">
        <v>120602</v>
      </c>
      <c r="B107" s="90" t="s">
        <v>579</v>
      </c>
      <c r="C107" s="135" t="n">
        <v>625005</v>
      </c>
      <c r="D107" s="84"/>
      <c r="E107" s="136" t="n">
        <v>41</v>
      </c>
      <c r="F107" s="85" t="s">
        <v>101</v>
      </c>
      <c r="G107" s="47" t="s">
        <v>188</v>
      </c>
      <c r="H107" s="49" t="n">
        <v>14</v>
      </c>
      <c r="I107" s="49" t="n">
        <v>0</v>
      </c>
      <c r="J107" s="49" t="n">
        <v>0</v>
      </c>
      <c r="K107" s="51"/>
      <c r="L107" s="55"/>
      <c r="M107" s="55"/>
      <c r="N107" s="55"/>
      <c r="O107" s="49" t="n">
        <f aca="false">H107+SUM(K107:N107)</f>
        <v>14</v>
      </c>
      <c r="P107" s="51" t="n">
        <v>6.91</v>
      </c>
      <c r="Q107" s="53" t="n">
        <f aca="false">ROUND(P107/$O107*100,0)</f>
        <v>49</v>
      </c>
      <c r="R107" s="51" t="n">
        <v>7.58</v>
      </c>
      <c r="S107" s="53" t="n">
        <f aca="false">ROUND(R107/$O107*100,0)</f>
        <v>54</v>
      </c>
      <c r="T107" s="55" t="n">
        <v>0.07</v>
      </c>
      <c r="U107" s="53" t="n">
        <f aca="false">ROUND(T107/$O107*100,0)</f>
        <v>1</v>
      </c>
      <c r="V107" s="55" t="n">
        <v>0.07</v>
      </c>
      <c r="W107" s="53" t="n">
        <f aca="false">ROUND(V107/$O107*100,0)</f>
        <v>1</v>
      </c>
    </row>
    <row r="108" customFormat="false" ht="12.8" hidden="false" customHeight="false" outlineLevel="0" collapsed="false">
      <c r="A108" s="96" t="n">
        <v>120602</v>
      </c>
      <c r="B108" s="90" t="s">
        <v>579</v>
      </c>
      <c r="C108" s="135" t="n">
        <v>625007</v>
      </c>
      <c r="D108" s="84"/>
      <c r="E108" s="90" t="s">
        <v>163</v>
      </c>
      <c r="F108" s="85" t="s">
        <v>101</v>
      </c>
      <c r="G108" s="47" t="s">
        <v>189</v>
      </c>
      <c r="H108" s="49" t="n">
        <v>462</v>
      </c>
      <c r="I108" s="49" t="n">
        <v>0</v>
      </c>
      <c r="J108" s="49" t="n">
        <v>0</v>
      </c>
      <c r="K108" s="51"/>
      <c r="L108" s="55"/>
      <c r="M108" s="55"/>
      <c r="N108" s="55"/>
      <c r="O108" s="49" t="n">
        <f aca="false">H108+SUM(K108:N108)</f>
        <v>462</v>
      </c>
      <c r="P108" s="51" t="n">
        <v>129.85</v>
      </c>
      <c r="Q108" s="53" t="n">
        <f aca="false">ROUND(P108/$O108*100,0)</f>
        <v>28</v>
      </c>
      <c r="R108" s="51" t="n">
        <v>287.09</v>
      </c>
      <c r="S108" s="53" t="n">
        <f aca="false">ROUND(R108/$O108*100,0)</f>
        <v>62</v>
      </c>
      <c r="T108" s="55" t="n">
        <v>348.46</v>
      </c>
      <c r="U108" s="53" t="n">
        <f aca="false">ROUND(T108/$O108*100,0)</f>
        <v>75</v>
      </c>
      <c r="V108" s="55" t="n">
        <v>348.46</v>
      </c>
      <c r="W108" s="53" t="n">
        <f aca="false">ROUND(V108/$O108*100,0)</f>
        <v>75</v>
      </c>
    </row>
    <row r="109" customFormat="false" ht="12.8" hidden="false" customHeight="false" outlineLevel="0" collapsed="false">
      <c r="A109" s="96" t="n">
        <v>120602</v>
      </c>
      <c r="B109" s="90" t="s">
        <v>579</v>
      </c>
      <c r="C109" s="135" t="n">
        <v>625007</v>
      </c>
      <c r="D109" s="84"/>
      <c r="E109" s="90" t="s">
        <v>165</v>
      </c>
      <c r="F109" s="85" t="s">
        <v>101</v>
      </c>
      <c r="G109" s="47" t="s">
        <v>189</v>
      </c>
      <c r="H109" s="49" t="n">
        <v>72</v>
      </c>
      <c r="I109" s="49" t="n">
        <v>0</v>
      </c>
      <c r="J109" s="49" t="n">
        <v>0</v>
      </c>
      <c r="K109" s="51"/>
      <c r="L109" s="55"/>
      <c r="M109" s="55"/>
      <c r="N109" s="55"/>
      <c r="O109" s="49" t="n">
        <f aca="false">H109+SUM(K109:N109)</f>
        <v>72</v>
      </c>
      <c r="P109" s="51" t="n">
        <v>22.92</v>
      </c>
      <c r="Q109" s="53" t="n">
        <f aca="false">ROUND(P109/$O109*100,0)</f>
        <v>32</v>
      </c>
      <c r="R109" s="51" t="n">
        <v>50.67</v>
      </c>
      <c r="S109" s="53" t="n">
        <f aca="false">ROUND(R109/$O109*100,0)</f>
        <v>70</v>
      </c>
      <c r="T109" s="55" t="n">
        <v>61.5</v>
      </c>
      <c r="U109" s="53" t="n">
        <f aca="false">ROUND(T109/$O109*100,0)</f>
        <v>85</v>
      </c>
      <c r="V109" s="55" t="n">
        <v>61.5</v>
      </c>
      <c r="W109" s="53" t="n">
        <f aca="false">ROUND(V109/$O109*100,0)</f>
        <v>85</v>
      </c>
    </row>
    <row r="110" customFormat="false" ht="12.8" hidden="false" customHeight="false" outlineLevel="0" collapsed="false">
      <c r="A110" s="96" t="n">
        <v>120602</v>
      </c>
      <c r="B110" s="90" t="s">
        <v>579</v>
      </c>
      <c r="C110" s="135" t="n">
        <v>625007</v>
      </c>
      <c r="D110" s="84"/>
      <c r="E110" s="136" t="n">
        <v>41</v>
      </c>
      <c r="F110" s="85" t="s">
        <v>101</v>
      </c>
      <c r="G110" s="47" t="s">
        <v>189</v>
      </c>
      <c r="H110" s="49" t="n">
        <v>188</v>
      </c>
      <c r="I110" s="49" t="n">
        <v>0</v>
      </c>
      <c r="J110" s="49" t="n">
        <v>0</v>
      </c>
      <c r="K110" s="51"/>
      <c r="L110" s="55"/>
      <c r="M110" s="55"/>
      <c r="N110" s="55"/>
      <c r="O110" s="49" t="n">
        <f aca="false">H110+SUM(K110:N110)</f>
        <v>188</v>
      </c>
      <c r="P110" s="51" t="n">
        <v>67.38</v>
      </c>
      <c r="Q110" s="53" t="n">
        <f aca="false">ROUND(P110/$O110*100,0)</f>
        <v>36</v>
      </c>
      <c r="R110" s="51" t="n">
        <v>72.93</v>
      </c>
      <c r="S110" s="53" t="n">
        <f aca="false">ROUND(R110/$O110*100,0)</f>
        <v>39</v>
      </c>
      <c r="T110" s="55" t="n">
        <v>0.73</v>
      </c>
      <c r="U110" s="53" t="n">
        <f aca="false">ROUND(T110/$O110*100,0)</f>
        <v>0</v>
      </c>
      <c r="V110" s="55" t="n">
        <v>112.19</v>
      </c>
      <c r="W110" s="53" t="n">
        <f aca="false">ROUND(V110/$O110*100,0)</f>
        <v>60</v>
      </c>
    </row>
    <row r="111" customFormat="false" ht="12.8" hidden="false" customHeight="false" outlineLevel="0" collapsed="false">
      <c r="A111" s="96" t="n">
        <v>120602</v>
      </c>
      <c r="B111" s="90" t="s">
        <v>579</v>
      </c>
      <c r="C111" s="135" t="n">
        <v>627</v>
      </c>
      <c r="D111" s="84"/>
      <c r="E111" s="136" t="n">
        <v>41</v>
      </c>
      <c r="F111" s="85" t="s">
        <v>101</v>
      </c>
      <c r="G111" s="47" t="s">
        <v>190</v>
      </c>
      <c r="H111" s="49" t="n">
        <v>304</v>
      </c>
      <c r="I111" s="49" t="n">
        <v>0</v>
      </c>
      <c r="J111" s="49" t="n">
        <v>0</v>
      </c>
      <c r="K111" s="51"/>
      <c r="L111" s="55"/>
      <c r="M111" s="55"/>
      <c r="N111" s="55"/>
      <c r="O111" s="49" t="n">
        <f aca="false">H111+SUM(K111:N111)</f>
        <v>304</v>
      </c>
      <c r="P111" s="51" t="n">
        <v>38.4</v>
      </c>
      <c r="Q111" s="53" t="n">
        <f aca="false">ROUND(P111/$O111*100,0)</f>
        <v>13</v>
      </c>
      <c r="R111" s="51" t="n">
        <v>84.5</v>
      </c>
      <c r="S111" s="53" t="n">
        <f aca="false">ROUND(R111/$O111*100,0)</f>
        <v>28</v>
      </c>
      <c r="T111" s="55" t="n">
        <v>84.5</v>
      </c>
      <c r="U111" s="53" t="n">
        <f aca="false">ROUND(T111/$O111*100,0)</f>
        <v>28</v>
      </c>
      <c r="V111" s="55" t="n">
        <v>84.5</v>
      </c>
      <c r="W111" s="53" t="n">
        <f aca="false">ROUND(V111/$O111*100,0)</f>
        <v>28</v>
      </c>
    </row>
    <row r="112" customFormat="false" ht="12.8" hidden="false" customHeight="false" outlineLevel="0" collapsed="false">
      <c r="A112" s="96" t="n">
        <v>120602</v>
      </c>
      <c r="B112" s="90" t="s">
        <v>579</v>
      </c>
      <c r="C112" s="135" t="n">
        <v>620</v>
      </c>
      <c r="D112" s="84"/>
      <c r="E112" s="111" t="s">
        <v>361</v>
      </c>
      <c r="F112" s="85" t="s">
        <v>101</v>
      </c>
      <c r="G112" s="47" t="s">
        <v>191</v>
      </c>
      <c r="H112" s="49" t="n">
        <f aca="false">SUM(H90:H111)</f>
        <v>4347</v>
      </c>
      <c r="I112" s="49" t="n">
        <f aca="false">SUM(I90:I111)</f>
        <v>0</v>
      </c>
      <c r="J112" s="49" t="n">
        <f aca="false">SUM(J90:J111)</f>
        <v>0</v>
      </c>
      <c r="K112" s="51" t="n">
        <f aca="false">SUM(K90:K111)</f>
        <v>0</v>
      </c>
      <c r="L112" s="49" t="n">
        <f aca="false">SUM(L90:L111)</f>
        <v>229</v>
      </c>
      <c r="M112" s="49" t="n">
        <f aca="false">SUM(M90:M111)</f>
        <v>0</v>
      </c>
      <c r="N112" s="49" t="n">
        <f aca="false">SUM(N90:N111)</f>
        <v>62</v>
      </c>
      <c r="O112" s="49" t="n">
        <f aca="false">SUM(O90:O111)</f>
        <v>4638</v>
      </c>
      <c r="P112" s="51" t="n">
        <f aca="false">SUM(P90:P111)</f>
        <v>1330.28</v>
      </c>
      <c r="Q112" s="53" t="n">
        <f aca="false">ROUND(P112/$O112*100,0)</f>
        <v>29</v>
      </c>
      <c r="R112" s="51" t="n">
        <f aca="false">SUM(R90:R111)</f>
        <v>2409.53</v>
      </c>
      <c r="S112" s="53" t="n">
        <f aca="false">ROUND(R112/$O112*100,0)</f>
        <v>52</v>
      </c>
      <c r="T112" s="49" t="n">
        <f aca="false">SUM(T90:T111)</f>
        <v>2409.53</v>
      </c>
      <c r="U112" s="53" t="n">
        <f aca="false">ROUND(T112/$O112*100,0)</f>
        <v>52</v>
      </c>
      <c r="V112" s="49" t="n">
        <f aca="false">SUM(V90:V111)</f>
        <v>3069.9</v>
      </c>
      <c r="W112" s="53" t="n">
        <f aca="false">ROUND(V112/$O112*100,0)</f>
        <v>66</v>
      </c>
    </row>
    <row r="113" customFormat="false" ht="12.8" hidden="false" customHeight="false" outlineLevel="0" collapsed="false">
      <c r="A113" s="96" t="n">
        <v>120602</v>
      </c>
      <c r="B113" s="90" t="s">
        <v>579</v>
      </c>
      <c r="C113" s="136" t="n">
        <v>637014</v>
      </c>
      <c r="D113" s="101"/>
      <c r="E113" s="136" t="n">
        <v>41</v>
      </c>
      <c r="F113" s="90" t="s">
        <v>101</v>
      </c>
      <c r="G113" s="61" t="s">
        <v>196</v>
      </c>
      <c r="H113" s="49" t="n">
        <v>794</v>
      </c>
      <c r="I113" s="50" t="n">
        <v>0</v>
      </c>
      <c r="J113" s="50" t="n">
        <f aca="false">SUM(J112:J112)</f>
        <v>0</v>
      </c>
      <c r="K113" s="51" t="n">
        <v>188.4</v>
      </c>
      <c r="L113" s="55"/>
      <c r="M113" s="55"/>
      <c r="N113" s="55" t="n">
        <v>320</v>
      </c>
      <c r="O113" s="49" t="n">
        <f aca="false">H113+SUM(K113:N113)</f>
        <v>1302.4</v>
      </c>
      <c r="P113" s="51" t="n">
        <v>755.2</v>
      </c>
      <c r="Q113" s="53" t="n">
        <f aca="false">ROUND(P113/$O113*100,0)</f>
        <v>58</v>
      </c>
      <c r="R113" s="51" t="n">
        <v>982.4</v>
      </c>
      <c r="S113" s="53" t="n">
        <f aca="false">ROUND(R113/$O113*100,0)</f>
        <v>75</v>
      </c>
      <c r="T113" s="55" t="n">
        <v>982.4</v>
      </c>
      <c r="U113" s="53" t="n">
        <f aca="false">ROUND(T113/$O113*100,0)</f>
        <v>75</v>
      </c>
      <c r="V113" s="55" t="n">
        <v>1168</v>
      </c>
      <c r="W113" s="53" t="n">
        <f aca="false">ROUND(V113/$O113*100,0)</f>
        <v>90</v>
      </c>
    </row>
    <row r="114" customFormat="false" ht="12.8" hidden="false" customHeight="false" outlineLevel="0" collapsed="false">
      <c r="A114" s="96" t="n">
        <v>120602</v>
      </c>
      <c r="B114" s="90" t="s">
        <v>579</v>
      </c>
      <c r="C114" s="136" t="n">
        <v>637016</v>
      </c>
      <c r="D114" s="101"/>
      <c r="E114" s="136" t="n">
        <v>41</v>
      </c>
      <c r="F114" s="90" t="s">
        <v>101</v>
      </c>
      <c r="G114" s="61" t="s">
        <v>208</v>
      </c>
      <c r="H114" s="49" t="n">
        <v>167</v>
      </c>
      <c r="I114" s="50" t="n">
        <v>0</v>
      </c>
      <c r="J114" s="50" t="n">
        <f aca="false">ROUND(I114*1.02,0)</f>
        <v>0</v>
      </c>
      <c r="K114" s="51"/>
      <c r="L114" s="55"/>
      <c r="M114" s="55"/>
      <c r="N114" s="55"/>
      <c r="O114" s="49" t="n">
        <f aca="false">H114+SUM(K114:N114)</f>
        <v>167</v>
      </c>
      <c r="P114" s="51" t="n">
        <v>51.95</v>
      </c>
      <c r="Q114" s="53" t="n">
        <f aca="false">ROUND(P114/$O114*100,0)</f>
        <v>31</v>
      </c>
      <c r="R114" s="51" t="n">
        <v>84.62</v>
      </c>
      <c r="S114" s="53" t="n">
        <f aca="false">ROUND(R114/$O114*100,0)</f>
        <v>51</v>
      </c>
      <c r="T114" s="55" t="n">
        <v>84.62</v>
      </c>
      <c r="U114" s="53" t="n">
        <f aca="false">ROUND(T114/$O114*100,0)</f>
        <v>51</v>
      </c>
      <c r="V114" s="55" t="n">
        <v>94.48</v>
      </c>
      <c r="W114" s="53" t="n">
        <f aca="false">ROUND(V114/$O114*100,0)</f>
        <v>57</v>
      </c>
    </row>
    <row r="115" customFormat="false" ht="12.8" hidden="false" customHeight="false" outlineLevel="0" collapsed="false">
      <c r="A115" s="96" t="n">
        <v>120602</v>
      </c>
      <c r="B115" s="90" t="s">
        <v>579</v>
      </c>
      <c r="C115" s="136" t="n">
        <v>642012</v>
      </c>
      <c r="D115" s="101"/>
      <c r="E115" s="136" t="n">
        <v>41</v>
      </c>
      <c r="F115" s="90" t="s">
        <v>101</v>
      </c>
      <c r="G115" s="61" t="s">
        <v>598</v>
      </c>
      <c r="H115" s="49" t="n">
        <v>0</v>
      </c>
      <c r="I115" s="50" t="n">
        <v>0</v>
      </c>
      <c r="J115" s="50" t="n">
        <f aca="false">ROUND(I115*1.02,0)</f>
        <v>0</v>
      </c>
      <c r="K115" s="51" t="n">
        <v>380.17</v>
      </c>
      <c r="L115" s="55"/>
      <c r="M115" s="55"/>
      <c r="N115" s="55"/>
      <c r="O115" s="49" t="n">
        <f aca="false">H115+SUM(K115:N115)</f>
        <v>380.17</v>
      </c>
      <c r="P115" s="51" t="n">
        <v>0</v>
      </c>
      <c r="Q115" s="53" t="n">
        <f aca="false">ROUND(P115/$O115*100,0)</f>
        <v>0</v>
      </c>
      <c r="R115" s="51" t="n">
        <v>380.17</v>
      </c>
      <c r="S115" s="53" t="n">
        <f aca="false">ROUND(R115/$O115*100,0)</f>
        <v>100</v>
      </c>
      <c r="T115" s="55" t="n">
        <v>380.17</v>
      </c>
      <c r="U115" s="53" t="n">
        <f aca="false">ROUND(T115/$O115*100,0)</f>
        <v>100</v>
      </c>
      <c r="V115" s="55" t="n">
        <v>380.17</v>
      </c>
      <c r="W115" s="53" t="n">
        <f aca="false">ROUND(V115/$O115*100,0)</f>
        <v>100</v>
      </c>
    </row>
    <row r="116" customFormat="false" ht="12.8" hidden="false" customHeight="false" outlineLevel="0" collapsed="false">
      <c r="A116" s="96" t="n">
        <v>120602</v>
      </c>
      <c r="B116" s="90" t="s">
        <v>579</v>
      </c>
      <c r="C116" s="136" t="n">
        <v>642015</v>
      </c>
      <c r="D116" s="101"/>
      <c r="E116" s="136" t="n">
        <v>41</v>
      </c>
      <c r="F116" s="90" t="s">
        <v>101</v>
      </c>
      <c r="G116" s="61" t="s">
        <v>200</v>
      </c>
      <c r="H116" s="49" t="n">
        <v>0</v>
      </c>
      <c r="I116" s="50" t="n">
        <v>0</v>
      </c>
      <c r="J116" s="50" t="n">
        <f aca="false">ROUND(I116*1.02,0)</f>
        <v>0</v>
      </c>
      <c r="K116" s="51" t="n">
        <v>271.22</v>
      </c>
      <c r="L116" s="55"/>
      <c r="M116" s="55"/>
      <c r="N116" s="55"/>
      <c r="O116" s="49" t="n">
        <f aca="false">H116+SUM(K116:N116)</f>
        <v>271.22</v>
      </c>
      <c r="P116" s="51" t="n">
        <v>107.87</v>
      </c>
      <c r="Q116" s="53" t="n">
        <f aca="false">ROUND(P116/$O116*100,0)</f>
        <v>40</v>
      </c>
      <c r="R116" s="51" t="n">
        <v>155.96</v>
      </c>
      <c r="S116" s="53" t="n">
        <f aca="false">ROUND(R116/$O116*100,0)</f>
        <v>58</v>
      </c>
      <c r="T116" s="55" t="n">
        <v>155.96</v>
      </c>
      <c r="U116" s="53" t="n">
        <f aca="false">ROUND(T116/$O116*100,0)</f>
        <v>58</v>
      </c>
      <c r="V116" s="55" t="n">
        <v>155.96</v>
      </c>
      <c r="W116" s="53" t="n">
        <f aca="false">ROUND(V116/$O116*100,0)</f>
        <v>58</v>
      </c>
    </row>
    <row r="117" customFormat="false" ht="12.8" hidden="false" customHeight="false" outlineLevel="0" collapsed="false">
      <c r="A117" s="103" t="n">
        <v>120602</v>
      </c>
      <c r="B117" s="127"/>
      <c r="C117" s="127"/>
      <c r="D117" s="129"/>
      <c r="E117" s="127"/>
      <c r="F117" s="127"/>
      <c r="G117" s="107" t="s">
        <v>85</v>
      </c>
      <c r="H117" s="108" t="n">
        <f aca="false">H89+SUM(H112:H116)</f>
        <v>20499</v>
      </c>
      <c r="I117" s="108" t="n">
        <f aca="false">I89+SUM(I112:I116)</f>
        <v>0</v>
      </c>
      <c r="J117" s="108" t="n">
        <f aca="false">J89+SUM(J112:J116)</f>
        <v>0</v>
      </c>
      <c r="K117" s="109" t="n">
        <f aca="false">K89+SUM(K112:K116)</f>
        <v>0.200000000000045</v>
      </c>
      <c r="L117" s="108" t="n">
        <f aca="false">L89+SUM(L112:L116)</f>
        <v>0</v>
      </c>
      <c r="M117" s="108" t="n">
        <f aca="false">M89+SUM(M112:M116)</f>
        <v>0</v>
      </c>
      <c r="N117" s="108" t="n">
        <f aca="false">N89+SUM(N112:N116)</f>
        <v>0</v>
      </c>
      <c r="O117" s="108" t="n">
        <f aca="false">O89+SUM(O112:O116)</f>
        <v>20499.2</v>
      </c>
      <c r="P117" s="109" t="n">
        <f aca="false">P89+SUM(P112:P116)</f>
        <v>6880.76</v>
      </c>
      <c r="Q117" s="110" t="n">
        <f aca="false">ROUND(P117/$O117*100,0)</f>
        <v>34</v>
      </c>
      <c r="R117" s="109" t="n">
        <f aca="false">R89+SUM(R112:R116)</f>
        <v>12210.96</v>
      </c>
      <c r="S117" s="110" t="n">
        <f aca="false">ROUND(R117/$O117*100,0)</f>
        <v>60</v>
      </c>
      <c r="T117" s="108" t="n">
        <f aca="false">T89+SUM(T112:T116)</f>
        <v>12287.96</v>
      </c>
      <c r="U117" s="110" t="n">
        <f aca="false">ROUND(T117/$O117*100,0)</f>
        <v>60</v>
      </c>
      <c r="V117" s="108" t="n">
        <f aca="false">V89+SUM(V112:V116)</f>
        <v>15490.79</v>
      </c>
      <c r="W117" s="110" t="n">
        <f aca="false">ROUND(V117/$O117*100,0)</f>
        <v>76</v>
      </c>
    </row>
    <row r="118" customFormat="false" ht="12.8" hidden="false" customHeight="false" outlineLevel="0" collapsed="false">
      <c r="A118" s="103" t="n">
        <v>120600</v>
      </c>
      <c r="B118" s="127"/>
      <c r="C118" s="127"/>
      <c r="D118" s="129"/>
      <c r="E118" s="127"/>
      <c r="F118" s="127"/>
      <c r="G118" s="107" t="s">
        <v>599</v>
      </c>
      <c r="H118" s="108" t="n">
        <f aca="false">H79+H117</f>
        <v>92534</v>
      </c>
      <c r="I118" s="108" t="n">
        <f aca="false">I79+I117</f>
        <v>75789</v>
      </c>
      <c r="J118" s="108" t="n">
        <f aca="false">J79+J117</f>
        <v>69853</v>
      </c>
      <c r="K118" s="109" t="n">
        <f aca="false">K79+K117</f>
        <v>4.49917880729345E-014</v>
      </c>
      <c r="L118" s="108" t="n">
        <f aca="false">L79+L117</f>
        <v>0</v>
      </c>
      <c r="M118" s="108" t="n">
        <f aca="false">M79+M117</f>
        <v>0</v>
      </c>
      <c r="N118" s="108" t="n">
        <f aca="false">N79+N117</f>
        <v>0</v>
      </c>
      <c r="O118" s="108" t="n">
        <f aca="false">O79+O117</f>
        <v>92534</v>
      </c>
      <c r="P118" s="109" t="n">
        <f aca="false">P79+P117</f>
        <v>22233.11</v>
      </c>
      <c r="Q118" s="110" t="n">
        <f aca="false">ROUND(P118/$O118*100,0)</f>
        <v>24</v>
      </c>
      <c r="R118" s="109" t="n">
        <f aca="false">R79+R117</f>
        <v>45147.9</v>
      </c>
      <c r="S118" s="110" t="n">
        <f aca="false">ROUND(R118/$O118*100,0)</f>
        <v>49</v>
      </c>
      <c r="T118" s="108" t="n">
        <f aca="false">T79+T117</f>
        <v>62012.6</v>
      </c>
      <c r="U118" s="110" t="n">
        <f aca="false">ROUND(T118/$O118*100,0)</f>
        <v>67</v>
      </c>
      <c r="V118" s="108" t="n">
        <f aca="false">V79+V117</f>
        <v>83306.91</v>
      </c>
      <c r="W118" s="110" t="n">
        <f aca="false">ROUND(V118/$O118*100,0)</f>
        <v>90</v>
      </c>
    </row>
    <row r="119" customFormat="false" ht="12.8" hidden="false" customHeight="false" outlineLevel="0" collapsed="false">
      <c r="A119" s="115" t="n">
        <v>120000</v>
      </c>
      <c r="B119" s="131"/>
      <c r="C119" s="131"/>
      <c r="D119" s="133"/>
      <c r="E119" s="131"/>
      <c r="F119" s="131"/>
      <c r="G119" s="119" t="s">
        <v>221</v>
      </c>
      <c r="H119" s="120" t="n">
        <f aca="false">H16+H20+H26+H28+H32+H118</f>
        <v>120678</v>
      </c>
      <c r="I119" s="120" t="n">
        <f aca="false">I16+I20+I26+I28+I32+I118</f>
        <v>109346</v>
      </c>
      <c r="J119" s="120" t="n">
        <f aca="false">J16+J20+J26+J28+J32+J118</f>
        <v>104844</v>
      </c>
      <c r="K119" s="121" t="n">
        <f aca="false">K16+K20+K26+K28+K32+K118</f>
        <v>3597.2</v>
      </c>
      <c r="L119" s="120" t="n">
        <f aca="false">L16+L20+L26+L28+L32+L118</f>
        <v>0</v>
      </c>
      <c r="M119" s="120" t="n">
        <f aca="false">M16+M20+M26+M28+M32+M118</f>
        <v>0</v>
      </c>
      <c r="N119" s="120" t="n">
        <f aca="false">N16+N20+N26+N28+N32+N118</f>
        <v>237.73</v>
      </c>
      <c r="O119" s="120" t="n">
        <f aca="false">O16+O20+O26+O28+O32+O118</f>
        <v>122312.93</v>
      </c>
      <c r="P119" s="121" t="n">
        <f aca="false">P16+P20+P26+P28+P32+P118</f>
        <v>28383.66</v>
      </c>
      <c r="Q119" s="122" t="n">
        <f aca="false">ROUND(P119/$O119*100,0)</f>
        <v>23</v>
      </c>
      <c r="R119" s="121" t="n">
        <f aca="false">R16+R20+R26+R28+R32+R118</f>
        <v>60539.93</v>
      </c>
      <c r="S119" s="122" t="n">
        <f aca="false">ROUND(R119/$O119*100,0)</f>
        <v>49</v>
      </c>
      <c r="T119" s="120" t="n">
        <f aca="false">T16+T20+T26+T28+T32+T118</f>
        <v>81878.56</v>
      </c>
      <c r="U119" s="122" t="n">
        <f aca="false">ROUND(T119/$O119*100,0)</f>
        <v>67</v>
      </c>
      <c r="V119" s="120" t="n">
        <f aca="false">V16+V20+V26+V28+V32+V118</f>
        <v>106839.1</v>
      </c>
      <c r="W119" s="122" t="n">
        <f aca="false">ROUND(V119/$O119*100,0)</f>
        <v>87</v>
      </c>
    </row>
    <row r="121" customFormat="false" ht="12.8" hidden="false" customHeight="false" outlineLevel="0" collapsed="false">
      <c r="A121" s="123" t="s">
        <v>222</v>
      </c>
      <c r="B121" s="123"/>
      <c r="C121" s="123"/>
      <c r="D121" s="123"/>
      <c r="E121" s="123"/>
      <c r="F121" s="123"/>
      <c r="G121" s="123"/>
      <c r="O121" s="0" t="n">
        <v>2015</v>
      </c>
      <c r="P121" s="34" t="s">
        <v>223</v>
      </c>
      <c r="R121" s="34" t="s">
        <v>224</v>
      </c>
      <c r="T121" s="0" t="s">
        <v>225</v>
      </c>
      <c r="V121" s="0" t="s">
        <v>226</v>
      </c>
    </row>
    <row r="122" customFormat="false" ht="12.8" hidden="false" customHeight="false" outlineLevel="0" collapsed="false">
      <c r="A122" s="76" t="n">
        <v>120100</v>
      </c>
      <c r="F122" s="77" t="s">
        <v>227</v>
      </c>
      <c r="G122" s="0" t="s">
        <v>600</v>
      </c>
    </row>
    <row r="123" customFormat="false" ht="12.8" hidden="false" customHeight="false" outlineLevel="0" collapsed="false">
      <c r="A123" s="76" t="n">
        <v>120100</v>
      </c>
      <c r="F123" s="77" t="s">
        <v>229</v>
      </c>
      <c r="G123" s="0" t="s">
        <v>601</v>
      </c>
      <c r="H123" s="0" t="n">
        <v>1</v>
      </c>
      <c r="I123" s="0" t="n">
        <v>1</v>
      </c>
      <c r="J123" s="0" t="n">
        <v>1</v>
      </c>
      <c r="O123" s="0" t="n">
        <f aca="false">H123</f>
        <v>1</v>
      </c>
      <c r="P123" s="34" t="n">
        <v>6</v>
      </c>
      <c r="Q123" s="35" t="n">
        <f aca="false">ROUND(P123/$O123*100,0)</f>
        <v>600</v>
      </c>
      <c r="R123" s="34" t="n">
        <v>1</v>
      </c>
      <c r="S123" s="35" t="n">
        <f aca="false">ROUND(R123/$O123*100,0)</f>
        <v>100</v>
      </c>
      <c r="U123" s="35" t="n">
        <f aca="false">ROUND(T123/$O123*100,0)</f>
        <v>0</v>
      </c>
      <c r="W123" s="35" t="n">
        <f aca="false">ROUND(V123/$O123*100,0)</f>
        <v>0</v>
      </c>
    </row>
    <row r="124" customFormat="false" ht="12.8" hidden="false" customHeight="false" outlineLevel="0" collapsed="false">
      <c r="A124" s="76" t="n">
        <v>120200</v>
      </c>
      <c r="F124" s="77" t="s">
        <v>227</v>
      </c>
      <c r="G124" s="0" t="s">
        <v>602</v>
      </c>
    </row>
    <row r="125" customFormat="false" ht="12.8" hidden="false" customHeight="false" outlineLevel="0" collapsed="false">
      <c r="A125" s="76" t="n">
        <v>120200</v>
      </c>
      <c r="F125" s="77" t="s">
        <v>229</v>
      </c>
      <c r="G125" s="0" t="s">
        <v>603</v>
      </c>
      <c r="H125" s="0" t="n">
        <v>40</v>
      </c>
      <c r="I125" s="0" t="n">
        <v>40</v>
      </c>
      <c r="J125" s="0" t="n">
        <v>40</v>
      </c>
      <c r="O125" s="0" t="n">
        <f aca="false">H125</f>
        <v>40</v>
      </c>
      <c r="Q125" s="35" t="n">
        <f aca="false">ROUND(P125/$O125*100,0)</f>
        <v>0</v>
      </c>
      <c r="R125" s="34" t="n">
        <v>17</v>
      </c>
      <c r="S125" s="35" t="n">
        <f aca="false">ROUND(R125/$O125*100,0)</f>
        <v>43</v>
      </c>
      <c r="U125" s="35" t="n">
        <f aca="false">ROUND(T125/$O125*100,0)</f>
        <v>0</v>
      </c>
      <c r="W125" s="35" t="n">
        <f aca="false">ROUND(V125/$O125*100,0)</f>
        <v>0</v>
      </c>
    </row>
    <row r="126" customFormat="false" ht="12.8" hidden="false" customHeight="false" outlineLevel="0" collapsed="false">
      <c r="A126" s="76" t="n">
        <v>120300</v>
      </c>
      <c r="F126" s="77" t="s">
        <v>227</v>
      </c>
      <c r="G126" s="0" t="s">
        <v>604</v>
      </c>
    </row>
    <row r="127" customFormat="false" ht="12.8" hidden="false" customHeight="false" outlineLevel="0" collapsed="false">
      <c r="A127" s="76" t="n">
        <v>120300</v>
      </c>
      <c r="F127" s="77" t="s">
        <v>229</v>
      </c>
      <c r="G127" s="0" t="s">
        <v>605</v>
      </c>
      <c r="H127" s="0" t="n">
        <v>2</v>
      </c>
      <c r="I127" s="0" t="n">
        <v>2</v>
      </c>
      <c r="J127" s="0" t="n">
        <v>2</v>
      </c>
      <c r="O127" s="0" t="n">
        <f aca="false">H127</f>
        <v>2</v>
      </c>
      <c r="Q127" s="35" t="n">
        <f aca="false">ROUND(P127/$O127*100,0)</f>
        <v>0</v>
      </c>
      <c r="R127" s="34" t="n">
        <v>0</v>
      </c>
      <c r="S127" s="35" t="n">
        <f aca="false">ROUND(R127/$O127*100,0)</f>
        <v>0</v>
      </c>
      <c r="U127" s="35" t="n">
        <f aca="false">ROUND(T127/$O127*100,0)</f>
        <v>0</v>
      </c>
      <c r="W127" s="35" t="n">
        <f aca="false">ROUND(V127/$O127*100,0)</f>
        <v>0</v>
      </c>
    </row>
    <row r="128" customFormat="false" ht="12.8" hidden="false" customHeight="false" outlineLevel="0" collapsed="false">
      <c r="A128" s="76" t="n">
        <v>120300</v>
      </c>
      <c r="F128" s="77" t="s">
        <v>227</v>
      </c>
      <c r="G128" s="0" t="s">
        <v>606</v>
      </c>
    </row>
    <row r="129" customFormat="false" ht="12.8" hidden="false" customHeight="false" outlineLevel="0" collapsed="false">
      <c r="A129" s="76" t="n">
        <v>120300</v>
      </c>
      <c r="F129" s="77" t="s">
        <v>229</v>
      </c>
      <c r="G129" s="0" t="s">
        <v>605</v>
      </c>
      <c r="H129" s="0" t="n">
        <v>2</v>
      </c>
      <c r="I129" s="0" t="n">
        <v>2</v>
      </c>
      <c r="J129" s="0" t="n">
        <v>2</v>
      </c>
      <c r="O129" s="0" t="n">
        <f aca="false">H129</f>
        <v>2</v>
      </c>
      <c r="Q129" s="35" t="n">
        <f aca="false">ROUND(P129/$O129*100,0)</f>
        <v>0</v>
      </c>
      <c r="R129" s="34" t="n">
        <v>1</v>
      </c>
      <c r="S129" s="35" t="n">
        <f aca="false">ROUND(R129/$O129*100,0)</f>
        <v>50</v>
      </c>
      <c r="U129" s="35" t="n">
        <f aca="false">ROUND(T129/$O129*100,0)</f>
        <v>0</v>
      </c>
      <c r="W129" s="35" t="n">
        <f aca="false">ROUND(V129/$O129*100,0)</f>
        <v>0</v>
      </c>
    </row>
    <row r="130" customFormat="false" ht="12.8" hidden="false" customHeight="false" outlineLevel="0" collapsed="false">
      <c r="A130" s="76" t="n">
        <v>120300</v>
      </c>
      <c r="F130" s="77" t="s">
        <v>227</v>
      </c>
      <c r="G130" s="0" t="s">
        <v>607</v>
      </c>
    </row>
    <row r="131" customFormat="false" ht="12.8" hidden="false" customHeight="false" outlineLevel="0" collapsed="false">
      <c r="A131" s="76" t="n">
        <v>120300</v>
      </c>
      <c r="F131" s="77" t="s">
        <v>229</v>
      </c>
      <c r="G131" s="0" t="s">
        <v>608</v>
      </c>
      <c r="H131" s="0" t="n">
        <v>100</v>
      </c>
      <c r="I131" s="0" t="n">
        <v>100</v>
      </c>
      <c r="J131" s="0" t="n">
        <v>100</v>
      </c>
      <c r="O131" s="0" t="n">
        <f aca="false">H131</f>
        <v>100</v>
      </c>
      <c r="Q131" s="35" t="n">
        <f aca="false">ROUND(P131/$O131*100,0)</f>
        <v>0</v>
      </c>
      <c r="R131" s="34" t="n">
        <v>100</v>
      </c>
      <c r="S131" s="35" t="n">
        <f aca="false">ROUND(R131/$O131*100,0)</f>
        <v>100</v>
      </c>
      <c r="U131" s="35" t="n">
        <f aca="false">ROUND(T131/$O131*100,0)</f>
        <v>0</v>
      </c>
      <c r="W131" s="35" t="n">
        <f aca="false">ROUND(V131/$O131*100,0)</f>
        <v>0</v>
      </c>
    </row>
    <row r="132" customFormat="false" ht="12.8" hidden="false" customHeight="false" outlineLevel="0" collapsed="false">
      <c r="A132" s="76" t="n">
        <v>120400</v>
      </c>
      <c r="F132" s="77" t="s">
        <v>227</v>
      </c>
      <c r="G132" s="0" t="s">
        <v>609</v>
      </c>
    </row>
    <row r="133" customFormat="false" ht="12.8" hidden="false" customHeight="false" outlineLevel="0" collapsed="false">
      <c r="A133" s="76" t="n">
        <v>120400</v>
      </c>
      <c r="F133" s="77" t="s">
        <v>229</v>
      </c>
      <c r="G133" s="0" t="s">
        <v>610</v>
      </c>
      <c r="H133" s="0" t="n">
        <v>30</v>
      </c>
      <c r="I133" s="0" t="n">
        <v>30</v>
      </c>
      <c r="J133" s="0" t="n">
        <v>30</v>
      </c>
      <c r="O133" s="0" t="n">
        <f aca="false">H133</f>
        <v>30</v>
      </c>
      <c r="Q133" s="35" t="n">
        <f aca="false">ROUND(P133/$O133*100,0)</f>
        <v>0</v>
      </c>
      <c r="R133" s="34" t="n">
        <v>13</v>
      </c>
      <c r="S133" s="35" t="n">
        <f aca="false">ROUND(R133/$O133*100,0)</f>
        <v>43</v>
      </c>
      <c r="U133" s="35" t="n">
        <f aca="false">ROUND(T133/$O133*100,0)</f>
        <v>0</v>
      </c>
      <c r="W133" s="35" t="n">
        <f aca="false">ROUND(V133/$O133*100,0)</f>
        <v>0</v>
      </c>
    </row>
    <row r="134" customFormat="false" ht="12.8" hidden="false" customHeight="false" outlineLevel="0" collapsed="false">
      <c r="A134" s="76" t="n">
        <v>120500</v>
      </c>
      <c r="F134" s="77" t="s">
        <v>227</v>
      </c>
      <c r="G134" s="0" t="s">
        <v>611</v>
      </c>
    </row>
    <row r="135" customFormat="false" ht="12.8" hidden="false" customHeight="false" outlineLevel="0" collapsed="false">
      <c r="A135" s="76" t="n">
        <v>120500</v>
      </c>
      <c r="F135" s="77" t="s">
        <v>229</v>
      </c>
      <c r="G135" s="0" t="s">
        <v>612</v>
      </c>
      <c r="H135" s="0" t="n">
        <v>10</v>
      </c>
      <c r="I135" s="0" t="n">
        <v>10</v>
      </c>
      <c r="J135" s="0" t="n">
        <v>10</v>
      </c>
      <c r="O135" s="0" t="n">
        <f aca="false">H135</f>
        <v>10</v>
      </c>
      <c r="Q135" s="35" t="n">
        <f aca="false">ROUND(P135/$O135*100,0)</f>
        <v>0</v>
      </c>
      <c r="R135" s="34" t="n">
        <v>5</v>
      </c>
      <c r="S135" s="35" t="n">
        <f aca="false">ROUND(R135/$O135*100,0)</f>
        <v>50</v>
      </c>
      <c r="U135" s="35" t="n">
        <f aca="false">ROUND(T135/$O135*100,0)</f>
        <v>0</v>
      </c>
      <c r="W135" s="35" t="n">
        <f aca="false">ROUND(V135/$O135*100,0)</f>
        <v>0</v>
      </c>
    </row>
    <row r="136" customFormat="false" ht="12.8" hidden="false" customHeight="false" outlineLevel="0" collapsed="false">
      <c r="A136" s="76" t="n">
        <v>120500</v>
      </c>
      <c r="F136" s="77" t="s">
        <v>227</v>
      </c>
      <c r="G136" s="0" t="s">
        <v>613</v>
      </c>
    </row>
    <row r="137" customFormat="false" ht="12.8" hidden="false" customHeight="false" outlineLevel="0" collapsed="false">
      <c r="A137" s="76" t="n">
        <v>120500</v>
      </c>
      <c r="F137" s="77" t="s">
        <v>229</v>
      </c>
      <c r="G137" s="0" t="s">
        <v>614</v>
      </c>
      <c r="H137" s="0" t="n">
        <v>3</v>
      </c>
      <c r="I137" s="0" t="n">
        <v>3</v>
      </c>
      <c r="J137" s="0" t="n">
        <v>3</v>
      </c>
      <c r="O137" s="0" t="n">
        <f aca="false">H137</f>
        <v>3</v>
      </c>
      <c r="Q137" s="35" t="n">
        <f aca="false">ROUND(P137/$O137*100,0)</f>
        <v>0</v>
      </c>
      <c r="R137" s="34" t="n">
        <v>1</v>
      </c>
      <c r="S137" s="35" t="n">
        <f aca="false">ROUND(R137/$O137*100,0)</f>
        <v>33</v>
      </c>
      <c r="U137" s="35" t="n">
        <f aca="false">ROUND(T137/$O137*100,0)</f>
        <v>0</v>
      </c>
      <c r="W137" s="35" t="n">
        <f aca="false">ROUND(V137/$O137*100,0)</f>
        <v>0</v>
      </c>
    </row>
    <row r="138" customFormat="false" ht="12.8" hidden="false" customHeight="false" outlineLevel="0" collapsed="false">
      <c r="A138" s="76" t="n">
        <v>120500</v>
      </c>
      <c r="F138" s="77" t="s">
        <v>227</v>
      </c>
      <c r="G138" s="0" t="s">
        <v>615</v>
      </c>
    </row>
    <row r="139" customFormat="false" ht="12.8" hidden="false" customHeight="false" outlineLevel="0" collapsed="false">
      <c r="A139" s="76" t="n">
        <v>120500</v>
      </c>
      <c r="F139" s="77" t="s">
        <v>229</v>
      </c>
      <c r="G139" s="0" t="s">
        <v>616</v>
      </c>
      <c r="H139" s="0" t="n">
        <v>1</v>
      </c>
      <c r="I139" s="0" t="n">
        <v>1</v>
      </c>
      <c r="J139" s="0" t="n">
        <v>1</v>
      </c>
      <c r="O139" s="0" t="n">
        <f aca="false">H139</f>
        <v>1</v>
      </c>
      <c r="Q139" s="35" t="n">
        <f aca="false">ROUND(P139/$O139*100,0)</f>
        <v>0</v>
      </c>
      <c r="R139" s="34" t="n">
        <v>0</v>
      </c>
      <c r="S139" s="35" t="n">
        <f aca="false">ROUND(R139/$O139*100,0)</f>
        <v>0</v>
      </c>
      <c r="U139" s="35" t="n">
        <f aca="false">ROUND(T139/$O139*100,0)</f>
        <v>0</v>
      </c>
      <c r="W139" s="35" t="n">
        <f aca="false">ROUND(V139/$O139*100,0)</f>
        <v>0</v>
      </c>
    </row>
    <row r="140" customFormat="false" ht="12.8" hidden="false" customHeight="false" outlineLevel="0" collapsed="false">
      <c r="A140" s="76" t="n">
        <v>120500</v>
      </c>
      <c r="F140" s="77" t="s">
        <v>227</v>
      </c>
      <c r="G140" s="0" t="s">
        <v>617</v>
      </c>
    </row>
    <row r="141" customFormat="false" ht="12.8" hidden="false" customHeight="false" outlineLevel="0" collapsed="false">
      <c r="A141" s="76" t="n">
        <v>120500</v>
      </c>
      <c r="F141" s="77" t="s">
        <v>229</v>
      </c>
      <c r="G141" s="0" t="s">
        <v>618</v>
      </c>
      <c r="H141" s="0" t="n">
        <v>0</v>
      </c>
      <c r="I141" s="0" t="n">
        <v>0</v>
      </c>
      <c r="J141" s="0" t="n">
        <v>0</v>
      </c>
      <c r="O141" s="0" t="n">
        <f aca="false">H141</f>
        <v>0</v>
      </c>
      <c r="Q141" s="35" t="e">
        <f aca="false">ROUND(P141/$O141*100,0)</f>
        <v>#DIV/0!</v>
      </c>
      <c r="R141" s="34" t="n">
        <v>0</v>
      </c>
      <c r="S141" s="35" t="e">
        <f aca="false">ROUND(R141/$O141*100,0)</f>
        <v>#DIV/0!</v>
      </c>
      <c r="U141" s="35" t="e">
        <f aca="false">ROUND(T141/$O141*100,0)</f>
        <v>#DIV/0!</v>
      </c>
      <c r="W141" s="35" t="e">
        <f aca="false">ROUND(V141/$O141*100,0)</f>
        <v>#DIV/0!</v>
      </c>
    </row>
    <row r="142" customFormat="false" ht="12.8" hidden="false" customHeight="false" outlineLevel="0" collapsed="false">
      <c r="A142" s="76" t="n">
        <v>120601</v>
      </c>
      <c r="F142" s="77" t="s">
        <v>227</v>
      </c>
      <c r="G142" s="0" t="s">
        <v>619</v>
      </c>
    </row>
    <row r="143" customFormat="false" ht="12.8" hidden="false" customHeight="false" outlineLevel="0" collapsed="false">
      <c r="A143" s="76" t="n">
        <v>120601</v>
      </c>
      <c r="F143" s="77" t="s">
        <v>229</v>
      </c>
      <c r="G143" s="0" t="s">
        <v>620</v>
      </c>
      <c r="H143" s="0" t="n">
        <v>10</v>
      </c>
      <c r="I143" s="0" t="n">
        <v>10</v>
      </c>
      <c r="J143" s="0" t="n">
        <v>10</v>
      </c>
      <c r="O143" s="0" t="n">
        <f aca="false">H143</f>
        <v>10</v>
      </c>
      <c r="Q143" s="35" t="n">
        <f aca="false">ROUND(P143/$O143*100,0)</f>
        <v>0</v>
      </c>
      <c r="R143" s="34" t="n">
        <v>10</v>
      </c>
      <c r="S143" s="35" t="n">
        <f aca="false">ROUND(R143/$O143*100,0)</f>
        <v>100</v>
      </c>
      <c r="U143" s="35" t="n">
        <f aca="false">ROUND(T143/$O143*100,0)</f>
        <v>0</v>
      </c>
      <c r="W143" s="35" t="n">
        <f aca="false">ROUND(V143/$O143*100,0)</f>
        <v>0</v>
      </c>
    </row>
    <row r="144" customFormat="false" ht="12.8" hidden="false" customHeight="false" outlineLevel="0" collapsed="false">
      <c r="A144" s="76" t="n">
        <v>120602</v>
      </c>
      <c r="F144" s="77" t="s">
        <v>227</v>
      </c>
      <c r="G144" s="0" t="s">
        <v>621</v>
      </c>
    </row>
    <row r="145" customFormat="false" ht="12.8" hidden="false" customHeight="false" outlineLevel="0" collapsed="false">
      <c r="A145" s="76" t="n">
        <v>120602</v>
      </c>
      <c r="F145" s="77" t="s">
        <v>229</v>
      </c>
      <c r="G145" s="0" t="s">
        <v>622</v>
      </c>
      <c r="H145" s="0" t="n">
        <v>5</v>
      </c>
      <c r="I145" s="0" t="n">
        <v>0</v>
      </c>
      <c r="J145" s="0" t="n">
        <v>0</v>
      </c>
      <c r="O145" s="0" t="n">
        <f aca="false">H145</f>
        <v>5</v>
      </c>
      <c r="Q145" s="35" t="n">
        <f aca="false">ROUND(P145/$O145*100,0)</f>
        <v>0</v>
      </c>
      <c r="R145" s="34" t="n">
        <v>2</v>
      </c>
      <c r="S145" s="35" t="n">
        <f aca="false">ROUND(R145/$O145*100,0)</f>
        <v>40</v>
      </c>
      <c r="U145" s="35" t="n">
        <f aca="false">ROUND(T145/$O145*100,0)</f>
        <v>0</v>
      </c>
      <c r="W145" s="35" t="n">
        <f aca="false">ROUND(V145/$O145*100,0)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121:G121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3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623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130100</v>
      </c>
      <c r="B3" s="97" t="s">
        <v>179</v>
      </c>
      <c r="C3" s="85" t="n">
        <v>611</v>
      </c>
      <c r="D3" s="98"/>
      <c r="E3" s="136" t="n">
        <v>41</v>
      </c>
      <c r="F3" s="85" t="s">
        <v>101</v>
      </c>
      <c r="G3" s="99" t="s">
        <v>180</v>
      </c>
      <c r="H3" s="58" t="n">
        <v>8680</v>
      </c>
      <c r="I3" s="100" t="n">
        <v>8854</v>
      </c>
      <c r="J3" s="100" t="n">
        <v>9031</v>
      </c>
      <c r="K3" s="59"/>
      <c r="L3" s="60"/>
      <c r="M3" s="60"/>
      <c r="N3" s="60" t="n">
        <f aca="false">-113.63+51</f>
        <v>-62.63</v>
      </c>
      <c r="O3" s="49" t="n">
        <f aca="false">H3+SUM(K3:N3)</f>
        <v>8617.37</v>
      </c>
      <c r="P3" s="59" t="n">
        <v>2196.5</v>
      </c>
      <c r="Q3" s="53" t="n">
        <f aca="false">ROUND(P3/$O3*100,0)</f>
        <v>25</v>
      </c>
      <c r="R3" s="59" t="n">
        <v>4392.6</v>
      </c>
      <c r="S3" s="53" t="n">
        <f aca="false">ROUND(R3/$O3*100,0)</f>
        <v>51</v>
      </c>
      <c r="T3" s="60" t="n">
        <v>6644.61</v>
      </c>
      <c r="U3" s="53" t="n">
        <f aca="false">ROUND(T3/$O3*100,0)</f>
        <v>77</v>
      </c>
      <c r="V3" s="60" t="n">
        <v>8617.54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130100</v>
      </c>
      <c r="B4" s="97" t="s">
        <v>179</v>
      </c>
      <c r="C4" s="85" t="n">
        <v>612001</v>
      </c>
      <c r="D4" s="98"/>
      <c r="E4" s="136" t="n">
        <v>41</v>
      </c>
      <c r="F4" s="85" t="s">
        <v>101</v>
      </c>
      <c r="G4" s="99" t="s">
        <v>209</v>
      </c>
      <c r="H4" s="58" t="n">
        <v>1100</v>
      </c>
      <c r="I4" s="100" t="n">
        <v>1200</v>
      </c>
      <c r="J4" s="100" t="n">
        <v>1200</v>
      </c>
      <c r="K4" s="59"/>
      <c r="L4" s="60"/>
      <c r="M4" s="60"/>
      <c r="N4" s="60" t="n">
        <v>-94</v>
      </c>
      <c r="O4" s="49" t="n">
        <f aca="false">H4+SUM(K4:N4)</f>
        <v>1006</v>
      </c>
      <c r="P4" s="59" t="n">
        <v>185</v>
      </c>
      <c r="Q4" s="53" t="n">
        <f aca="false">ROUND(P4/$O4*100,0)</f>
        <v>18</v>
      </c>
      <c r="R4" s="59" t="n">
        <v>413.9</v>
      </c>
      <c r="S4" s="53" t="n">
        <f aca="false">ROUND(R4/$O4*100,0)</f>
        <v>41</v>
      </c>
      <c r="T4" s="60" t="n">
        <v>595.89</v>
      </c>
      <c r="U4" s="53" t="n">
        <f aca="false">ROUND(T4/$O4*100,0)</f>
        <v>59</v>
      </c>
      <c r="V4" s="60" t="n">
        <v>833.79</v>
      </c>
      <c r="W4" s="53" t="n">
        <f aca="false">ROUND(V4/$O4*100,0)</f>
        <v>83</v>
      </c>
    </row>
    <row r="5" customFormat="false" ht="12.8" hidden="false" customHeight="false" outlineLevel="0" collapsed="false">
      <c r="A5" s="96" t="n">
        <v>130100</v>
      </c>
      <c r="B5" s="97" t="s">
        <v>179</v>
      </c>
      <c r="C5" s="85" t="n">
        <v>612002</v>
      </c>
      <c r="D5" s="98"/>
      <c r="E5" s="136" t="n">
        <v>41</v>
      </c>
      <c r="F5" s="85" t="s">
        <v>101</v>
      </c>
      <c r="G5" s="99" t="s">
        <v>210</v>
      </c>
      <c r="H5" s="58" t="n">
        <v>0</v>
      </c>
      <c r="I5" s="100" t="n">
        <v>0</v>
      </c>
      <c r="J5" s="100" t="n">
        <v>0</v>
      </c>
      <c r="K5" s="59"/>
      <c r="L5" s="60" t="n">
        <v>5</v>
      </c>
      <c r="M5" s="60"/>
      <c r="N5" s="60"/>
      <c r="O5" s="49" t="n">
        <f aca="false">H5+SUM(K5:N5)</f>
        <v>5</v>
      </c>
      <c r="P5" s="59" t="n">
        <v>0</v>
      </c>
      <c r="Q5" s="53" t="n">
        <f aca="false">ROUND(P5/$O5*100,0)</f>
        <v>0</v>
      </c>
      <c r="R5" s="59" t="n">
        <v>4.44</v>
      </c>
      <c r="S5" s="53" t="n">
        <f aca="false">ROUND(R5/$O5*100,0)</f>
        <v>89</v>
      </c>
      <c r="T5" s="60" t="n">
        <v>4.44</v>
      </c>
      <c r="U5" s="53" t="n">
        <f aca="false">ROUND(T5/$O5*100,0)</f>
        <v>89</v>
      </c>
      <c r="V5" s="60" t="n">
        <v>4.44</v>
      </c>
      <c r="W5" s="53" t="n">
        <f aca="false">ROUND(V5/$O5*100,0)</f>
        <v>89</v>
      </c>
    </row>
    <row r="6" customFormat="false" ht="12.8" hidden="false" customHeight="false" outlineLevel="0" collapsed="false">
      <c r="A6" s="96" t="n">
        <v>130100</v>
      </c>
      <c r="B6" s="97" t="s">
        <v>179</v>
      </c>
      <c r="C6" s="85" t="n">
        <v>614</v>
      </c>
      <c r="D6" s="98"/>
      <c r="E6" s="136" t="n">
        <v>41</v>
      </c>
      <c r="F6" s="85" t="s">
        <v>101</v>
      </c>
      <c r="G6" s="99" t="s">
        <v>205</v>
      </c>
      <c r="H6" s="58" t="n">
        <v>150</v>
      </c>
      <c r="I6" s="100" t="n">
        <v>100</v>
      </c>
      <c r="J6" s="100" t="n">
        <v>100</v>
      </c>
      <c r="K6" s="59"/>
      <c r="L6" s="60"/>
      <c r="M6" s="60"/>
      <c r="N6" s="60" t="n">
        <v>43</v>
      </c>
      <c r="O6" s="49" t="n">
        <f aca="false">H6+SUM(K6:N6)</f>
        <v>193</v>
      </c>
      <c r="P6" s="59" t="n">
        <v>50</v>
      </c>
      <c r="Q6" s="53" t="n">
        <f aca="false">ROUND(P6/$O6*100,0)</f>
        <v>26</v>
      </c>
      <c r="R6" s="59" t="n">
        <v>50</v>
      </c>
      <c r="S6" s="53" t="n">
        <f aca="false">ROUND(R6/$O6*100,0)</f>
        <v>26</v>
      </c>
      <c r="T6" s="60" t="n">
        <v>50</v>
      </c>
      <c r="U6" s="53" t="n">
        <f aca="false">ROUND(T6/$O6*100,0)</f>
        <v>26</v>
      </c>
      <c r="V6" s="60" t="n">
        <v>193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130100</v>
      </c>
      <c r="B7" s="97" t="s">
        <v>179</v>
      </c>
      <c r="C7" s="135" t="n">
        <v>610</v>
      </c>
      <c r="D7" s="84"/>
      <c r="E7" s="136" t="n">
        <v>41</v>
      </c>
      <c r="F7" s="85" t="s">
        <v>101</v>
      </c>
      <c r="G7" s="47" t="s">
        <v>181</v>
      </c>
      <c r="H7" s="49" t="n">
        <f aca="false">SUM(H3:H6)</f>
        <v>9930</v>
      </c>
      <c r="I7" s="50" t="n">
        <f aca="false">SUM(I3:I6)</f>
        <v>10154</v>
      </c>
      <c r="J7" s="50" t="n">
        <f aca="false">SUM(J3:J6)</f>
        <v>10331</v>
      </c>
      <c r="K7" s="51" t="n">
        <f aca="false">SUM(K3:K6)</f>
        <v>0</v>
      </c>
      <c r="L7" s="49" t="n">
        <f aca="false">SUM(L3:L6)</f>
        <v>5</v>
      </c>
      <c r="M7" s="49" t="n">
        <f aca="false">SUM(M3:M6)</f>
        <v>0</v>
      </c>
      <c r="N7" s="49" t="n">
        <f aca="false">SUM(N3:N6)</f>
        <v>-113.63</v>
      </c>
      <c r="O7" s="49" t="n">
        <f aca="false">SUM(O3:O6)</f>
        <v>9821.37</v>
      </c>
      <c r="P7" s="51" t="n">
        <f aca="false">SUM(P3:P6)</f>
        <v>2431.5</v>
      </c>
      <c r="Q7" s="53" t="n">
        <f aca="false">ROUND(P7/$O7*100,0)</f>
        <v>25</v>
      </c>
      <c r="R7" s="51" t="n">
        <f aca="false">SUM(R3:R6)</f>
        <v>4860.94</v>
      </c>
      <c r="S7" s="53" t="n">
        <f aca="false">ROUND(R7/$O7*100,0)</f>
        <v>49</v>
      </c>
      <c r="T7" s="49" t="n">
        <f aca="false">SUM(T3:T6)</f>
        <v>7294.94</v>
      </c>
      <c r="U7" s="53" t="n">
        <f aca="false">ROUND(T7/$O7*100,0)</f>
        <v>74</v>
      </c>
      <c r="V7" s="49" t="n">
        <f aca="false">SUM(V3:V6)</f>
        <v>9648.77</v>
      </c>
      <c r="W7" s="53" t="n">
        <f aca="false">ROUND(V7/$O7*100,0)</f>
        <v>98</v>
      </c>
    </row>
    <row r="8" customFormat="false" ht="12.8" hidden="false" customHeight="false" outlineLevel="0" collapsed="false">
      <c r="A8" s="96" t="n">
        <v>130100</v>
      </c>
      <c r="B8" s="97" t="s">
        <v>179</v>
      </c>
      <c r="C8" s="135" t="n">
        <v>621</v>
      </c>
      <c r="D8" s="84"/>
      <c r="E8" s="136" t="n">
        <v>41</v>
      </c>
      <c r="F8" s="85" t="s">
        <v>101</v>
      </c>
      <c r="G8" s="47" t="s">
        <v>182</v>
      </c>
      <c r="H8" s="49" t="n">
        <v>0</v>
      </c>
      <c r="I8" s="50" t="n">
        <f aca="false">H8</f>
        <v>0</v>
      </c>
      <c r="J8" s="50" t="n">
        <f aca="false">I8</f>
        <v>0</v>
      </c>
      <c r="K8" s="51" t="n">
        <v>3.52</v>
      </c>
      <c r="L8" s="55"/>
      <c r="M8" s="55"/>
      <c r="N8" s="55"/>
      <c r="O8" s="49" t="n">
        <f aca="false">H8+SUM(K8:N8)</f>
        <v>3.52</v>
      </c>
      <c r="P8" s="51" t="n">
        <v>3.52</v>
      </c>
      <c r="Q8" s="53" t="n">
        <f aca="false">ROUND(P8/$O8*100,0)</f>
        <v>100</v>
      </c>
      <c r="R8" s="51" t="n">
        <v>3.52</v>
      </c>
      <c r="S8" s="53" t="n">
        <f aca="false">ROUND(R8/$O8*100,0)</f>
        <v>100</v>
      </c>
      <c r="T8" s="55" t="n">
        <v>3.52</v>
      </c>
      <c r="U8" s="53" t="n">
        <f aca="false">ROUND(T8/$O8*100,0)</f>
        <v>100</v>
      </c>
      <c r="V8" s="55" t="n">
        <v>3.52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130100</v>
      </c>
      <c r="B9" s="97" t="s">
        <v>179</v>
      </c>
      <c r="C9" s="135" t="n">
        <v>623</v>
      </c>
      <c r="D9" s="84"/>
      <c r="E9" s="136" t="n">
        <v>41</v>
      </c>
      <c r="F9" s="85" t="s">
        <v>101</v>
      </c>
      <c r="G9" s="47" t="s">
        <v>183</v>
      </c>
      <c r="H9" s="49" t="n">
        <v>993</v>
      </c>
      <c r="I9" s="50" t="n">
        <v>1013</v>
      </c>
      <c r="J9" s="50" t="n">
        <v>1033</v>
      </c>
      <c r="K9" s="51"/>
      <c r="L9" s="55"/>
      <c r="M9" s="55"/>
      <c r="N9" s="55"/>
      <c r="O9" s="49" t="n">
        <f aca="false">H9+SUM(K9:N9)</f>
        <v>993</v>
      </c>
      <c r="P9" s="51" t="n">
        <v>235.1</v>
      </c>
      <c r="Q9" s="53" t="n">
        <f aca="false">ROUND(P9/$O9*100,0)</f>
        <v>24</v>
      </c>
      <c r="R9" s="51" t="n">
        <v>476.74</v>
      </c>
      <c r="S9" s="53" t="n">
        <f aca="false">ROUND(R9/$O9*100,0)</f>
        <v>48</v>
      </c>
      <c r="T9" s="55" t="n">
        <v>722.74</v>
      </c>
      <c r="U9" s="53" t="n">
        <f aca="false">ROUND(T9/$O9*100,0)</f>
        <v>73</v>
      </c>
      <c r="V9" s="55" t="n">
        <v>953.51</v>
      </c>
      <c r="W9" s="53" t="n">
        <f aca="false">ROUND(V9/$O9*100,0)</f>
        <v>96</v>
      </c>
    </row>
    <row r="10" customFormat="false" ht="12.8" hidden="false" customHeight="false" outlineLevel="0" collapsed="false">
      <c r="A10" s="96" t="n">
        <v>130100</v>
      </c>
      <c r="B10" s="97" t="s">
        <v>179</v>
      </c>
      <c r="C10" s="135" t="n">
        <v>625001</v>
      </c>
      <c r="D10" s="84"/>
      <c r="E10" s="136" t="n">
        <v>41</v>
      </c>
      <c r="F10" s="85" t="s">
        <v>101</v>
      </c>
      <c r="G10" s="47" t="s">
        <v>184</v>
      </c>
      <c r="H10" s="49" t="n">
        <v>139</v>
      </c>
      <c r="I10" s="50" t="n">
        <v>142</v>
      </c>
      <c r="J10" s="50" t="n">
        <v>145</v>
      </c>
      <c r="K10" s="51"/>
      <c r="L10" s="55"/>
      <c r="M10" s="55"/>
      <c r="N10" s="55"/>
      <c r="O10" s="49" t="n">
        <f aca="false">H10+SUM(K10:N10)</f>
        <v>139</v>
      </c>
      <c r="P10" s="51" t="n">
        <v>33.88</v>
      </c>
      <c r="Q10" s="53" t="n">
        <f aca="false">ROUND(P10/$O10*100,0)</f>
        <v>24</v>
      </c>
      <c r="R10" s="51" t="n">
        <v>67.69</v>
      </c>
      <c r="S10" s="53" t="n">
        <f aca="false">ROUND(R10/$O10*100,0)</f>
        <v>49</v>
      </c>
      <c r="T10" s="55" t="n">
        <v>101.44</v>
      </c>
      <c r="U10" s="53" t="n">
        <f aca="false">ROUND(T10/$O10*100,0)</f>
        <v>73</v>
      </c>
      <c r="V10" s="55" t="n">
        <v>133.1</v>
      </c>
      <c r="W10" s="53" t="n">
        <f aca="false">ROUND(V10/$O10*100,0)</f>
        <v>96</v>
      </c>
    </row>
    <row r="11" customFormat="false" ht="12.8" hidden="false" customHeight="false" outlineLevel="0" collapsed="false">
      <c r="A11" s="96" t="n">
        <v>130100</v>
      </c>
      <c r="B11" s="97" t="s">
        <v>179</v>
      </c>
      <c r="C11" s="135" t="n">
        <v>625002</v>
      </c>
      <c r="D11" s="84"/>
      <c r="E11" s="136" t="n">
        <v>41</v>
      </c>
      <c r="F11" s="85" t="s">
        <v>101</v>
      </c>
      <c r="G11" s="47" t="s">
        <v>185</v>
      </c>
      <c r="H11" s="49" t="n">
        <v>1390</v>
      </c>
      <c r="I11" s="50" t="n">
        <v>1418</v>
      </c>
      <c r="J11" s="50" t="n">
        <v>1446</v>
      </c>
      <c r="K11" s="51"/>
      <c r="L11" s="55"/>
      <c r="M11" s="55"/>
      <c r="N11" s="55" t="n">
        <v>210</v>
      </c>
      <c r="O11" s="49" t="n">
        <f aca="false">H11+SUM(K11:N11)</f>
        <v>1600</v>
      </c>
      <c r="P11" s="51" t="n">
        <v>375.41</v>
      </c>
      <c r="Q11" s="53" t="n">
        <f aca="false">ROUND(P11/$O11*100,0)</f>
        <v>23</v>
      </c>
      <c r="R11" s="51" t="n">
        <v>713.71</v>
      </c>
      <c r="S11" s="53" t="n">
        <f aca="false">ROUND(R11/$O11*100,0)</f>
        <v>45</v>
      </c>
      <c r="T11" s="55" t="n">
        <v>1051.39</v>
      </c>
      <c r="U11" s="53" t="n">
        <f aca="false">ROUND(T11/$O11*100,0)</f>
        <v>66</v>
      </c>
      <c r="V11" s="55" t="n">
        <v>1578.15</v>
      </c>
      <c r="W11" s="53" t="n">
        <f aca="false">ROUND(V11/$O11*100,0)</f>
        <v>99</v>
      </c>
    </row>
    <row r="12" customFormat="false" ht="12.8" hidden="false" customHeight="false" outlineLevel="0" collapsed="false">
      <c r="A12" s="96" t="n">
        <v>130100</v>
      </c>
      <c r="B12" s="97" t="s">
        <v>179</v>
      </c>
      <c r="C12" s="135" t="n">
        <v>625003</v>
      </c>
      <c r="D12" s="84"/>
      <c r="E12" s="136" t="n">
        <v>41</v>
      </c>
      <c r="F12" s="85" t="s">
        <v>101</v>
      </c>
      <c r="G12" s="47" t="s">
        <v>186</v>
      </c>
      <c r="H12" s="49" t="n">
        <v>79</v>
      </c>
      <c r="I12" s="50" t="n">
        <v>81</v>
      </c>
      <c r="J12" s="50" t="n">
        <v>83</v>
      </c>
      <c r="K12" s="51"/>
      <c r="L12" s="55"/>
      <c r="M12" s="55"/>
      <c r="N12" s="55" t="n">
        <v>12</v>
      </c>
      <c r="O12" s="49" t="n">
        <f aca="false">H12+SUM(K12:N12)</f>
        <v>91</v>
      </c>
      <c r="P12" s="51" t="n">
        <v>21.44</v>
      </c>
      <c r="Q12" s="53" t="n">
        <f aca="false">ROUND(P12/$O12*100,0)</f>
        <v>24</v>
      </c>
      <c r="R12" s="51" t="n">
        <v>40.76</v>
      </c>
      <c r="S12" s="53" t="n">
        <f aca="false">ROUND(R12/$O12*100,0)</f>
        <v>45</v>
      </c>
      <c r="T12" s="55" t="n">
        <v>60.05</v>
      </c>
      <c r="U12" s="53" t="n">
        <f aca="false">ROUND(T12/$O12*100,0)</f>
        <v>66</v>
      </c>
      <c r="V12" s="55" t="n">
        <v>90.14</v>
      </c>
      <c r="W12" s="53" t="n">
        <f aca="false">ROUND(V12/$O12*100,0)</f>
        <v>99</v>
      </c>
    </row>
    <row r="13" customFormat="false" ht="12.8" hidden="false" customHeight="false" outlineLevel="0" collapsed="false">
      <c r="A13" s="96" t="n">
        <v>130100</v>
      </c>
      <c r="B13" s="97" t="s">
        <v>179</v>
      </c>
      <c r="C13" s="135" t="n">
        <v>625004</v>
      </c>
      <c r="D13" s="84"/>
      <c r="E13" s="136" t="n">
        <v>41</v>
      </c>
      <c r="F13" s="85" t="s">
        <v>101</v>
      </c>
      <c r="G13" s="47" t="s">
        <v>187</v>
      </c>
      <c r="H13" s="49" t="n">
        <v>298</v>
      </c>
      <c r="I13" s="50" t="n">
        <v>304</v>
      </c>
      <c r="J13" s="50" t="n">
        <v>310</v>
      </c>
      <c r="K13" s="51"/>
      <c r="L13" s="55"/>
      <c r="M13" s="55"/>
      <c r="N13" s="55"/>
      <c r="O13" s="49" t="n">
        <f aca="false">H13+SUM(K13:N13)</f>
        <v>298</v>
      </c>
      <c r="P13" s="51" t="n">
        <v>72.64</v>
      </c>
      <c r="Q13" s="53" t="n">
        <f aca="false">ROUND(P13/$O13*100,0)</f>
        <v>24</v>
      </c>
      <c r="R13" s="51" t="n">
        <v>145.13</v>
      </c>
      <c r="S13" s="53" t="n">
        <f aca="false">ROUND(R13/$O13*100,0)</f>
        <v>49</v>
      </c>
      <c r="T13" s="55" t="n">
        <v>217.49</v>
      </c>
      <c r="U13" s="53" t="n">
        <f aca="false">ROUND(T13/$O13*100,0)</f>
        <v>73</v>
      </c>
      <c r="V13" s="55" t="n">
        <v>285.36</v>
      </c>
      <c r="W13" s="53" t="n">
        <f aca="false">ROUND(V13/$O13*100,0)</f>
        <v>96</v>
      </c>
    </row>
    <row r="14" customFormat="false" ht="12.8" hidden="false" customHeight="false" outlineLevel="0" collapsed="false">
      <c r="A14" s="96" t="n">
        <v>130100</v>
      </c>
      <c r="B14" s="97" t="s">
        <v>179</v>
      </c>
      <c r="C14" s="135" t="n">
        <v>625005</v>
      </c>
      <c r="D14" s="84"/>
      <c r="E14" s="136" t="n">
        <v>41</v>
      </c>
      <c r="F14" s="85" t="s">
        <v>101</v>
      </c>
      <c r="G14" s="47" t="s">
        <v>188</v>
      </c>
      <c r="H14" s="49" t="n">
        <v>99</v>
      </c>
      <c r="I14" s="50" t="n">
        <v>101</v>
      </c>
      <c r="J14" s="50" t="n">
        <v>103</v>
      </c>
      <c r="K14" s="51"/>
      <c r="L14" s="55"/>
      <c r="M14" s="55"/>
      <c r="N14" s="55"/>
      <c r="O14" s="49" t="n">
        <f aca="false">H14+SUM(K14:N14)</f>
        <v>99</v>
      </c>
      <c r="P14" s="51" t="n">
        <v>24.21</v>
      </c>
      <c r="Q14" s="53" t="n">
        <f aca="false">ROUND(P14/$O14*100,0)</f>
        <v>24</v>
      </c>
      <c r="R14" s="51" t="n">
        <v>48.37</v>
      </c>
      <c r="S14" s="53" t="n">
        <f aca="false">ROUND(R14/$O14*100,0)</f>
        <v>49</v>
      </c>
      <c r="T14" s="55" t="n">
        <v>72.49</v>
      </c>
      <c r="U14" s="53" t="n">
        <f aca="false">ROUND(T14/$O14*100,0)</f>
        <v>73</v>
      </c>
      <c r="V14" s="55" t="n">
        <v>95.11</v>
      </c>
      <c r="W14" s="53" t="n">
        <f aca="false">ROUND(V14/$O14*100,0)</f>
        <v>96</v>
      </c>
    </row>
    <row r="15" customFormat="false" ht="12.8" hidden="false" customHeight="false" outlineLevel="0" collapsed="false">
      <c r="A15" s="96" t="n">
        <v>130100</v>
      </c>
      <c r="B15" s="97" t="s">
        <v>179</v>
      </c>
      <c r="C15" s="135" t="n">
        <v>625007</v>
      </c>
      <c r="D15" s="84"/>
      <c r="E15" s="136" t="n">
        <v>41</v>
      </c>
      <c r="F15" s="85" t="s">
        <v>101</v>
      </c>
      <c r="G15" s="47" t="s">
        <v>189</v>
      </c>
      <c r="H15" s="49" t="n">
        <v>472</v>
      </c>
      <c r="I15" s="50" t="n">
        <v>481</v>
      </c>
      <c r="J15" s="50" t="n">
        <v>491</v>
      </c>
      <c r="K15" s="51"/>
      <c r="L15" s="55"/>
      <c r="M15" s="55"/>
      <c r="N15" s="55" t="n">
        <v>75</v>
      </c>
      <c r="O15" s="49" t="n">
        <f aca="false">H15+SUM(K15:N15)</f>
        <v>547</v>
      </c>
      <c r="P15" s="51" t="n">
        <v>127.36</v>
      </c>
      <c r="Q15" s="53" t="n">
        <f aca="false">ROUND(P15/$O15*100,0)</f>
        <v>23</v>
      </c>
      <c r="R15" s="51" t="n">
        <v>242.14</v>
      </c>
      <c r="S15" s="53" t="n">
        <f aca="false">ROUND(R15/$O15*100,0)</f>
        <v>44</v>
      </c>
      <c r="T15" s="55" t="n">
        <v>356.71</v>
      </c>
      <c r="U15" s="53" t="n">
        <f aca="false">ROUND(T15/$O15*100,0)</f>
        <v>65</v>
      </c>
      <c r="V15" s="55" t="n">
        <v>535.43</v>
      </c>
      <c r="W15" s="53" t="n">
        <f aca="false">ROUND(V15/$O15*100,0)</f>
        <v>98</v>
      </c>
    </row>
    <row r="16" customFormat="false" ht="12.8" hidden="false" customHeight="false" outlineLevel="0" collapsed="false">
      <c r="A16" s="96" t="n">
        <v>130100</v>
      </c>
      <c r="B16" s="97" t="s">
        <v>179</v>
      </c>
      <c r="C16" s="135" t="n">
        <v>627</v>
      </c>
      <c r="D16" s="84"/>
      <c r="E16" s="136" t="n">
        <v>41</v>
      </c>
      <c r="F16" s="85" t="s">
        <v>101</v>
      </c>
      <c r="G16" s="47" t="s">
        <v>190</v>
      </c>
      <c r="H16" s="49" t="n">
        <v>0</v>
      </c>
      <c r="I16" s="50" t="n">
        <f aca="false">H16</f>
        <v>0</v>
      </c>
      <c r="J16" s="50" t="n">
        <f aca="false">I16</f>
        <v>0</v>
      </c>
      <c r="K16" s="51"/>
      <c r="L16" s="55" t="n">
        <v>100</v>
      </c>
      <c r="M16" s="55"/>
      <c r="N16" s="55"/>
      <c r="O16" s="49" t="n">
        <f aca="false">H16+SUM(K16:N16)</f>
        <v>100</v>
      </c>
      <c r="P16" s="51" t="n">
        <v>0</v>
      </c>
      <c r="Q16" s="53" t="n">
        <f aca="false">ROUND(P16/$O16*100,0)</f>
        <v>0</v>
      </c>
      <c r="R16" s="51" t="n">
        <v>0</v>
      </c>
      <c r="S16" s="53" t="n">
        <f aca="false">ROUND(R16/$O16*100,0)</f>
        <v>0</v>
      </c>
      <c r="T16" s="55" t="n">
        <v>48.24</v>
      </c>
      <c r="U16" s="53" t="n">
        <f aca="false">ROUND(T16/$O16*100,0)</f>
        <v>48</v>
      </c>
      <c r="V16" s="55" t="n">
        <v>93.5</v>
      </c>
      <c r="W16" s="53" t="n">
        <f aca="false">ROUND(V16/$O16*100,0)</f>
        <v>94</v>
      </c>
    </row>
    <row r="17" customFormat="false" ht="12.8" hidden="false" customHeight="false" outlineLevel="0" collapsed="false">
      <c r="A17" s="96" t="n">
        <v>130100</v>
      </c>
      <c r="B17" s="97" t="s">
        <v>179</v>
      </c>
      <c r="C17" s="135" t="n">
        <v>620</v>
      </c>
      <c r="D17" s="84"/>
      <c r="E17" s="136" t="n">
        <v>41</v>
      </c>
      <c r="F17" s="85" t="s">
        <v>101</v>
      </c>
      <c r="G17" s="47" t="s">
        <v>191</v>
      </c>
      <c r="H17" s="49" t="n">
        <f aca="false">SUM(H8:H16)</f>
        <v>3470</v>
      </c>
      <c r="I17" s="49" t="n">
        <f aca="false">SUM(I8:I16)</f>
        <v>3540</v>
      </c>
      <c r="J17" s="49" t="n">
        <f aca="false">SUM(J8:J16)</f>
        <v>3611</v>
      </c>
      <c r="K17" s="49" t="n">
        <f aca="false">SUM(K8:K16)</f>
        <v>3.52</v>
      </c>
      <c r="L17" s="49" t="n">
        <f aca="false">SUM(L8:L16)</f>
        <v>100</v>
      </c>
      <c r="M17" s="49" t="n">
        <f aca="false">SUM(M8:M16)</f>
        <v>0</v>
      </c>
      <c r="N17" s="49" t="n">
        <f aca="false">SUM(N8:N16)</f>
        <v>297</v>
      </c>
      <c r="O17" s="49" t="n">
        <f aca="false">SUM(O8:O16)</f>
        <v>3870.52</v>
      </c>
      <c r="P17" s="49" t="n">
        <f aca="false">SUM(P8:P16)</f>
        <v>893.56</v>
      </c>
      <c r="Q17" s="53" t="n">
        <f aca="false">ROUND(P17/$O17*100,0)</f>
        <v>23</v>
      </c>
      <c r="R17" s="51" t="n">
        <f aca="false">SUM(R8:R16)</f>
        <v>1738.06</v>
      </c>
      <c r="S17" s="53" t="n">
        <f aca="false">ROUND(R17/$O17*100,0)</f>
        <v>45</v>
      </c>
      <c r="T17" s="49" t="n">
        <f aca="false">SUM(T8:T16)</f>
        <v>2634.07</v>
      </c>
      <c r="U17" s="53" t="n">
        <f aca="false">ROUND(T17/$O17*100,0)</f>
        <v>68</v>
      </c>
      <c r="V17" s="49" t="n">
        <f aca="false">SUM(V8:V16)</f>
        <v>3767.82</v>
      </c>
      <c r="W17" s="53" t="n">
        <f aca="false">ROUND(V17/$O17*100,0)</f>
        <v>97</v>
      </c>
    </row>
    <row r="18" customFormat="false" ht="12.8" hidden="false" customHeight="false" outlineLevel="0" collapsed="false">
      <c r="A18" s="96" t="n">
        <v>130100</v>
      </c>
      <c r="B18" s="97" t="s">
        <v>179</v>
      </c>
      <c r="C18" s="136" t="n">
        <v>632003</v>
      </c>
      <c r="D18" s="101" t="n">
        <v>1</v>
      </c>
      <c r="E18" s="136" t="n">
        <v>41</v>
      </c>
      <c r="F18" s="90" t="s">
        <v>101</v>
      </c>
      <c r="G18" s="61" t="s">
        <v>624</v>
      </c>
      <c r="H18" s="49" t="n">
        <v>900</v>
      </c>
      <c r="I18" s="49" t="n">
        <f aca="false">H18</f>
        <v>900</v>
      </c>
      <c r="J18" s="49" t="n">
        <f aca="false">I18</f>
        <v>900</v>
      </c>
      <c r="K18" s="51"/>
      <c r="L18" s="55"/>
      <c r="M18" s="55"/>
      <c r="N18" s="55" t="n">
        <v>-50</v>
      </c>
      <c r="O18" s="49" t="n">
        <f aca="false">H18+SUM(K18:N18)</f>
        <v>850</v>
      </c>
      <c r="P18" s="51" t="n">
        <v>265.33</v>
      </c>
      <c r="Q18" s="53" t="n">
        <f aca="false">ROUND(P18/$O18*100,0)</f>
        <v>31</v>
      </c>
      <c r="R18" s="51" t="n">
        <v>450.22</v>
      </c>
      <c r="S18" s="53" t="n">
        <f aca="false">ROUND(R18/$O18*100,0)</f>
        <v>53</v>
      </c>
      <c r="T18" s="55" t="n">
        <v>591.44</v>
      </c>
      <c r="U18" s="53" t="n">
        <f aca="false">ROUND(T18/$O18*100,0)</f>
        <v>70</v>
      </c>
      <c r="V18" s="55" t="n">
        <v>603.05</v>
      </c>
      <c r="W18" s="53" t="n">
        <f aca="false">ROUND(V18/$O18*100,0)</f>
        <v>71</v>
      </c>
    </row>
    <row r="19" customFormat="false" ht="12.8" hidden="false" customHeight="false" outlineLevel="0" collapsed="false">
      <c r="A19" s="96" t="n">
        <v>130100</v>
      </c>
      <c r="B19" s="97" t="s">
        <v>179</v>
      </c>
      <c r="C19" s="136" t="n">
        <v>632003</v>
      </c>
      <c r="D19" s="101" t="n">
        <v>2</v>
      </c>
      <c r="E19" s="136" t="n">
        <v>41</v>
      </c>
      <c r="F19" s="90" t="s">
        <v>101</v>
      </c>
      <c r="G19" s="61" t="s">
        <v>625</v>
      </c>
      <c r="H19" s="49" t="n">
        <v>550</v>
      </c>
      <c r="I19" s="49" t="n">
        <f aca="false">H19</f>
        <v>550</v>
      </c>
      <c r="J19" s="49" t="n">
        <f aca="false">I19</f>
        <v>550</v>
      </c>
      <c r="K19" s="51"/>
      <c r="L19" s="55"/>
      <c r="M19" s="55"/>
      <c r="N19" s="55" t="n">
        <v>50</v>
      </c>
      <c r="O19" s="49" t="n">
        <f aca="false">H19+SUM(K19:N19)</f>
        <v>600</v>
      </c>
      <c r="P19" s="51" t="n">
        <v>137.77</v>
      </c>
      <c r="Q19" s="53" t="n">
        <f aca="false">ROUND(P19/$O19*100,0)</f>
        <v>23</v>
      </c>
      <c r="R19" s="51" t="n">
        <v>229.92</v>
      </c>
      <c r="S19" s="53" t="n">
        <f aca="false">ROUND(R19/$O19*100,0)</f>
        <v>38</v>
      </c>
      <c r="T19" s="55" t="n">
        <v>444.78</v>
      </c>
      <c r="U19" s="53" t="n">
        <f aca="false">ROUND(T19/$O19*100,0)</f>
        <v>74</v>
      </c>
      <c r="V19" s="55" t="n">
        <v>571.78</v>
      </c>
      <c r="W19" s="53" t="n">
        <f aca="false">ROUND(V19/$O19*100,0)</f>
        <v>95</v>
      </c>
    </row>
    <row r="20" customFormat="false" ht="12.8" hidden="false" customHeight="false" outlineLevel="0" collapsed="false">
      <c r="A20" s="96" t="n">
        <v>130100</v>
      </c>
      <c r="B20" s="97" t="s">
        <v>179</v>
      </c>
      <c r="C20" s="136" t="n">
        <v>633009</v>
      </c>
      <c r="D20" s="101"/>
      <c r="E20" s="136" t="n">
        <v>41</v>
      </c>
      <c r="F20" s="90" t="s">
        <v>101</v>
      </c>
      <c r="G20" s="61" t="s">
        <v>206</v>
      </c>
      <c r="H20" s="49" t="n">
        <v>0</v>
      </c>
      <c r="I20" s="49" t="n">
        <v>0</v>
      </c>
      <c r="J20" s="49" t="n">
        <v>0</v>
      </c>
      <c r="K20" s="51"/>
      <c r="L20" s="55"/>
      <c r="M20" s="55"/>
      <c r="N20" s="55" t="n">
        <v>120</v>
      </c>
      <c r="O20" s="49" t="n">
        <f aca="false">H20+SUM(K20:N20)</f>
        <v>120</v>
      </c>
      <c r="P20" s="51" t="n">
        <v>0</v>
      </c>
      <c r="Q20" s="53" t="n">
        <f aca="false">ROUND(P20/$O20*100,0)</f>
        <v>0</v>
      </c>
      <c r="R20" s="51" t="n">
        <v>0</v>
      </c>
      <c r="S20" s="53" t="n">
        <v>0</v>
      </c>
      <c r="T20" s="55" t="n">
        <v>0</v>
      </c>
      <c r="U20" s="53" t="n">
        <v>0</v>
      </c>
      <c r="V20" s="55" t="n">
        <v>107.55</v>
      </c>
      <c r="W20" s="53" t="n">
        <f aca="false">ROUND(V20/$O20*100,0)</f>
        <v>90</v>
      </c>
    </row>
    <row r="21" customFormat="false" ht="12.8" hidden="false" customHeight="false" outlineLevel="0" collapsed="false">
      <c r="A21" s="96" t="n">
        <v>130100</v>
      </c>
      <c r="B21" s="102" t="s">
        <v>179</v>
      </c>
      <c r="C21" s="136" t="n">
        <v>637005</v>
      </c>
      <c r="D21" s="101"/>
      <c r="E21" s="136" t="n">
        <v>41</v>
      </c>
      <c r="F21" s="90" t="s">
        <v>101</v>
      </c>
      <c r="G21" s="61" t="s">
        <v>626</v>
      </c>
      <c r="H21" s="49" t="n">
        <v>1056</v>
      </c>
      <c r="I21" s="49" t="n">
        <v>1152</v>
      </c>
      <c r="J21" s="49" t="n">
        <f aca="false">I21</f>
        <v>1152</v>
      </c>
      <c r="K21" s="51"/>
      <c r="L21" s="55"/>
      <c r="M21" s="55"/>
      <c r="N21" s="55"/>
      <c r="O21" s="49" t="n">
        <f aca="false">H21+SUM(K21:N21)</f>
        <v>1056</v>
      </c>
      <c r="P21" s="51" t="n">
        <v>96</v>
      </c>
      <c r="Q21" s="53" t="n">
        <f aca="false">ROUND(P21/$O21*100,0)</f>
        <v>9</v>
      </c>
      <c r="R21" s="51" t="n">
        <v>384</v>
      </c>
      <c r="S21" s="53" t="n">
        <f aca="false">ROUND(R21/$O21*100,0)</f>
        <v>36</v>
      </c>
      <c r="T21" s="55" t="n">
        <v>672</v>
      </c>
      <c r="U21" s="53" t="n">
        <f aca="false">ROUND(T21/$O21*100,0)</f>
        <v>64</v>
      </c>
      <c r="V21" s="55" t="n">
        <v>960</v>
      </c>
      <c r="W21" s="53" t="n">
        <f aca="false">ROUND(V21/$O21*100,0)</f>
        <v>91</v>
      </c>
    </row>
    <row r="22" customFormat="false" ht="12.8" hidden="false" customHeight="false" outlineLevel="0" collapsed="false">
      <c r="A22" s="96" t="n">
        <v>130100</v>
      </c>
      <c r="B22" s="97" t="s">
        <v>179</v>
      </c>
      <c r="C22" s="136" t="n">
        <v>637014</v>
      </c>
      <c r="D22" s="101"/>
      <c r="E22" s="136" t="n">
        <v>41</v>
      </c>
      <c r="F22" s="90" t="s">
        <v>101</v>
      </c>
      <c r="G22" s="61" t="s">
        <v>196</v>
      </c>
      <c r="H22" s="49" t="n">
        <v>704</v>
      </c>
      <c r="I22" s="50" t="n">
        <f aca="false">ROUND((250-30)*3*0.55,0)</f>
        <v>363</v>
      </c>
      <c r="J22" s="50" t="n">
        <f aca="false">ROUND((250-30)*3*0.55,0)</f>
        <v>363</v>
      </c>
      <c r="K22" s="51"/>
      <c r="L22" s="55"/>
      <c r="M22" s="55"/>
      <c r="N22" s="55"/>
      <c r="O22" s="49" t="n">
        <f aca="false">H22+SUM(K22:N22)</f>
        <v>704</v>
      </c>
      <c r="P22" s="51" t="n">
        <v>172.8</v>
      </c>
      <c r="Q22" s="53" t="n">
        <f aca="false">ROUND(P22/$O22*100,0)</f>
        <v>25</v>
      </c>
      <c r="R22" s="51" t="n">
        <v>320</v>
      </c>
      <c r="S22" s="53" t="n">
        <f aca="false">ROUND(R22/$O22*100,0)</f>
        <v>45</v>
      </c>
      <c r="T22" s="55" t="n">
        <v>448</v>
      </c>
      <c r="U22" s="53" t="n">
        <f aca="false">ROUND(T22/$O22*100,0)</f>
        <v>64</v>
      </c>
      <c r="V22" s="55" t="n">
        <v>588.8</v>
      </c>
      <c r="W22" s="53" t="n">
        <f aca="false">ROUND(V22/$O22*100,0)</f>
        <v>84</v>
      </c>
    </row>
    <row r="23" customFormat="false" ht="12.8" hidden="false" customHeight="false" outlineLevel="0" collapsed="false">
      <c r="A23" s="96" t="n">
        <v>130100</v>
      </c>
      <c r="B23" s="97" t="s">
        <v>179</v>
      </c>
      <c r="C23" s="136" t="n">
        <v>637016</v>
      </c>
      <c r="D23" s="101"/>
      <c r="E23" s="136" t="n">
        <v>41</v>
      </c>
      <c r="F23" s="90" t="s">
        <v>101</v>
      </c>
      <c r="G23" s="61" t="s">
        <v>208</v>
      </c>
      <c r="H23" s="49" t="n">
        <v>109</v>
      </c>
      <c r="I23" s="50" t="n">
        <f aca="false">ROUND(H23*1.02,0)</f>
        <v>111</v>
      </c>
      <c r="J23" s="50" t="n">
        <f aca="false">ROUND(I23*1.02,0)</f>
        <v>113</v>
      </c>
      <c r="K23" s="51"/>
      <c r="L23" s="55"/>
      <c r="M23" s="55"/>
      <c r="N23" s="55"/>
      <c r="O23" s="49" t="n">
        <f aca="false">H23+SUM(K23:N23)</f>
        <v>109</v>
      </c>
      <c r="P23" s="51" t="n">
        <v>26.9</v>
      </c>
      <c r="Q23" s="53" t="n">
        <f aca="false">ROUND(P23/$O23*100,0)</f>
        <v>25</v>
      </c>
      <c r="R23" s="51" t="n">
        <v>49.97</v>
      </c>
      <c r="S23" s="53" t="n">
        <f aca="false">ROUND(R23/$O23*100,0)</f>
        <v>46</v>
      </c>
      <c r="T23" s="55" t="n">
        <v>69.24</v>
      </c>
      <c r="U23" s="53" t="n">
        <f aca="false">ROUND(T23/$O23*100,0)</f>
        <v>64</v>
      </c>
      <c r="V23" s="55" t="n">
        <v>96.89</v>
      </c>
      <c r="W23" s="53" t="n">
        <f aca="false">ROUND(V23/$O23*100,0)</f>
        <v>89</v>
      </c>
    </row>
    <row r="24" customFormat="false" ht="12.8" hidden="false" customHeight="false" outlineLevel="0" collapsed="false">
      <c r="A24" s="96" t="n">
        <v>130100</v>
      </c>
      <c r="B24" s="97" t="s">
        <v>179</v>
      </c>
      <c r="C24" s="136" t="n">
        <v>637027</v>
      </c>
      <c r="D24" s="101"/>
      <c r="E24" s="136" t="n">
        <v>41</v>
      </c>
      <c r="F24" s="90" t="s">
        <v>101</v>
      </c>
      <c r="G24" s="61" t="s">
        <v>627</v>
      </c>
      <c r="H24" s="49" t="n">
        <v>0</v>
      </c>
      <c r="I24" s="50" t="n">
        <f aca="false">ROUND(H24*1.02,0)</f>
        <v>0</v>
      </c>
      <c r="J24" s="50" t="n">
        <f aca="false">ROUND(I24*1.02,0)</f>
        <v>0</v>
      </c>
      <c r="K24" s="51" t="n">
        <v>260</v>
      </c>
      <c r="L24" s="55"/>
      <c r="M24" s="55"/>
      <c r="N24" s="55" t="n">
        <v>1500</v>
      </c>
      <c r="O24" s="49" t="n">
        <f aca="false">H24+SUM(K24:N24)</f>
        <v>1760</v>
      </c>
      <c r="P24" s="51" t="n">
        <v>260</v>
      </c>
      <c r="Q24" s="53" t="n">
        <f aca="false">ROUND(P24/$O24*100,0)</f>
        <v>15</v>
      </c>
      <c r="R24" s="51" t="n">
        <v>260</v>
      </c>
      <c r="S24" s="53" t="n">
        <f aca="false">ROUND(R24/$O24*100,0)</f>
        <v>15</v>
      </c>
      <c r="T24" s="55" t="n">
        <v>260</v>
      </c>
      <c r="U24" s="53" t="n">
        <f aca="false">ROUND(T24/$O24*100,0)</f>
        <v>15</v>
      </c>
      <c r="V24" s="55" t="n">
        <v>1668.8</v>
      </c>
      <c r="W24" s="53" t="n">
        <f aca="false">ROUND(V24/$O24*100,0)</f>
        <v>95</v>
      </c>
    </row>
    <row r="25" customFormat="false" ht="12.8" hidden="false" customHeight="false" outlineLevel="0" collapsed="false">
      <c r="A25" s="96" t="n">
        <v>130100</v>
      </c>
      <c r="B25" s="97" t="s">
        <v>179</v>
      </c>
      <c r="C25" s="136" t="n">
        <v>637015</v>
      </c>
      <c r="D25" s="101"/>
      <c r="E25" s="136" t="n">
        <v>41</v>
      </c>
      <c r="F25" s="90" t="s">
        <v>101</v>
      </c>
      <c r="G25" s="61" t="s">
        <v>200</v>
      </c>
      <c r="H25" s="49" t="n">
        <v>0</v>
      </c>
      <c r="I25" s="50" t="n">
        <f aca="false">ROUND(H25*1.02,0)</f>
        <v>0</v>
      </c>
      <c r="J25" s="50" t="n">
        <f aca="false">ROUND(I25*1.02,0)</f>
        <v>0</v>
      </c>
      <c r="K25" s="51"/>
      <c r="L25" s="55"/>
      <c r="M25" s="55"/>
      <c r="N25" s="55" t="n">
        <v>113.63</v>
      </c>
      <c r="O25" s="49" t="n">
        <f aca="false">H25+SUM(K25:N25)</f>
        <v>113.63</v>
      </c>
      <c r="P25" s="51" t="n">
        <v>0</v>
      </c>
      <c r="Q25" s="53" t="n">
        <f aca="false">ROUND(P25/$O25*100,0)</f>
        <v>0</v>
      </c>
      <c r="R25" s="51" t="n">
        <v>0</v>
      </c>
      <c r="S25" s="53" t="n">
        <f aca="false">ROUND(R25/$O25*100,0)</f>
        <v>0</v>
      </c>
      <c r="T25" s="55" t="n">
        <v>0</v>
      </c>
      <c r="U25" s="53" t="n">
        <f aca="false">ROUND(T25/$O25*100,0)</f>
        <v>0</v>
      </c>
      <c r="V25" s="55" t="n">
        <v>113.63</v>
      </c>
      <c r="W25" s="53" t="n">
        <f aca="false">ROUND(V25/$O25*100,0)</f>
        <v>100</v>
      </c>
    </row>
    <row r="26" customFormat="false" ht="12.8" hidden="false" customHeight="false" outlineLevel="0" collapsed="false">
      <c r="A26" s="103" t="n">
        <v>130100</v>
      </c>
      <c r="B26" s="127"/>
      <c r="C26" s="127"/>
      <c r="D26" s="129"/>
      <c r="E26" s="127"/>
      <c r="F26" s="127"/>
      <c r="G26" s="107" t="s">
        <v>87</v>
      </c>
      <c r="H26" s="108" t="n">
        <f aca="false">H7+SUM(H17:H25)</f>
        <v>16719</v>
      </c>
      <c r="I26" s="108" t="n">
        <f aca="false">I7+SUM(I17:I25)</f>
        <v>16770</v>
      </c>
      <c r="J26" s="108" t="n">
        <f aca="false">J7+SUM(J17:J25)</f>
        <v>17020</v>
      </c>
      <c r="K26" s="108" t="n">
        <f aca="false">K7+SUM(K17:K25)</f>
        <v>263.52</v>
      </c>
      <c r="L26" s="108" t="n">
        <f aca="false">L7+SUM(L17:L25)</f>
        <v>105</v>
      </c>
      <c r="M26" s="108" t="n">
        <f aca="false">M7+SUM(M17:M25)</f>
        <v>0</v>
      </c>
      <c r="N26" s="108" t="n">
        <f aca="false">N7+SUM(N17:N25)</f>
        <v>1917</v>
      </c>
      <c r="O26" s="108" t="n">
        <f aca="false">O7+SUM(O17:O25)</f>
        <v>19004.52</v>
      </c>
      <c r="P26" s="108" t="n">
        <f aca="false">P7+SUM(P17:P25)</f>
        <v>4283.86</v>
      </c>
      <c r="Q26" s="110" t="n">
        <f aca="false">ROUND(P26/$O26*100,0)</f>
        <v>23</v>
      </c>
      <c r="R26" s="108" t="n">
        <f aca="false">R7+SUM(R17:R25)</f>
        <v>8293.11</v>
      </c>
      <c r="S26" s="110" t="n">
        <f aca="false">ROUND(R26/$O26*100,0)</f>
        <v>44</v>
      </c>
      <c r="T26" s="108" t="n">
        <f aca="false">T7+SUM(T17:T25)</f>
        <v>12414.47</v>
      </c>
      <c r="U26" s="110" t="n">
        <f aca="false">ROUND(T26/$O26*100,0)</f>
        <v>65</v>
      </c>
      <c r="V26" s="108" t="n">
        <f aca="false">V7+SUM(V17:V25)</f>
        <v>18127.09</v>
      </c>
      <c r="W26" s="110" t="n">
        <f aca="false">ROUND(V26/$O26*100,0)</f>
        <v>95</v>
      </c>
    </row>
    <row r="27" customFormat="false" ht="12.8" hidden="false" customHeight="false" outlineLevel="0" collapsed="false">
      <c r="A27" s="115" t="n">
        <v>130000</v>
      </c>
      <c r="B27" s="131"/>
      <c r="C27" s="131"/>
      <c r="D27" s="133"/>
      <c r="E27" s="131"/>
      <c r="F27" s="131"/>
      <c r="G27" s="119" t="s">
        <v>221</v>
      </c>
      <c r="H27" s="120" t="n">
        <f aca="false">H26</f>
        <v>16719</v>
      </c>
      <c r="I27" s="120" t="n">
        <f aca="false">I26</f>
        <v>16770</v>
      </c>
      <c r="J27" s="120" t="n">
        <f aca="false">J26</f>
        <v>17020</v>
      </c>
      <c r="K27" s="121" t="n">
        <f aca="false">K26</f>
        <v>263.52</v>
      </c>
      <c r="L27" s="120" t="n">
        <f aca="false">L26</f>
        <v>105</v>
      </c>
      <c r="M27" s="120" t="n">
        <f aca="false">M26</f>
        <v>0</v>
      </c>
      <c r="N27" s="120" t="n">
        <f aca="false">N26</f>
        <v>1917</v>
      </c>
      <c r="O27" s="120" t="n">
        <f aca="false">O26</f>
        <v>19004.52</v>
      </c>
      <c r="P27" s="121" t="n">
        <f aca="false">P26</f>
        <v>4283.86</v>
      </c>
      <c r="Q27" s="122" t="n">
        <f aca="false">ROUND(P27/$O27*100,0)</f>
        <v>23</v>
      </c>
      <c r="R27" s="121" t="n">
        <f aca="false">R26</f>
        <v>8293.11</v>
      </c>
      <c r="S27" s="122" t="n">
        <f aca="false">ROUND(R27/$O27*100,0)</f>
        <v>44</v>
      </c>
      <c r="T27" s="120" t="n">
        <f aca="false">T26</f>
        <v>12414.47</v>
      </c>
      <c r="U27" s="122" t="n">
        <f aca="false">ROUND(T27/$O27*100,0)</f>
        <v>65</v>
      </c>
      <c r="V27" s="120" t="n">
        <f aca="false">V26</f>
        <v>18127.09</v>
      </c>
      <c r="W27" s="122" t="n">
        <f aca="false">ROUND(V27/$O27*100,0)</f>
        <v>95</v>
      </c>
    </row>
    <row r="29" customFormat="false" ht="12.8" hidden="false" customHeight="false" outlineLevel="0" collapsed="false">
      <c r="A29" s="123" t="s">
        <v>222</v>
      </c>
      <c r="B29" s="123"/>
      <c r="C29" s="123"/>
      <c r="D29" s="123"/>
      <c r="E29" s="123"/>
      <c r="F29" s="123"/>
      <c r="G29" s="123"/>
      <c r="O29" s="0" t="n">
        <v>2015</v>
      </c>
      <c r="P29" s="34" t="s">
        <v>223</v>
      </c>
      <c r="R29" s="34" t="s">
        <v>224</v>
      </c>
      <c r="T29" s="0" t="s">
        <v>225</v>
      </c>
      <c r="V29" s="0" t="s">
        <v>226</v>
      </c>
    </row>
    <row r="30" customFormat="false" ht="12.8" hidden="false" customHeight="false" outlineLevel="0" collapsed="false">
      <c r="A30" s="76" t="n">
        <v>130100</v>
      </c>
      <c r="F30" s="77" t="s">
        <v>227</v>
      </c>
      <c r="G30" s="0" t="s">
        <v>628</v>
      </c>
    </row>
    <row r="31" customFormat="false" ht="12.8" hidden="false" customHeight="false" outlineLevel="0" collapsed="false">
      <c r="A31" s="76" t="n">
        <v>130100</v>
      </c>
      <c r="F31" s="77" t="s">
        <v>229</v>
      </c>
      <c r="G31" s="0" t="s">
        <v>629</v>
      </c>
      <c r="H31" s="0" t="n">
        <v>1</v>
      </c>
      <c r="I31" s="0" t="n">
        <v>1</v>
      </c>
      <c r="J31" s="0" t="n">
        <v>1</v>
      </c>
      <c r="O31" s="0" t="n">
        <f aca="false">H31</f>
        <v>1</v>
      </c>
      <c r="P31" s="34" t="n">
        <v>1</v>
      </c>
      <c r="Q31" s="35" t="n">
        <f aca="false">ROUND(P31/$O31*100,0)</f>
        <v>100</v>
      </c>
      <c r="R31" s="34" t="n">
        <v>1</v>
      </c>
      <c r="S31" s="35" t="n">
        <f aca="false">ROUND(R31/$O31*100,0)</f>
        <v>100</v>
      </c>
      <c r="U31" s="35" t="n">
        <f aca="false">ROUND(T31/$O31*100,0)</f>
        <v>0</v>
      </c>
      <c r="W31" s="35" t="n">
        <f aca="false">ROUND(V31/$O31*100,0)</f>
        <v>0</v>
      </c>
    </row>
    <row r="32" customFormat="false" ht="12.8" hidden="false" customHeight="false" outlineLevel="0" collapsed="false">
      <c r="A32" s="76" t="n">
        <v>130100</v>
      </c>
      <c r="F32" s="77" t="s">
        <v>229</v>
      </c>
      <c r="G32" s="0" t="s">
        <v>630</v>
      </c>
      <c r="H32" s="0" t="n">
        <v>1</v>
      </c>
      <c r="I32" s="0" t="n">
        <v>1</v>
      </c>
      <c r="J32" s="0" t="n">
        <v>1</v>
      </c>
      <c r="O32" s="0" t="n">
        <f aca="false">H32</f>
        <v>1</v>
      </c>
      <c r="P32" s="34" t="n">
        <v>0</v>
      </c>
      <c r="Q32" s="35" t="n">
        <f aca="false">ROUND(P32/$O32*100,0)</f>
        <v>0</v>
      </c>
      <c r="R32" s="34" t="n">
        <v>0</v>
      </c>
      <c r="S32" s="35" t="n">
        <f aca="false">ROUND(R32/$O32*100,0)</f>
        <v>0</v>
      </c>
      <c r="U32" s="35" t="n">
        <f aca="false">ROUND(T32/$O32*100,0)</f>
        <v>0</v>
      </c>
      <c r="W32" s="35" t="n">
        <f aca="false">ROUND(V32/$O32*100,0)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29:G29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1.5204081632653"/>
    <col collapsed="false" hidden="false" max="2" min="2" style="0" width="42.1989795918367"/>
    <col collapsed="false" hidden="false" max="1025" min="3" style="0" width="11.5204081632653"/>
  </cols>
  <sheetData>
    <row r="1" customFormat="false" ht="12.8" hidden="false" customHeight="false" outlineLevel="0" collapsed="false">
      <c r="A1" s="0" t="s">
        <v>227</v>
      </c>
      <c r="B1" s="0" t="s">
        <v>631</v>
      </c>
    </row>
    <row r="2" customFormat="false" ht="12.8" hidden="false" customHeight="false" outlineLevel="0" collapsed="false">
      <c r="A2" s="0" t="s">
        <v>21</v>
      </c>
      <c r="B2" s="0" t="s">
        <v>632</v>
      </c>
    </row>
    <row r="3" customFormat="false" ht="12.8" hidden="false" customHeight="false" outlineLevel="0" collapsed="false">
      <c r="A3" s="0" t="s">
        <v>23</v>
      </c>
      <c r="B3" s="0" t="s">
        <v>633</v>
      </c>
    </row>
    <row r="4" customFormat="false" ht="12.8" hidden="false" customHeight="false" outlineLevel="0" collapsed="false">
      <c r="A4" s="0" t="s">
        <v>25</v>
      </c>
      <c r="B4" s="0" t="s">
        <v>634</v>
      </c>
    </row>
    <row r="5" customFormat="false" ht="12.8" hidden="false" customHeight="false" outlineLevel="0" collapsed="false">
      <c r="A5" s="0" t="s">
        <v>27</v>
      </c>
      <c r="B5" s="0" t="s">
        <v>635</v>
      </c>
    </row>
    <row r="6" customFormat="false" ht="12.8" hidden="false" customHeight="false" outlineLevel="0" collapsed="false">
      <c r="A6" s="0" t="s">
        <v>636</v>
      </c>
      <c r="B6" s="0" t="s">
        <v>637</v>
      </c>
    </row>
    <row r="7" customFormat="false" ht="12.8" hidden="false" customHeight="false" outlineLevel="0" collapsed="false">
      <c r="A7" s="0" t="s">
        <v>91</v>
      </c>
      <c r="B7" s="0" t="s">
        <v>638</v>
      </c>
    </row>
    <row r="8" customFormat="false" ht="12.8" hidden="false" customHeight="false" outlineLevel="0" collapsed="false">
      <c r="A8" s="0" t="s">
        <v>92</v>
      </c>
      <c r="B8" s="0" t="s">
        <v>639</v>
      </c>
    </row>
    <row r="9" customFormat="false" ht="12.8" hidden="false" customHeight="false" outlineLevel="0" collapsed="false">
      <c r="A9" s="0" t="s">
        <v>93</v>
      </c>
      <c r="B9" s="0" t="s">
        <v>640</v>
      </c>
    </row>
    <row r="10" customFormat="false" ht="12.8" hidden="false" customHeight="false" outlineLevel="0" collapsed="false">
      <c r="A10" s="0" t="s">
        <v>94</v>
      </c>
      <c r="B10" s="0" t="s">
        <v>641</v>
      </c>
    </row>
    <row r="11" customFormat="false" ht="12.8" hidden="false" customHeight="false" outlineLevel="0" collapsed="false">
      <c r="A11" s="0" t="s">
        <v>95</v>
      </c>
      <c r="B11" s="0" t="s">
        <v>642</v>
      </c>
    </row>
    <row r="12" customFormat="false" ht="12.8" hidden="false" customHeight="false" outlineLevel="0" collapsed="false">
      <c r="A12" s="0" t="s">
        <v>643</v>
      </c>
      <c r="B12" s="0" t="s">
        <v>644</v>
      </c>
    </row>
    <row r="13" customFormat="false" ht="12.8" hidden="false" customHeight="false" outlineLevel="0" collapsed="false">
      <c r="A13" s="0" t="s">
        <v>645</v>
      </c>
      <c r="B13" s="0" t="s">
        <v>646</v>
      </c>
    </row>
    <row r="14" customFormat="false" ht="12.8" hidden="false" customHeight="false" outlineLevel="0" collapsed="false">
      <c r="A14" s="0" t="s">
        <v>229</v>
      </c>
      <c r="B14" s="0" t="s">
        <v>647</v>
      </c>
    </row>
    <row r="15" customFormat="false" ht="12.8" hidden="false" customHeight="false" outlineLevel="0" collapsed="false">
      <c r="A15" s="0" t="s">
        <v>648</v>
      </c>
      <c r="B15" s="0" t="s">
        <v>649</v>
      </c>
    </row>
    <row r="16" customFormat="false" ht="12.8" hidden="false" customHeight="false" outlineLevel="0" collapsed="false">
      <c r="A16" s="0" t="s">
        <v>650</v>
      </c>
      <c r="B16" s="0" t="s">
        <v>651</v>
      </c>
    </row>
    <row r="17" customFormat="false" ht="12.8" hidden="false" customHeight="false" outlineLevel="0" collapsed="false">
      <c r="A17" s="0" t="s">
        <v>652</v>
      </c>
      <c r="B17" s="0" t="s">
        <v>653</v>
      </c>
    </row>
  </sheetData>
  <sheetProtection sheet="true" objects="true" scenarios="true"/>
  <printOptions headings="false" gridLines="false" gridLinesSet="true" horizontalCentered="false" verticalCentered="false"/>
  <pageMargins left="0.7875" right="0.7875" top="1.025" bottom="0.7875" header="0.787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&amp;CPoužité skratky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1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32" width="7.64795918367347"/>
    <col collapsed="false" hidden="false" max="2" min="2" style="0" width="7.64795918367347"/>
    <col collapsed="false" hidden="false" max="3" min="3" style="0" width="7.14795918367347"/>
    <col collapsed="false" hidden="false" max="4" min="4" style="33" width="2.54591836734694"/>
    <col collapsed="false" hidden="false" max="5" min="5" style="0" width="5.35714285714286"/>
    <col collapsed="false" hidden="false" max="6" min="6" style="0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22</v>
      </c>
      <c r="B1" s="36" t="s">
        <v>22</v>
      </c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40" t="s">
        <v>91</v>
      </c>
      <c r="B2" s="41" t="s">
        <v>92</v>
      </c>
      <c r="C2" s="41" t="s">
        <v>93</v>
      </c>
      <c r="D2" s="42" t="s">
        <v>94</v>
      </c>
      <c r="E2" s="41" t="s">
        <v>95</v>
      </c>
      <c r="F2" s="41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46"/>
      <c r="B3" s="47"/>
      <c r="C3" s="48" t="n">
        <v>111003</v>
      </c>
      <c r="D3" s="48"/>
      <c r="E3" s="48" t="n">
        <v>41</v>
      </c>
      <c r="F3" s="47" t="s">
        <v>101</v>
      </c>
      <c r="G3" s="47" t="s">
        <v>102</v>
      </c>
      <c r="H3" s="49" t="n">
        <v>718698</v>
      </c>
      <c r="I3" s="50" t="n">
        <f aca="false">H3</f>
        <v>718698</v>
      </c>
      <c r="J3" s="50" t="n">
        <f aca="false">I3</f>
        <v>718698</v>
      </c>
      <c r="K3" s="51"/>
      <c r="L3" s="52"/>
      <c r="M3" s="52"/>
      <c r="N3" s="52"/>
      <c r="O3" s="49" t="n">
        <f aca="false">H3+SUM(K3:N3)</f>
        <v>718698</v>
      </c>
      <c r="P3" s="51" t="n">
        <v>207373.41</v>
      </c>
      <c r="Q3" s="53" t="n">
        <f aca="false">ROUND(P3/$O3*100,0)</f>
        <v>29</v>
      </c>
      <c r="R3" s="54" t="n">
        <v>360312.41</v>
      </c>
      <c r="S3" s="53" t="n">
        <f aca="false">ROUND(R3/$O3*100,0)</f>
        <v>50</v>
      </c>
      <c r="T3" s="55" t="n">
        <v>550036.41</v>
      </c>
      <c r="U3" s="53" t="n">
        <f aca="false">ROUND(T3/$O3*100,0)</f>
        <v>77</v>
      </c>
      <c r="V3" s="52" t="n">
        <v>733547.41</v>
      </c>
      <c r="W3" s="53" t="n">
        <f aca="false">ROUND(V3/$O3*100,0)</f>
        <v>102</v>
      </c>
    </row>
    <row r="4" customFormat="false" ht="12.8" hidden="false" customHeight="false" outlineLevel="0" collapsed="false">
      <c r="A4" s="46"/>
      <c r="B4" s="56"/>
      <c r="C4" s="57" t="n">
        <v>121001</v>
      </c>
      <c r="D4" s="57"/>
      <c r="E4" s="48" t="n">
        <v>41</v>
      </c>
      <c r="F4" s="56" t="s">
        <v>101</v>
      </c>
      <c r="G4" s="56" t="s">
        <v>103</v>
      </c>
      <c r="H4" s="58" t="n">
        <v>19000</v>
      </c>
      <c r="I4" s="50" t="n">
        <f aca="false">H4</f>
        <v>19000</v>
      </c>
      <c r="J4" s="50" t="n">
        <f aca="false">I4</f>
        <v>19000</v>
      </c>
      <c r="K4" s="59"/>
      <c r="L4" s="52"/>
      <c r="M4" s="52"/>
      <c r="N4" s="52"/>
      <c r="O4" s="49" t="n">
        <f aca="false">H4+SUM(K4:N4)</f>
        <v>19000</v>
      </c>
      <c r="P4" s="59" t="n">
        <v>447.76</v>
      </c>
      <c r="Q4" s="53" t="n">
        <f aca="false">ROUND(P4/$O4*100,0)</f>
        <v>2</v>
      </c>
      <c r="R4" s="54" t="n">
        <v>5428.96</v>
      </c>
      <c r="S4" s="53" t="n">
        <f aca="false">ROUND(R4/$O4*100,0)</f>
        <v>29</v>
      </c>
      <c r="T4" s="60" t="n">
        <v>11111.89</v>
      </c>
      <c r="U4" s="53" t="n">
        <f aca="false">ROUND(T4/$O4*100,0)</f>
        <v>58</v>
      </c>
      <c r="V4" s="52" t="n">
        <v>15995.81</v>
      </c>
      <c r="W4" s="53" t="n">
        <f aca="false">ROUND(V4/$O4*100,0)</f>
        <v>84</v>
      </c>
    </row>
    <row r="5" customFormat="false" ht="12.8" hidden="false" customHeight="false" outlineLevel="0" collapsed="false">
      <c r="A5" s="46"/>
      <c r="B5" s="56"/>
      <c r="C5" s="57" t="n">
        <v>121002</v>
      </c>
      <c r="D5" s="57"/>
      <c r="E5" s="48" t="n">
        <v>41</v>
      </c>
      <c r="F5" s="56" t="s">
        <v>101</v>
      </c>
      <c r="G5" s="56" t="s">
        <v>104</v>
      </c>
      <c r="H5" s="58" t="n">
        <v>17000</v>
      </c>
      <c r="I5" s="50" t="n">
        <f aca="false">H5</f>
        <v>17000</v>
      </c>
      <c r="J5" s="50" t="n">
        <f aca="false">I5</f>
        <v>17000</v>
      </c>
      <c r="K5" s="59"/>
      <c r="L5" s="52"/>
      <c r="M5" s="52"/>
      <c r="N5" s="52" t="n">
        <v>100</v>
      </c>
      <c r="O5" s="49" t="n">
        <f aca="false">H5+SUM(K5:N5)</f>
        <v>17100</v>
      </c>
      <c r="P5" s="59" t="n">
        <v>1738.03</v>
      </c>
      <c r="Q5" s="53" t="n">
        <f aca="false">ROUND(P5/$O5*100,0)</f>
        <v>10</v>
      </c>
      <c r="R5" s="54" t="n">
        <v>7549.7</v>
      </c>
      <c r="S5" s="53" t="n">
        <f aca="false">ROUND(R5/$O5*100,0)</f>
        <v>44</v>
      </c>
      <c r="T5" s="60" t="n">
        <v>14222.01</v>
      </c>
      <c r="U5" s="53" t="n">
        <f aca="false">ROUND(T5/$O5*100,0)</f>
        <v>83</v>
      </c>
      <c r="V5" s="52" t="n">
        <v>18771.71</v>
      </c>
      <c r="W5" s="53" t="n">
        <f aca="false">ROUND(V5/$O5*100,0)</f>
        <v>110</v>
      </c>
    </row>
    <row r="6" customFormat="false" ht="12.8" hidden="false" customHeight="false" outlineLevel="0" collapsed="false">
      <c r="A6" s="46"/>
      <c r="B6" s="61"/>
      <c r="C6" s="57" t="n">
        <v>121003</v>
      </c>
      <c r="D6" s="53"/>
      <c r="E6" s="48" t="n">
        <v>41</v>
      </c>
      <c r="F6" s="61" t="s">
        <v>101</v>
      </c>
      <c r="G6" s="61" t="s">
        <v>105</v>
      </c>
      <c r="H6" s="49" t="n">
        <v>100</v>
      </c>
      <c r="I6" s="50" t="n">
        <f aca="false">H6</f>
        <v>100</v>
      </c>
      <c r="J6" s="50" t="n">
        <f aca="false">I6</f>
        <v>100</v>
      </c>
      <c r="K6" s="51"/>
      <c r="L6" s="52"/>
      <c r="M6" s="52"/>
      <c r="N6" s="52"/>
      <c r="O6" s="49" t="n">
        <f aca="false">H6+SUM(K6:N6)</f>
        <v>100</v>
      </c>
      <c r="P6" s="51" t="n">
        <v>11.86</v>
      </c>
      <c r="Q6" s="53" t="n">
        <f aca="false">ROUND(P6/$O6*100,0)</f>
        <v>12</v>
      </c>
      <c r="R6" s="54" t="n">
        <v>54.24</v>
      </c>
      <c r="S6" s="53" t="n">
        <f aca="false">ROUND(R6/$O6*100,0)</f>
        <v>54</v>
      </c>
      <c r="T6" s="55" t="n">
        <v>105.29</v>
      </c>
      <c r="U6" s="53" t="n">
        <f aca="false">ROUND(T6/$O6*100,0)</f>
        <v>105</v>
      </c>
      <c r="V6" s="52" t="n">
        <v>114.43</v>
      </c>
      <c r="W6" s="53" t="n">
        <f aca="false">ROUND(V6/$O6*100,0)</f>
        <v>114</v>
      </c>
    </row>
    <row r="7" customFormat="false" ht="12.8" hidden="false" customHeight="false" outlineLevel="0" collapsed="false">
      <c r="A7" s="46"/>
      <c r="B7" s="61"/>
      <c r="C7" s="53" t="n">
        <v>133001</v>
      </c>
      <c r="D7" s="53"/>
      <c r="E7" s="48" t="n">
        <v>41</v>
      </c>
      <c r="F7" s="61" t="s">
        <v>101</v>
      </c>
      <c r="G7" s="61" t="s">
        <v>106</v>
      </c>
      <c r="H7" s="49" t="n">
        <v>2000</v>
      </c>
      <c r="I7" s="50" t="n">
        <f aca="false">H7</f>
        <v>2000</v>
      </c>
      <c r="J7" s="50" t="n">
        <f aca="false">I7</f>
        <v>2000</v>
      </c>
      <c r="K7" s="51"/>
      <c r="L7" s="52"/>
      <c r="M7" s="52"/>
      <c r="N7" s="52"/>
      <c r="O7" s="49" t="n">
        <f aca="false">H7+SUM(K7:N7)</f>
        <v>2000</v>
      </c>
      <c r="P7" s="51" t="n">
        <v>138.55</v>
      </c>
      <c r="Q7" s="53" t="n">
        <f aca="false">ROUND(P7/$O7*100,0)</f>
        <v>7</v>
      </c>
      <c r="R7" s="54" t="n">
        <v>980.86</v>
      </c>
      <c r="S7" s="53" t="n">
        <f aca="false">ROUND(R7/$O7*100,0)</f>
        <v>49</v>
      </c>
      <c r="T7" s="55" t="n">
        <v>1856.82</v>
      </c>
      <c r="U7" s="53" t="n">
        <f aca="false">ROUND(T7/$O7*100,0)</f>
        <v>93</v>
      </c>
      <c r="V7" s="52" t="n">
        <v>2141.94</v>
      </c>
      <c r="W7" s="53" t="n">
        <f aca="false">ROUND(V7/$O7*100,0)</f>
        <v>107</v>
      </c>
    </row>
    <row r="8" customFormat="false" ht="12.8" hidden="false" customHeight="false" outlineLevel="0" collapsed="false">
      <c r="A8" s="46"/>
      <c r="B8" s="61"/>
      <c r="C8" s="53" t="n">
        <v>133012</v>
      </c>
      <c r="D8" s="53"/>
      <c r="E8" s="48" t="n">
        <v>41</v>
      </c>
      <c r="F8" s="61" t="s">
        <v>101</v>
      </c>
      <c r="G8" s="61" t="s">
        <v>107</v>
      </c>
      <c r="H8" s="49" t="n">
        <v>1000</v>
      </c>
      <c r="I8" s="50" t="n">
        <f aca="false">H8</f>
        <v>1000</v>
      </c>
      <c r="J8" s="50" t="n">
        <f aca="false">I8</f>
        <v>1000</v>
      </c>
      <c r="K8" s="51" t="n">
        <v>1000</v>
      </c>
      <c r="L8" s="52"/>
      <c r="M8" s="52"/>
      <c r="N8" s="52"/>
      <c r="O8" s="49" t="n">
        <f aca="false">H8+SUM(K8:N8)</f>
        <v>2000</v>
      </c>
      <c r="P8" s="51" t="n">
        <v>850</v>
      </c>
      <c r="Q8" s="53" t="n">
        <f aca="false">ROUND(P8/$O8*100,0)</f>
        <v>43</v>
      </c>
      <c r="R8" s="54" t="n">
        <v>1500.27</v>
      </c>
      <c r="S8" s="53" t="n">
        <f aca="false">ROUND(R8/$O8*100,0)</f>
        <v>75</v>
      </c>
      <c r="T8" s="55" t="n">
        <v>1769.81</v>
      </c>
      <c r="U8" s="53" t="n">
        <f aca="false">ROUND(T8/$O8*100,0)</f>
        <v>88</v>
      </c>
      <c r="V8" s="52" t="n">
        <v>2033.81</v>
      </c>
      <c r="W8" s="53" t="n">
        <f aca="false">ROUND(V8/$O8*100,0)</f>
        <v>102</v>
      </c>
    </row>
    <row r="9" customFormat="false" ht="12.8" hidden="false" customHeight="false" outlineLevel="0" collapsed="false">
      <c r="A9" s="46"/>
      <c r="B9" s="61"/>
      <c r="C9" s="53" t="n">
        <v>133013</v>
      </c>
      <c r="D9" s="53"/>
      <c r="E9" s="48" t="n">
        <v>41</v>
      </c>
      <c r="F9" s="61" t="s">
        <v>101</v>
      </c>
      <c r="G9" s="61" t="s">
        <v>108</v>
      </c>
      <c r="H9" s="49" t="n">
        <v>30000</v>
      </c>
      <c r="I9" s="49" t="n">
        <f aca="false">H9</f>
        <v>30000</v>
      </c>
      <c r="J9" s="49" t="n">
        <f aca="false">I9</f>
        <v>30000</v>
      </c>
      <c r="K9" s="51"/>
      <c r="L9" s="55" t="n">
        <v>1985</v>
      </c>
      <c r="M9" s="55"/>
      <c r="N9" s="55" t="n">
        <f aca="false">2000+2000+1928</f>
        <v>5928</v>
      </c>
      <c r="O9" s="49" t="n">
        <f aca="false">H9+SUM(K9:N9)</f>
        <v>37913</v>
      </c>
      <c r="P9" s="51" t="n">
        <v>5898.81</v>
      </c>
      <c r="Q9" s="53" t="n">
        <f aca="false">ROUND(P9/$O9*100,0)</f>
        <v>16</v>
      </c>
      <c r="R9" s="51" t="n">
        <v>18493.02</v>
      </c>
      <c r="S9" s="53" t="n">
        <f aca="false">ROUND(R9/$O9*100,0)</f>
        <v>49</v>
      </c>
      <c r="T9" s="55" t="n">
        <v>34722.37</v>
      </c>
      <c r="U9" s="53" t="n">
        <f aca="false">ROUND(T9/$O9*100,0)</f>
        <v>92</v>
      </c>
      <c r="V9" s="55" t="n">
        <v>42129.24</v>
      </c>
      <c r="W9" s="53" t="n">
        <f aca="false">ROUND(V9/$O9*100,0)</f>
        <v>111</v>
      </c>
    </row>
    <row r="10" customFormat="false" ht="12.8" hidden="false" customHeight="false" outlineLevel="0" collapsed="false">
      <c r="A10" s="62"/>
      <c r="B10" s="63"/>
      <c r="C10" s="64"/>
      <c r="D10" s="64"/>
      <c r="E10" s="64"/>
      <c r="F10" s="63"/>
      <c r="G10" s="63" t="s">
        <v>22</v>
      </c>
      <c r="H10" s="65" t="n">
        <f aca="false">SUM(H3:H9)</f>
        <v>787798</v>
      </c>
      <c r="I10" s="65" t="n">
        <f aca="false">SUM(I3:I9)</f>
        <v>787798</v>
      </c>
      <c r="J10" s="65" t="n">
        <f aca="false">SUM(J3:J9)</f>
        <v>787798</v>
      </c>
      <c r="K10" s="66" t="n">
        <f aca="false">SUM(K3:K9)</f>
        <v>1000</v>
      </c>
      <c r="L10" s="65" t="n">
        <f aca="false">SUM(L3:L9)</f>
        <v>1985</v>
      </c>
      <c r="M10" s="65" t="n">
        <f aca="false">SUM(M3:M9)</f>
        <v>0</v>
      </c>
      <c r="N10" s="65" t="n">
        <f aca="false">SUM(N3:N9)</f>
        <v>6028</v>
      </c>
      <c r="O10" s="65" t="n">
        <f aca="false">SUM(O3:O9)</f>
        <v>796811</v>
      </c>
      <c r="P10" s="66" t="n">
        <f aca="false">SUM(P3:P9)</f>
        <v>216458.42</v>
      </c>
      <c r="Q10" s="64" t="n">
        <f aca="false">ROUND(P10/$O10*100,0)</f>
        <v>27</v>
      </c>
      <c r="R10" s="66" t="n">
        <f aca="false">SUM(R3:R9)</f>
        <v>394319.46</v>
      </c>
      <c r="S10" s="64" t="n">
        <f aca="false">ROUND(R10/$O10*100,0)</f>
        <v>49</v>
      </c>
      <c r="T10" s="65" t="n">
        <f aca="false">SUM(T3:T9)</f>
        <v>613824.6</v>
      </c>
      <c r="U10" s="64" t="n">
        <f aca="false">ROUND(T10/$O10*100,0)</f>
        <v>77</v>
      </c>
      <c r="V10" s="65" t="n">
        <f aca="false">SUM(V3:V9)</f>
        <v>814734.35</v>
      </c>
      <c r="W10" s="64" t="n">
        <f aca="false">ROUND(V10/$O10*100,0)</f>
        <v>102</v>
      </c>
    </row>
  </sheetData>
  <sheetProtection sheet="true" objects="true" scenarios="true"/>
  <mergeCells count="5">
    <mergeCell ref="A1:G1"/>
    <mergeCell ref="H1:J1"/>
    <mergeCell ref="K1:N1"/>
    <mergeCell ref="O1:O2"/>
    <mergeCell ref="P1:W1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4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32" width="7.64795918367347"/>
    <col collapsed="false" hidden="false" max="2" min="2" style="0" width="7.64795918367347"/>
    <col collapsed="false" hidden="false" max="3" min="3" style="0" width="7.14795918367347"/>
    <col collapsed="false" hidden="false" max="4" min="4" style="33" width="2.54591836734694"/>
    <col collapsed="false" hidden="false" max="5" min="5" style="0" width="5.35714285714286"/>
    <col collapsed="false" hidden="false" max="6" min="6" style="0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24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40" t="s">
        <v>91</v>
      </c>
      <c r="B2" s="41" t="s">
        <v>92</v>
      </c>
      <c r="C2" s="41" t="s">
        <v>93</v>
      </c>
      <c r="D2" s="42" t="s">
        <v>94</v>
      </c>
      <c r="E2" s="41" t="s">
        <v>95</v>
      </c>
      <c r="F2" s="41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46"/>
      <c r="B3" s="61"/>
      <c r="C3" s="67" t="n">
        <v>212002</v>
      </c>
      <c r="D3" s="68"/>
      <c r="E3" s="67" t="n">
        <v>41</v>
      </c>
      <c r="F3" s="61" t="s">
        <v>101</v>
      </c>
      <c r="G3" s="61" t="s">
        <v>109</v>
      </c>
      <c r="H3" s="49" t="n">
        <v>600</v>
      </c>
      <c r="I3" s="50" t="n">
        <f aca="false">H3</f>
        <v>600</v>
      </c>
      <c r="J3" s="50" t="n">
        <f aca="false">I3</f>
        <v>600</v>
      </c>
      <c r="K3" s="51"/>
      <c r="L3" s="55"/>
      <c r="M3" s="55"/>
      <c r="N3" s="55"/>
      <c r="O3" s="49" t="n">
        <f aca="false">H3+SUM(K3:N3)</f>
        <v>600</v>
      </c>
      <c r="P3" s="51" t="n">
        <v>128.54</v>
      </c>
      <c r="Q3" s="53" t="n">
        <f aca="false">ROUND(P3/$O3*100,0)</f>
        <v>21</v>
      </c>
      <c r="R3" s="51" t="n">
        <v>158.54</v>
      </c>
      <c r="S3" s="53" t="n">
        <f aca="false">ROUND(R3/$O3*100,0)</f>
        <v>26</v>
      </c>
      <c r="T3" s="55" t="n">
        <v>309.04</v>
      </c>
      <c r="U3" s="53" t="n">
        <f aca="false">ROUND(T3/$O3*100,0)</f>
        <v>52</v>
      </c>
      <c r="V3" s="55" t="n">
        <v>452.66</v>
      </c>
      <c r="W3" s="53" t="n">
        <f aca="false">ROUND(V3/$O3*100,0)</f>
        <v>75</v>
      </c>
    </row>
    <row r="4" customFormat="false" ht="12.8" hidden="false" customHeight="false" outlineLevel="0" collapsed="false">
      <c r="A4" s="46"/>
      <c r="B4" s="61"/>
      <c r="C4" s="67" t="n">
        <v>212003</v>
      </c>
      <c r="D4" s="68"/>
      <c r="E4" s="67" t="n">
        <v>41</v>
      </c>
      <c r="F4" s="61" t="s">
        <v>101</v>
      </c>
      <c r="G4" s="61" t="s">
        <v>110</v>
      </c>
      <c r="H4" s="49" t="n">
        <v>7200</v>
      </c>
      <c r="I4" s="50" t="n">
        <f aca="false">H4</f>
        <v>7200</v>
      </c>
      <c r="J4" s="50" t="n">
        <f aca="false">I4</f>
        <v>7200</v>
      </c>
      <c r="K4" s="51"/>
      <c r="L4" s="55" t="n">
        <v>2000</v>
      </c>
      <c r="M4" s="55"/>
      <c r="N4" s="55"/>
      <c r="O4" s="49" t="n">
        <f aca="false">H4+SUM(K4:N4)</f>
        <v>9200</v>
      </c>
      <c r="P4" s="51" t="n">
        <v>3291.22</v>
      </c>
      <c r="Q4" s="53" t="n">
        <f aca="false">ROUND(P4/$O4*100,0)</f>
        <v>36</v>
      </c>
      <c r="R4" s="51" t="n">
        <v>5217.3</v>
      </c>
      <c r="S4" s="53" t="n">
        <f aca="false">ROUND(R4/$O4*100,0)</f>
        <v>57</v>
      </c>
      <c r="T4" s="55" t="n">
        <v>9259.68</v>
      </c>
      <c r="U4" s="53" t="n">
        <f aca="false">ROUND(T4/$O4*100,0)</f>
        <v>101</v>
      </c>
      <c r="V4" s="55" t="n">
        <v>9866.79</v>
      </c>
      <c r="W4" s="53" t="n">
        <f aca="false">ROUND(V4/$O4*100,0)</f>
        <v>107</v>
      </c>
    </row>
    <row r="5" customFormat="false" ht="12.8" hidden="false" customHeight="false" outlineLevel="0" collapsed="false">
      <c r="A5" s="46"/>
      <c r="B5" s="61"/>
      <c r="C5" s="67" t="n">
        <v>221004</v>
      </c>
      <c r="D5" s="68" t="n">
        <v>1</v>
      </c>
      <c r="E5" s="67" t="n">
        <v>41</v>
      </c>
      <c r="F5" s="61" t="s">
        <v>101</v>
      </c>
      <c r="G5" s="61" t="s">
        <v>111</v>
      </c>
      <c r="H5" s="49" t="n">
        <v>2700</v>
      </c>
      <c r="I5" s="50" t="n">
        <f aca="false">H5</f>
        <v>2700</v>
      </c>
      <c r="J5" s="50" t="n">
        <f aca="false">I5</f>
        <v>2700</v>
      </c>
      <c r="K5" s="51"/>
      <c r="L5" s="55"/>
      <c r="M5" s="55"/>
      <c r="N5" s="55"/>
      <c r="O5" s="49" t="n">
        <f aca="false">H5+SUM(K5:N5)</f>
        <v>2700</v>
      </c>
      <c r="P5" s="51" t="n">
        <v>534.5</v>
      </c>
      <c r="Q5" s="53" t="n">
        <f aca="false">ROUND(P5/$O5*100,0)</f>
        <v>20</v>
      </c>
      <c r="R5" s="51" t="n">
        <v>1147.5</v>
      </c>
      <c r="S5" s="53" t="n">
        <f aca="false">ROUND(R5/$O5*100,0)</f>
        <v>43</v>
      </c>
      <c r="T5" s="55" t="n">
        <v>1916.5</v>
      </c>
      <c r="U5" s="53" t="n">
        <f aca="false">ROUND(T5/$O5*100,0)</f>
        <v>71</v>
      </c>
      <c r="V5" s="55" t="n">
        <v>2614.5</v>
      </c>
      <c r="W5" s="53" t="n">
        <f aca="false">ROUND(V5/$O5*100,0)</f>
        <v>97</v>
      </c>
    </row>
    <row r="6" customFormat="false" ht="12.8" hidden="false" customHeight="false" outlineLevel="0" collapsed="false">
      <c r="A6" s="46"/>
      <c r="B6" s="61"/>
      <c r="C6" s="67" t="n">
        <v>221004</v>
      </c>
      <c r="D6" s="68" t="n">
        <v>2</v>
      </c>
      <c r="E6" s="67" t="n">
        <v>41</v>
      </c>
      <c r="F6" s="61" t="s">
        <v>101</v>
      </c>
      <c r="G6" s="61" t="s">
        <v>112</v>
      </c>
      <c r="H6" s="49" t="n">
        <v>5500</v>
      </c>
      <c r="I6" s="50" t="n">
        <f aca="false">H6</f>
        <v>5500</v>
      </c>
      <c r="J6" s="50" t="n">
        <f aca="false">I6</f>
        <v>5500</v>
      </c>
      <c r="K6" s="51"/>
      <c r="L6" s="55"/>
      <c r="M6" s="55"/>
      <c r="N6" s="55"/>
      <c r="O6" s="49" t="n">
        <f aca="false">H6+SUM(K6:N6)</f>
        <v>5500</v>
      </c>
      <c r="P6" s="51" t="n">
        <v>1185</v>
      </c>
      <c r="Q6" s="53" t="n">
        <f aca="false">ROUND(P6/$O6*100,0)</f>
        <v>22</v>
      </c>
      <c r="R6" s="51" t="n">
        <v>1935</v>
      </c>
      <c r="S6" s="53" t="n">
        <f aca="false">ROUND(R6/$O6*100,0)</f>
        <v>35</v>
      </c>
      <c r="T6" s="55" t="n">
        <v>3205</v>
      </c>
      <c r="U6" s="53" t="n">
        <f aca="false">ROUND(T6/$O6*100,0)</f>
        <v>58</v>
      </c>
      <c r="V6" s="55" t="n">
        <v>4740</v>
      </c>
      <c r="W6" s="53" t="n">
        <f aca="false">ROUND(V6/$O6*100,0)</f>
        <v>86</v>
      </c>
    </row>
    <row r="7" customFormat="false" ht="12.8" hidden="false" customHeight="false" outlineLevel="0" collapsed="false">
      <c r="A7" s="46"/>
      <c r="B7" s="61"/>
      <c r="C7" s="67" t="n">
        <v>221005</v>
      </c>
      <c r="D7" s="68"/>
      <c r="E7" s="67" t="n">
        <v>41</v>
      </c>
      <c r="F7" s="61" t="s">
        <v>101</v>
      </c>
      <c r="G7" s="61" t="s">
        <v>113</v>
      </c>
      <c r="H7" s="49" t="n">
        <v>2400</v>
      </c>
      <c r="I7" s="50" t="n">
        <f aca="false">H7</f>
        <v>2400</v>
      </c>
      <c r="J7" s="50" t="n">
        <f aca="false">I7</f>
        <v>2400</v>
      </c>
      <c r="K7" s="51"/>
      <c r="L7" s="55" t="n">
        <v>800</v>
      </c>
      <c r="M7" s="55"/>
      <c r="N7" s="55"/>
      <c r="O7" s="49" t="n">
        <f aca="false">H7+SUM(K7:N7)</f>
        <v>3200</v>
      </c>
      <c r="P7" s="51" t="n">
        <v>0</v>
      </c>
      <c r="Q7" s="53" t="n">
        <f aca="false">ROUND(P7/$O7*100,0)</f>
        <v>0</v>
      </c>
      <c r="R7" s="51" t="n">
        <v>1600</v>
      </c>
      <c r="S7" s="53" t="n">
        <f aca="false">ROUND(R7/$O7*100,0)</f>
        <v>50</v>
      </c>
      <c r="T7" s="55" t="n">
        <v>3200</v>
      </c>
      <c r="U7" s="53" t="n">
        <f aca="false">ROUND(T7/$O7*100,0)</f>
        <v>100</v>
      </c>
      <c r="V7" s="55" t="n">
        <v>3200</v>
      </c>
      <c r="W7" s="53" t="n">
        <f aca="false">ROUND(V7/$O7*100,0)</f>
        <v>100</v>
      </c>
    </row>
    <row r="8" customFormat="false" ht="12.8" hidden="false" customHeight="false" outlineLevel="0" collapsed="false">
      <c r="A8" s="46"/>
      <c r="B8" s="61"/>
      <c r="C8" s="53" t="n">
        <v>222003</v>
      </c>
      <c r="D8" s="68"/>
      <c r="E8" s="67" t="n">
        <v>41</v>
      </c>
      <c r="F8" s="61" t="s">
        <v>101</v>
      </c>
      <c r="G8" s="61" t="s">
        <v>114</v>
      </c>
      <c r="H8" s="49" t="n">
        <v>300</v>
      </c>
      <c r="I8" s="50" t="n">
        <f aca="false">H8</f>
        <v>300</v>
      </c>
      <c r="J8" s="50" t="n">
        <f aca="false">I8</f>
        <v>300</v>
      </c>
      <c r="K8" s="51"/>
      <c r="L8" s="55"/>
      <c r="M8" s="55"/>
      <c r="N8" s="55"/>
      <c r="O8" s="49" t="n">
        <f aca="false">H8+SUM(K8:N8)</f>
        <v>300</v>
      </c>
      <c r="P8" s="51" t="n">
        <v>0</v>
      </c>
      <c r="Q8" s="53" t="n">
        <f aca="false">ROUND(P8/$O8*100,0)</f>
        <v>0</v>
      </c>
      <c r="R8" s="51" t="n">
        <v>0</v>
      </c>
      <c r="S8" s="53" t="n">
        <f aca="false">ROUND(R8/$O8*100,0)</f>
        <v>0</v>
      </c>
      <c r="T8" s="55" t="n">
        <v>15</v>
      </c>
      <c r="U8" s="53" t="n">
        <f aca="false">ROUND(T8/$O8*100,0)</f>
        <v>5</v>
      </c>
      <c r="V8" s="55" t="n">
        <v>31</v>
      </c>
      <c r="W8" s="53" t="n">
        <f aca="false">ROUND(V8/$O8*100,0)</f>
        <v>10</v>
      </c>
    </row>
    <row r="9" customFormat="false" ht="12.8" hidden="false" customHeight="false" outlineLevel="0" collapsed="false">
      <c r="A9" s="46"/>
      <c r="B9" s="61"/>
      <c r="C9" s="53" t="n">
        <v>223001</v>
      </c>
      <c r="D9" s="68" t="n">
        <v>1</v>
      </c>
      <c r="E9" s="67" t="n">
        <v>41</v>
      </c>
      <c r="F9" s="61" t="s">
        <v>101</v>
      </c>
      <c r="G9" s="61" t="s">
        <v>115</v>
      </c>
      <c r="H9" s="49" t="n">
        <v>30</v>
      </c>
      <c r="I9" s="50" t="n">
        <f aca="false">H9</f>
        <v>30</v>
      </c>
      <c r="J9" s="50" t="n">
        <f aca="false">I9</f>
        <v>30</v>
      </c>
      <c r="K9" s="51"/>
      <c r="L9" s="55"/>
      <c r="M9" s="55"/>
      <c r="N9" s="55"/>
      <c r="O9" s="49" t="n">
        <f aca="false">H9+SUM(K9:N9)</f>
        <v>30</v>
      </c>
      <c r="P9" s="51" t="n">
        <v>0</v>
      </c>
      <c r="Q9" s="53" t="n">
        <f aca="false">ROUND(P9/$O9*100,0)</f>
        <v>0</v>
      </c>
      <c r="R9" s="51" t="n">
        <v>0</v>
      </c>
      <c r="S9" s="53" t="n">
        <f aca="false">ROUND(R9/$O9*100,0)</f>
        <v>0</v>
      </c>
      <c r="T9" s="55" t="n">
        <v>0</v>
      </c>
      <c r="U9" s="53" t="n">
        <f aca="false">ROUND(T9/$O9*100,0)</f>
        <v>0</v>
      </c>
      <c r="V9" s="55" t="n">
        <v>0</v>
      </c>
      <c r="W9" s="53" t="n">
        <f aca="false">ROUND(V9/$O9*100,0)</f>
        <v>0</v>
      </c>
    </row>
    <row r="10" customFormat="false" ht="12.8" hidden="false" customHeight="false" outlineLevel="0" collapsed="false">
      <c r="A10" s="46"/>
      <c r="B10" s="61"/>
      <c r="C10" s="53" t="n">
        <v>223001</v>
      </c>
      <c r="D10" s="68" t="n">
        <v>2</v>
      </c>
      <c r="E10" s="67" t="n">
        <v>41</v>
      </c>
      <c r="F10" s="61" t="s">
        <v>101</v>
      </c>
      <c r="G10" s="61" t="s">
        <v>116</v>
      </c>
      <c r="H10" s="49" t="n">
        <v>15200</v>
      </c>
      <c r="I10" s="50" t="n">
        <f aca="false">H10</f>
        <v>15200</v>
      </c>
      <c r="J10" s="50" t="n">
        <f aca="false">I10</f>
        <v>15200</v>
      </c>
      <c r="K10" s="51"/>
      <c r="L10" s="55"/>
      <c r="M10" s="55"/>
      <c r="N10" s="55" t="n">
        <f aca="false">2000+305+1792</f>
        <v>4097</v>
      </c>
      <c r="O10" s="49" t="n">
        <f aca="false">H10+SUM(K10:N10)</f>
        <v>19297</v>
      </c>
      <c r="P10" s="51" t="n">
        <v>6002.58</v>
      </c>
      <c r="Q10" s="53" t="n">
        <f aca="false">ROUND(P10/$O10*100,0)</f>
        <v>31</v>
      </c>
      <c r="R10" s="51" t="n">
        <v>10755.95</v>
      </c>
      <c r="S10" s="53" t="n">
        <f aca="false">ROUND(R10/$O10*100,0)</f>
        <v>56</v>
      </c>
      <c r="T10" s="55" t="n">
        <v>14878.55</v>
      </c>
      <c r="U10" s="53" t="n">
        <f aca="false">ROUND(T10/$O10*100,0)</f>
        <v>77</v>
      </c>
      <c r="V10" s="55" t="n">
        <v>20166.2</v>
      </c>
      <c r="W10" s="53" t="n">
        <f aca="false">ROUND(V10/$O10*100,0)</f>
        <v>105</v>
      </c>
    </row>
    <row r="11" customFormat="false" ht="12.8" hidden="false" customHeight="false" outlineLevel="0" collapsed="false">
      <c r="A11" s="46"/>
      <c r="B11" s="61"/>
      <c r="C11" s="53" t="n">
        <v>223001</v>
      </c>
      <c r="D11" s="68" t="n">
        <v>3</v>
      </c>
      <c r="E11" s="67" t="n">
        <v>41</v>
      </c>
      <c r="F11" s="61" t="s">
        <v>101</v>
      </c>
      <c r="G11" s="61" t="s">
        <v>117</v>
      </c>
      <c r="H11" s="49" t="n">
        <v>100</v>
      </c>
      <c r="I11" s="50" t="n">
        <f aca="false">H11</f>
        <v>100</v>
      </c>
      <c r="J11" s="50" t="n">
        <f aca="false">I11</f>
        <v>100</v>
      </c>
      <c r="K11" s="51"/>
      <c r="L11" s="55"/>
      <c r="M11" s="55"/>
      <c r="N11" s="55"/>
      <c r="O11" s="49" t="n">
        <f aca="false">H11+SUM(K11:N11)</f>
        <v>100</v>
      </c>
      <c r="P11" s="51" t="n">
        <v>29.88</v>
      </c>
      <c r="Q11" s="53" t="n">
        <f aca="false">ROUND(P11/$O11*100,0)</f>
        <v>30</v>
      </c>
      <c r="R11" s="51" t="n">
        <v>29.88</v>
      </c>
      <c r="S11" s="53" t="n">
        <f aca="false">ROUND(R11/$O11*100,0)</f>
        <v>30</v>
      </c>
      <c r="T11" s="55" t="n">
        <v>29.88</v>
      </c>
      <c r="U11" s="53" t="n">
        <f aca="false">ROUND(T11/$O11*100,0)</f>
        <v>30</v>
      </c>
      <c r="V11" s="55" t="n">
        <v>29.88</v>
      </c>
      <c r="W11" s="53" t="n">
        <f aca="false">ROUND(V11/$O11*100,0)</f>
        <v>30</v>
      </c>
    </row>
    <row r="12" customFormat="false" ht="12.8" hidden="false" customHeight="false" outlineLevel="0" collapsed="false">
      <c r="A12" s="46"/>
      <c r="B12" s="61"/>
      <c r="C12" s="53" t="n">
        <v>223001</v>
      </c>
      <c r="D12" s="68" t="n">
        <v>4</v>
      </c>
      <c r="E12" s="67" t="n">
        <v>41</v>
      </c>
      <c r="F12" s="61" t="s">
        <v>101</v>
      </c>
      <c r="G12" s="61" t="s">
        <v>118</v>
      </c>
      <c r="H12" s="49" t="n">
        <v>300</v>
      </c>
      <c r="I12" s="50" t="n">
        <f aca="false">H12</f>
        <v>300</v>
      </c>
      <c r="J12" s="50" t="n">
        <f aca="false">I12</f>
        <v>300</v>
      </c>
      <c r="K12" s="51"/>
      <c r="L12" s="55" t="n">
        <v>200</v>
      </c>
      <c r="M12" s="55"/>
      <c r="N12" s="55"/>
      <c r="O12" s="49" t="n">
        <f aca="false">H12+SUM(K12:N12)</f>
        <v>500</v>
      </c>
      <c r="P12" s="51" t="n">
        <v>87</v>
      </c>
      <c r="Q12" s="53" t="n">
        <f aca="false">ROUND(P12/$O12*100,0)</f>
        <v>17</v>
      </c>
      <c r="R12" s="51" t="n">
        <v>267</v>
      </c>
      <c r="S12" s="53" t="n">
        <f aca="false">ROUND(R12/$O12*100,0)</f>
        <v>53</v>
      </c>
      <c r="T12" s="55" t="n">
        <v>480</v>
      </c>
      <c r="U12" s="53" t="n">
        <f aca="false">ROUND(T12/$O12*100,0)</f>
        <v>96</v>
      </c>
      <c r="V12" s="55" t="n">
        <v>635</v>
      </c>
      <c r="W12" s="53" t="n">
        <f aca="false">ROUND(V12/$O12*100,0)</f>
        <v>127</v>
      </c>
    </row>
    <row r="13" customFormat="false" ht="12.8" hidden="false" customHeight="false" outlineLevel="0" collapsed="false">
      <c r="A13" s="46"/>
      <c r="B13" s="61"/>
      <c r="C13" s="53" t="n">
        <v>223001</v>
      </c>
      <c r="D13" s="68" t="n">
        <v>5</v>
      </c>
      <c r="E13" s="67" t="n">
        <v>41</v>
      </c>
      <c r="F13" s="61" t="s">
        <v>101</v>
      </c>
      <c r="G13" s="61" t="s">
        <v>119</v>
      </c>
      <c r="H13" s="49" t="n">
        <v>30</v>
      </c>
      <c r="I13" s="50" t="n">
        <f aca="false">H13</f>
        <v>30</v>
      </c>
      <c r="J13" s="50" t="n">
        <f aca="false">I13</f>
        <v>30</v>
      </c>
      <c r="K13" s="51"/>
      <c r="L13" s="55"/>
      <c r="M13" s="55"/>
      <c r="N13" s="55"/>
      <c r="O13" s="49" t="n">
        <f aca="false">H13+SUM(K13:N13)</f>
        <v>30</v>
      </c>
      <c r="P13" s="51" t="n">
        <v>10.8</v>
      </c>
      <c r="Q13" s="53" t="n">
        <f aca="false">ROUND(P13/$O13*100,0)</f>
        <v>36</v>
      </c>
      <c r="R13" s="51" t="n">
        <v>14</v>
      </c>
      <c r="S13" s="53" t="n">
        <f aca="false">ROUND(R13/$O13*100,0)</f>
        <v>47</v>
      </c>
      <c r="T13" s="55" t="n">
        <v>19.5</v>
      </c>
      <c r="U13" s="53" t="n">
        <f aca="false">ROUND(T13/$O13*100,0)</f>
        <v>65</v>
      </c>
      <c r="V13" s="55" t="n">
        <v>48.1</v>
      </c>
      <c r="W13" s="53" t="n">
        <f aca="false">ROUND(V13/$O13*100,0)</f>
        <v>160</v>
      </c>
    </row>
    <row r="14" customFormat="false" ht="12.8" hidden="false" customHeight="false" outlineLevel="0" collapsed="false">
      <c r="A14" s="46"/>
      <c r="B14" s="61"/>
      <c r="C14" s="53" t="n">
        <v>223001</v>
      </c>
      <c r="D14" s="68" t="n">
        <v>6</v>
      </c>
      <c r="E14" s="67" t="n">
        <v>41</v>
      </c>
      <c r="F14" s="61" t="s">
        <v>101</v>
      </c>
      <c r="G14" s="61" t="s">
        <v>79</v>
      </c>
      <c r="H14" s="49" t="n">
        <v>900</v>
      </c>
      <c r="I14" s="50" t="n">
        <v>0</v>
      </c>
      <c r="J14" s="50" t="n">
        <f aca="false">I14</f>
        <v>0</v>
      </c>
      <c r="K14" s="51" t="n">
        <v>500</v>
      </c>
      <c r="L14" s="55"/>
      <c r="M14" s="55"/>
      <c r="N14" s="55"/>
      <c r="O14" s="49" t="n">
        <f aca="false">H14+SUM(K14:N14)</f>
        <v>1400</v>
      </c>
      <c r="P14" s="51" t="n">
        <v>694.14</v>
      </c>
      <c r="Q14" s="53" t="n">
        <f aca="false">ROUND(P14/$O14*100,0)</f>
        <v>50</v>
      </c>
      <c r="R14" s="51" t="n">
        <v>1039.87</v>
      </c>
      <c r="S14" s="53" t="n">
        <f aca="false">ROUND(R14/$O14*100,0)</f>
        <v>74</v>
      </c>
      <c r="T14" s="55" t="n">
        <v>1223.95</v>
      </c>
      <c r="U14" s="53" t="n">
        <f aca="false">ROUND(T14/$O14*100,0)</f>
        <v>87</v>
      </c>
      <c r="V14" s="55" t="n">
        <v>1294.75</v>
      </c>
      <c r="W14" s="53" t="n">
        <f aca="false">ROUND(V14/$O14*100,0)</f>
        <v>92</v>
      </c>
    </row>
    <row r="15" customFormat="false" ht="12.8" hidden="false" customHeight="false" outlineLevel="0" collapsed="false">
      <c r="A15" s="46"/>
      <c r="B15" s="61"/>
      <c r="C15" s="53" t="n">
        <v>223001</v>
      </c>
      <c r="D15" s="68" t="n">
        <v>7</v>
      </c>
      <c r="E15" s="67" t="n">
        <v>41</v>
      </c>
      <c r="F15" s="61" t="s">
        <v>101</v>
      </c>
      <c r="G15" s="61" t="s">
        <v>120</v>
      </c>
      <c r="H15" s="49" t="n">
        <v>200</v>
      </c>
      <c r="I15" s="50" t="n">
        <f aca="false">H15</f>
        <v>200</v>
      </c>
      <c r="J15" s="50" t="n">
        <f aca="false">I15</f>
        <v>200</v>
      </c>
      <c r="K15" s="51"/>
      <c r="L15" s="55"/>
      <c r="M15" s="55"/>
      <c r="N15" s="55"/>
      <c r="O15" s="49" t="n">
        <f aca="false">H15+SUM(K15:N15)</f>
        <v>200</v>
      </c>
      <c r="P15" s="51" t="n">
        <v>0</v>
      </c>
      <c r="Q15" s="53" t="n">
        <f aca="false">ROUND(P15/$O15*100,0)</f>
        <v>0</v>
      </c>
      <c r="R15" s="51" t="n">
        <v>190</v>
      </c>
      <c r="S15" s="53" t="n">
        <f aca="false">ROUND(R15/$O15*100,0)</f>
        <v>95</v>
      </c>
      <c r="T15" s="55" t="n">
        <v>190</v>
      </c>
      <c r="U15" s="53" t="n">
        <f aca="false">ROUND(T15/$O15*100,0)</f>
        <v>95</v>
      </c>
      <c r="V15" s="55" t="n">
        <v>197</v>
      </c>
      <c r="W15" s="53" t="n">
        <f aca="false">ROUND(V15/$O15*100,0)</f>
        <v>99</v>
      </c>
    </row>
    <row r="16" customFormat="false" ht="12.8" hidden="false" customHeight="false" outlineLevel="0" collapsed="false">
      <c r="A16" s="46"/>
      <c r="B16" s="61"/>
      <c r="C16" s="53" t="n">
        <v>223001</v>
      </c>
      <c r="D16" s="68" t="n">
        <v>8</v>
      </c>
      <c r="E16" s="67" t="n">
        <v>41</v>
      </c>
      <c r="F16" s="61" t="s">
        <v>101</v>
      </c>
      <c r="G16" s="61" t="s">
        <v>121</v>
      </c>
      <c r="H16" s="49" t="n">
        <v>900</v>
      </c>
      <c r="I16" s="50" t="n">
        <f aca="false">H16</f>
        <v>900</v>
      </c>
      <c r="J16" s="50" t="n">
        <f aca="false">I16</f>
        <v>900</v>
      </c>
      <c r="K16" s="51"/>
      <c r="L16" s="55"/>
      <c r="M16" s="55"/>
      <c r="N16" s="55"/>
      <c r="O16" s="49" t="n">
        <f aca="false">H16+SUM(K16:N16)</f>
        <v>900</v>
      </c>
      <c r="P16" s="51" t="n">
        <v>128</v>
      </c>
      <c r="Q16" s="53" t="n">
        <f aca="false">ROUND(P16/$O16*100,0)</f>
        <v>14</v>
      </c>
      <c r="R16" s="51" t="n">
        <v>419</v>
      </c>
      <c r="S16" s="53" t="n">
        <f aca="false">ROUND(R16/$O16*100,0)</f>
        <v>47</v>
      </c>
      <c r="T16" s="55" t="n">
        <v>610</v>
      </c>
      <c r="U16" s="53" t="n">
        <f aca="false">ROUND(T16/$O16*100,0)</f>
        <v>68</v>
      </c>
      <c r="V16" s="55" t="n">
        <v>630</v>
      </c>
      <c r="W16" s="53" t="n">
        <f aca="false">ROUND(V16/$O16*100,0)</f>
        <v>70</v>
      </c>
    </row>
    <row r="17" customFormat="false" ht="12.8" hidden="false" customHeight="false" outlineLevel="0" collapsed="false">
      <c r="A17" s="46"/>
      <c r="B17" s="61"/>
      <c r="C17" s="53" t="n">
        <v>223001</v>
      </c>
      <c r="D17" s="68" t="n">
        <v>9</v>
      </c>
      <c r="E17" s="67" t="n">
        <v>41</v>
      </c>
      <c r="F17" s="61" t="s">
        <v>101</v>
      </c>
      <c r="G17" s="61" t="s">
        <v>122</v>
      </c>
      <c r="H17" s="49" t="n">
        <v>1000</v>
      </c>
      <c r="I17" s="50" t="n">
        <f aca="false">H17</f>
        <v>1000</v>
      </c>
      <c r="J17" s="50" t="n">
        <f aca="false">I17</f>
        <v>1000</v>
      </c>
      <c r="K17" s="51"/>
      <c r="L17" s="55"/>
      <c r="M17" s="55"/>
      <c r="N17" s="55"/>
      <c r="O17" s="49" t="n">
        <f aca="false">H17+SUM(K17:N17)</f>
        <v>1000</v>
      </c>
      <c r="P17" s="51" t="n">
        <v>91.54</v>
      </c>
      <c r="Q17" s="53" t="n">
        <f aca="false">ROUND(P17/$O17*100,0)</f>
        <v>9</v>
      </c>
      <c r="R17" s="51" t="n">
        <v>91.54</v>
      </c>
      <c r="S17" s="53" t="n">
        <f aca="false">ROUND(R17/$O17*100,0)</f>
        <v>9</v>
      </c>
      <c r="T17" s="55" t="n">
        <v>91.54</v>
      </c>
      <c r="U17" s="53" t="n">
        <f aca="false">ROUND(T17/$O17*100,0)</f>
        <v>9</v>
      </c>
      <c r="V17" s="55" t="n">
        <v>91.54</v>
      </c>
      <c r="W17" s="53" t="n">
        <f aca="false">ROUND(V17/$O17*100,0)</f>
        <v>9</v>
      </c>
    </row>
    <row r="18" customFormat="false" ht="12.8" hidden="false" customHeight="false" outlineLevel="0" collapsed="false">
      <c r="A18" s="46"/>
      <c r="B18" s="61"/>
      <c r="C18" s="53" t="n">
        <v>223001</v>
      </c>
      <c r="D18" s="68" t="n">
        <v>10</v>
      </c>
      <c r="E18" s="67" t="n">
        <v>41</v>
      </c>
      <c r="F18" s="61" t="s">
        <v>101</v>
      </c>
      <c r="G18" s="61" t="s">
        <v>123</v>
      </c>
      <c r="H18" s="49" t="n">
        <v>600</v>
      </c>
      <c r="I18" s="50" t="n">
        <f aca="false">H18</f>
        <v>600</v>
      </c>
      <c r="J18" s="50" t="n">
        <f aca="false">I18</f>
        <v>600</v>
      </c>
      <c r="K18" s="51"/>
      <c r="L18" s="55"/>
      <c r="M18" s="55"/>
      <c r="N18" s="55"/>
      <c r="O18" s="49" t="n">
        <f aca="false">H18+SUM(K18:N18)</f>
        <v>600</v>
      </c>
      <c r="P18" s="51" t="n">
        <v>49.5</v>
      </c>
      <c r="Q18" s="53" t="n">
        <f aca="false">ROUND(P18/$O18*100,0)</f>
        <v>8</v>
      </c>
      <c r="R18" s="51" t="n">
        <v>304.5</v>
      </c>
      <c r="S18" s="53" t="n">
        <f aca="false">ROUND(R18/$O18*100,0)</f>
        <v>51</v>
      </c>
      <c r="T18" s="55" t="n">
        <v>321.6</v>
      </c>
      <c r="U18" s="53" t="n">
        <f aca="false">ROUND(T18/$O18*100,0)</f>
        <v>54</v>
      </c>
      <c r="V18" s="55" t="n">
        <v>415.5</v>
      </c>
      <c r="W18" s="53" t="n">
        <f aca="false">ROUND(V18/$O18*100,0)</f>
        <v>69</v>
      </c>
    </row>
    <row r="19" customFormat="false" ht="12.8" hidden="false" customHeight="false" outlineLevel="0" collapsed="false">
      <c r="A19" s="46"/>
      <c r="B19" s="61"/>
      <c r="C19" s="53" t="n">
        <v>223001</v>
      </c>
      <c r="D19" s="68" t="n">
        <v>11</v>
      </c>
      <c r="E19" s="67" t="n">
        <v>41</v>
      </c>
      <c r="F19" s="61" t="s">
        <v>101</v>
      </c>
      <c r="G19" s="61" t="s">
        <v>124</v>
      </c>
      <c r="H19" s="49" t="n">
        <v>120</v>
      </c>
      <c r="I19" s="50" t="n">
        <f aca="false">H19</f>
        <v>120</v>
      </c>
      <c r="J19" s="50" t="n">
        <f aca="false">I19</f>
        <v>120</v>
      </c>
      <c r="K19" s="51"/>
      <c r="L19" s="55"/>
      <c r="M19" s="55"/>
      <c r="N19" s="55"/>
      <c r="O19" s="49" t="n">
        <f aca="false">H19+SUM(K19:N19)</f>
        <v>120</v>
      </c>
      <c r="P19" s="51" t="n">
        <v>49.07</v>
      </c>
      <c r="Q19" s="53" t="n">
        <f aca="false">ROUND(P19/$O19*100,0)</f>
        <v>41</v>
      </c>
      <c r="R19" s="51" t="n">
        <v>72.23</v>
      </c>
      <c r="S19" s="53" t="n">
        <f aca="false">ROUND(R19/$O19*100,0)</f>
        <v>60</v>
      </c>
      <c r="T19" s="55" t="n">
        <v>108.26</v>
      </c>
      <c r="U19" s="53" t="n">
        <f aca="false">ROUND(T19/$O19*100,0)</f>
        <v>90</v>
      </c>
      <c r="V19" s="55" t="n">
        <v>119.52</v>
      </c>
      <c r="W19" s="53" t="n">
        <f aca="false">ROUND(V19/$O19*100,0)</f>
        <v>100</v>
      </c>
    </row>
    <row r="20" customFormat="false" ht="12.8" hidden="false" customHeight="false" outlineLevel="0" collapsed="false">
      <c r="A20" s="46"/>
      <c r="B20" s="61"/>
      <c r="C20" s="53" t="n">
        <v>223001</v>
      </c>
      <c r="D20" s="68" t="n">
        <v>12</v>
      </c>
      <c r="E20" s="67" t="n">
        <v>41</v>
      </c>
      <c r="F20" s="61" t="s">
        <v>101</v>
      </c>
      <c r="G20" s="61" t="s">
        <v>125</v>
      </c>
      <c r="H20" s="49" t="n">
        <v>0</v>
      </c>
      <c r="I20" s="50" t="n">
        <f aca="false">H20</f>
        <v>0</v>
      </c>
      <c r="J20" s="50" t="n">
        <f aca="false">I20</f>
        <v>0</v>
      </c>
      <c r="K20" s="51"/>
      <c r="L20" s="55" t="n">
        <v>250</v>
      </c>
      <c r="M20" s="55"/>
      <c r="N20" s="55"/>
      <c r="O20" s="49" t="n">
        <f aca="false">H20+SUM(K20:N20)</f>
        <v>250</v>
      </c>
      <c r="P20" s="51" t="n">
        <v>0</v>
      </c>
      <c r="Q20" s="53" t="n">
        <f aca="false">ROUND(P20/$O20*100,0)</f>
        <v>0</v>
      </c>
      <c r="R20" s="51" t="n">
        <v>0</v>
      </c>
      <c r="S20" s="53" t="n">
        <f aca="false">ROUND(R20/$O20*100,0)</f>
        <v>0</v>
      </c>
      <c r="T20" s="55" t="n">
        <v>250</v>
      </c>
      <c r="U20" s="53" t="n">
        <f aca="false">ROUND(T20/$O20*100,0)</f>
        <v>100</v>
      </c>
      <c r="V20" s="55" t="n">
        <v>250</v>
      </c>
      <c r="W20" s="53" t="n">
        <f aca="false">ROUND(V20/$O20*100,0)</f>
        <v>100</v>
      </c>
    </row>
    <row r="21" customFormat="false" ht="12.8" hidden="false" customHeight="false" outlineLevel="0" collapsed="false">
      <c r="A21" s="46"/>
      <c r="B21" s="61"/>
      <c r="C21" s="53" t="n">
        <v>223001</v>
      </c>
      <c r="D21" s="68" t="n">
        <v>13</v>
      </c>
      <c r="E21" s="67" t="n">
        <v>41</v>
      </c>
      <c r="F21" s="61" t="s">
        <v>101</v>
      </c>
      <c r="G21" s="61" t="s">
        <v>126</v>
      </c>
      <c r="H21" s="49" t="n">
        <v>650</v>
      </c>
      <c r="I21" s="50" t="n">
        <f aca="false">H21</f>
        <v>650</v>
      </c>
      <c r="J21" s="50" t="n">
        <f aca="false">I21</f>
        <v>650</v>
      </c>
      <c r="K21" s="51"/>
      <c r="L21" s="55"/>
      <c r="M21" s="55"/>
      <c r="N21" s="55"/>
      <c r="O21" s="49" t="n">
        <f aca="false">H21+SUM(K21:N21)</f>
        <v>650</v>
      </c>
      <c r="P21" s="51" t="n">
        <v>46</v>
      </c>
      <c r="Q21" s="53" t="n">
        <f aca="false">ROUND(P21/$O21*100,0)</f>
        <v>7</v>
      </c>
      <c r="R21" s="51" t="n">
        <v>76</v>
      </c>
      <c r="S21" s="53" t="n">
        <f aca="false">ROUND(R21/$O21*100,0)</f>
        <v>12</v>
      </c>
      <c r="T21" s="55" t="n">
        <v>103</v>
      </c>
      <c r="U21" s="53" t="n">
        <f aca="false">ROUND(T21/$O21*100,0)</f>
        <v>16</v>
      </c>
      <c r="V21" s="55" t="n">
        <v>175</v>
      </c>
      <c r="W21" s="53" t="n">
        <f aca="false">ROUND(V21/$O21*100,0)</f>
        <v>27</v>
      </c>
    </row>
    <row r="22" customFormat="false" ht="12.8" hidden="false" customHeight="false" outlineLevel="0" collapsed="false">
      <c r="A22" s="46"/>
      <c r="B22" s="61"/>
      <c r="C22" s="53" t="n">
        <v>223001</v>
      </c>
      <c r="D22" s="68" t="n">
        <v>15</v>
      </c>
      <c r="E22" s="67" t="n">
        <v>41</v>
      </c>
      <c r="F22" s="61" t="s">
        <v>101</v>
      </c>
      <c r="G22" s="61" t="s">
        <v>127</v>
      </c>
      <c r="H22" s="49" t="n">
        <v>200</v>
      </c>
      <c r="I22" s="49" t="n">
        <f aca="false">H22</f>
        <v>200</v>
      </c>
      <c r="J22" s="49" t="n">
        <f aca="false">I22</f>
        <v>200</v>
      </c>
      <c r="K22" s="51"/>
      <c r="L22" s="55"/>
      <c r="M22" s="55"/>
      <c r="N22" s="55"/>
      <c r="O22" s="49" t="n">
        <f aca="false">H22+SUM(K22:N22)</f>
        <v>200</v>
      </c>
      <c r="P22" s="51" t="n">
        <v>0</v>
      </c>
      <c r="Q22" s="53" t="n">
        <f aca="false">ROUND(P22/$O22*100,0)</f>
        <v>0</v>
      </c>
      <c r="R22" s="51" t="n">
        <v>200</v>
      </c>
      <c r="S22" s="53" t="n">
        <f aca="false">ROUND(R22/$O22*100,0)</f>
        <v>100</v>
      </c>
      <c r="T22" s="55" t="n">
        <v>200</v>
      </c>
      <c r="U22" s="53" t="n">
        <f aca="false">ROUND(T22/$O22*100,0)</f>
        <v>100</v>
      </c>
      <c r="V22" s="55" t="n">
        <v>200</v>
      </c>
      <c r="W22" s="53" t="n">
        <f aca="false">ROUND(V22/$O22*100,0)</f>
        <v>100</v>
      </c>
    </row>
    <row r="23" customFormat="false" ht="12.8" hidden="false" customHeight="false" outlineLevel="0" collapsed="false">
      <c r="A23" s="46"/>
      <c r="B23" s="61"/>
      <c r="C23" s="53" t="n">
        <v>223001</v>
      </c>
      <c r="D23" s="68" t="n">
        <v>16</v>
      </c>
      <c r="E23" s="67" t="n">
        <v>41</v>
      </c>
      <c r="F23" s="61" t="s">
        <v>101</v>
      </c>
      <c r="G23" s="61" t="s">
        <v>128</v>
      </c>
      <c r="H23" s="49" t="n">
        <v>18500</v>
      </c>
      <c r="I23" s="50" t="n">
        <f aca="false">H23</f>
        <v>18500</v>
      </c>
      <c r="J23" s="50" t="n">
        <f aca="false">I23</f>
        <v>18500</v>
      </c>
      <c r="K23" s="51"/>
      <c r="L23" s="55"/>
      <c r="M23" s="55"/>
      <c r="N23" s="55"/>
      <c r="O23" s="49" t="n">
        <f aca="false">H23+SUM(K23:N23)</f>
        <v>18500</v>
      </c>
      <c r="P23" s="51" t="n">
        <v>4658.27</v>
      </c>
      <c r="Q23" s="53" t="n">
        <f aca="false">ROUND(P23/$O23*100,0)</f>
        <v>25</v>
      </c>
      <c r="R23" s="51" t="n">
        <v>9678.99</v>
      </c>
      <c r="S23" s="53" t="n">
        <f aca="false">ROUND(R23/$O23*100,0)</f>
        <v>52</v>
      </c>
      <c r="T23" s="55" t="n">
        <v>14782.39</v>
      </c>
      <c r="U23" s="53" t="n">
        <f aca="false">ROUND(T23/$O23*100,0)</f>
        <v>80</v>
      </c>
      <c r="V23" s="55" t="n">
        <v>19530.84</v>
      </c>
      <c r="W23" s="53" t="n">
        <f aca="false">ROUND(V23/$O23*100,0)</f>
        <v>106</v>
      </c>
    </row>
    <row r="24" customFormat="false" ht="12.8" hidden="false" customHeight="false" outlineLevel="0" collapsed="false">
      <c r="A24" s="46"/>
      <c r="B24" s="61"/>
      <c r="C24" s="53" t="n">
        <v>223001</v>
      </c>
      <c r="D24" s="68" t="n">
        <v>17</v>
      </c>
      <c r="E24" s="67" t="n">
        <v>41</v>
      </c>
      <c r="F24" s="61" t="s">
        <v>101</v>
      </c>
      <c r="G24" s="61" t="s">
        <v>129</v>
      </c>
      <c r="H24" s="49" t="n">
        <v>0</v>
      </c>
      <c r="I24" s="50" t="n">
        <v>0</v>
      </c>
      <c r="J24" s="50" t="n">
        <v>0</v>
      </c>
      <c r="K24" s="51"/>
      <c r="L24" s="55"/>
      <c r="M24" s="55"/>
      <c r="N24" s="55"/>
      <c r="O24" s="49" t="n">
        <f aca="false">H24+SUM(K24:N24)</f>
        <v>0</v>
      </c>
      <c r="P24" s="51" t="n">
        <v>0</v>
      </c>
      <c r="Q24" s="53" t="e">
        <f aca="false">ROUND(P24/$O24*100,0)</f>
        <v>#DIV/0!</v>
      </c>
      <c r="R24" s="51" t="n">
        <v>0</v>
      </c>
      <c r="S24" s="53" t="e">
        <f aca="false">ROUND(R24/$O24*100,0)</f>
        <v>#DIV/0!</v>
      </c>
      <c r="T24" s="55" t="n">
        <v>0</v>
      </c>
      <c r="U24" s="53" t="e">
        <f aca="false">ROUND(T24/$O24*100,0)</f>
        <v>#DIV/0!</v>
      </c>
      <c r="V24" s="55" t="n">
        <v>2040</v>
      </c>
      <c r="W24" s="53" t="e">
        <f aca="false">ROUND(V24/$O24*100,0)</f>
        <v>#DIV/0!</v>
      </c>
    </row>
    <row r="25" customFormat="false" ht="12.8" hidden="false" customHeight="false" outlineLevel="0" collapsed="false">
      <c r="A25" s="46"/>
      <c r="B25" s="61"/>
      <c r="C25" s="53" t="n">
        <v>223001</v>
      </c>
      <c r="D25" s="68" t="n">
        <v>19</v>
      </c>
      <c r="E25" s="67" t="n">
        <v>41</v>
      </c>
      <c r="F25" s="61" t="s">
        <v>101</v>
      </c>
      <c r="G25" s="61" t="s">
        <v>130</v>
      </c>
      <c r="H25" s="49" t="n">
        <v>900</v>
      </c>
      <c r="I25" s="50" t="n">
        <f aca="false">H25</f>
        <v>900</v>
      </c>
      <c r="J25" s="50" t="n">
        <f aca="false">I25</f>
        <v>900</v>
      </c>
      <c r="K25" s="51"/>
      <c r="L25" s="55"/>
      <c r="M25" s="55"/>
      <c r="N25" s="55"/>
      <c r="O25" s="49" t="n">
        <f aca="false">H25+SUM(K25:N25)</f>
        <v>900</v>
      </c>
      <c r="P25" s="51" t="n">
        <v>0</v>
      </c>
      <c r="Q25" s="53" t="n">
        <f aca="false">ROUND(P25/$O25*100,0)</f>
        <v>0</v>
      </c>
      <c r="R25" s="51" t="n">
        <v>60</v>
      </c>
      <c r="S25" s="53" t="n">
        <f aca="false">ROUND(R25/$O25*100,0)</f>
        <v>7</v>
      </c>
      <c r="T25" s="55" t="n">
        <v>135</v>
      </c>
      <c r="U25" s="53" t="n">
        <f aca="false">ROUND(T25/$O25*100,0)</f>
        <v>15</v>
      </c>
      <c r="V25" s="55" t="n">
        <v>135</v>
      </c>
      <c r="W25" s="53" t="n">
        <f aca="false">ROUND(V25/$O25*100,0)</f>
        <v>15</v>
      </c>
    </row>
    <row r="26" customFormat="false" ht="12.8" hidden="false" customHeight="false" outlineLevel="0" collapsed="false">
      <c r="A26" s="46"/>
      <c r="B26" s="61"/>
      <c r="C26" s="53" t="n">
        <v>223001</v>
      </c>
      <c r="D26" s="68" t="n">
        <v>20</v>
      </c>
      <c r="E26" s="67" t="n">
        <v>41</v>
      </c>
      <c r="F26" s="61" t="s">
        <v>101</v>
      </c>
      <c r="G26" s="61" t="s">
        <v>131</v>
      </c>
      <c r="H26" s="49" t="n">
        <v>0</v>
      </c>
      <c r="I26" s="50" t="n">
        <f aca="false">H26</f>
        <v>0</v>
      </c>
      <c r="J26" s="50" t="n">
        <f aca="false">I26</f>
        <v>0</v>
      </c>
      <c r="K26" s="51" t="n">
        <v>30</v>
      </c>
      <c r="L26" s="55"/>
      <c r="M26" s="55"/>
      <c r="N26" s="55"/>
      <c r="O26" s="49" t="n">
        <f aca="false">H26+SUM(K26:N26)</f>
        <v>30</v>
      </c>
      <c r="P26" s="51" t="n">
        <v>5</v>
      </c>
      <c r="Q26" s="53" t="n">
        <f aca="false">ROUND(P26/$O26*100,0)</f>
        <v>17</v>
      </c>
      <c r="R26" s="51" t="n">
        <v>17</v>
      </c>
      <c r="S26" s="53" t="n">
        <f aca="false">ROUND(R26/$O26*100,0)</f>
        <v>57</v>
      </c>
      <c r="T26" s="55" t="n">
        <v>31</v>
      </c>
      <c r="U26" s="53" t="n">
        <f aca="false">ROUND(T26/$O26*100,0)</f>
        <v>103</v>
      </c>
      <c r="V26" s="55" t="n">
        <v>35</v>
      </c>
      <c r="W26" s="53" t="n">
        <f aca="false">ROUND(V26/$O26*100,0)</f>
        <v>117</v>
      </c>
    </row>
    <row r="27" customFormat="false" ht="12.8" hidden="false" customHeight="false" outlineLevel="0" collapsed="false">
      <c r="A27" s="46"/>
      <c r="B27" s="61"/>
      <c r="C27" s="53" t="n">
        <v>223001</v>
      </c>
      <c r="D27" s="68" t="n">
        <v>99</v>
      </c>
      <c r="E27" s="67" t="n">
        <v>41</v>
      </c>
      <c r="F27" s="61" t="s">
        <v>101</v>
      </c>
      <c r="G27" s="61" t="s">
        <v>132</v>
      </c>
      <c r="H27" s="49" t="n">
        <v>50</v>
      </c>
      <c r="I27" s="50" t="n">
        <f aca="false">H27</f>
        <v>50</v>
      </c>
      <c r="J27" s="50" t="n">
        <f aca="false">I27</f>
        <v>50</v>
      </c>
      <c r="K27" s="51" t="n">
        <v>200</v>
      </c>
      <c r="L27" s="55" t="n">
        <v>250</v>
      </c>
      <c r="M27" s="55"/>
      <c r="N27" s="55" t="n">
        <v>180</v>
      </c>
      <c r="O27" s="49" t="n">
        <f aca="false">H27+SUM(K27:N27)</f>
        <v>680</v>
      </c>
      <c r="P27" s="51" t="n">
        <v>5</v>
      </c>
      <c r="Q27" s="53" t="n">
        <f aca="false">ROUND(P27/$O27*100,0)</f>
        <v>1</v>
      </c>
      <c r="R27" s="51" t="n">
        <v>190.5</v>
      </c>
      <c r="S27" s="53" t="n">
        <f aca="false">ROUND(R27/$O27*100,0)</f>
        <v>28</v>
      </c>
      <c r="T27" s="55" t="n">
        <v>595.63</v>
      </c>
      <c r="U27" s="53" t="n">
        <f aca="false">ROUND(T27/$O27*100,0)</f>
        <v>88</v>
      </c>
      <c r="V27" s="55" t="n">
        <v>790.63</v>
      </c>
      <c r="W27" s="53" t="n">
        <f aca="false">ROUND(V27/$O27*100,0)</f>
        <v>116</v>
      </c>
    </row>
    <row r="28" customFormat="false" ht="12.8" hidden="false" customHeight="false" outlineLevel="0" collapsed="false">
      <c r="A28" s="46"/>
      <c r="B28" s="61"/>
      <c r="C28" s="53" t="n">
        <v>223002</v>
      </c>
      <c r="D28" s="68" t="n">
        <v>1</v>
      </c>
      <c r="E28" s="67" t="n">
        <v>41</v>
      </c>
      <c r="F28" s="61" t="s">
        <v>101</v>
      </c>
      <c r="G28" s="61" t="s">
        <v>133</v>
      </c>
      <c r="H28" s="49" t="n">
        <v>3600</v>
      </c>
      <c r="I28" s="50" t="n">
        <f aca="false">H28</f>
        <v>3600</v>
      </c>
      <c r="J28" s="50" t="n">
        <f aca="false">I28</f>
        <v>3600</v>
      </c>
      <c r="K28" s="51"/>
      <c r="L28" s="55"/>
      <c r="M28" s="55"/>
      <c r="N28" s="55"/>
      <c r="O28" s="49" t="n">
        <f aca="false">H28+SUM(K28:N28)</f>
        <v>3600</v>
      </c>
      <c r="P28" s="51" t="n">
        <v>840</v>
      </c>
      <c r="Q28" s="53" t="n">
        <f aca="false">ROUND(P28/$O28*100,0)</f>
        <v>23</v>
      </c>
      <c r="R28" s="51" t="n">
        <v>1701</v>
      </c>
      <c r="S28" s="53" t="n">
        <f aca="false">ROUND(R28/$O28*100,0)</f>
        <v>47</v>
      </c>
      <c r="T28" s="55" t="n">
        <v>2163</v>
      </c>
      <c r="U28" s="53" t="n">
        <f aca="false">ROUND(T28/$O28*100,0)</f>
        <v>60</v>
      </c>
      <c r="V28" s="55" t="n">
        <v>3101</v>
      </c>
      <c r="W28" s="53" t="n">
        <f aca="false">ROUND(V28/$O28*100,0)</f>
        <v>86</v>
      </c>
    </row>
    <row r="29" customFormat="false" ht="12.8" hidden="false" customHeight="false" outlineLevel="0" collapsed="false">
      <c r="A29" s="46"/>
      <c r="B29" s="61"/>
      <c r="C29" s="53" t="n">
        <v>223002</v>
      </c>
      <c r="D29" s="68" t="n">
        <v>2</v>
      </c>
      <c r="E29" s="67" t="n">
        <v>41</v>
      </c>
      <c r="F29" s="61" t="s">
        <v>101</v>
      </c>
      <c r="G29" s="61" t="s">
        <v>134</v>
      </c>
      <c r="H29" s="49" t="n">
        <v>1300</v>
      </c>
      <c r="I29" s="50" t="n">
        <v>0</v>
      </c>
      <c r="J29" s="50" t="n">
        <f aca="false">I29</f>
        <v>0</v>
      </c>
      <c r="K29" s="51"/>
      <c r="L29" s="55"/>
      <c r="M29" s="55"/>
      <c r="N29" s="55"/>
      <c r="O29" s="49" t="n">
        <f aca="false">H29+SUM(K29:N29)</f>
        <v>1300</v>
      </c>
      <c r="P29" s="51" t="n">
        <v>980</v>
      </c>
      <c r="Q29" s="53" t="n">
        <f aca="false">ROUND(P29/$O29*100,0)</f>
        <v>75</v>
      </c>
      <c r="R29" s="51" t="n">
        <v>1266</v>
      </c>
      <c r="S29" s="53" t="n">
        <f aca="false">ROUND(R29/$O29*100,0)</f>
        <v>97</v>
      </c>
      <c r="T29" s="55" t="n">
        <v>1326</v>
      </c>
      <c r="U29" s="53" t="n">
        <f aca="false">ROUND(T29/$O29*100,0)</f>
        <v>102</v>
      </c>
      <c r="V29" s="55" t="n">
        <v>1624</v>
      </c>
      <c r="W29" s="53" t="n">
        <f aca="false">ROUND(V29/$O29*100,0)</f>
        <v>125</v>
      </c>
    </row>
    <row r="30" customFormat="false" ht="12.8" hidden="false" customHeight="false" outlineLevel="0" collapsed="false">
      <c r="A30" s="46"/>
      <c r="B30" s="61"/>
      <c r="C30" s="53" t="n">
        <v>229002</v>
      </c>
      <c r="D30" s="68"/>
      <c r="E30" s="67" t="n">
        <v>41</v>
      </c>
      <c r="F30" s="61" t="s">
        <v>101</v>
      </c>
      <c r="G30" s="61" t="s">
        <v>135</v>
      </c>
      <c r="H30" s="49" t="n">
        <v>2000</v>
      </c>
      <c r="I30" s="50" t="n">
        <f aca="false">H30</f>
        <v>2000</v>
      </c>
      <c r="J30" s="50" t="n">
        <f aca="false">I30</f>
        <v>2000</v>
      </c>
      <c r="K30" s="51"/>
      <c r="L30" s="55"/>
      <c r="M30" s="55"/>
      <c r="N30" s="55"/>
      <c r="O30" s="49" t="n">
        <f aca="false">H30+SUM(K30:N30)</f>
        <v>2000</v>
      </c>
      <c r="P30" s="51" t="n">
        <v>120</v>
      </c>
      <c r="Q30" s="53" t="n">
        <f aca="false">ROUND(P30/$O30*100,0)</f>
        <v>6</v>
      </c>
      <c r="R30" s="51" t="n">
        <v>120</v>
      </c>
      <c r="S30" s="53" t="n">
        <f aca="false">ROUND(R30/$O30*100,0)</f>
        <v>6</v>
      </c>
      <c r="T30" s="55" t="n">
        <v>480</v>
      </c>
      <c r="U30" s="53" t="n">
        <f aca="false">ROUND(T30/$O30*100,0)</f>
        <v>24</v>
      </c>
      <c r="V30" s="55" t="n">
        <v>600</v>
      </c>
      <c r="W30" s="53" t="n">
        <f aca="false">ROUND(V30/$O30*100,0)</f>
        <v>30</v>
      </c>
    </row>
    <row r="31" customFormat="false" ht="12.8" hidden="false" customHeight="false" outlineLevel="0" collapsed="false">
      <c r="A31" s="46"/>
      <c r="B31" s="61"/>
      <c r="C31" s="53" t="n">
        <v>229005</v>
      </c>
      <c r="D31" s="68"/>
      <c r="E31" s="67" t="n">
        <v>41</v>
      </c>
      <c r="F31" s="61" t="s">
        <v>101</v>
      </c>
      <c r="G31" s="61" t="s">
        <v>136</v>
      </c>
      <c r="H31" s="49" t="n">
        <v>72</v>
      </c>
      <c r="I31" s="50" t="n">
        <f aca="false">H31</f>
        <v>72</v>
      </c>
      <c r="J31" s="50" t="n">
        <f aca="false">I31</f>
        <v>72</v>
      </c>
      <c r="K31" s="51" t="n">
        <v>8</v>
      </c>
      <c r="L31" s="55"/>
      <c r="M31" s="55"/>
      <c r="N31" s="55"/>
      <c r="O31" s="49" t="n">
        <f aca="false">H31+SUM(K31:N31)</f>
        <v>80</v>
      </c>
      <c r="P31" s="51" t="n">
        <v>72</v>
      </c>
      <c r="Q31" s="53" t="n">
        <f aca="false">ROUND(P31/$O31*100,0)</f>
        <v>90</v>
      </c>
      <c r="R31" s="51" t="n">
        <v>80</v>
      </c>
      <c r="S31" s="53" t="n">
        <f aca="false">ROUND(R31/$O31*100,0)</f>
        <v>100</v>
      </c>
      <c r="T31" s="55" t="n">
        <v>80</v>
      </c>
      <c r="U31" s="53" t="n">
        <f aca="false">ROUND(T31/$O31*100,0)</f>
        <v>100</v>
      </c>
      <c r="V31" s="55" t="n">
        <v>80</v>
      </c>
      <c r="W31" s="53" t="n">
        <f aca="false">ROUND(V31/$O31*100,0)</f>
        <v>100</v>
      </c>
    </row>
    <row r="32" customFormat="false" ht="12.8" hidden="false" customHeight="false" outlineLevel="0" collapsed="false">
      <c r="A32" s="46"/>
      <c r="B32" s="61"/>
      <c r="C32" s="53" t="n">
        <v>233001</v>
      </c>
      <c r="D32" s="68"/>
      <c r="E32" s="67" t="n">
        <v>43</v>
      </c>
      <c r="F32" s="61" t="s">
        <v>137</v>
      </c>
      <c r="G32" s="61" t="s">
        <v>138</v>
      </c>
      <c r="H32" s="49" t="n">
        <v>0</v>
      </c>
      <c r="I32" s="50" t="n">
        <v>0</v>
      </c>
      <c r="J32" s="50" t="n">
        <v>0</v>
      </c>
      <c r="K32" s="51"/>
      <c r="L32" s="55"/>
      <c r="M32" s="55"/>
      <c r="N32" s="55"/>
      <c r="O32" s="49" t="n">
        <f aca="false">H32+SUM(K32:N32)</f>
        <v>0</v>
      </c>
      <c r="P32" s="51" t="n">
        <v>0</v>
      </c>
      <c r="Q32" s="53" t="e">
        <f aca="false">ROUND(P32/$O32*100,0)</f>
        <v>#DIV/0!</v>
      </c>
      <c r="R32" s="51" t="n">
        <v>0</v>
      </c>
      <c r="S32" s="53" t="e">
        <f aca="false">ROUND(R32/$O32*100,0)</f>
        <v>#DIV/0!</v>
      </c>
      <c r="T32" s="55" t="n">
        <v>0</v>
      </c>
      <c r="U32" s="53" t="e">
        <f aca="false">ROUND(T32/$O32*100,0)</f>
        <v>#DIV/0!</v>
      </c>
      <c r="V32" s="55" t="n">
        <v>780</v>
      </c>
      <c r="W32" s="53" t="e">
        <f aca="false">ROUND(V32/$O32*100,0)</f>
        <v>#DIV/0!</v>
      </c>
    </row>
    <row r="33" customFormat="false" ht="12.8" hidden="false" customHeight="false" outlineLevel="0" collapsed="false">
      <c r="A33" s="46"/>
      <c r="B33" s="61"/>
      <c r="C33" s="53" t="n">
        <v>243</v>
      </c>
      <c r="D33" s="68"/>
      <c r="E33" s="67" t="n">
        <v>41</v>
      </c>
      <c r="F33" s="61" t="s">
        <v>101</v>
      </c>
      <c r="G33" s="61" t="s">
        <v>139</v>
      </c>
      <c r="H33" s="49" t="n">
        <v>40</v>
      </c>
      <c r="I33" s="50" t="n">
        <f aca="false">H33</f>
        <v>40</v>
      </c>
      <c r="J33" s="50" t="n">
        <f aca="false">I33</f>
        <v>40</v>
      </c>
      <c r="K33" s="51"/>
      <c r="L33" s="55"/>
      <c r="M33" s="55"/>
      <c r="N33" s="55"/>
      <c r="O33" s="49" t="n">
        <f aca="false">H33+SUM(K33:N33)</f>
        <v>40</v>
      </c>
      <c r="P33" s="51" t="n">
        <v>7.35</v>
      </c>
      <c r="Q33" s="53" t="n">
        <f aca="false">ROUND(P33/$O33*100,0)</f>
        <v>18</v>
      </c>
      <c r="R33" s="51" t="n">
        <v>10.04</v>
      </c>
      <c r="S33" s="53" t="n">
        <f aca="false">ROUND(R33/$O33*100,0)</f>
        <v>25</v>
      </c>
      <c r="T33" s="55" t="n">
        <v>14.42</v>
      </c>
      <c r="U33" s="53" t="n">
        <f aca="false">ROUND(T33/$O33*100,0)</f>
        <v>36</v>
      </c>
      <c r="V33" s="55" t="n">
        <v>21.37</v>
      </c>
      <c r="W33" s="53" t="n">
        <f aca="false">ROUND(V33/$O33*100,0)</f>
        <v>53</v>
      </c>
    </row>
    <row r="34" customFormat="false" ht="12.8" hidden="false" customHeight="false" outlineLevel="0" collapsed="false">
      <c r="A34" s="46"/>
      <c r="B34" s="61"/>
      <c r="C34" s="53" t="n">
        <v>291008</v>
      </c>
      <c r="D34" s="68"/>
      <c r="E34" s="67" t="n">
        <v>41</v>
      </c>
      <c r="F34" s="61" t="s">
        <v>101</v>
      </c>
      <c r="G34" s="61" t="s">
        <v>140</v>
      </c>
      <c r="H34" s="49" t="n">
        <v>0</v>
      </c>
      <c r="I34" s="50" t="n">
        <f aca="false">H34</f>
        <v>0</v>
      </c>
      <c r="J34" s="50" t="n">
        <f aca="false">I34</f>
        <v>0</v>
      </c>
      <c r="K34" s="51"/>
      <c r="L34" s="55"/>
      <c r="M34" s="55"/>
      <c r="N34" s="55"/>
      <c r="O34" s="49" t="n">
        <f aca="false">H34+SUM(K34:N34)</f>
        <v>0</v>
      </c>
      <c r="P34" s="51" t="n">
        <v>0</v>
      </c>
      <c r="Q34" s="53" t="e">
        <f aca="false">ROUND(P34/$O34*100,0)</f>
        <v>#DIV/0!</v>
      </c>
      <c r="R34" s="51" t="n">
        <v>0</v>
      </c>
      <c r="S34" s="53" t="e">
        <f aca="false">ROUND(R34/$O34*100,0)</f>
        <v>#DIV/0!</v>
      </c>
      <c r="T34" s="55" t="n">
        <v>41.42</v>
      </c>
      <c r="U34" s="53" t="e">
        <f aca="false">ROUND(T34/$O34*100,0)</f>
        <v>#DIV/0!</v>
      </c>
      <c r="V34" s="55" t="n">
        <v>41.42</v>
      </c>
      <c r="W34" s="53" t="e">
        <f aca="false">ROUND(V34/$O34*100,0)</f>
        <v>#DIV/0!</v>
      </c>
    </row>
    <row r="35" customFormat="false" ht="12.8" hidden="false" customHeight="false" outlineLevel="0" collapsed="false">
      <c r="A35" s="69"/>
      <c r="B35" s="47"/>
      <c r="C35" s="48" t="n">
        <v>292008</v>
      </c>
      <c r="D35" s="70"/>
      <c r="E35" s="67" t="n">
        <v>41</v>
      </c>
      <c r="F35" s="47" t="s">
        <v>101</v>
      </c>
      <c r="G35" s="47" t="s">
        <v>141</v>
      </c>
      <c r="H35" s="49" t="n">
        <v>60</v>
      </c>
      <c r="I35" s="50" t="n">
        <f aca="false">H35</f>
        <v>60</v>
      </c>
      <c r="J35" s="50" t="n">
        <f aca="false">I35</f>
        <v>60</v>
      </c>
      <c r="K35" s="51" t="n">
        <v>60</v>
      </c>
      <c r="L35" s="55"/>
      <c r="M35" s="55"/>
      <c r="N35" s="55"/>
      <c r="O35" s="49" t="n">
        <f aca="false">H35+SUM(K35:N35)</f>
        <v>120</v>
      </c>
      <c r="P35" s="51" t="n">
        <v>36.44</v>
      </c>
      <c r="Q35" s="53" t="n">
        <f aca="false">ROUND(P35/$O35*100,0)</f>
        <v>30</v>
      </c>
      <c r="R35" s="51" t="n">
        <v>82.01</v>
      </c>
      <c r="S35" s="53" t="n">
        <f aca="false">ROUND(R35/$O35*100,0)</f>
        <v>68</v>
      </c>
      <c r="T35" s="55" t="n">
        <v>101.85</v>
      </c>
      <c r="U35" s="53" t="n">
        <f aca="false">ROUND(T35/$O35*100,0)</f>
        <v>85</v>
      </c>
      <c r="V35" s="55" t="n">
        <v>158.98</v>
      </c>
      <c r="W35" s="53" t="n">
        <f aca="false">ROUND(V35/$O35*100,0)</f>
        <v>132</v>
      </c>
    </row>
    <row r="36" customFormat="false" ht="12.8" hidden="false" customHeight="false" outlineLevel="0" collapsed="false">
      <c r="A36" s="46"/>
      <c r="B36" s="61"/>
      <c r="C36" s="53" t="n">
        <v>292012</v>
      </c>
      <c r="D36" s="68"/>
      <c r="E36" s="67" t="n">
        <v>41</v>
      </c>
      <c r="F36" s="61" t="s">
        <v>101</v>
      </c>
      <c r="G36" s="61" t="s">
        <v>142</v>
      </c>
      <c r="H36" s="49" t="n">
        <v>1685</v>
      </c>
      <c r="I36" s="49" t="n">
        <v>0</v>
      </c>
      <c r="J36" s="49" t="n">
        <f aca="false">I36</f>
        <v>0</v>
      </c>
      <c r="K36" s="51" t="n">
        <v>100.78</v>
      </c>
      <c r="L36" s="55"/>
      <c r="M36" s="55"/>
      <c r="N36" s="55" t="n">
        <v>46</v>
      </c>
      <c r="O36" s="49" t="n">
        <f aca="false">H36+SUM(K36:N36)</f>
        <v>1831.78</v>
      </c>
      <c r="P36" s="51" t="n">
        <v>1785.78</v>
      </c>
      <c r="Q36" s="53" t="n">
        <f aca="false">ROUND(P36/$O36*100,0)</f>
        <v>97</v>
      </c>
      <c r="R36" s="51" t="n">
        <v>1785.78</v>
      </c>
      <c r="S36" s="53" t="n">
        <f aca="false">ROUND(R36/$O36*100,0)</f>
        <v>97</v>
      </c>
      <c r="T36" s="55" t="n">
        <v>1831.49</v>
      </c>
      <c r="U36" s="53" t="n">
        <f aca="false">ROUND(T36/$O36*100,0)</f>
        <v>100</v>
      </c>
      <c r="V36" s="55" t="n">
        <v>1831.49</v>
      </c>
      <c r="W36" s="53" t="n">
        <f aca="false">ROUND(V36/$O36*100,0)</f>
        <v>100</v>
      </c>
    </row>
    <row r="37" customFormat="false" ht="12.8" hidden="false" customHeight="false" outlineLevel="0" collapsed="false">
      <c r="A37" s="46"/>
      <c r="B37" s="61"/>
      <c r="C37" s="53" t="n">
        <v>292017</v>
      </c>
      <c r="D37" s="68"/>
      <c r="E37" s="67" t="n">
        <v>41</v>
      </c>
      <c r="F37" s="61" t="s">
        <v>101</v>
      </c>
      <c r="G37" s="61" t="s">
        <v>143</v>
      </c>
      <c r="H37" s="49" t="n">
        <v>0</v>
      </c>
      <c r="I37" s="49" t="n">
        <v>0</v>
      </c>
      <c r="J37" s="49" t="n">
        <v>0</v>
      </c>
      <c r="K37" s="51"/>
      <c r="L37" s="55"/>
      <c r="M37" s="55"/>
      <c r="N37" s="55" t="n">
        <v>39.68</v>
      </c>
      <c r="O37" s="49" t="n">
        <f aca="false">H37+SUM(K37:N37)</f>
        <v>39.68</v>
      </c>
      <c r="P37" s="51" t="n">
        <v>0</v>
      </c>
      <c r="Q37" s="53" t="n">
        <f aca="false">ROUND(P37/$O37*100,0)</f>
        <v>0</v>
      </c>
      <c r="R37" s="51" t="n">
        <v>0</v>
      </c>
      <c r="S37" s="53" t="n">
        <f aca="false">ROUND(R37/$O37*100,0)</f>
        <v>0</v>
      </c>
      <c r="T37" s="55" t="n">
        <v>0</v>
      </c>
      <c r="U37" s="53" t="n">
        <f aca="false">ROUND(T37/$O37*100,0)</f>
        <v>0</v>
      </c>
      <c r="V37" s="55" t="n">
        <v>37.51</v>
      </c>
      <c r="W37" s="53" t="n">
        <f aca="false">ROUND(V37/$O37*100,0)</f>
        <v>95</v>
      </c>
    </row>
    <row r="38" customFormat="false" ht="12.8" hidden="false" customHeight="false" outlineLevel="0" collapsed="false">
      <c r="A38" s="69"/>
      <c r="B38" s="47"/>
      <c r="C38" s="48" t="n">
        <v>292027</v>
      </c>
      <c r="D38" s="68" t="n">
        <v>1</v>
      </c>
      <c r="E38" s="67" t="n">
        <v>41</v>
      </c>
      <c r="F38" s="47" t="s">
        <v>101</v>
      </c>
      <c r="G38" s="47" t="s">
        <v>144</v>
      </c>
      <c r="H38" s="49" t="n">
        <v>0</v>
      </c>
      <c r="I38" s="49" t="n">
        <f aca="false">H38</f>
        <v>0</v>
      </c>
      <c r="J38" s="49" t="n">
        <f aca="false">I38</f>
        <v>0</v>
      </c>
      <c r="K38" s="51"/>
      <c r="L38" s="55"/>
      <c r="M38" s="55"/>
      <c r="N38" s="55"/>
      <c r="O38" s="49" t="n">
        <f aca="false">H38+SUM(K38:N38)</f>
        <v>0</v>
      </c>
      <c r="P38" s="51" t="n">
        <v>0</v>
      </c>
      <c r="Q38" s="53" t="e">
        <f aca="false">ROUND(P38/$O38*100,0)</f>
        <v>#DIV/0!</v>
      </c>
      <c r="R38" s="51" t="n">
        <v>9.39</v>
      </c>
      <c r="S38" s="53" t="e">
        <f aca="false">ROUND(R38/$O38*100,0)</f>
        <v>#DIV/0!</v>
      </c>
      <c r="T38" s="55" t="n">
        <v>5.19</v>
      </c>
      <c r="U38" s="53" t="e">
        <f aca="false">ROUND(T38/$O38*100,0)</f>
        <v>#DIV/0!</v>
      </c>
      <c r="V38" s="55" t="n">
        <v>5.19</v>
      </c>
      <c r="W38" s="53" t="e">
        <f aca="false">ROUND(V38/$O38*100,0)</f>
        <v>#DIV/0!</v>
      </c>
    </row>
    <row r="39" customFormat="false" ht="12.8" hidden="false" customHeight="false" outlineLevel="0" collapsed="false">
      <c r="A39" s="69"/>
      <c r="B39" s="47"/>
      <c r="C39" s="48" t="n">
        <v>292027</v>
      </c>
      <c r="D39" s="68" t="n">
        <v>2</v>
      </c>
      <c r="E39" s="67" t="n">
        <v>41</v>
      </c>
      <c r="F39" s="47" t="s">
        <v>101</v>
      </c>
      <c r="G39" s="47" t="s">
        <v>145</v>
      </c>
      <c r="H39" s="49" t="n">
        <f aca="false">25*220*1</f>
        <v>5500</v>
      </c>
      <c r="I39" s="49" t="n">
        <f aca="false">H39</f>
        <v>5500</v>
      </c>
      <c r="J39" s="49" t="n">
        <f aca="false">I39</f>
        <v>5500</v>
      </c>
      <c r="K39" s="51"/>
      <c r="L39" s="55"/>
      <c r="M39" s="55"/>
      <c r="N39" s="55"/>
      <c r="O39" s="49" t="n">
        <f aca="false">H39+SUM(K39:N39)</f>
        <v>5500</v>
      </c>
      <c r="P39" s="51" t="n">
        <v>1702.04</v>
      </c>
      <c r="Q39" s="53" t="n">
        <f aca="false">ROUND(P39/$O39*100,0)</f>
        <v>31</v>
      </c>
      <c r="R39" s="51" t="n">
        <v>3408.56</v>
      </c>
      <c r="S39" s="53" t="n">
        <f aca="false">ROUND(R39/$O39*100,0)</f>
        <v>62</v>
      </c>
      <c r="T39" s="55" t="n">
        <v>4939.8</v>
      </c>
      <c r="U39" s="53" t="n">
        <f aca="false">ROUND(T39/$O39*100,0)</f>
        <v>90</v>
      </c>
      <c r="V39" s="55" t="n">
        <v>6574.08</v>
      </c>
      <c r="W39" s="53" t="n">
        <f aca="false">ROUND(V39/$O39*100,0)</f>
        <v>120</v>
      </c>
    </row>
    <row r="40" customFormat="false" ht="12.8" hidden="false" customHeight="false" outlineLevel="0" collapsed="false">
      <c r="A40" s="69"/>
      <c r="B40" s="47"/>
      <c r="C40" s="48" t="n">
        <v>292027</v>
      </c>
      <c r="D40" s="68" t="n">
        <v>3</v>
      </c>
      <c r="E40" s="67" t="n">
        <v>41</v>
      </c>
      <c r="F40" s="47" t="s">
        <v>101</v>
      </c>
      <c r="G40" s="47" t="s">
        <v>146</v>
      </c>
      <c r="H40" s="49" t="n">
        <f aca="false">25*220*3.2-25*220*3.2*0.55-H39+1195</f>
        <v>3615</v>
      </c>
      <c r="I40" s="49" t="n">
        <f aca="false">H40</f>
        <v>3615</v>
      </c>
      <c r="J40" s="49" t="n">
        <f aca="false">I40</f>
        <v>3615</v>
      </c>
      <c r="K40" s="51"/>
      <c r="L40" s="55"/>
      <c r="M40" s="55"/>
      <c r="N40" s="55"/>
      <c r="O40" s="49" t="n">
        <f aca="false">H40+SUM(K40:N40)</f>
        <v>3615</v>
      </c>
      <c r="P40" s="51" t="n">
        <v>0</v>
      </c>
      <c r="Q40" s="53" t="n">
        <f aca="false">ROUND(P40/$O40*100,0)</f>
        <v>0</v>
      </c>
      <c r="R40" s="51" t="n">
        <v>0</v>
      </c>
      <c r="S40" s="53" t="n">
        <f aca="false">ROUND(R40/$O40*100,0)</f>
        <v>0</v>
      </c>
      <c r="T40" s="55" t="n">
        <v>2059.96</v>
      </c>
      <c r="U40" s="53" t="n">
        <f aca="false">ROUND(T40/$O40*100,0)</f>
        <v>57</v>
      </c>
      <c r="V40" s="55" t="n">
        <v>2952.72</v>
      </c>
      <c r="W40" s="53" t="n">
        <f aca="false">ROUND(V40/$O40*100,0)</f>
        <v>82</v>
      </c>
    </row>
    <row r="41" customFormat="false" ht="12.8" hidden="false" customHeight="false" outlineLevel="0" collapsed="false">
      <c r="A41" s="69"/>
      <c r="B41" s="47"/>
      <c r="C41" s="48"/>
      <c r="D41" s="70"/>
      <c r="E41" s="67" t="n">
        <v>41</v>
      </c>
      <c r="F41" s="47" t="s">
        <v>101</v>
      </c>
      <c r="G41" s="47" t="s">
        <v>147</v>
      </c>
      <c r="H41" s="49" t="n">
        <v>8539</v>
      </c>
      <c r="I41" s="49" t="n">
        <f aca="false">H41</f>
        <v>8539</v>
      </c>
      <c r="J41" s="49" t="n">
        <f aca="false">I41</f>
        <v>8539</v>
      </c>
      <c r="K41" s="51"/>
      <c r="L41" s="55"/>
      <c r="M41" s="55"/>
      <c r="N41" s="55"/>
      <c r="O41" s="49" t="n">
        <f aca="false">H41+SUM(K41:N41)</f>
        <v>8539</v>
      </c>
      <c r="P41" s="51" t="n">
        <v>2965.37</v>
      </c>
      <c r="Q41" s="53" t="n">
        <f aca="false">ROUND(P41/$O41*100,0)</f>
        <v>35</v>
      </c>
      <c r="R41" s="51" t="n">
        <v>5877.13</v>
      </c>
      <c r="S41" s="53" t="n">
        <f aca="false">ROUND(R41/$O41*100,0)</f>
        <v>69</v>
      </c>
      <c r="T41" s="55" t="n">
        <v>6108.99</v>
      </c>
      <c r="U41" s="53" t="n">
        <f aca="false">ROUND(T41/$O41*100,0)</f>
        <v>72</v>
      </c>
      <c r="V41" s="55" t="n">
        <v>11937.49</v>
      </c>
      <c r="W41" s="53" t="n">
        <f aca="false">ROUND(V41/$O41*100,0)</f>
        <v>140</v>
      </c>
    </row>
    <row r="42" customFormat="false" ht="12.8" hidden="false" customHeight="false" outlineLevel="0" collapsed="false">
      <c r="A42" s="71"/>
      <c r="B42" s="72"/>
      <c r="C42" s="73"/>
      <c r="D42" s="74"/>
      <c r="E42" s="72"/>
      <c r="F42" s="72"/>
      <c r="G42" s="63" t="s">
        <v>24</v>
      </c>
      <c r="H42" s="65" t="n">
        <f aca="false">SUM(H3:H41)</f>
        <v>84791</v>
      </c>
      <c r="I42" s="65" t="n">
        <f aca="false">SUM(I3:I41)</f>
        <v>80906</v>
      </c>
      <c r="J42" s="65" t="n">
        <f aca="false">SUM(J3:J41)</f>
        <v>80906</v>
      </c>
      <c r="K42" s="66" t="n">
        <f aca="false">SUM(K3:K41)</f>
        <v>898.78</v>
      </c>
      <c r="L42" s="65" t="n">
        <f aca="false">SUM(L3:L41)</f>
        <v>3500</v>
      </c>
      <c r="M42" s="65" t="n">
        <f aca="false">SUM(M3:M41)</f>
        <v>0</v>
      </c>
      <c r="N42" s="65" t="n">
        <f aca="false">SUM(N3:N41)</f>
        <v>4362.68</v>
      </c>
      <c r="O42" s="65" t="n">
        <f aca="false">SUM(O3:O41)</f>
        <v>93552.46</v>
      </c>
      <c r="P42" s="65" t="n">
        <f aca="false">SUM(P3:P41)</f>
        <v>25505.02</v>
      </c>
      <c r="Q42" s="64" t="n">
        <f aca="false">ROUND(P42/$O42*100,0)</f>
        <v>27</v>
      </c>
      <c r="R42" s="65" t="n">
        <f aca="false">SUM(R3:R41)</f>
        <v>47804.71</v>
      </c>
      <c r="S42" s="64" t="n">
        <f aca="false">ROUND(R42/$O42*100,0)</f>
        <v>51</v>
      </c>
      <c r="T42" s="65" t="n">
        <f aca="false">SUM(T3:T41)</f>
        <v>71107.64</v>
      </c>
      <c r="U42" s="64" t="n">
        <f aca="false">ROUND(T42/$O42*100,0)</f>
        <v>76</v>
      </c>
      <c r="V42" s="65" t="n">
        <f aca="false">SUM(V3:V41)</f>
        <v>97434.16</v>
      </c>
      <c r="W42" s="64" t="n">
        <f aca="false">ROUND(V42/$O42*100,0)</f>
        <v>104</v>
      </c>
    </row>
  </sheetData>
  <sheetProtection sheet="true" objects="true" scenarios="true"/>
  <mergeCells count="5">
    <mergeCell ref="A1:G1"/>
    <mergeCell ref="H1:J1"/>
    <mergeCell ref="K1:N1"/>
    <mergeCell ref="O1:O2"/>
    <mergeCell ref="P1:W1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2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32" width="7.64795918367347"/>
    <col collapsed="false" hidden="false" max="2" min="2" style="0" width="7.64795918367347"/>
    <col collapsed="false" hidden="false" max="3" min="3" style="0" width="7.14795918367347"/>
    <col collapsed="false" hidden="false" max="4" min="4" style="33" width="2.54591836734694"/>
    <col collapsed="false" hidden="false" max="5" min="5" style="0" width="5.35714285714286"/>
    <col collapsed="false" hidden="false" max="6" min="6" style="0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26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40" t="s">
        <v>91</v>
      </c>
      <c r="B2" s="41" t="s">
        <v>92</v>
      </c>
      <c r="C2" s="41" t="s">
        <v>93</v>
      </c>
      <c r="D2" s="42" t="s">
        <v>94</v>
      </c>
      <c r="E2" s="41" t="s">
        <v>95</v>
      </c>
      <c r="F2" s="41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69"/>
      <c r="B3" s="47"/>
      <c r="C3" s="75" t="n">
        <v>312001</v>
      </c>
      <c r="D3" s="70" t="n">
        <v>1</v>
      </c>
      <c r="E3" s="75" t="n">
        <v>111</v>
      </c>
      <c r="F3" s="47" t="s">
        <v>101</v>
      </c>
      <c r="G3" s="47" t="s">
        <v>148</v>
      </c>
      <c r="H3" s="49" t="n">
        <v>1600</v>
      </c>
      <c r="I3" s="49" t="n">
        <f aca="false">H3</f>
        <v>1600</v>
      </c>
      <c r="J3" s="49" t="n">
        <f aca="false">I3</f>
        <v>1600</v>
      </c>
      <c r="K3" s="51"/>
      <c r="L3" s="55"/>
      <c r="M3" s="55"/>
      <c r="N3" s="55"/>
      <c r="O3" s="49" t="n">
        <f aca="false">H3+SUM(K3:N3)</f>
        <v>1600</v>
      </c>
      <c r="P3" s="51" t="n">
        <v>399.84</v>
      </c>
      <c r="Q3" s="53" t="n">
        <f aca="false">ROUND(P3/$O3*100,0)</f>
        <v>25</v>
      </c>
      <c r="R3" s="51" t="n">
        <v>752.64</v>
      </c>
      <c r="S3" s="53" t="n">
        <f aca="false">ROUND(R3/$O3*100,0)</f>
        <v>47</v>
      </c>
      <c r="T3" s="55" t="n">
        <v>1034.88</v>
      </c>
      <c r="U3" s="53" t="n">
        <f aca="false">ROUND(T3/$O3*100,0)</f>
        <v>65</v>
      </c>
      <c r="V3" s="55" t="n">
        <v>1317.12</v>
      </c>
      <c r="W3" s="53" t="n">
        <f aca="false">ROUND(V3/$O3*100,0)</f>
        <v>82</v>
      </c>
    </row>
    <row r="4" customFormat="false" ht="12.8" hidden="false" customHeight="false" outlineLevel="0" collapsed="false">
      <c r="A4" s="69"/>
      <c r="B4" s="47"/>
      <c r="C4" s="75" t="n">
        <v>312001</v>
      </c>
      <c r="D4" s="70" t="n">
        <v>2</v>
      </c>
      <c r="E4" s="75" t="n">
        <v>111</v>
      </c>
      <c r="F4" s="47" t="s">
        <v>101</v>
      </c>
      <c r="G4" s="47" t="s">
        <v>149</v>
      </c>
      <c r="H4" s="49" t="n">
        <v>368472</v>
      </c>
      <c r="I4" s="49" t="n">
        <f aca="false">H4</f>
        <v>368472</v>
      </c>
      <c r="J4" s="49" t="n">
        <f aca="false">I4</f>
        <v>368472</v>
      </c>
      <c r="K4" s="51"/>
      <c r="L4" s="55"/>
      <c r="M4" s="55"/>
      <c r="N4" s="55"/>
      <c r="O4" s="49" t="n">
        <f aca="false">H4+SUM(K4:N4)</f>
        <v>368472</v>
      </c>
      <c r="P4" s="51" t="n">
        <v>92118</v>
      </c>
      <c r="Q4" s="53" t="n">
        <f aca="false">ROUND(P4/$O4*100,0)</f>
        <v>25</v>
      </c>
      <c r="R4" s="51" t="n">
        <v>184236</v>
      </c>
      <c r="S4" s="53" t="n">
        <f aca="false">ROUND(R4/$O4*100,0)</f>
        <v>50</v>
      </c>
      <c r="T4" s="55" t="n">
        <v>276354</v>
      </c>
      <c r="U4" s="53" t="n">
        <f aca="false">ROUND(T4/$O4*100,0)</f>
        <v>75</v>
      </c>
      <c r="V4" s="55" t="n">
        <v>376106</v>
      </c>
      <c r="W4" s="53" t="n">
        <f aca="false">ROUND(V4/$O4*100,0)</f>
        <v>102</v>
      </c>
    </row>
    <row r="5" customFormat="false" ht="12.8" hidden="false" customHeight="false" outlineLevel="0" collapsed="false">
      <c r="A5" s="69"/>
      <c r="B5" s="47"/>
      <c r="C5" s="75" t="n">
        <v>312001</v>
      </c>
      <c r="D5" s="70" t="n">
        <v>2</v>
      </c>
      <c r="E5" s="75" t="s">
        <v>150</v>
      </c>
      <c r="F5" s="47" t="s">
        <v>101</v>
      </c>
      <c r="G5" s="47" t="s">
        <v>149</v>
      </c>
      <c r="H5" s="49" t="n">
        <v>0</v>
      </c>
      <c r="I5" s="49" t="n">
        <f aca="false">H5</f>
        <v>0</v>
      </c>
      <c r="J5" s="49" t="n">
        <f aca="false">I5</f>
        <v>0</v>
      </c>
      <c r="K5" s="51" t="n">
        <v>57.39</v>
      </c>
      <c r="L5" s="55"/>
      <c r="M5" s="55"/>
      <c r="N5" s="55"/>
      <c r="O5" s="49" t="n">
        <f aca="false">H5+SUM(K5:N5)</f>
        <v>57.39</v>
      </c>
      <c r="P5" s="51" t="n">
        <v>0</v>
      </c>
      <c r="Q5" s="53" t="n">
        <f aca="false">ROUND(P5/$O5*100,0)</f>
        <v>0</v>
      </c>
      <c r="R5" s="51" t="n">
        <v>57.39</v>
      </c>
      <c r="S5" s="53" t="n">
        <f aca="false">ROUND(R5/$O5*100,0)</f>
        <v>100</v>
      </c>
      <c r="T5" s="55" t="n">
        <v>57.39</v>
      </c>
      <c r="U5" s="53" t="n">
        <f aca="false">ROUND(T5/$O5*100,0)</f>
        <v>100</v>
      </c>
      <c r="V5" s="55" t="n">
        <v>57.39</v>
      </c>
      <c r="W5" s="53" t="n">
        <f aca="false">ROUND(V5/$O5*100,0)</f>
        <v>100</v>
      </c>
    </row>
    <row r="6" customFormat="false" ht="12.8" hidden="false" customHeight="false" outlineLevel="0" collapsed="false">
      <c r="A6" s="69"/>
      <c r="B6" s="47"/>
      <c r="C6" s="75" t="n">
        <v>312001</v>
      </c>
      <c r="D6" s="70" t="n">
        <v>3</v>
      </c>
      <c r="E6" s="75" t="n">
        <v>111</v>
      </c>
      <c r="F6" s="47" t="s">
        <v>101</v>
      </c>
      <c r="G6" s="47" t="s">
        <v>151</v>
      </c>
      <c r="H6" s="49" t="n">
        <v>6280</v>
      </c>
      <c r="I6" s="49" t="n">
        <f aca="false">H6</f>
        <v>6280</v>
      </c>
      <c r="J6" s="49" t="n">
        <f aca="false">I6</f>
        <v>6280</v>
      </c>
      <c r="K6" s="51"/>
      <c r="L6" s="55"/>
      <c r="M6" s="55"/>
      <c r="N6" s="55"/>
      <c r="O6" s="49" t="n">
        <f aca="false">H6+SUM(K6:N6)</f>
        <v>6280</v>
      </c>
      <c r="P6" s="51" t="n">
        <v>2768</v>
      </c>
      <c r="Q6" s="53" t="n">
        <f aca="false">ROUND(P6/$O6*100,0)</f>
        <v>44</v>
      </c>
      <c r="R6" s="51" t="n">
        <v>4309</v>
      </c>
      <c r="S6" s="53" t="n">
        <f aca="false">ROUND(R6/$O6*100,0)</f>
        <v>69</v>
      </c>
      <c r="T6" s="55" t="n">
        <v>5046</v>
      </c>
      <c r="U6" s="53" t="n">
        <f aca="false">ROUND(T6/$O6*100,0)</f>
        <v>80</v>
      </c>
      <c r="V6" s="55" t="n">
        <v>6089</v>
      </c>
      <c r="W6" s="53" t="n">
        <f aca="false">ROUND(V6/$O6*100,0)</f>
        <v>97</v>
      </c>
    </row>
    <row r="7" customFormat="false" ht="12.8" hidden="false" customHeight="false" outlineLevel="0" collapsed="false">
      <c r="A7" s="69"/>
      <c r="B7" s="47"/>
      <c r="C7" s="75" t="n">
        <v>312001</v>
      </c>
      <c r="D7" s="70" t="n">
        <v>4</v>
      </c>
      <c r="E7" s="75" t="n">
        <v>111</v>
      </c>
      <c r="F7" s="47" t="s">
        <v>101</v>
      </c>
      <c r="G7" s="47" t="s">
        <v>152</v>
      </c>
      <c r="H7" s="49" t="n">
        <v>1200</v>
      </c>
      <c r="I7" s="49" t="n">
        <f aca="false">H7</f>
        <v>1200</v>
      </c>
      <c r="J7" s="49" t="n">
        <f aca="false">I7</f>
        <v>1200</v>
      </c>
      <c r="K7" s="51"/>
      <c r="L7" s="55"/>
      <c r="M7" s="55"/>
      <c r="N7" s="55"/>
      <c r="O7" s="49" t="n">
        <f aca="false">H7+SUM(K7:N7)</f>
        <v>1200</v>
      </c>
      <c r="P7" s="51" t="n">
        <v>597.6</v>
      </c>
      <c r="Q7" s="53" t="n">
        <f aca="false">ROUND(P7/$O7*100,0)</f>
        <v>50</v>
      </c>
      <c r="R7" s="51" t="n">
        <v>597.6</v>
      </c>
      <c r="S7" s="53" t="n">
        <f aca="false">ROUND(R7/$O7*100,0)</f>
        <v>50</v>
      </c>
      <c r="T7" s="55" t="n">
        <v>1029.2</v>
      </c>
      <c r="U7" s="53" t="n">
        <f aca="false">ROUND(T7/$O7*100,0)</f>
        <v>86</v>
      </c>
      <c r="V7" s="55" t="n">
        <v>1029.2</v>
      </c>
      <c r="W7" s="53" t="n">
        <f aca="false">ROUND(V7/$O7*100,0)</f>
        <v>86</v>
      </c>
    </row>
    <row r="8" customFormat="false" ht="12.8" hidden="false" customHeight="false" outlineLevel="0" collapsed="false">
      <c r="A8" s="69"/>
      <c r="B8" s="47"/>
      <c r="C8" s="75" t="n">
        <v>312001</v>
      </c>
      <c r="D8" s="70" t="n">
        <v>5</v>
      </c>
      <c r="E8" s="75" t="n">
        <v>111</v>
      </c>
      <c r="F8" s="47" t="s">
        <v>101</v>
      </c>
      <c r="G8" s="47" t="s">
        <v>153</v>
      </c>
      <c r="H8" s="49" t="n">
        <v>4028</v>
      </c>
      <c r="I8" s="49" t="n">
        <f aca="false">H8</f>
        <v>4028</v>
      </c>
      <c r="J8" s="49" t="n">
        <f aca="false">I8</f>
        <v>4028</v>
      </c>
      <c r="K8" s="51"/>
      <c r="L8" s="55"/>
      <c r="M8" s="55"/>
      <c r="N8" s="55"/>
      <c r="O8" s="49" t="n">
        <f aca="false">H8+SUM(K8:N8)</f>
        <v>4028</v>
      </c>
      <c r="P8" s="51" t="n">
        <v>1007</v>
      </c>
      <c r="Q8" s="53" t="n">
        <f aca="false">ROUND(P8/$O8*100,0)</f>
        <v>25</v>
      </c>
      <c r="R8" s="51" t="n">
        <v>2014</v>
      </c>
      <c r="S8" s="53" t="n">
        <f aca="false">ROUND(R8/$O8*100,0)</f>
        <v>50</v>
      </c>
      <c r="T8" s="55" t="n">
        <v>2684</v>
      </c>
      <c r="U8" s="53" t="n">
        <f aca="false">ROUND(T8/$O8*100,0)</f>
        <v>67</v>
      </c>
      <c r="V8" s="55" t="n">
        <v>3604</v>
      </c>
      <c r="W8" s="53" t="n">
        <f aca="false">ROUND(V8/$O8*100,0)</f>
        <v>89</v>
      </c>
    </row>
    <row r="9" customFormat="false" ht="12.8" hidden="false" customHeight="false" outlineLevel="0" collapsed="false">
      <c r="A9" s="69"/>
      <c r="B9" s="47"/>
      <c r="C9" s="75" t="n">
        <v>312001</v>
      </c>
      <c r="D9" s="70" t="n">
        <v>6</v>
      </c>
      <c r="E9" s="75" t="n">
        <v>111</v>
      </c>
      <c r="F9" s="47" t="s">
        <v>101</v>
      </c>
      <c r="G9" s="47" t="s">
        <v>154</v>
      </c>
      <c r="H9" s="49" t="n">
        <v>4500</v>
      </c>
      <c r="I9" s="49" t="n">
        <f aca="false">H9</f>
        <v>4500</v>
      </c>
      <c r="J9" s="49" t="n">
        <f aca="false">I9</f>
        <v>4500</v>
      </c>
      <c r="K9" s="51"/>
      <c r="L9" s="55"/>
      <c r="M9" s="55"/>
      <c r="N9" s="55"/>
      <c r="O9" s="49" t="n">
        <f aca="false">H9+SUM(K9:N9)</f>
        <v>4500</v>
      </c>
      <c r="P9" s="51" t="n">
        <v>1368</v>
      </c>
      <c r="Q9" s="53" t="n">
        <f aca="false">ROUND(P9/$O9*100,0)</f>
        <v>30</v>
      </c>
      <c r="R9" s="51" t="n">
        <v>2736</v>
      </c>
      <c r="S9" s="53" t="n">
        <f aca="false">ROUND(R9/$O9*100,0)</f>
        <v>61</v>
      </c>
      <c r="T9" s="55" t="n">
        <v>2736</v>
      </c>
      <c r="U9" s="53" t="n">
        <f aca="false">ROUND(T9/$O9*100,0)</f>
        <v>61</v>
      </c>
      <c r="V9" s="55" t="n">
        <v>4992</v>
      </c>
      <c r="W9" s="53" t="n">
        <f aca="false">ROUND(V9/$O9*100,0)</f>
        <v>111</v>
      </c>
    </row>
    <row r="10" customFormat="false" ht="12.8" hidden="false" customHeight="false" outlineLevel="0" collapsed="false">
      <c r="A10" s="69"/>
      <c r="B10" s="47"/>
      <c r="C10" s="75" t="n">
        <v>312001</v>
      </c>
      <c r="D10" s="70" t="n">
        <v>7</v>
      </c>
      <c r="E10" s="75" t="n">
        <v>111</v>
      </c>
      <c r="F10" s="47" t="s">
        <v>101</v>
      </c>
      <c r="G10" s="47" t="s">
        <v>155</v>
      </c>
      <c r="H10" s="49" t="n">
        <v>2936</v>
      </c>
      <c r="I10" s="49" t="n">
        <f aca="false">H10</f>
        <v>2936</v>
      </c>
      <c r="J10" s="49" t="n">
        <f aca="false">I10</f>
        <v>2936</v>
      </c>
      <c r="K10" s="51"/>
      <c r="L10" s="55"/>
      <c r="M10" s="55"/>
      <c r="N10" s="55"/>
      <c r="O10" s="49" t="n">
        <f aca="false">H10+SUM(K10:N10)</f>
        <v>2936</v>
      </c>
      <c r="P10" s="51" t="n">
        <v>2936.01</v>
      </c>
      <c r="Q10" s="53" t="n">
        <f aca="false">ROUND(P10/$O10*100,0)</f>
        <v>100</v>
      </c>
      <c r="R10" s="51" t="n">
        <v>2936.01</v>
      </c>
      <c r="S10" s="53" t="n">
        <f aca="false">ROUND(R10/$O10*100,0)</f>
        <v>100</v>
      </c>
      <c r="T10" s="55" t="n">
        <v>2936.01</v>
      </c>
      <c r="U10" s="53" t="n">
        <f aca="false">ROUND(T10/$O10*100,0)</f>
        <v>100</v>
      </c>
      <c r="V10" s="55" t="n">
        <v>2936.01</v>
      </c>
      <c r="W10" s="53" t="n">
        <f aca="false">ROUND(V10/$O10*100,0)</f>
        <v>100</v>
      </c>
    </row>
    <row r="11" customFormat="false" ht="12.8" hidden="false" customHeight="false" outlineLevel="0" collapsed="false">
      <c r="A11" s="69"/>
      <c r="B11" s="47"/>
      <c r="C11" s="75" t="n">
        <v>312001</v>
      </c>
      <c r="D11" s="70" t="n">
        <v>8</v>
      </c>
      <c r="E11" s="75" t="n">
        <v>111</v>
      </c>
      <c r="F11" s="47" t="s">
        <v>101</v>
      </c>
      <c r="G11" s="47" t="s">
        <v>156</v>
      </c>
      <c r="H11" s="49" t="n">
        <v>136</v>
      </c>
      <c r="I11" s="49" t="n">
        <f aca="false">H11</f>
        <v>136</v>
      </c>
      <c r="J11" s="49" t="n">
        <f aca="false">I11</f>
        <v>136</v>
      </c>
      <c r="K11" s="51"/>
      <c r="L11" s="55"/>
      <c r="M11" s="55"/>
      <c r="N11" s="55"/>
      <c r="O11" s="49" t="n">
        <f aca="false">H11+SUM(K11:N11)</f>
        <v>136</v>
      </c>
      <c r="P11" s="51" t="n">
        <v>0</v>
      </c>
      <c r="Q11" s="53" t="n">
        <f aca="false">ROUND(P11/$O11*100,0)</f>
        <v>0</v>
      </c>
      <c r="R11" s="51" t="n">
        <v>136.38</v>
      </c>
      <c r="S11" s="53" t="n">
        <f aca="false">ROUND(R11/$O11*100,0)</f>
        <v>100</v>
      </c>
      <c r="T11" s="55" t="n">
        <v>136.38</v>
      </c>
      <c r="U11" s="53" t="n">
        <f aca="false">ROUND(T11/$O11*100,0)</f>
        <v>100</v>
      </c>
      <c r="V11" s="55" t="n">
        <v>136.38</v>
      </c>
      <c r="W11" s="53" t="n">
        <f aca="false">ROUND(V11/$O11*100,0)</f>
        <v>100</v>
      </c>
    </row>
    <row r="12" customFormat="false" ht="12.8" hidden="false" customHeight="false" outlineLevel="0" collapsed="false">
      <c r="A12" s="69"/>
      <c r="B12" s="47"/>
      <c r="C12" s="75" t="n">
        <v>312001</v>
      </c>
      <c r="D12" s="70" t="n">
        <v>9</v>
      </c>
      <c r="E12" s="75" t="n">
        <v>111</v>
      </c>
      <c r="F12" s="47" t="s">
        <v>101</v>
      </c>
      <c r="G12" s="47" t="s">
        <v>157</v>
      </c>
      <c r="H12" s="49" t="n">
        <v>3911</v>
      </c>
      <c r="I12" s="49" t="n">
        <f aca="false">H12</f>
        <v>3911</v>
      </c>
      <c r="J12" s="49" t="n">
        <f aca="false">I12</f>
        <v>3911</v>
      </c>
      <c r="K12" s="51"/>
      <c r="L12" s="55"/>
      <c r="M12" s="55"/>
      <c r="N12" s="55"/>
      <c r="O12" s="49" t="n">
        <f aca="false">H12+SUM(K12:N12)</f>
        <v>3911</v>
      </c>
      <c r="P12" s="51" t="n">
        <v>3911.37</v>
      </c>
      <c r="Q12" s="53" t="n">
        <f aca="false">ROUND(P12/$O12*100,0)</f>
        <v>100</v>
      </c>
      <c r="R12" s="51" t="n">
        <v>3911.37</v>
      </c>
      <c r="S12" s="53" t="n">
        <f aca="false">ROUND(R12/$O12*100,0)</f>
        <v>100</v>
      </c>
      <c r="T12" s="55" t="n">
        <v>4000.79</v>
      </c>
      <c r="U12" s="53" t="n">
        <f aca="false">ROUND(T12/$O12*100,0)</f>
        <v>102</v>
      </c>
      <c r="V12" s="55" t="n">
        <v>4000.79</v>
      </c>
      <c r="W12" s="53" t="n">
        <f aca="false">ROUND(V12/$O12*100,0)</f>
        <v>102</v>
      </c>
    </row>
    <row r="13" customFormat="false" ht="12.8" hidden="false" customHeight="false" outlineLevel="0" collapsed="false">
      <c r="A13" s="69"/>
      <c r="B13" s="47"/>
      <c r="C13" s="75" t="n">
        <v>312001</v>
      </c>
      <c r="D13" s="70" t="n">
        <v>10</v>
      </c>
      <c r="E13" s="75" t="n">
        <v>111</v>
      </c>
      <c r="F13" s="47" t="s">
        <v>101</v>
      </c>
      <c r="G13" s="47" t="s">
        <v>158</v>
      </c>
      <c r="H13" s="49" t="n">
        <v>241</v>
      </c>
      <c r="I13" s="49" t="n">
        <f aca="false">H13</f>
        <v>241</v>
      </c>
      <c r="J13" s="49" t="n">
        <f aca="false">I13</f>
        <v>241</v>
      </c>
      <c r="K13" s="51"/>
      <c r="L13" s="55"/>
      <c r="M13" s="55"/>
      <c r="N13" s="55"/>
      <c r="O13" s="49" t="n">
        <f aca="false">H13+SUM(K13:N13)</f>
        <v>241</v>
      </c>
      <c r="P13" s="51" t="n">
        <v>0</v>
      </c>
      <c r="Q13" s="53" t="n">
        <f aca="false">ROUND(P13/$O13*100,0)</f>
        <v>0</v>
      </c>
      <c r="R13" s="51" t="n">
        <v>0</v>
      </c>
      <c r="S13" s="53" t="n">
        <f aca="false">ROUND(R13/$O13*100,0)</f>
        <v>0</v>
      </c>
      <c r="T13" s="55" t="n">
        <v>0</v>
      </c>
      <c r="U13" s="53" t="n">
        <f aca="false">ROUND(T13/$O13*100,0)</f>
        <v>0</v>
      </c>
      <c r="V13" s="55" t="n">
        <v>241.2</v>
      </c>
      <c r="W13" s="53" t="n">
        <f aca="false">ROUND(V13/$O13*100,0)</f>
        <v>100</v>
      </c>
    </row>
    <row r="14" customFormat="false" ht="12.8" hidden="false" customHeight="false" outlineLevel="0" collapsed="false">
      <c r="A14" s="69"/>
      <c r="B14" s="47"/>
      <c r="C14" s="75" t="n">
        <v>312001</v>
      </c>
      <c r="D14" s="70" t="n">
        <v>11</v>
      </c>
      <c r="E14" s="75" t="n">
        <v>111</v>
      </c>
      <c r="F14" s="47" t="s">
        <v>101</v>
      </c>
      <c r="G14" s="47" t="s">
        <v>40</v>
      </c>
      <c r="H14" s="49" t="n">
        <v>2000</v>
      </c>
      <c r="I14" s="49" t="n">
        <f aca="false">H14</f>
        <v>2000</v>
      </c>
      <c r="J14" s="49" t="n">
        <f aca="false">I14</f>
        <v>2000</v>
      </c>
      <c r="K14" s="51"/>
      <c r="L14" s="55" t="n">
        <v>-720</v>
      </c>
      <c r="M14" s="55"/>
      <c r="N14" s="55"/>
      <c r="O14" s="49" t="n">
        <f aca="false">H14+SUM(K14:N14)</f>
        <v>1280</v>
      </c>
      <c r="P14" s="51" t="n">
        <v>1280</v>
      </c>
      <c r="Q14" s="53" t="n">
        <f aca="false">ROUND(P14/$O14*100,0)</f>
        <v>100</v>
      </c>
      <c r="R14" s="51" t="n">
        <v>1280</v>
      </c>
      <c r="S14" s="53" t="n">
        <f aca="false">ROUND(R14/$O14*100,0)</f>
        <v>100</v>
      </c>
      <c r="T14" s="55" t="n">
        <v>1280</v>
      </c>
      <c r="U14" s="53" t="n">
        <f aca="false">ROUND(T14/$O14*100,0)</f>
        <v>100</v>
      </c>
      <c r="V14" s="55" t="n">
        <v>1280</v>
      </c>
      <c r="W14" s="53" t="n">
        <f aca="false">ROUND(V14/$O14*100,0)</f>
        <v>100</v>
      </c>
    </row>
    <row r="15" customFormat="false" ht="12.8" hidden="false" customHeight="false" outlineLevel="0" collapsed="false">
      <c r="A15" s="69"/>
      <c r="B15" s="47"/>
      <c r="C15" s="75" t="n">
        <v>312001</v>
      </c>
      <c r="D15" s="70" t="n">
        <v>12</v>
      </c>
      <c r="E15" s="75" t="n">
        <v>111</v>
      </c>
      <c r="F15" s="47" t="s">
        <v>101</v>
      </c>
      <c r="G15" s="47" t="s">
        <v>159</v>
      </c>
      <c r="H15" s="49" t="n">
        <v>5045</v>
      </c>
      <c r="I15" s="49" t="n">
        <f aca="false">H15</f>
        <v>5045</v>
      </c>
      <c r="J15" s="49" t="n">
        <f aca="false">I15</f>
        <v>5045</v>
      </c>
      <c r="K15" s="51"/>
      <c r="L15" s="55"/>
      <c r="M15" s="55"/>
      <c r="N15" s="55"/>
      <c r="O15" s="49" t="n">
        <f aca="false">H15+SUM(K15:N15)</f>
        <v>5045</v>
      </c>
      <c r="P15" s="51" t="n">
        <v>1261</v>
      </c>
      <c r="Q15" s="53" t="n">
        <f aca="false">ROUND(P15/$O15*100,0)</f>
        <v>25</v>
      </c>
      <c r="R15" s="51" t="n">
        <v>2522</v>
      </c>
      <c r="S15" s="53" t="n">
        <f aca="false">ROUND(R15/$O15*100,0)</f>
        <v>50</v>
      </c>
      <c r="T15" s="55" t="n">
        <v>3363</v>
      </c>
      <c r="U15" s="53" t="n">
        <f aca="false">ROUND(T15/$O15*100,0)</f>
        <v>67</v>
      </c>
      <c r="V15" s="55" t="n">
        <v>5045</v>
      </c>
      <c r="W15" s="53" t="n">
        <f aca="false">ROUND(V15/$O15*100,0)</f>
        <v>100</v>
      </c>
    </row>
    <row r="16" customFormat="false" ht="12.8" hidden="false" customHeight="false" outlineLevel="0" collapsed="false">
      <c r="A16" s="69"/>
      <c r="B16" s="47"/>
      <c r="C16" s="75" t="n">
        <v>312001</v>
      </c>
      <c r="D16" s="70" t="n">
        <v>13</v>
      </c>
      <c r="E16" s="75" t="n">
        <v>111</v>
      </c>
      <c r="F16" s="47" t="s">
        <v>101</v>
      </c>
      <c r="G16" s="47" t="s">
        <v>160</v>
      </c>
      <c r="H16" s="49" t="n">
        <v>300</v>
      </c>
      <c r="I16" s="49" t="n">
        <f aca="false">H16</f>
        <v>300</v>
      </c>
      <c r="J16" s="49" t="n">
        <f aca="false">I16</f>
        <v>300</v>
      </c>
      <c r="K16" s="51"/>
      <c r="L16" s="55"/>
      <c r="M16" s="55"/>
      <c r="N16" s="55"/>
      <c r="O16" s="49" t="n">
        <f aca="false">H16+SUM(K16:N16)</f>
        <v>300</v>
      </c>
      <c r="P16" s="51" t="n">
        <v>0</v>
      </c>
      <c r="Q16" s="53" t="n">
        <f aca="false">ROUND(P16/$O16*100,0)</f>
        <v>0</v>
      </c>
      <c r="R16" s="51" t="n">
        <v>295.58</v>
      </c>
      <c r="S16" s="53" t="n">
        <f aca="false">ROUND(R16/$O16*100,0)</f>
        <v>99</v>
      </c>
      <c r="T16" s="55" t="n">
        <v>295.58</v>
      </c>
      <c r="U16" s="53" t="n">
        <f aca="false">ROUND(T16/$O16*100,0)</f>
        <v>99</v>
      </c>
      <c r="V16" s="55" t="n">
        <v>295.58</v>
      </c>
      <c r="W16" s="53" t="n">
        <f aca="false">ROUND(V16/$O16*100,0)</f>
        <v>99</v>
      </c>
    </row>
    <row r="17" customFormat="false" ht="12.8" hidden="false" customHeight="false" outlineLevel="0" collapsed="false">
      <c r="A17" s="69"/>
      <c r="B17" s="47"/>
      <c r="C17" s="75" t="n">
        <v>312001</v>
      </c>
      <c r="D17" s="70" t="n">
        <v>14</v>
      </c>
      <c r="E17" s="75" t="n">
        <v>111</v>
      </c>
      <c r="F17" s="47" t="s">
        <v>101</v>
      </c>
      <c r="G17" s="47" t="s">
        <v>161</v>
      </c>
      <c r="H17" s="49" t="n">
        <v>1042</v>
      </c>
      <c r="I17" s="49" t="n">
        <f aca="false">H17</f>
        <v>1042</v>
      </c>
      <c r="J17" s="49" t="n">
        <f aca="false">I17</f>
        <v>1042</v>
      </c>
      <c r="K17" s="51"/>
      <c r="L17" s="55"/>
      <c r="M17" s="55"/>
      <c r="N17" s="55"/>
      <c r="O17" s="49" t="n">
        <f aca="false">H17+SUM(K17:N17)</f>
        <v>1042</v>
      </c>
      <c r="P17" s="51" t="n">
        <v>1041.81</v>
      </c>
      <c r="Q17" s="53" t="n">
        <f aca="false">ROUND(P17/$O17*100,0)</f>
        <v>100</v>
      </c>
      <c r="R17" s="51" t="n">
        <v>1041.81</v>
      </c>
      <c r="S17" s="53" t="n">
        <f aca="false">ROUND(R17/$O17*100,0)</f>
        <v>100</v>
      </c>
      <c r="T17" s="55" t="n">
        <v>1041.81</v>
      </c>
      <c r="U17" s="53" t="n">
        <f aca="false">ROUND(T17/$O17*100,0)</f>
        <v>100</v>
      </c>
      <c r="V17" s="55" t="n">
        <v>1041.81</v>
      </c>
      <c r="W17" s="53" t="n">
        <f aca="false">ROUND(V17/$O17*100,0)</f>
        <v>100</v>
      </c>
    </row>
    <row r="18" customFormat="false" ht="12.8" hidden="false" customHeight="false" outlineLevel="0" collapsed="false">
      <c r="A18" s="69"/>
      <c r="B18" s="47"/>
      <c r="C18" s="75" t="n">
        <v>312001</v>
      </c>
      <c r="D18" s="70" t="n">
        <v>15</v>
      </c>
      <c r="E18" s="75" t="n">
        <v>111</v>
      </c>
      <c r="F18" s="47" t="s">
        <v>101</v>
      </c>
      <c r="G18" s="47" t="s">
        <v>162</v>
      </c>
      <c r="H18" s="49" t="n">
        <v>1750</v>
      </c>
      <c r="I18" s="50" t="n">
        <f aca="false">H18</f>
        <v>1750</v>
      </c>
      <c r="J18" s="50" t="n">
        <f aca="false">I18</f>
        <v>1750</v>
      </c>
      <c r="K18" s="51"/>
      <c r="L18" s="55"/>
      <c r="M18" s="55"/>
      <c r="N18" s="55"/>
      <c r="O18" s="49" t="n">
        <f aca="false">H18+SUM(K18:N18)</f>
        <v>1750</v>
      </c>
      <c r="P18" s="51" t="n">
        <v>531</v>
      </c>
      <c r="Q18" s="53" t="n">
        <f aca="false">ROUND(P18/$O18*100,0)</f>
        <v>30</v>
      </c>
      <c r="R18" s="51" t="n">
        <v>1062</v>
      </c>
      <c r="S18" s="53" t="n">
        <f aca="false">ROUND(R18/$O18*100,0)</f>
        <v>61</v>
      </c>
      <c r="T18" s="55" t="n">
        <v>1062</v>
      </c>
      <c r="U18" s="53" t="n">
        <f aca="false">ROUND(T18/$O18*100,0)</f>
        <v>61</v>
      </c>
      <c r="V18" s="55" t="n">
        <v>1350</v>
      </c>
      <c r="W18" s="53" t="n">
        <f aca="false">ROUND(V18/$O18*100,0)</f>
        <v>77</v>
      </c>
    </row>
    <row r="19" customFormat="false" ht="12.8" hidden="false" customHeight="false" outlineLevel="0" collapsed="false">
      <c r="A19" s="69"/>
      <c r="B19" s="47"/>
      <c r="C19" s="75" t="n">
        <v>312001</v>
      </c>
      <c r="D19" s="70" t="n">
        <v>16</v>
      </c>
      <c r="E19" s="75" t="s">
        <v>163</v>
      </c>
      <c r="F19" s="47" t="s">
        <v>101</v>
      </c>
      <c r="G19" s="47" t="s">
        <v>164</v>
      </c>
      <c r="H19" s="49" t="n">
        <v>5950</v>
      </c>
      <c r="I19" s="50" t="n">
        <v>0</v>
      </c>
      <c r="J19" s="50" t="n">
        <f aca="false">I19</f>
        <v>0</v>
      </c>
      <c r="K19" s="51" t="n">
        <v>3000</v>
      </c>
      <c r="L19" s="55"/>
      <c r="M19" s="55"/>
      <c r="N19" s="55"/>
      <c r="O19" s="49" t="n">
        <f aca="false">H19+SUM(K19:N19)</f>
        <v>8950</v>
      </c>
      <c r="P19" s="51" t="n">
        <v>3460.47</v>
      </c>
      <c r="Q19" s="53" t="n">
        <f aca="false">ROUND(P19/$O19*100,0)</f>
        <v>39</v>
      </c>
      <c r="R19" s="51" t="n">
        <v>7203.17</v>
      </c>
      <c r="S19" s="53" t="n">
        <f aca="false">ROUND(R19/$O19*100,0)</f>
        <v>80</v>
      </c>
      <c r="T19" s="55" t="n">
        <v>8992.78</v>
      </c>
      <c r="U19" s="53" t="n">
        <f aca="false">ROUND(T19/$O19*100,0)</f>
        <v>100</v>
      </c>
      <c r="V19" s="55" t="n">
        <v>8992.78</v>
      </c>
      <c r="W19" s="53" t="n">
        <f aca="false">ROUND(V19/$O19*100,0)</f>
        <v>100</v>
      </c>
    </row>
    <row r="20" customFormat="false" ht="12.8" hidden="false" customHeight="false" outlineLevel="0" collapsed="false">
      <c r="A20" s="69"/>
      <c r="B20" s="47"/>
      <c r="C20" s="75" t="n">
        <v>312001</v>
      </c>
      <c r="D20" s="70" t="n">
        <v>16</v>
      </c>
      <c r="E20" s="75" t="s">
        <v>165</v>
      </c>
      <c r="F20" s="47" t="s">
        <v>101</v>
      </c>
      <c r="G20" s="47" t="s">
        <v>166</v>
      </c>
      <c r="H20" s="49" t="n">
        <v>1050</v>
      </c>
      <c r="I20" s="50" t="n">
        <v>0</v>
      </c>
      <c r="J20" s="50" t="n">
        <v>0</v>
      </c>
      <c r="K20" s="51" t="n">
        <v>530</v>
      </c>
      <c r="L20" s="55"/>
      <c r="M20" s="55"/>
      <c r="N20" s="55"/>
      <c r="O20" s="49" t="n">
        <f aca="false">H20+SUM(K20:N20)</f>
        <v>1580</v>
      </c>
      <c r="P20" s="51" t="n">
        <v>610.67</v>
      </c>
      <c r="Q20" s="53" t="n">
        <f aca="false">ROUND(P20/$O20*100,0)</f>
        <v>39</v>
      </c>
      <c r="R20" s="51" t="n">
        <v>1271.15</v>
      </c>
      <c r="S20" s="53" t="n">
        <f aca="false">ROUND(R20/$O20*100,0)</f>
        <v>80</v>
      </c>
      <c r="T20" s="55" t="n">
        <v>1586.96</v>
      </c>
      <c r="U20" s="53" t="n">
        <f aca="false">ROUND(T20/$O20*100,0)</f>
        <v>100</v>
      </c>
      <c r="V20" s="55" t="n">
        <v>1586.96</v>
      </c>
      <c r="W20" s="53" t="n">
        <f aca="false">ROUND(V20/$O20*100,0)</f>
        <v>100</v>
      </c>
    </row>
    <row r="21" customFormat="false" ht="12.8" hidden="false" customHeight="false" outlineLevel="0" collapsed="false">
      <c r="A21" s="69"/>
      <c r="B21" s="47"/>
      <c r="C21" s="75" t="n">
        <v>312001</v>
      </c>
      <c r="D21" s="70" t="n">
        <v>17</v>
      </c>
      <c r="E21" s="75" t="n">
        <v>111</v>
      </c>
      <c r="F21" s="47" t="s">
        <v>101</v>
      </c>
      <c r="G21" s="47" t="s">
        <v>84</v>
      </c>
      <c r="H21" s="49" t="n">
        <v>38400</v>
      </c>
      <c r="I21" s="50" t="n">
        <f aca="false">H21</f>
        <v>38400</v>
      </c>
      <c r="J21" s="50" t="n">
        <f aca="false">I21</f>
        <v>38400</v>
      </c>
      <c r="K21" s="51"/>
      <c r="L21" s="55"/>
      <c r="M21" s="55"/>
      <c r="N21" s="55"/>
      <c r="O21" s="49" t="n">
        <f aca="false">H21+SUM(K21:N21)</f>
        <v>38400</v>
      </c>
      <c r="P21" s="51" t="n">
        <v>9600</v>
      </c>
      <c r="Q21" s="53" t="n">
        <f aca="false">ROUND(P21/$O21*100,0)</f>
        <v>25</v>
      </c>
      <c r="R21" s="51" t="n">
        <v>19200</v>
      </c>
      <c r="S21" s="53" t="n">
        <f aca="false">ROUND(R21/$O21*100,0)</f>
        <v>50</v>
      </c>
      <c r="T21" s="55" t="n">
        <v>28800</v>
      </c>
      <c r="U21" s="53" t="n">
        <f aca="false">ROUND(T21/$O21*100,0)</f>
        <v>75</v>
      </c>
      <c r="V21" s="55" t="n">
        <v>38400</v>
      </c>
      <c r="W21" s="53" t="n">
        <f aca="false">ROUND(V21/$O21*100,0)</f>
        <v>100</v>
      </c>
    </row>
    <row r="22" customFormat="false" ht="12.8" hidden="false" customHeight="false" outlineLevel="0" collapsed="false">
      <c r="A22" s="46"/>
      <c r="B22" s="61"/>
      <c r="C22" s="75" t="n">
        <v>312001</v>
      </c>
      <c r="D22" s="70" t="n">
        <v>18</v>
      </c>
      <c r="E22" s="75" t="s">
        <v>163</v>
      </c>
      <c r="F22" s="61" t="s">
        <v>101</v>
      </c>
      <c r="G22" s="61" t="s">
        <v>167</v>
      </c>
      <c r="H22" s="49" t="n">
        <v>23215</v>
      </c>
      <c r="I22" s="49" t="n">
        <v>0</v>
      </c>
      <c r="J22" s="49" t="n">
        <v>0</v>
      </c>
      <c r="K22" s="51"/>
      <c r="L22" s="55"/>
      <c r="M22" s="55"/>
      <c r="N22" s="55"/>
      <c r="O22" s="49" t="n">
        <f aca="false">H22+SUM(K22:N22)</f>
        <v>23215</v>
      </c>
      <c r="P22" s="51" t="n">
        <v>4355.84</v>
      </c>
      <c r="Q22" s="53" t="n">
        <f aca="false">ROUND(P22/$O22*100,0)</f>
        <v>19</v>
      </c>
      <c r="R22" s="51" t="n">
        <v>6442.98</v>
      </c>
      <c r="S22" s="53" t="n">
        <f aca="false">ROUND(R22/$O22*100,0)</f>
        <v>28</v>
      </c>
      <c r="T22" s="55" t="n">
        <v>13994.34</v>
      </c>
      <c r="U22" s="53" t="n">
        <f aca="false">ROUND(T22/$O22*100,0)</f>
        <v>60</v>
      </c>
      <c r="V22" s="55" t="n">
        <v>21453.93</v>
      </c>
      <c r="W22" s="53" t="n">
        <f aca="false">ROUND(V22/$O22*100,0)</f>
        <v>92</v>
      </c>
    </row>
    <row r="23" customFormat="false" ht="12.8" hidden="false" customHeight="false" outlineLevel="0" collapsed="false">
      <c r="A23" s="46"/>
      <c r="B23" s="61"/>
      <c r="C23" s="75" t="n">
        <v>312001</v>
      </c>
      <c r="D23" s="70" t="n">
        <v>18</v>
      </c>
      <c r="E23" s="75" t="s">
        <v>165</v>
      </c>
      <c r="F23" s="61" t="s">
        <v>101</v>
      </c>
      <c r="G23" s="61" t="s">
        <v>168</v>
      </c>
      <c r="H23" s="49" t="n">
        <v>4097</v>
      </c>
      <c r="I23" s="49" t="n">
        <v>0</v>
      </c>
      <c r="J23" s="49" t="n">
        <v>0</v>
      </c>
      <c r="K23" s="51"/>
      <c r="L23" s="55"/>
      <c r="M23" s="55"/>
      <c r="N23" s="55"/>
      <c r="O23" s="49" t="n">
        <f aca="false">H23+SUM(K23:N23)</f>
        <v>4097</v>
      </c>
      <c r="P23" s="51" t="n">
        <v>768.68</v>
      </c>
      <c r="Q23" s="53" t="n">
        <f aca="false">ROUND(P23/$O23*100,0)</f>
        <v>19</v>
      </c>
      <c r="R23" s="51" t="n">
        <v>1137</v>
      </c>
      <c r="S23" s="53" t="n">
        <f aca="false">ROUND(R23/$O23*100,0)</f>
        <v>28</v>
      </c>
      <c r="T23" s="55" t="n">
        <v>2469.59</v>
      </c>
      <c r="U23" s="53" t="n">
        <f aca="false">ROUND(T23/$O23*100,0)</f>
        <v>60</v>
      </c>
      <c r="V23" s="55" t="n">
        <v>3785.99</v>
      </c>
      <c r="W23" s="53" t="n">
        <f aca="false">ROUND(V23/$O23*100,0)</f>
        <v>92</v>
      </c>
    </row>
    <row r="24" customFormat="false" ht="12.8" hidden="false" customHeight="false" outlineLevel="0" collapsed="false">
      <c r="A24" s="69"/>
      <c r="B24" s="47"/>
      <c r="C24" s="75" t="n">
        <v>312001</v>
      </c>
      <c r="D24" s="70" t="n">
        <v>19</v>
      </c>
      <c r="E24" s="75" t="n">
        <v>111</v>
      </c>
      <c r="F24" s="47" t="s">
        <v>101</v>
      </c>
      <c r="G24" s="47" t="s">
        <v>169</v>
      </c>
      <c r="H24" s="49" t="n">
        <v>4095</v>
      </c>
      <c r="I24" s="50" t="n">
        <f aca="false">H24</f>
        <v>4095</v>
      </c>
      <c r="J24" s="50" t="n">
        <f aca="false">I24</f>
        <v>4095</v>
      </c>
      <c r="K24" s="51"/>
      <c r="L24" s="55"/>
      <c r="M24" s="55"/>
      <c r="N24" s="55"/>
      <c r="O24" s="49" t="n">
        <f aca="false">H24+SUM(K24:N24)</f>
        <v>4095</v>
      </c>
      <c r="P24" s="51" t="n">
        <v>1365</v>
      </c>
      <c r="Q24" s="53" t="n">
        <f aca="false">ROUND(P24/$O24*100,0)</f>
        <v>33</v>
      </c>
      <c r="R24" s="51" t="n">
        <v>2047.5</v>
      </c>
      <c r="S24" s="53" t="n">
        <f aca="false">ROUND(R24/$O24*100,0)</f>
        <v>50</v>
      </c>
      <c r="T24" s="55" t="n">
        <v>3412.5</v>
      </c>
      <c r="U24" s="53" t="n">
        <f aca="false">ROUND(T24/$O24*100,0)</f>
        <v>83</v>
      </c>
      <c r="V24" s="55" t="n">
        <v>4095</v>
      </c>
      <c r="W24" s="53" t="n">
        <f aca="false">ROUND(V24/$O24*100,0)</f>
        <v>100</v>
      </c>
    </row>
    <row r="25" customFormat="false" ht="12.8" hidden="false" customHeight="false" outlineLevel="0" collapsed="false">
      <c r="A25" s="69"/>
      <c r="B25" s="47"/>
      <c r="C25" s="75" t="n">
        <v>312001</v>
      </c>
      <c r="D25" s="70" t="n">
        <v>20</v>
      </c>
      <c r="E25" s="75" t="n">
        <v>111</v>
      </c>
      <c r="F25" s="47" t="s">
        <v>101</v>
      </c>
      <c r="G25" s="47" t="s">
        <v>170</v>
      </c>
      <c r="H25" s="49" t="n">
        <v>0</v>
      </c>
      <c r="I25" s="50" t="n">
        <f aca="false">H25</f>
        <v>0</v>
      </c>
      <c r="J25" s="50" t="n">
        <f aca="false">I25</f>
        <v>0</v>
      </c>
      <c r="K25" s="51" t="n">
        <v>792</v>
      </c>
      <c r="L25" s="55"/>
      <c r="M25" s="55"/>
      <c r="N25" s="55"/>
      <c r="O25" s="49" t="n">
        <f aca="false">H25+SUM(K25:N25)</f>
        <v>792</v>
      </c>
      <c r="P25" s="51" t="n">
        <v>0</v>
      </c>
      <c r="Q25" s="53" t="n">
        <f aca="false">ROUND(P25/$O25*100,0)</f>
        <v>0</v>
      </c>
      <c r="R25" s="51" t="n">
        <v>792</v>
      </c>
      <c r="S25" s="53" t="n">
        <f aca="false">ROUND(R25/$O25*100,0)</f>
        <v>100</v>
      </c>
      <c r="T25" s="55" t="n">
        <v>792</v>
      </c>
      <c r="U25" s="53" t="n">
        <f aca="false">ROUND(T25/$O25*100,0)</f>
        <v>100</v>
      </c>
      <c r="V25" s="55" t="n">
        <v>792</v>
      </c>
      <c r="W25" s="53" t="n">
        <f aca="false">ROUND(V25/$O25*100,0)</f>
        <v>100</v>
      </c>
    </row>
    <row r="26" customFormat="false" ht="12.8" hidden="false" customHeight="false" outlineLevel="0" collapsed="false">
      <c r="A26" s="71"/>
      <c r="B26" s="72"/>
      <c r="C26" s="72"/>
      <c r="D26" s="74"/>
      <c r="E26" s="72"/>
      <c r="F26" s="72"/>
      <c r="G26" s="63" t="s">
        <v>26</v>
      </c>
      <c r="H26" s="65" t="n">
        <f aca="false">SUM(H3:H25)</f>
        <v>480248</v>
      </c>
      <c r="I26" s="65" t="n">
        <f aca="false">SUM(I3:I25)</f>
        <v>445936</v>
      </c>
      <c r="J26" s="65" t="n">
        <f aca="false">SUM(J3:J25)</f>
        <v>445936</v>
      </c>
      <c r="K26" s="66" t="n">
        <f aca="false">SUM(K3:K25)</f>
        <v>4379.39</v>
      </c>
      <c r="L26" s="65" t="n">
        <f aca="false">SUM(L3:L25)</f>
        <v>-720</v>
      </c>
      <c r="M26" s="65" t="n">
        <f aca="false">SUM(M3:M25)</f>
        <v>0</v>
      </c>
      <c r="N26" s="65" t="n">
        <f aca="false">SUM(N3:N25)</f>
        <v>0</v>
      </c>
      <c r="O26" s="65" t="n">
        <f aca="false">SUM(O3:O25)</f>
        <v>483907.39</v>
      </c>
      <c r="P26" s="65" t="n">
        <f aca="false">SUM(P3:P25)</f>
        <v>129380.29</v>
      </c>
      <c r="Q26" s="64" t="n">
        <f aca="false">ROUND(P26/$O26*100,0)</f>
        <v>27</v>
      </c>
      <c r="R26" s="65" t="n">
        <f aca="false">SUM(R3:R25)</f>
        <v>245981.58</v>
      </c>
      <c r="S26" s="64" t="n">
        <f aca="false">ROUND(R26/$O26*100,0)</f>
        <v>51</v>
      </c>
      <c r="T26" s="65" t="n">
        <f aca="false">SUM(T3:T25)</f>
        <v>363105.21</v>
      </c>
      <c r="U26" s="64" t="n">
        <f aca="false">ROUND(T26/$O26*100,0)</f>
        <v>75</v>
      </c>
      <c r="V26" s="65" t="n">
        <f aca="false">SUM(V3:V25)</f>
        <v>488628.14</v>
      </c>
      <c r="W26" s="64" t="n">
        <f aca="false">ROUND(V26/$O26*100,0)</f>
        <v>101</v>
      </c>
    </row>
  </sheetData>
  <sheetProtection sheet="true" objects="true" scenarios="true"/>
  <mergeCells count="5">
    <mergeCell ref="A1:G1"/>
    <mergeCell ref="H1:J1"/>
    <mergeCell ref="K1:N1"/>
    <mergeCell ref="O1:O2"/>
    <mergeCell ref="P1:W1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9FF99"/>
    <pageSetUpPr fitToPage="false"/>
  </sheetPr>
  <dimension ref="A1:W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28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81"/>
      <c r="B3" s="82"/>
      <c r="C3" s="83" t="n">
        <v>453</v>
      </c>
      <c r="D3" s="84" t="n">
        <v>1</v>
      </c>
      <c r="E3" s="85" t="s">
        <v>150</v>
      </c>
      <c r="F3" s="85" t="s">
        <v>171</v>
      </c>
      <c r="G3" s="86" t="s">
        <v>172</v>
      </c>
      <c r="H3" s="49" t="n">
        <f aca="false">ROUND(1209.8,0)</f>
        <v>1210</v>
      </c>
      <c r="I3" s="50" t="n">
        <v>0</v>
      </c>
      <c r="J3" s="50" t="n">
        <v>0</v>
      </c>
      <c r="K3" s="51"/>
      <c r="L3" s="55"/>
      <c r="M3" s="55"/>
      <c r="N3" s="55"/>
      <c r="O3" s="49" t="n">
        <f aca="false">H3+SUM(K3:N3)</f>
        <v>1210</v>
      </c>
      <c r="P3" s="51" t="n">
        <v>1209.8</v>
      </c>
      <c r="Q3" s="53" t="n">
        <f aca="false">ROUND(P3/$O3*100,0)</f>
        <v>100</v>
      </c>
      <c r="R3" s="51" t="n">
        <v>1209.8</v>
      </c>
      <c r="S3" s="53" t="n">
        <f aca="false">ROUND(R3/$O3*100,0)</f>
        <v>100</v>
      </c>
      <c r="T3" s="55" t="n">
        <v>1209.8</v>
      </c>
      <c r="U3" s="53" t="n">
        <f aca="false">ROUND(T3/$O3*100,0)</f>
        <v>100</v>
      </c>
      <c r="V3" s="55" t="n">
        <v>1209.8</v>
      </c>
      <c r="W3" s="53" t="n">
        <f aca="false">ROUND(V3/$O3*100,0)</f>
        <v>100</v>
      </c>
    </row>
    <row r="4" customFormat="false" ht="12.8" hidden="false" customHeight="false" outlineLevel="0" collapsed="false">
      <c r="A4" s="81"/>
      <c r="B4" s="82"/>
      <c r="C4" s="83" t="n">
        <v>453</v>
      </c>
      <c r="D4" s="84" t="n">
        <v>2</v>
      </c>
      <c r="E4" s="85" t="s">
        <v>150</v>
      </c>
      <c r="F4" s="85" t="s">
        <v>171</v>
      </c>
      <c r="G4" s="86" t="s">
        <v>173</v>
      </c>
      <c r="H4" s="49" t="n">
        <v>10000</v>
      </c>
      <c r="I4" s="50" t="n">
        <v>0</v>
      </c>
      <c r="J4" s="50" t="n">
        <v>0</v>
      </c>
      <c r="K4" s="51"/>
      <c r="L4" s="55"/>
      <c r="M4" s="55"/>
      <c r="N4" s="55"/>
      <c r="O4" s="49" t="n">
        <f aca="false">H4+SUM(K4:N4)</f>
        <v>10000</v>
      </c>
      <c r="P4" s="51" t="n">
        <v>10000</v>
      </c>
      <c r="Q4" s="53" t="n">
        <f aca="false">ROUND(P4/$O4*100,0)</f>
        <v>100</v>
      </c>
      <c r="R4" s="51" t="n">
        <v>10000</v>
      </c>
      <c r="S4" s="53" t="n">
        <f aca="false">ROUND(R4/$O4*100,0)</f>
        <v>100</v>
      </c>
      <c r="T4" s="55" t="n">
        <v>10000</v>
      </c>
      <c r="U4" s="53" t="n">
        <f aca="false">ROUND(T4/$O4*100,0)</f>
        <v>100</v>
      </c>
      <c r="V4" s="55" t="n">
        <v>10000</v>
      </c>
      <c r="W4" s="53" t="n">
        <f aca="false">ROUND(V4/$O4*100,0)</f>
        <v>100</v>
      </c>
    </row>
    <row r="5" customFormat="false" ht="12.8" hidden="false" customHeight="false" outlineLevel="0" collapsed="false">
      <c r="A5" s="87"/>
      <c r="B5" s="88"/>
      <c r="C5" s="89" t="n">
        <v>453</v>
      </c>
      <c r="D5" s="84" t="n">
        <v>3</v>
      </c>
      <c r="E5" s="90" t="s">
        <v>150</v>
      </c>
      <c r="F5" s="90" t="s">
        <v>171</v>
      </c>
      <c r="G5" s="91" t="s">
        <v>174</v>
      </c>
      <c r="H5" s="49" t="n">
        <v>6121</v>
      </c>
      <c r="I5" s="49" t="n">
        <v>0</v>
      </c>
      <c r="J5" s="49" t="n">
        <v>0</v>
      </c>
      <c r="K5" s="51"/>
      <c r="L5" s="55"/>
      <c r="M5" s="55"/>
      <c r="N5" s="55"/>
      <c r="O5" s="49" t="n">
        <f aca="false">H5+SUM(K5:N5)</f>
        <v>6121</v>
      </c>
      <c r="P5" s="51" t="n">
        <v>6120.61</v>
      </c>
      <c r="Q5" s="53" t="n">
        <f aca="false">ROUND(P5/$O5*100,0)</f>
        <v>100</v>
      </c>
      <c r="R5" s="51" t="n">
        <v>6120.61</v>
      </c>
      <c r="S5" s="53" t="n">
        <f aca="false">ROUND(R5/$O5*100,0)</f>
        <v>100</v>
      </c>
      <c r="T5" s="55" t="n">
        <v>6120.61</v>
      </c>
      <c r="U5" s="53" t="n">
        <f aca="false">ROUND(T5/$O5*100,0)</f>
        <v>100</v>
      </c>
      <c r="V5" s="55" t="n">
        <v>6120.61</v>
      </c>
      <c r="W5" s="53" t="n">
        <f aca="false">ROUND(V5/$O5*100,0)</f>
        <v>100</v>
      </c>
    </row>
    <row r="6" customFormat="false" ht="12.8" hidden="false" customHeight="false" outlineLevel="0" collapsed="false">
      <c r="A6" s="81"/>
      <c r="B6" s="82"/>
      <c r="C6" s="83" t="n">
        <v>453</v>
      </c>
      <c r="D6" s="84"/>
      <c r="E6" s="83" t="n">
        <v>41</v>
      </c>
      <c r="F6" s="85" t="s">
        <v>171</v>
      </c>
      <c r="G6" s="86" t="s">
        <v>175</v>
      </c>
      <c r="H6" s="49" t="n">
        <f aca="false">ROUND(18294.12,0)-6121</f>
        <v>12173</v>
      </c>
      <c r="I6" s="50" t="n">
        <v>0</v>
      </c>
      <c r="J6" s="50" t="n">
        <v>0</v>
      </c>
      <c r="K6" s="51"/>
      <c r="L6" s="55"/>
      <c r="M6" s="55"/>
      <c r="N6" s="55"/>
      <c r="O6" s="49" t="n">
        <f aca="false">H6+SUM(K6:N6)</f>
        <v>12173</v>
      </c>
      <c r="P6" s="51" t="n">
        <v>12173.51</v>
      </c>
      <c r="Q6" s="53" t="n">
        <f aca="false">ROUND(P6/$O6*100,0)</f>
        <v>100</v>
      </c>
      <c r="R6" s="51" t="n">
        <v>12173.51</v>
      </c>
      <c r="S6" s="53" t="n">
        <f aca="false">ROUND(R6/$O6*100,0)</f>
        <v>100</v>
      </c>
      <c r="T6" s="55" t="n">
        <v>12173.51</v>
      </c>
      <c r="U6" s="53" t="n">
        <f aca="false">ROUND(T6/$O6*100,0)</f>
        <v>100</v>
      </c>
      <c r="V6" s="55" t="n">
        <v>12173.51</v>
      </c>
      <c r="W6" s="53" t="n">
        <f aca="false">ROUND(V6/$O6*100,0)</f>
        <v>100</v>
      </c>
    </row>
    <row r="7" customFormat="false" ht="12.8" hidden="false" customHeight="false" outlineLevel="0" collapsed="false">
      <c r="A7" s="81"/>
      <c r="B7" s="82"/>
      <c r="C7" s="83" t="n">
        <v>454001</v>
      </c>
      <c r="D7" s="84"/>
      <c r="E7" s="83" t="n">
        <v>41</v>
      </c>
      <c r="F7" s="85" t="s">
        <v>171</v>
      </c>
      <c r="G7" s="86" t="s">
        <v>176</v>
      </c>
      <c r="H7" s="49" t="n">
        <f aca="false">ROUND(734.43,0)</f>
        <v>734</v>
      </c>
      <c r="I7" s="50" t="n">
        <v>0</v>
      </c>
      <c r="J7" s="50" t="n">
        <v>0</v>
      </c>
      <c r="K7" s="51"/>
      <c r="L7" s="55"/>
      <c r="M7" s="55"/>
      <c r="N7" s="55"/>
      <c r="O7" s="49" t="n">
        <f aca="false">H7+SUM(K7:N7)</f>
        <v>734</v>
      </c>
      <c r="P7" s="51" t="n">
        <v>734.43</v>
      </c>
      <c r="Q7" s="53" t="n">
        <f aca="false">ROUND(P7/$O7*100,0)</f>
        <v>100</v>
      </c>
      <c r="R7" s="51" t="n">
        <v>734.43</v>
      </c>
      <c r="S7" s="53" t="n">
        <f aca="false">ROUND(R7/$O7*100,0)</f>
        <v>100</v>
      </c>
      <c r="T7" s="55" t="n">
        <v>734.43</v>
      </c>
      <c r="U7" s="53" t="n">
        <f aca="false">ROUND(T7/$O7*100,0)</f>
        <v>100</v>
      </c>
      <c r="V7" s="55" t="n">
        <v>734.43</v>
      </c>
      <c r="W7" s="53" t="n">
        <f aca="false">ROUND(V7/$O7*100,0)</f>
        <v>100</v>
      </c>
    </row>
    <row r="8" customFormat="false" ht="12.8" hidden="false" customHeight="false" outlineLevel="0" collapsed="false">
      <c r="A8" s="92"/>
      <c r="B8" s="93"/>
      <c r="C8" s="94"/>
      <c r="D8" s="95"/>
      <c r="E8" s="93"/>
      <c r="F8" s="93"/>
      <c r="G8" s="63" t="s">
        <v>177</v>
      </c>
      <c r="H8" s="65" t="n">
        <f aca="false">SUM(H3:H7)</f>
        <v>30238</v>
      </c>
      <c r="I8" s="65" t="n">
        <f aca="false">SUM(I3:I7)</f>
        <v>0</v>
      </c>
      <c r="J8" s="65" t="n">
        <f aca="false">SUM(J3:J7)</f>
        <v>0</v>
      </c>
      <c r="K8" s="66" t="n">
        <f aca="false">SUM(K3:K7)</f>
        <v>0</v>
      </c>
      <c r="L8" s="65" t="n">
        <f aca="false">SUM(L3:L7)</f>
        <v>0</v>
      </c>
      <c r="M8" s="65" t="n">
        <f aca="false">SUM(M3:M7)</f>
        <v>0</v>
      </c>
      <c r="N8" s="65" t="n">
        <f aca="false">SUM(N3:N7)</f>
        <v>0</v>
      </c>
      <c r="O8" s="65" t="n">
        <f aca="false">SUM(O3:O7)</f>
        <v>30238</v>
      </c>
      <c r="P8" s="65" t="n">
        <f aca="false">SUM(P3:P7)</f>
        <v>30238.35</v>
      </c>
      <c r="Q8" s="64" t="n">
        <f aca="false">ROUND(P8/$O8*100,0)</f>
        <v>100</v>
      </c>
      <c r="R8" s="65" t="n">
        <f aca="false">SUM(R3:R7)</f>
        <v>30238.35</v>
      </c>
      <c r="S8" s="64" t="n">
        <f aca="false">ROUND(R8/$O8*100,0)</f>
        <v>100</v>
      </c>
      <c r="T8" s="65" t="n">
        <f aca="false">SUM(T3:T7)</f>
        <v>30238.35</v>
      </c>
      <c r="U8" s="64" t="n">
        <f aca="false">ROUND(T8/$O8*100,0)</f>
        <v>100</v>
      </c>
      <c r="V8" s="65" t="n">
        <f aca="false">SUM(V3:V7)</f>
        <v>30238.35</v>
      </c>
      <c r="W8" s="64" t="n">
        <f aca="false">ROUND(V8/$O8*100,0)</f>
        <v>100</v>
      </c>
    </row>
  </sheetData>
  <sheetProtection sheet="true" objects="true" scenarios="true"/>
  <mergeCells count="5">
    <mergeCell ref="A1:G1"/>
    <mergeCell ref="H1:J1"/>
    <mergeCell ref="K1:N1"/>
    <mergeCell ref="O1:O2"/>
    <mergeCell ref="P1:W1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1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178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10100</v>
      </c>
      <c r="B3" s="97" t="s">
        <v>179</v>
      </c>
      <c r="C3" s="85" t="n">
        <v>611</v>
      </c>
      <c r="D3" s="98"/>
      <c r="E3" s="85" t="n">
        <v>41</v>
      </c>
      <c r="F3" s="85" t="s">
        <v>101</v>
      </c>
      <c r="G3" s="99" t="s">
        <v>180</v>
      </c>
      <c r="H3" s="58" t="n">
        <v>28452</v>
      </c>
      <c r="I3" s="100" t="n">
        <v>29021</v>
      </c>
      <c r="J3" s="100" t="n">
        <v>29601</v>
      </c>
      <c r="K3" s="59"/>
      <c r="L3" s="60" t="n">
        <v>-15.35</v>
      </c>
      <c r="M3" s="60"/>
      <c r="N3" s="60" t="n">
        <v>40</v>
      </c>
      <c r="O3" s="49" t="n">
        <f aca="false">H3+SUM(K3:N3)</f>
        <v>28476.65</v>
      </c>
      <c r="P3" s="59" t="n">
        <v>7157.12</v>
      </c>
      <c r="Q3" s="53" t="n">
        <f aca="false">ROUND(P3/$O3*100,0)</f>
        <v>25</v>
      </c>
      <c r="R3" s="59" t="n">
        <v>14265.8</v>
      </c>
      <c r="S3" s="53" t="n">
        <f aca="false">ROUND(R3/$O3*100,0)</f>
        <v>50</v>
      </c>
      <c r="T3" s="60" t="n">
        <v>21363.59</v>
      </c>
      <c r="U3" s="53" t="n">
        <f aca="false">ROUND(T3/$O3*100,0)</f>
        <v>75</v>
      </c>
      <c r="V3" s="60" t="n">
        <v>28476.59</v>
      </c>
      <c r="W3" s="53" t="n">
        <f aca="false">ROUND(V3/$O3*100,0)</f>
        <v>100</v>
      </c>
    </row>
    <row r="4" customFormat="false" ht="12.8" hidden="false" customHeight="false" outlineLevel="0" collapsed="false">
      <c r="A4" s="96" t="n">
        <v>10100</v>
      </c>
      <c r="B4" s="97" t="s">
        <v>179</v>
      </c>
      <c r="C4" s="83" t="n">
        <v>610</v>
      </c>
      <c r="D4" s="84"/>
      <c r="E4" s="83" t="n">
        <v>41</v>
      </c>
      <c r="F4" s="85" t="s">
        <v>101</v>
      </c>
      <c r="G4" s="47" t="s">
        <v>181</v>
      </c>
      <c r="H4" s="49" t="n">
        <f aca="false">SUM(H3:H3)</f>
        <v>28452</v>
      </c>
      <c r="I4" s="49" t="n">
        <f aca="false">SUM(I3:I3)</f>
        <v>29021</v>
      </c>
      <c r="J4" s="49" t="n">
        <f aca="false">SUM(J3:J3)</f>
        <v>29601</v>
      </c>
      <c r="K4" s="51" t="n">
        <f aca="false">SUM(K3:K3)</f>
        <v>0</v>
      </c>
      <c r="L4" s="49" t="n">
        <f aca="false">SUM(L3:L3)</f>
        <v>-15.35</v>
      </c>
      <c r="M4" s="49" t="n">
        <f aca="false">SUM(M3:M3)</f>
        <v>0</v>
      </c>
      <c r="N4" s="49" t="n">
        <f aca="false">SUM(N3:N3)</f>
        <v>40</v>
      </c>
      <c r="O4" s="49" t="n">
        <f aca="false">SUM(O3:O3)</f>
        <v>28476.65</v>
      </c>
      <c r="P4" s="51" t="n">
        <f aca="false">SUM(P3:P3)</f>
        <v>7157.12</v>
      </c>
      <c r="Q4" s="53" t="n">
        <f aca="false">ROUND(P4/$O4*100,0)</f>
        <v>25</v>
      </c>
      <c r="R4" s="51" t="n">
        <f aca="false">SUM(R3:R3)</f>
        <v>14265.8</v>
      </c>
      <c r="S4" s="53" t="n">
        <f aca="false">ROUND(R4/$O4*100,0)</f>
        <v>50</v>
      </c>
      <c r="T4" s="49" t="n">
        <f aca="false">SUM(T3:T3)</f>
        <v>21363.59</v>
      </c>
      <c r="U4" s="53" t="n">
        <f aca="false">ROUND(T4/$O4*100,0)</f>
        <v>75</v>
      </c>
      <c r="V4" s="49" t="n">
        <f aca="false">SUM(V3:V3)</f>
        <v>28476.59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10100</v>
      </c>
      <c r="B5" s="97" t="s">
        <v>179</v>
      </c>
      <c r="C5" s="83" t="n">
        <v>621</v>
      </c>
      <c r="D5" s="84"/>
      <c r="E5" s="83" t="n">
        <v>41</v>
      </c>
      <c r="F5" s="85" t="s">
        <v>101</v>
      </c>
      <c r="G5" s="47" t="s">
        <v>182</v>
      </c>
      <c r="H5" s="49" t="n">
        <v>2845</v>
      </c>
      <c r="I5" s="50" t="n">
        <v>2902</v>
      </c>
      <c r="J5" s="50" t="n">
        <v>2960</v>
      </c>
      <c r="K5" s="51"/>
      <c r="L5" s="55"/>
      <c r="M5" s="55"/>
      <c r="N5" s="55" t="n">
        <v>257.6</v>
      </c>
      <c r="O5" s="49" t="n">
        <f aca="false">H5+SUM(K5:N5)</f>
        <v>3102.6</v>
      </c>
      <c r="P5" s="51" t="n">
        <v>908.87</v>
      </c>
      <c r="Q5" s="53" t="n">
        <f aca="false">ROUND(P5/$O5*100,0)</f>
        <v>29</v>
      </c>
      <c r="R5" s="51" t="n">
        <v>1633.79</v>
      </c>
      <c r="S5" s="53" t="n">
        <f aca="false">ROUND(R5/$O5*100,0)</f>
        <v>53</v>
      </c>
      <c r="T5" s="55" t="n">
        <v>2377.68</v>
      </c>
      <c r="U5" s="53" t="n">
        <f aca="false">ROUND(T5/$O5*100,0)</f>
        <v>77</v>
      </c>
      <c r="V5" s="55" t="n">
        <v>3102.6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10100</v>
      </c>
      <c r="B6" s="97" t="s">
        <v>179</v>
      </c>
      <c r="C6" s="83" t="n">
        <v>623</v>
      </c>
      <c r="D6" s="84"/>
      <c r="E6" s="83" t="n">
        <v>41</v>
      </c>
      <c r="F6" s="85" t="s">
        <v>101</v>
      </c>
      <c r="G6" s="47" t="s">
        <v>183</v>
      </c>
      <c r="H6" s="49" t="n">
        <v>403</v>
      </c>
      <c r="I6" s="50" t="n">
        <v>411</v>
      </c>
      <c r="J6" s="50" t="n">
        <v>419</v>
      </c>
      <c r="K6" s="51" t="n">
        <v>24.82</v>
      </c>
      <c r="L6" s="55" t="n">
        <v>373.81</v>
      </c>
      <c r="M6" s="55"/>
      <c r="N6" s="55"/>
      <c r="O6" s="49" t="n">
        <f aca="false">H6+SUM(K6:N6)</f>
        <v>801.63</v>
      </c>
      <c r="P6" s="51" t="n">
        <v>427.82</v>
      </c>
      <c r="Q6" s="53" t="n">
        <f aca="false">ROUND(P6/$O6*100,0)</f>
        <v>53</v>
      </c>
      <c r="R6" s="51" t="n">
        <v>427.82</v>
      </c>
      <c r="S6" s="53" t="n">
        <f aca="false">ROUND(R6/$O6*100,0)</f>
        <v>53</v>
      </c>
      <c r="T6" s="55" t="n">
        <v>801.63</v>
      </c>
      <c r="U6" s="53" t="n">
        <f aca="false">ROUND(T6/$O6*100,0)</f>
        <v>100</v>
      </c>
      <c r="V6" s="55" t="n">
        <v>801.63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10100</v>
      </c>
      <c r="B7" s="97" t="s">
        <v>179</v>
      </c>
      <c r="C7" s="83" t="n">
        <v>625001</v>
      </c>
      <c r="D7" s="84"/>
      <c r="E7" s="83" t="n">
        <v>41</v>
      </c>
      <c r="F7" s="85" t="s">
        <v>101</v>
      </c>
      <c r="G7" s="47" t="s">
        <v>184</v>
      </c>
      <c r="H7" s="49" t="n">
        <v>420</v>
      </c>
      <c r="I7" s="50" t="n">
        <v>428</v>
      </c>
      <c r="J7" s="50" t="n">
        <v>437</v>
      </c>
      <c r="K7" s="51"/>
      <c r="L7" s="55"/>
      <c r="M7" s="55"/>
      <c r="N7" s="55"/>
      <c r="O7" s="49" t="n">
        <f aca="false">H7+SUM(K7:N7)</f>
        <v>420</v>
      </c>
      <c r="P7" s="51" t="n">
        <v>108.24</v>
      </c>
      <c r="Q7" s="53" t="n">
        <f aca="false">ROUND(P7/$O7*100,0)</f>
        <v>26</v>
      </c>
      <c r="R7" s="51" t="n">
        <v>207.81</v>
      </c>
      <c r="S7" s="53" t="n">
        <f aca="false">ROUND(R7/$O7*100,0)</f>
        <v>49</v>
      </c>
      <c r="T7" s="55" t="n">
        <v>306.22</v>
      </c>
      <c r="U7" s="53" t="n">
        <f aca="false">ROUND(T7/$O7*100,0)</f>
        <v>73</v>
      </c>
      <c r="V7" s="55" t="n">
        <v>405.79</v>
      </c>
      <c r="W7" s="53" t="n">
        <f aca="false">ROUND(V7/$O7*100,0)</f>
        <v>97</v>
      </c>
    </row>
    <row r="8" customFormat="false" ht="12.8" hidden="false" customHeight="false" outlineLevel="0" collapsed="false">
      <c r="A8" s="96" t="n">
        <v>10100</v>
      </c>
      <c r="B8" s="97" t="s">
        <v>179</v>
      </c>
      <c r="C8" s="83" t="n">
        <v>625002</v>
      </c>
      <c r="D8" s="84"/>
      <c r="E8" s="83" t="n">
        <v>41</v>
      </c>
      <c r="F8" s="85" t="s">
        <v>101</v>
      </c>
      <c r="G8" s="47" t="s">
        <v>185</v>
      </c>
      <c r="H8" s="49" t="n">
        <v>4873</v>
      </c>
      <c r="I8" s="50" t="n">
        <v>4970</v>
      </c>
      <c r="J8" s="50" t="n">
        <v>5069</v>
      </c>
      <c r="K8" s="51"/>
      <c r="L8" s="55"/>
      <c r="M8" s="55"/>
      <c r="N8" s="55" t="n">
        <v>-310</v>
      </c>
      <c r="O8" s="49" t="n">
        <f aca="false">H8+SUM(K8:N8)</f>
        <v>4563</v>
      </c>
      <c r="P8" s="51" t="n">
        <v>1520.14</v>
      </c>
      <c r="Q8" s="53" t="n">
        <f aca="false">ROUND(P8/$O8*100,0)</f>
        <v>33</v>
      </c>
      <c r="R8" s="51" t="n">
        <v>2515.96</v>
      </c>
      <c r="S8" s="53" t="n">
        <f aca="false">ROUND(R8/$O8*100,0)</f>
        <v>55</v>
      </c>
      <c r="T8" s="55" t="n">
        <v>3541.73</v>
      </c>
      <c r="U8" s="53" t="n">
        <f aca="false">ROUND(T8/$O8*100,0)</f>
        <v>78</v>
      </c>
      <c r="V8" s="55" t="n">
        <v>4537.55</v>
      </c>
      <c r="W8" s="53" t="n">
        <f aca="false">ROUND(V8/$O8*100,0)</f>
        <v>99</v>
      </c>
    </row>
    <row r="9" customFormat="false" ht="12.8" hidden="false" customHeight="false" outlineLevel="0" collapsed="false">
      <c r="A9" s="96" t="n">
        <v>10100</v>
      </c>
      <c r="B9" s="97" t="s">
        <v>179</v>
      </c>
      <c r="C9" s="83" t="n">
        <v>625003</v>
      </c>
      <c r="D9" s="84"/>
      <c r="E9" s="83" t="n">
        <v>41</v>
      </c>
      <c r="F9" s="85" t="s">
        <v>101</v>
      </c>
      <c r="G9" s="47" t="s">
        <v>186</v>
      </c>
      <c r="H9" s="49" t="n">
        <v>314</v>
      </c>
      <c r="I9" s="50" t="n">
        <v>320</v>
      </c>
      <c r="J9" s="50" t="n">
        <v>326</v>
      </c>
      <c r="K9" s="51"/>
      <c r="L9" s="55"/>
      <c r="M9" s="55"/>
      <c r="N9" s="55"/>
      <c r="O9" s="49" t="n">
        <f aca="false">H9+SUM(K9:N9)</f>
        <v>314</v>
      </c>
      <c r="P9" s="51" t="n">
        <v>127.23</v>
      </c>
      <c r="Q9" s="53" t="n">
        <f aca="false">ROUND(P9/$O9*100,0)</f>
        <v>41</v>
      </c>
      <c r="R9" s="51" t="n">
        <v>184.11</v>
      </c>
      <c r="S9" s="53" t="n">
        <f aca="false">ROUND(R9/$O9*100,0)</f>
        <v>59</v>
      </c>
      <c r="T9" s="55" t="n">
        <v>241.88</v>
      </c>
      <c r="U9" s="53" t="n">
        <f aca="false">ROUND(T9/$O9*100,0)</f>
        <v>77</v>
      </c>
      <c r="V9" s="55" t="n">
        <v>298.76</v>
      </c>
      <c r="W9" s="53" t="n">
        <f aca="false">ROUND(V9/$O9*100,0)</f>
        <v>95</v>
      </c>
    </row>
    <row r="10" customFormat="false" ht="12.8" hidden="false" customHeight="false" outlineLevel="0" collapsed="false">
      <c r="A10" s="96" t="n">
        <v>10100</v>
      </c>
      <c r="B10" s="97" t="s">
        <v>179</v>
      </c>
      <c r="C10" s="83" t="n">
        <v>625004</v>
      </c>
      <c r="D10" s="84"/>
      <c r="E10" s="83" t="n">
        <v>41</v>
      </c>
      <c r="F10" s="85" t="s">
        <v>101</v>
      </c>
      <c r="G10" s="47" t="s">
        <v>187</v>
      </c>
      <c r="H10" s="49" t="n">
        <v>1044</v>
      </c>
      <c r="I10" s="50" t="n">
        <v>1065</v>
      </c>
      <c r="J10" s="50" t="n">
        <v>1086</v>
      </c>
      <c r="K10" s="51"/>
      <c r="L10" s="55"/>
      <c r="M10" s="55"/>
      <c r="N10" s="55"/>
      <c r="O10" s="49" t="n">
        <f aca="false">H10+SUM(K10:N10)</f>
        <v>1044</v>
      </c>
      <c r="P10" s="51" t="n">
        <v>276.48</v>
      </c>
      <c r="Q10" s="53" t="n">
        <f aca="false">ROUND(P10/$O10*100,0)</f>
        <v>26</v>
      </c>
      <c r="R10" s="51" t="n">
        <v>489.87</v>
      </c>
      <c r="S10" s="53" t="n">
        <f aca="false">ROUND(R10/$O10*100,0)</f>
        <v>47</v>
      </c>
      <c r="T10" s="55" t="n">
        <v>700.78</v>
      </c>
      <c r="U10" s="53" t="n">
        <f aca="false">ROUND(T10/$O10*100,0)</f>
        <v>67</v>
      </c>
      <c r="V10" s="55" t="n">
        <v>914.17</v>
      </c>
      <c r="W10" s="53" t="n">
        <f aca="false">ROUND(V10/$O10*100,0)</f>
        <v>88</v>
      </c>
    </row>
    <row r="11" customFormat="false" ht="12.8" hidden="false" customHeight="false" outlineLevel="0" collapsed="false">
      <c r="A11" s="96" t="n">
        <v>10100</v>
      </c>
      <c r="B11" s="97" t="s">
        <v>179</v>
      </c>
      <c r="C11" s="83" t="n">
        <v>625005</v>
      </c>
      <c r="D11" s="84"/>
      <c r="E11" s="83" t="n">
        <v>41</v>
      </c>
      <c r="F11" s="85" t="s">
        <v>101</v>
      </c>
      <c r="G11" s="47" t="s">
        <v>188</v>
      </c>
      <c r="H11" s="49" t="n">
        <v>300</v>
      </c>
      <c r="I11" s="50" t="n">
        <v>306</v>
      </c>
      <c r="J11" s="50" t="n">
        <v>312</v>
      </c>
      <c r="K11" s="51"/>
      <c r="L11" s="55"/>
      <c r="M11" s="55"/>
      <c r="N11" s="55"/>
      <c r="O11" s="49" t="n">
        <f aca="false">H11+SUM(K11:N11)</f>
        <v>300</v>
      </c>
      <c r="P11" s="51" t="n">
        <v>77.3</v>
      </c>
      <c r="Q11" s="53" t="n">
        <f aca="false">ROUND(P11/$O11*100,0)</f>
        <v>26</v>
      </c>
      <c r="R11" s="51" t="n">
        <v>148.43</v>
      </c>
      <c r="S11" s="53" t="n">
        <f aca="false">ROUND(R11/$O11*100,0)</f>
        <v>49</v>
      </c>
      <c r="T11" s="55" t="n">
        <v>218.73</v>
      </c>
      <c r="U11" s="53" t="n">
        <f aca="false">ROUND(T11/$O11*100,0)</f>
        <v>73</v>
      </c>
      <c r="V11" s="55" t="n">
        <v>289.86</v>
      </c>
      <c r="W11" s="53" t="n">
        <f aca="false">ROUND(V11/$O11*100,0)</f>
        <v>97</v>
      </c>
    </row>
    <row r="12" customFormat="false" ht="12.8" hidden="false" customHeight="false" outlineLevel="0" collapsed="false">
      <c r="A12" s="96" t="n">
        <v>10100</v>
      </c>
      <c r="B12" s="97" t="s">
        <v>179</v>
      </c>
      <c r="C12" s="83" t="n">
        <v>625007</v>
      </c>
      <c r="D12" s="84"/>
      <c r="E12" s="83" t="n">
        <v>41</v>
      </c>
      <c r="F12" s="85" t="s">
        <v>101</v>
      </c>
      <c r="G12" s="47" t="s">
        <v>189</v>
      </c>
      <c r="H12" s="49" t="n">
        <v>1653</v>
      </c>
      <c r="I12" s="50" t="n">
        <v>1686</v>
      </c>
      <c r="J12" s="50" t="n">
        <v>1720</v>
      </c>
      <c r="K12" s="51"/>
      <c r="L12" s="55"/>
      <c r="M12" s="55"/>
      <c r="N12" s="55"/>
      <c r="O12" s="49" t="n">
        <f aca="false">H12+SUM(K12:N12)</f>
        <v>1653</v>
      </c>
      <c r="P12" s="51" t="n">
        <v>513.46</v>
      </c>
      <c r="Q12" s="53" t="n">
        <f aca="false">ROUND(P12/$O12*100,0)</f>
        <v>31</v>
      </c>
      <c r="R12" s="51" t="n">
        <v>851.32</v>
      </c>
      <c r="S12" s="53" t="n">
        <f aca="false">ROUND(R12/$O12*100,0)</f>
        <v>52</v>
      </c>
      <c r="T12" s="55" t="n">
        <v>1199.29</v>
      </c>
      <c r="U12" s="53" t="n">
        <f aca="false">ROUND(T12/$O12*100,0)</f>
        <v>73</v>
      </c>
      <c r="V12" s="55" t="n">
        <v>1537.15</v>
      </c>
      <c r="W12" s="53" t="n">
        <f aca="false">ROUND(V12/$O12*100,0)</f>
        <v>93</v>
      </c>
    </row>
    <row r="13" customFormat="false" ht="12.8" hidden="false" customHeight="false" outlineLevel="0" collapsed="false">
      <c r="A13" s="96" t="n">
        <v>10100</v>
      </c>
      <c r="B13" s="97" t="s">
        <v>179</v>
      </c>
      <c r="C13" s="83" t="n">
        <v>627</v>
      </c>
      <c r="D13" s="84"/>
      <c r="E13" s="83" t="n">
        <v>41</v>
      </c>
      <c r="F13" s="85" t="s">
        <v>101</v>
      </c>
      <c r="G13" s="47" t="s">
        <v>190</v>
      </c>
      <c r="H13" s="49" t="n">
        <v>569</v>
      </c>
      <c r="I13" s="50" t="n">
        <v>569</v>
      </c>
      <c r="J13" s="50" t="n">
        <v>569</v>
      </c>
      <c r="K13" s="51"/>
      <c r="L13" s="55"/>
      <c r="M13" s="55"/>
      <c r="N13" s="55"/>
      <c r="O13" s="49" t="n">
        <f aca="false">H13+SUM(K13:N13)</f>
        <v>569</v>
      </c>
      <c r="P13" s="51" t="n">
        <v>94.84</v>
      </c>
      <c r="Q13" s="53" t="n">
        <f aca="false">ROUND(P13/$O13*100,0)</f>
        <v>17</v>
      </c>
      <c r="R13" s="51" t="n">
        <v>231.1</v>
      </c>
      <c r="S13" s="53" t="n">
        <f aca="false">ROUND(R13/$O13*100,0)</f>
        <v>41</v>
      </c>
      <c r="T13" s="55" t="n">
        <v>367.36</v>
      </c>
      <c r="U13" s="53" t="n">
        <f aca="false">ROUND(T13/$O13*100,0)</f>
        <v>65</v>
      </c>
      <c r="V13" s="55" t="n">
        <v>503.62</v>
      </c>
      <c r="W13" s="53" t="n">
        <f aca="false">ROUND(V13/$O13*100,0)</f>
        <v>89</v>
      </c>
    </row>
    <row r="14" customFormat="false" ht="12.8" hidden="false" customHeight="false" outlineLevel="0" collapsed="false">
      <c r="A14" s="96" t="n">
        <v>10100</v>
      </c>
      <c r="B14" s="97" t="s">
        <v>179</v>
      </c>
      <c r="C14" s="83" t="n">
        <v>620</v>
      </c>
      <c r="D14" s="84"/>
      <c r="E14" s="83" t="n">
        <v>41</v>
      </c>
      <c r="F14" s="85" t="s">
        <v>101</v>
      </c>
      <c r="G14" s="47" t="s">
        <v>191</v>
      </c>
      <c r="H14" s="49" t="n">
        <f aca="false">SUM(H5:H13)</f>
        <v>12421</v>
      </c>
      <c r="I14" s="49" t="n">
        <f aca="false">SUM(I5:I13)</f>
        <v>12657</v>
      </c>
      <c r="J14" s="49" t="n">
        <f aca="false">SUM(J5:J13)</f>
        <v>12898</v>
      </c>
      <c r="K14" s="51" t="n">
        <f aca="false">SUM(K5:K13)</f>
        <v>24.82</v>
      </c>
      <c r="L14" s="49" t="n">
        <f aca="false">SUM(L5:L13)</f>
        <v>373.81</v>
      </c>
      <c r="M14" s="49" t="n">
        <f aca="false">SUM(M5:M13)</f>
        <v>0</v>
      </c>
      <c r="N14" s="49" t="n">
        <f aca="false">SUM(N5:N13)</f>
        <v>-52.4</v>
      </c>
      <c r="O14" s="49" t="n">
        <f aca="false">SUM(O5:O13)</f>
        <v>12767.23</v>
      </c>
      <c r="P14" s="51" t="n">
        <f aca="false">SUM(P5:P13)</f>
        <v>4054.38</v>
      </c>
      <c r="Q14" s="53" t="n">
        <f aca="false">ROUND(P14/$O14*100,0)</f>
        <v>32</v>
      </c>
      <c r="R14" s="51" t="n">
        <f aca="false">SUM(R5:R13)</f>
        <v>6690.21</v>
      </c>
      <c r="S14" s="53" t="n">
        <f aca="false">ROUND(R14/$O14*100,0)</f>
        <v>52</v>
      </c>
      <c r="T14" s="49" t="n">
        <f aca="false">SUM(T5:T13)</f>
        <v>9755.3</v>
      </c>
      <c r="U14" s="53" t="n">
        <f aca="false">ROUND(T14/$O14*100,0)</f>
        <v>76</v>
      </c>
      <c r="V14" s="49" t="n">
        <f aca="false">SUM(V5:V13)</f>
        <v>12391.13</v>
      </c>
      <c r="W14" s="53" t="n">
        <f aca="false">ROUND(V14/$O14*100,0)</f>
        <v>97</v>
      </c>
    </row>
    <row r="15" customFormat="false" ht="12.8" hidden="false" customHeight="false" outlineLevel="0" collapsed="false">
      <c r="A15" s="96" t="n">
        <v>10100</v>
      </c>
      <c r="B15" s="97" t="s">
        <v>179</v>
      </c>
      <c r="C15" s="83" t="n">
        <v>632003</v>
      </c>
      <c r="D15" s="84"/>
      <c r="E15" s="83" t="n">
        <v>41</v>
      </c>
      <c r="F15" s="85" t="s">
        <v>101</v>
      </c>
      <c r="G15" s="47" t="s">
        <v>192</v>
      </c>
      <c r="H15" s="49" t="n">
        <v>1000</v>
      </c>
      <c r="I15" s="50" t="n">
        <f aca="false">H15</f>
        <v>1000</v>
      </c>
      <c r="J15" s="50" t="n">
        <f aca="false">I15</f>
        <v>1000</v>
      </c>
      <c r="K15" s="51" t="n">
        <v>-171.12</v>
      </c>
      <c r="L15" s="55"/>
      <c r="M15" s="55"/>
      <c r="N15" s="55" t="n">
        <v>-470</v>
      </c>
      <c r="O15" s="49" t="n">
        <f aca="false">H15+SUM(K15:N15)</f>
        <v>358.88</v>
      </c>
      <c r="P15" s="51" t="n">
        <v>95.8</v>
      </c>
      <c r="Q15" s="53" t="n">
        <f aca="false">ROUND(P15/$O15*100,0)</f>
        <v>27</v>
      </c>
      <c r="R15" s="51" t="n">
        <v>161.73</v>
      </c>
      <c r="S15" s="53" t="n">
        <f aca="false">ROUND(R15/$O15*100,0)</f>
        <v>45</v>
      </c>
      <c r="T15" s="55" t="n">
        <v>242.85</v>
      </c>
      <c r="U15" s="53" t="n">
        <f aca="false">ROUND(T15/$O15*100,0)</f>
        <v>68</v>
      </c>
      <c r="V15" s="55" t="n">
        <v>356.47</v>
      </c>
      <c r="W15" s="53" t="n">
        <f aca="false">ROUND(V15/$O15*100,0)</f>
        <v>99</v>
      </c>
    </row>
    <row r="16" customFormat="false" ht="12.8" hidden="false" customHeight="false" outlineLevel="0" collapsed="false">
      <c r="A16" s="96" t="n">
        <v>10100</v>
      </c>
      <c r="B16" s="97" t="s">
        <v>179</v>
      </c>
      <c r="C16" s="83" t="n">
        <v>633006</v>
      </c>
      <c r="D16" s="84"/>
      <c r="E16" s="83" t="n">
        <v>41</v>
      </c>
      <c r="F16" s="85" t="s">
        <v>101</v>
      </c>
      <c r="G16" s="47" t="s">
        <v>193</v>
      </c>
      <c r="H16" s="49" t="n">
        <v>100</v>
      </c>
      <c r="I16" s="50" t="n">
        <f aca="false">H16</f>
        <v>100</v>
      </c>
      <c r="J16" s="50" t="n">
        <f aca="false">I16</f>
        <v>100</v>
      </c>
      <c r="K16" s="51"/>
      <c r="L16" s="55" t="n">
        <v>-100</v>
      </c>
      <c r="M16" s="55"/>
      <c r="N16" s="55"/>
      <c r="O16" s="49" t="n">
        <f aca="false">H16+SUM(K16:N16)</f>
        <v>0</v>
      </c>
      <c r="P16" s="51" t="n">
        <v>0</v>
      </c>
      <c r="Q16" s="53" t="e">
        <f aca="false">ROUND(P16/$O16*100,0)</f>
        <v>#DIV/0!</v>
      </c>
      <c r="R16" s="51" t="n">
        <v>0</v>
      </c>
      <c r="S16" s="53" t="e">
        <f aca="false">ROUND(R16/$O16*100,0)</f>
        <v>#DIV/0!</v>
      </c>
      <c r="T16" s="55" t="n">
        <v>0</v>
      </c>
      <c r="U16" s="53" t="e">
        <f aca="false">ROUND(T16/$O16*100,0)</f>
        <v>#DIV/0!</v>
      </c>
      <c r="V16" s="55" t="n">
        <v>0</v>
      </c>
      <c r="W16" s="53" t="e">
        <f aca="false">ROUND(V16/$O16*100,0)</f>
        <v>#DIV/0!</v>
      </c>
    </row>
    <row r="17" customFormat="false" ht="12.8" hidden="false" customHeight="false" outlineLevel="0" collapsed="false">
      <c r="A17" s="96" t="n">
        <v>10100</v>
      </c>
      <c r="B17" s="97" t="s">
        <v>179</v>
      </c>
      <c r="C17" s="83" t="n">
        <v>633016</v>
      </c>
      <c r="D17" s="84"/>
      <c r="E17" s="83" t="n">
        <v>41</v>
      </c>
      <c r="F17" s="85" t="s">
        <v>101</v>
      </c>
      <c r="G17" s="47" t="s">
        <v>194</v>
      </c>
      <c r="H17" s="49" t="n">
        <v>300</v>
      </c>
      <c r="I17" s="50" t="n">
        <f aca="false">H17</f>
        <v>300</v>
      </c>
      <c r="J17" s="50" t="n">
        <f aca="false">I17</f>
        <v>300</v>
      </c>
      <c r="K17" s="51"/>
      <c r="L17" s="55"/>
      <c r="M17" s="55"/>
      <c r="N17" s="55"/>
      <c r="O17" s="49" t="n">
        <f aca="false">H17+SUM(K17:N17)</f>
        <v>300</v>
      </c>
      <c r="P17" s="51" t="n">
        <v>44.56</v>
      </c>
      <c r="Q17" s="53" t="n">
        <f aca="false">ROUND(P17/$O17*100,0)</f>
        <v>15</v>
      </c>
      <c r="R17" s="51" t="n">
        <v>187</v>
      </c>
      <c r="S17" s="53" t="n">
        <f aca="false">ROUND(R17/$O17*100,0)</f>
        <v>62</v>
      </c>
      <c r="T17" s="55" t="n">
        <v>224.58</v>
      </c>
      <c r="U17" s="53" t="n">
        <f aca="false">ROUND(T17/$O17*100,0)</f>
        <v>75</v>
      </c>
      <c r="V17" s="55" t="n">
        <v>283.81</v>
      </c>
      <c r="W17" s="53" t="n">
        <f aca="false">ROUND(V17/$O17*100,0)</f>
        <v>95</v>
      </c>
    </row>
    <row r="18" customFormat="false" ht="12.8" hidden="false" customHeight="false" outlineLevel="0" collapsed="false">
      <c r="A18" s="96" t="n">
        <v>10100</v>
      </c>
      <c r="B18" s="97" t="s">
        <v>179</v>
      </c>
      <c r="C18" s="83" t="n">
        <v>634001</v>
      </c>
      <c r="D18" s="84"/>
      <c r="E18" s="83" t="n">
        <v>41</v>
      </c>
      <c r="F18" s="85" t="s">
        <v>101</v>
      </c>
      <c r="G18" s="47" t="s">
        <v>195</v>
      </c>
      <c r="H18" s="49" t="n">
        <v>1200</v>
      </c>
      <c r="I18" s="50" t="n">
        <f aca="false">H18</f>
        <v>1200</v>
      </c>
      <c r="J18" s="50" t="n">
        <f aca="false">I18</f>
        <v>1200</v>
      </c>
      <c r="K18" s="51"/>
      <c r="L18" s="55"/>
      <c r="M18" s="55"/>
      <c r="N18" s="55" t="n">
        <v>-70</v>
      </c>
      <c r="O18" s="49" t="n">
        <f aca="false">H18+SUM(K18:N18)</f>
        <v>1130</v>
      </c>
      <c r="P18" s="51" t="n">
        <v>240.75</v>
      </c>
      <c r="Q18" s="53" t="n">
        <f aca="false">ROUND(P18/$O18*100,0)</f>
        <v>21</v>
      </c>
      <c r="R18" s="51" t="n">
        <v>415.47</v>
      </c>
      <c r="S18" s="53" t="n">
        <f aca="false">ROUND(R18/$O18*100,0)</f>
        <v>37</v>
      </c>
      <c r="T18" s="55" t="n">
        <v>722.67</v>
      </c>
      <c r="U18" s="53" t="n">
        <f aca="false">ROUND(T18/$O18*100,0)</f>
        <v>64</v>
      </c>
      <c r="V18" s="55" t="n">
        <v>989.95</v>
      </c>
      <c r="W18" s="53" t="n">
        <f aca="false">ROUND(V18/$O18*100,0)</f>
        <v>88</v>
      </c>
    </row>
    <row r="19" customFormat="false" ht="12.8" hidden="false" customHeight="false" outlineLevel="0" collapsed="false">
      <c r="A19" s="96" t="n">
        <v>10100</v>
      </c>
      <c r="B19" s="97" t="s">
        <v>179</v>
      </c>
      <c r="C19" s="83" t="n">
        <v>637014</v>
      </c>
      <c r="D19" s="84"/>
      <c r="E19" s="83" t="n">
        <v>41</v>
      </c>
      <c r="F19" s="85" t="s">
        <v>101</v>
      </c>
      <c r="G19" s="47" t="s">
        <v>196</v>
      </c>
      <c r="H19" s="49" t="n">
        <f aca="false">ROUND((250-25)*3.2,0)</f>
        <v>720</v>
      </c>
      <c r="I19" s="50" t="n">
        <f aca="false">ROUND((250-25)*3.2,0)</f>
        <v>720</v>
      </c>
      <c r="J19" s="50" t="n">
        <f aca="false">ROUND((247-25)*3.2,0)</f>
        <v>710</v>
      </c>
      <c r="K19" s="51"/>
      <c r="L19" s="55"/>
      <c r="M19" s="55"/>
      <c r="N19" s="55" t="n">
        <v>70</v>
      </c>
      <c r="O19" s="49" t="n">
        <f aca="false">H19+SUM(K19:N19)</f>
        <v>790</v>
      </c>
      <c r="P19" s="51" t="n">
        <v>198.4</v>
      </c>
      <c r="Q19" s="53" t="n">
        <f aca="false">ROUND(P19/$O19*100,0)</f>
        <v>25</v>
      </c>
      <c r="R19" s="51" t="n">
        <v>384</v>
      </c>
      <c r="S19" s="53" t="n">
        <f aca="false">ROUND(R19/$O19*100,0)</f>
        <v>49</v>
      </c>
      <c r="T19" s="55" t="n">
        <v>588.8</v>
      </c>
      <c r="U19" s="53" t="n">
        <f aca="false">ROUND(T19/$O19*100,0)</f>
        <v>75</v>
      </c>
      <c r="V19" s="55" t="n">
        <v>787.2</v>
      </c>
      <c r="W19" s="53" t="n">
        <f aca="false">ROUND(V19/$O19*100,0)</f>
        <v>100</v>
      </c>
    </row>
    <row r="20" customFormat="false" ht="12.8" hidden="false" customHeight="false" outlineLevel="0" collapsed="false">
      <c r="A20" s="96" t="n">
        <v>10100</v>
      </c>
      <c r="B20" s="97" t="s">
        <v>179</v>
      </c>
      <c r="C20" s="89" t="n">
        <v>637026</v>
      </c>
      <c r="D20" s="101" t="n">
        <v>1</v>
      </c>
      <c r="E20" s="83" t="n">
        <v>41</v>
      </c>
      <c r="F20" s="90" t="s">
        <v>101</v>
      </c>
      <c r="G20" s="61" t="s">
        <v>197</v>
      </c>
      <c r="H20" s="49" t="n">
        <f aca="false">1540/2+2230</f>
        <v>3000</v>
      </c>
      <c r="I20" s="49" t="n">
        <v>1540</v>
      </c>
      <c r="J20" s="49" t="n">
        <f aca="false">I20</f>
        <v>1540</v>
      </c>
      <c r="K20" s="51"/>
      <c r="L20" s="55" t="n">
        <v>-373.81</v>
      </c>
      <c r="M20" s="55"/>
      <c r="N20" s="55" t="n">
        <v>-343.22</v>
      </c>
      <c r="O20" s="49" t="n">
        <f aca="false">H20+SUM(K20:N20)</f>
        <v>2282.97</v>
      </c>
      <c r="P20" s="51" t="n">
        <v>2015.86</v>
      </c>
      <c r="Q20" s="53" t="n">
        <f aca="false">ROUND(P20/$O20*100,0)</f>
        <v>88</v>
      </c>
      <c r="R20" s="51" t="n">
        <v>2015.86</v>
      </c>
      <c r="S20" s="53" t="n">
        <f aca="false">ROUND(R20/$O20*100,0)</f>
        <v>88</v>
      </c>
      <c r="T20" s="55" t="n">
        <v>2170.88</v>
      </c>
      <c r="U20" s="53" t="n">
        <f aca="false">ROUND(T20/$O20*100,0)</f>
        <v>95</v>
      </c>
      <c r="V20" s="55" t="n">
        <v>2170.88</v>
      </c>
      <c r="W20" s="53" t="n">
        <f aca="false">ROUND(V20/$O20*100,0)</f>
        <v>95</v>
      </c>
    </row>
    <row r="21" customFormat="false" ht="12.8" hidden="false" customHeight="false" outlineLevel="0" collapsed="false">
      <c r="A21" s="96" t="n">
        <v>10100</v>
      </c>
      <c r="B21" s="97" t="s">
        <v>179</v>
      </c>
      <c r="C21" s="89" t="n">
        <v>637026</v>
      </c>
      <c r="D21" s="101" t="n">
        <v>2</v>
      </c>
      <c r="E21" s="83" t="n">
        <v>41</v>
      </c>
      <c r="F21" s="90" t="s">
        <v>101</v>
      </c>
      <c r="G21" s="61" t="s">
        <v>198</v>
      </c>
      <c r="H21" s="49" t="n">
        <f aca="false">960/2+1320</f>
        <v>1800</v>
      </c>
      <c r="I21" s="49" t="n">
        <v>960</v>
      </c>
      <c r="J21" s="49" t="n">
        <f aca="false">I21</f>
        <v>960</v>
      </c>
      <c r="K21" s="51"/>
      <c r="L21" s="55"/>
      <c r="M21" s="55"/>
      <c r="N21" s="55"/>
      <c r="O21" s="49" t="n">
        <f aca="false">H21+SUM(K21:N21)</f>
        <v>1800</v>
      </c>
      <c r="P21" s="51" t="n">
        <v>1126</v>
      </c>
      <c r="Q21" s="53" t="n">
        <f aca="false">ROUND(P21/$O21*100,0)</f>
        <v>63</v>
      </c>
      <c r="R21" s="51" t="n">
        <v>1126</v>
      </c>
      <c r="S21" s="53" t="n">
        <f aca="false">ROUND(R21/$O21*100,0)</f>
        <v>63</v>
      </c>
      <c r="T21" s="55" t="n">
        <v>1205.33</v>
      </c>
      <c r="U21" s="53" t="n">
        <f aca="false">ROUND(T21/$O21*100,0)</f>
        <v>67</v>
      </c>
      <c r="V21" s="55" t="n">
        <v>1205.33</v>
      </c>
      <c r="W21" s="53" t="n">
        <f aca="false">ROUND(V21/$O21*100,0)</f>
        <v>67</v>
      </c>
    </row>
    <row r="22" customFormat="false" ht="12.8" hidden="false" customHeight="false" outlineLevel="0" collapsed="false">
      <c r="A22" s="96" t="n">
        <v>10100</v>
      </c>
      <c r="B22" s="97" t="s">
        <v>179</v>
      </c>
      <c r="C22" s="89" t="n">
        <v>642012</v>
      </c>
      <c r="D22" s="101"/>
      <c r="E22" s="83" t="n">
        <v>41</v>
      </c>
      <c r="F22" s="90" t="s">
        <v>101</v>
      </c>
      <c r="G22" s="61" t="s">
        <v>199</v>
      </c>
      <c r="H22" s="49" t="n">
        <v>6777</v>
      </c>
      <c r="I22" s="49" t="n">
        <v>0</v>
      </c>
      <c r="J22" s="49" t="n">
        <v>0</v>
      </c>
      <c r="K22" s="51"/>
      <c r="L22" s="55"/>
      <c r="M22" s="55"/>
      <c r="N22" s="55"/>
      <c r="O22" s="49" t="n">
        <f aca="false">H22+SUM(K22:N22)</f>
        <v>6777</v>
      </c>
      <c r="P22" s="51" t="n">
        <v>6777</v>
      </c>
      <c r="Q22" s="53" t="n">
        <f aca="false">ROUND(P22/$O22*100,0)</f>
        <v>100</v>
      </c>
      <c r="R22" s="51" t="n">
        <v>6777</v>
      </c>
      <c r="S22" s="53" t="n">
        <f aca="false">ROUND(R22/$O22*100,0)</f>
        <v>100</v>
      </c>
      <c r="T22" s="55" t="n">
        <v>6777</v>
      </c>
      <c r="U22" s="53" t="n">
        <f aca="false">ROUND(T22/$O22*100,0)</f>
        <v>100</v>
      </c>
      <c r="V22" s="55" t="n">
        <v>6777</v>
      </c>
      <c r="W22" s="53" t="n">
        <f aca="false">ROUND(V22/$O22*100,0)</f>
        <v>100</v>
      </c>
    </row>
    <row r="23" customFormat="false" ht="12.8" hidden="false" customHeight="false" outlineLevel="0" collapsed="false">
      <c r="A23" s="96" t="n">
        <v>10100</v>
      </c>
      <c r="B23" s="97" t="s">
        <v>179</v>
      </c>
      <c r="C23" s="89" t="n">
        <v>642015</v>
      </c>
      <c r="D23" s="101"/>
      <c r="E23" s="83" t="n">
        <v>41</v>
      </c>
      <c r="F23" s="90" t="s">
        <v>101</v>
      </c>
      <c r="G23" s="61" t="s">
        <v>200</v>
      </c>
      <c r="H23" s="49" t="n">
        <v>0</v>
      </c>
      <c r="I23" s="49" t="n">
        <f aca="false">H23</f>
        <v>0</v>
      </c>
      <c r="J23" s="49" t="n">
        <f aca="false">I23</f>
        <v>0</v>
      </c>
      <c r="K23" s="51"/>
      <c r="L23" s="55" t="n">
        <v>15.35</v>
      </c>
      <c r="M23" s="55"/>
      <c r="N23" s="55"/>
      <c r="O23" s="49" t="n">
        <f aca="false">H23+SUM(K23:N23)</f>
        <v>15.35</v>
      </c>
      <c r="P23" s="51" t="n">
        <v>0</v>
      </c>
      <c r="Q23" s="53" t="n">
        <f aca="false">ROUND(P23/$O23*100,0)</f>
        <v>0</v>
      </c>
      <c r="R23" s="51" t="n">
        <v>0</v>
      </c>
      <c r="S23" s="53" t="n">
        <f aca="false">ROUND(R23/$O23*100,0)</f>
        <v>0</v>
      </c>
      <c r="T23" s="55" t="n">
        <v>15.35</v>
      </c>
      <c r="U23" s="53" t="n">
        <f aca="false">ROUND(T23/$O23*100,0)</f>
        <v>100</v>
      </c>
      <c r="V23" s="55" t="n">
        <v>15.35</v>
      </c>
      <c r="W23" s="53" t="n">
        <f aca="false">ROUND(V23/$O23*100,0)</f>
        <v>100</v>
      </c>
    </row>
    <row r="24" customFormat="false" ht="12.8" hidden="false" customHeight="false" outlineLevel="0" collapsed="false">
      <c r="A24" s="96" t="n">
        <v>10100</v>
      </c>
      <c r="B24" s="102" t="s">
        <v>179</v>
      </c>
      <c r="C24" s="89" t="n">
        <v>713001</v>
      </c>
      <c r="D24" s="101"/>
      <c r="E24" s="83" t="n">
        <v>41</v>
      </c>
      <c r="F24" s="90" t="s">
        <v>137</v>
      </c>
      <c r="G24" s="61" t="s">
        <v>201</v>
      </c>
      <c r="H24" s="49" t="n">
        <v>3000</v>
      </c>
      <c r="I24" s="49" t="n">
        <v>0</v>
      </c>
      <c r="J24" s="49" t="n">
        <v>0</v>
      </c>
      <c r="K24" s="51"/>
      <c r="L24" s="55" t="n">
        <v>-220</v>
      </c>
      <c r="M24" s="55"/>
      <c r="N24" s="55"/>
      <c r="O24" s="49" t="n">
        <f aca="false">H24+SUM(K24:N24)</f>
        <v>2780</v>
      </c>
      <c r="P24" s="51" t="n">
        <v>0</v>
      </c>
      <c r="Q24" s="53" t="n">
        <f aca="false">ROUND(P24/$O24*100,0)</f>
        <v>0</v>
      </c>
      <c r="R24" s="51" t="n">
        <v>0</v>
      </c>
      <c r="S24" s="53" t="n">
        <f aca="false">ROUND(R24/$O24*100,0)</f>
        <v>0</v>
      </c>
      <c r="T24" s="55" t="n">
        <v>0</v>
      </c>
      <c r="U24" s="53" t="n">
        <f aca="false">ROUND(T24/$O24*100,0)</f>
        <v>0</v>
      </c>
      <c r="V24" s="49" t="n">
        <v>0</v>
      </c>
      <c r="W24" s="53" t="n">
        <f aca="false">ROUND(V24/$O24*100,0)</f>
        <v>0</v>
      </c>
    </row>
    <row r="25" customFormat="false" ht="12.8" hidden="false" customHeight="false" outlineLevel="0" collapsed="false">
      <c r="A25" s="103" t="n">
        <v>10100</v>
      </c>
      <c r="B25" s="104"/>
      <c r="C25" s="105"/>
      <c r="D25" s="106"/>
      <c r="E25" s="105"/>
      <c r="F25" s="104"/>
      <c r="G25" s="107" t="s">
        <v>30</v>
      </c>
      <c r="H25" s="108" t="n">
        <f aca="false">H4+SUM(H14:H24)</f>
        <v>58770</v>
      </c>
      <c r="I25" s="108" t="n">
        <f aca="false">I4+SUM(I14:I24)</f>
        <v>47498</v>
      </c>
      <c r="J25" s="108" t="n">
        <f aca="false">J4+SUM(J14:J24)</f>
        <v>48309</v>
      </c>
      <c r="K25" s="109" t="n">
        <f aca="false">K4+SUM(K14:K24)</f>
        <v>-146.3</v>
      </c>
      <c r="L25" s="108" t="n">
        <f aca="false">L4+SUM(L14:L24)</f>
        <v>-320</v>
      </c>
      <c r="M25" s="108" t="n">
        <f aca="false">M4+SUM(M14:M24)</f>
        <v>0</v>
      </c>
      <c r="N25" s="108" t="n">
        <f aca="false">N4+SUM(N14:N24)</f>
        <v>-825.62</v>
      </c>
      <c r="O25" s="108" t="n">
        <f aca="false">O4+SUM(O14:O24)</f>
        <v>57478.08</v>
      </c>
      <c r="P25" s="109" t="n">
        <f aca="false">P4+SUM(P14:P24)</f>
        <v>21709.87</v>
      </c>
      <c r="Q25" s="110" t="n">
        <f aca="false">ROUND(P25/$O25*100,0)</f>
        <v>38</v>
      </c>
      <c r="R25" s="109" t="n">
        <f aca="false">R4+SUM(R14:R24)</f>
        <v>32023.07</v>
      </c>
      <c r="S25" s="110" t="n">
        <f aca="false">ROUND(R25/$O25*100,0)</f>
        <v>56</v>
      </c>
      <c r="T25" s="108" t="n">
        <f aca="false">T4+SUM(T14:T24)</f>
        <v>43066.35</v>
      </c>
      <c r="U25" s="110" t="n">
        <f aca="false">ROUND(T25/$O25*100,0)</f>
        <v>75</v>
      </c>
      <c r="V25" s="108" t="n">
        <f aca="false">V4+SUM(V14:V24)</f>
        <v>53453.71</v>
      </c>
      <c r="W25" s="110" t="n">
        <f aca="false">ROUND(V25/$O25*100,0)</f>
        <v>93</v>
      </c>
    </row>
    <row r="26" customFormat="false" ht="12.8" hidden="false" customHeight="false" outlineLevel="0" collapsed="false">
      <c r="A26" s="96" t="n">
        <v>10200</v>
      </c>
      <c r="B26" s="111" t="s">
        <v>202</v>
      </c>
      <c r="C26" s="89" t="n">
        <v>716</v>
      </c>
      <c r="D26" s="101"/>
      <c r="E26" s="89" t="n">
        <v>41</v>
      </c>
      <c r="F26" s="90" t="s">
        <v>137</v>
      </c>
      <c r="G26" s="61" t="s">
        <v>203</v>
      </c>
      <c r="H26" s="49" t="n">
        <v>1560</v>
      </c>
      <c r="I26" s="49" t="n">
        <v>0</v>
      </c>
      <c r="J26" s="49" t="n">
        <f aca="false">I26</f>
        <v>0</v>
      </c>
      <c r="K26" s="51"/>
      <c r="L26" s="55"/>
      <c r="M26" s="55"/>
      <c r="N26" s="55"/>
      <c r="O26" s="49" t="n">
        <f aca="false">H26+SUM(K26:N26)</f>
        <v>1560</v>
      </c>
      <c r="P26" s="51" t="n">
        <v>75.1</v>
      </c>
      <c r="Q26" s="53" t="n">
        <f aca="false">ROUND(P26/$O26*100,0)</f>
        <v>5</v>
      </c>
      <c r="R26" s="51" t="n">
        <v>75.1</v>
      </c>
      <c r="S26" s="53" t="n">
        <f aca="false">ROUND(R26/$O26*100,0)</f>
        <v>5</v>
      </c>
      <c r="T26" s="55" t="n">
        <v>435.1</v>
      </c>
      <c r="U26" s="53" t="n">
        <f aca="false">ROUND(T26/$O26*100,0)</f>
        <v>28</v>
      </c>
      <c r="V26" s="55" t="n">
        <v>435.1</v>
      </c>
      <c r="W26" s="53" t="n">
        <f aca="false">ROUND(V26/$O26*100,0)</f>
        <v>28</v>
      </c>
    </row>
    <row r="27" customFormat="false" ht="12.8" hidden="false" customHeight="false" outlineLevel="0" collapsed="false">
      <c r="A27" s="103" t="n">
        <v>10200</v>
      </c>
      <c r="B27" s="104"/>
      <c r="C27" s="105"/>
      <c r="D27" s="106"/>
      <c r="E27" s="105"/>
      <c r="F27" s="104"/>
      <c r="G27" s="107" t="s">
        <v>31</v>
      </c>
      <c r="H27" s="108" t="n">
        <f aca="false">SUM(H26:H26)</f>
        <v>1560</v>
      </c>
      <c r="I27" s="108" t="n">
        <f aca="false">SUM(I26:I26)</f>
        <v>5148</v>
      </c>
      <c r="J27" s="108" t="n">
        <f aca="false">SUM(J26:J26)</f>
        <v>0</v>
      </c>
      <c r="K27" s="109" t="n">
        <f aca="false">SUM(K26:K26)</f>
        <v>-146.3</v>
      </c>
      <c r="L27" s="108" t="n">
        <f aca="false">SUM(L26:L26)</f>
        <v>-898.46</v>
      </c>
      <c r="M27" s="108" t="n">
        <f aca="false">SUM(M26:M26)</f>
        <v>0</v>
      </c>
      <c r="N27" s="108" t="n">
        <f aca="false">SUM(N26:N26)</f>
        <v>0</v>
      </c>
      <c r="O27" s="108" t="n">
        <f aca="false">SUM(O26:O26)</f>
        <v>1560</v>
      </c>
      <c r="P27" s="108" t="n">
        <f aca="false">SUM(P26:P26)</f>
        <v>75.1</v>
      </c>
      <c r="Q27" s="110" t="n">
        <f aca="false">ROUND(P27/$O27*100,0)</f>
        <v>5</v>
      </c>
      <c r="R27" s="108" t="n">
        <f aca="false">SUM(R26:R26)</f>
        <v>75.1</v>
      </c>
      <c r="S27" s="110" t="n">
        <f aca="false">ROUND(R27/$O27*100,0)</f>
        <v>5</v>
      </c>
      <c r="T27" s="108" t="n">
        <f aca="false">SUM(T26:T26)</f>
        <v>435.1</v>
      </c>
      <c r="U27" s="110" t="n">
        <f aca="false">ROUND(T27/$O27*100,0)</f>
        <v>28</v>
      </c>
      <c r="V27" s="108" t="n">
        <f aca="false">SUM(V26:V26)</f>
        <v>435.1</v>
      </c>
      <c r="W27" s="110" t="n">
        <f aca="false">ROUND(V27/$O27*100,0)</f>
        <v>28</v>
      </c>
    </row>
    <row r="28" customFormat="false" ht="12.8" hidden="false" customHeight="false" outlineLevel="0" collapsed="false">
      <c r="A28" s="96" t="n">
        <v>10300</v>
      </c>
      <c r="B28" s="97" t="s">
        <v>204</v>
      </c>
      <c r="C28" s="112" t="n">
        <v>611</v>
      </c>
      <c r="D28" s="98"/>
      <c r="E28" s="112" t="n">
        <v>41</v>
      </c>
      <c r="F28" s="85" t="s">
        <v>101</v>
      </c>
      <c r="G28" s="99" t="s">
        <v>180</v>
      </c>
      <c r="H28" s="58" t="n">
        <v>6648</v>
      </c>
      <c r="I28" s="100" t="n">
        <v>6781</v>
      </c>
      <c r="J28" s="100" t="n">
        <v>6917</v>
      </c>
      <c r="K28" s="59"/>
      <c r="L28" s="60"/>
      <c r="M28" s="60"/>
      <c r="N28" s="60"/>
      <c r="O28" s="49" t="n">
        <f aca="false">H28+SUM(K28:N28)</f>
        <v>6648</v>
      </c>
      <c r="P28" s="59" t="n">
        <v>1841.65</v>
      </c>
      <c r="Q28" s="53" t="n">
        <f aca="false">ROUND(P28/$O28*100,0)</f>
        <v>28</v>
      </c>
      <c r="R28" s="59" t="n">
        <v>3537.65</v>
      </c>
      <c r="S28" s="53" t="n">
        <f aca="false">ROUND(R28/$O28*100,0)</f>
        <v>53</v>
      </c>
      <c r="T28" s="60" t="n">
        <v>6017.41</v>
      </c>
      <c r="U28" s="53" t="n">
        <f aca="false">ROUND(T28/$O28*100,0)</f>
        <v>91</v>
      </c>
      <c r="V28" s="60" t="n">
        <v>6595.41</v>
      </c>
      <c r="W28" s="53" t="n">
        <f aca="false">ROUND(V28/$O28*100,0)</f>
        <v>99</v>
      </c>
    </row>
    <row r="29" customFormat="false" ht="12.8" hidden="false" customHeight="false" outlineLevel="0" collapsed="false">
      <c r="A29" s="96" t="n">
        <v>10300</v>
      </c>
      <c r="B29" s="97" t="s">
        <v>204</v>
      </c>
      <c r="C29" s="112" t="n">
        <v>614</v>
      </c>
      <c r="D29" s="98"/>
      <c r="E29" s="112" t="n">
        <v>41</v>
      </c>
      <c r="F29" s="85" t="s">
        <v>101</v>
      </c>
      <c r="G29" s="99" t="s">
        <v>205</v>
      </c>
      <c r="H29" s="58" t="n">
        <v>2234</v>
      </c>
      <c r="I29" s="100" t="n">
        <v>2279</v>
      </c>
      <c r="J29" s="100" t="n">
        <v>2325</v>
      </c>
      <c r="K29" s="59"/>
      <c r="L29" s="60"/>
      <c r="M29" s="60"/>
      <c r="N29" s="60"/>
      <c r="O29" s="49" t="n">
        <f aca="false">H29+SUM(K29:N29)</f>
        <v>2234</v>
      </c>
      <c r="P29" s="59" t="n">
        <v>568.6</v>
      </c>
      <c r="Q29" s="53" t="n">
        <f aca="false">ROUND(P29/$O29*100,0)</f>
        <v>25</v>
      </c>
      <c r="R29" s="59" t="n">
        <v>1170.7</v>
      </c>
      <c r="S29" s="53" t="n">
        <f aca="false">ROUND(R29/$O29*100,0)</f>
        <v>52</v>
      </c>
      <c r="T29" s="60" t="n">
        <v>1719.33</v>
      </c>
      <c r="U29" s="53" t="n">
        <f aca="false">ROUND(T29/$O29*100,0)</f>
        <v>77</v>
      </c>
      <c r="V29" s="60" t="n">
        <v>1719.33</v>
      </c>
      <c r="W29" s="53" t="n">
        <f aca="false">ROUND(V29/$O29*100,0)</f>
        <v>77</v>
      </c>
    </row>
    <row r="30" customFormat="false" ht="12.8" hidden="false" customHeight="false" outlineLevel="0" collapsed="false">
      <c r="A30" s="96" t="n">
        <v>10300</v>
      </c>
      <c r="B30" s="97" t="s">
        <v>204</v>
      </c>
      <c r="C30" s="83" t="n">
        <v>610</v>
      </c>
      <c r="D30" s="84"/>
      <c r="E30" s="83" t="n">
        <v>41</v>
      </c>
      <c r="F30" s="85" t="s">
        <v>101</v>
      </c>
      <c r="G30" s="47" t="s">
        <v>181</v>
      </c>
      <c r="H30" s="49" t="n">
        <f aca="false">SUM(H28:H29)</f>
        <v>8882</v>
      </c>
      <c r="I30" s="49" t="n">
        <f aca="false">SUM(I28:I29)</f>
        <v>9060</v>
      </c>
      <c r="J30" s="49" t="n">
        <f aca="false">SUM(J28:J29)</f>
        <v>9242</v>
      </c>
      <c r="K30" s="51" t="n">
        <f aca="false">SUM(K28:K29)</f>
        <v>0</v>
      </c>
      <c r="L30" s="49" t="n">
        <f aca="false">SUM(L28:L29)</f>
        <v>0</v>
      </c>
      <c r="M30" s="49" t="n">
        <f aca="false">SUM(M28:M29)</f>
        <v>0</v>
      </c>
      <c r="N30" s="49" t="n">
        <f aca="false">SUM(N28:N29)</f>
        <v>0</v>
      </c>
      <c r="O30" s="49" t="n">
        <f aca="false">SUM(O28:O29)</f>
        <v>8882</v>
      </c>
      <c r="P30" s="51" t="n">
        <f aca="false">SUM(P28:P29)</f>
        <v>2410.25</v>
      </c>
      <c r="Q30" s="53" t="n">
        <f aca="false">ROUND(P30/$O30*100,0)</f>
        <v>27</v>
      </c>
      <c r="R30" s="51" t="n">
        <f aca="false">SUM(R28:R29)</f>
        <v>4708.35</v>
      </c>
      <c r="S30" s="53" t="n">
        <f aca="false">ROUND(R30/$O30*100,0)</f>
        <v>53</v>
      </c>
      <c r="T30" s="49" t="n">
        <f aca="false">SUM(T28:T29)</f>
        <v>7736.74</v>
      </c>
      <c r="U30" s="53" t="n">
        <f aca="false">ROUND(T30/$O30*100,0)</f>
        <v>87</v>
      </c>
      <c r="V30" s="49" t="n">
        <f aca="false">SUM(V28:V29)</f>
        <v>8314.74</v>
      </c>
      <c r="W30" s="53" t="n">
        <f aca="false">ROUND(V30/$O30*100,0)</f>
        <v>94</v>
      </c>
    </row>
    <row r="31" customFormat="false" ht="12.8" hidden="false" customHeight="false" outlineLevel="0" collapsed="false">
      <c r="A31" s="96" t="n">
        <v>10300</v>
      </c>
      <c r="B31" s="97" t="s">
        <v>204</v>
      </c>
      <c r="C31" s="83" t="n">
        <v>621</v>
      </c>
      <c r="D31" s="84"/>
      <c r="E31" s="83" t="n">
        <v>41</v>
      </c>
      <c r="F31" s="85" t="s">
        <v>101</v>
      </c>
      <c r="G31" s="47" t="s">
        <v>182</v>
      </c>
      <c r="H31" s="49" t="n">
        <v>888</v>
      </c>
      <c r="I31" s="50" t="n">
        <v>906</v>
      </c>
      <c r="J31" s="50" t="n">
        <v>924</v>
      </c>
      <c r="K31" s="51"/>
      <c r="L31" s="55"/>
      <c r="M31" s="55"/>
      <c r="N31" s="55"/>
      <c r="O31" s="49" t="n">
        <f aca="false">H31+SUM(K31:N31)</f>
        <v>888</v>
      </c>
      <c r="P31" s="51" t="n">
        <v>242.02</v>
      </c>
      <c r="Q31" s="53" t="n">
        <f aca="false">ROUND(P31/$O31*100,0)</f>
        <v>27</v>
      </c>
      <c r="R31" s="51" t="n">
        <v>473.03</v>
      </c>
      <c r="S31" s="53" t="n">
        <f aca="false">ROUND(R31/$O31*100,0)</f>
        <v>53</v>
      </c>
      <c r="T31" s="55" t="n">
        <v>776.96</v>
      </c>
      <c r="U31" s="53" t="n">
        <f aca="false">ROUND(T31/$O31*100,0)</f>
        <v>87</v>
      </c>
      <c r="V31" s="55" t="n">
        <v>834.76</v>
      </c>
      <c r="W31" s="53" t="n">
        <f aca="false">ROUND(V31/$O31*100,0)</f>
        <v>94</v>
      </c>
    </row>
    <row r="32" customFormat="false" ht="12.8" hidden="false" customHeight="false" outlineLevel="0" collapsed="false">
      <c r="A32" s="96" t="n">
        <v>10300</v>
      </c>
      <c r="B32" s="97" t="s">
        <v>204</v>
      </c>
      <c r="C32" s="83" t="n">
        <v>625001</v>
      </c>
      <c r="D32" s="84"/>
      <c r="E32" s="83" t="n">
        <v>41</v>
      </c>
      <c r="F32" s="85" t="s">
        <v>101</v>
      </c>
      <c r="G32" s="47" t="s">
        <v>184</v>
      </c>
      <c r="H32" s="49" t="n">
        <v>124</v>
      </c>
      <c r="I32" s="50" t="n">
        <v>126</v>
      </c>
      <c r="J32" s="50" t="n">
        <v>129</v>
      </c>
      <c r="K32" s="51"/>
      <c r="L32" s="55"/>
      <c r="M32" s="55"/>
      <c r="N32" s="55"/>
      <c r="O32" s="49" t="n">
        <f aca="false">H32+SUM(K32:N32)</f>
        <v>124</v>
      </c>
      <c r="P32" s="51" t="n">
        <v>33.87</v>
      </c>
      <c r="Q32" s="53" t="n">
        <f aca="false">ROUND(P32/$O32*100,0)</f>
        <v>27</v>
      </c>
      <c r="R32" s="51" t="n">
        <v>66.2</v>
      </c>
      <c r="S32" s="53" t="n">
        <f aca="false">ROUND(R32/$O32*100,0)</f>
        <v>53</v>
      </c>
      <c r="T32" s="55" t="n">
        <v>108.74</v>
      </c>
      <c r="U32" s="53" t="n">
        <f aca="false">ROUND(T32/$O32*100,0)</f>
        <v>88</v>
      </c>
      <c r="V32" s="55" t="n">
        <v>116.82</v>
      </c>
      <c r="W32" s="53" t="n">
        <f aca="false">ROUND(V32/$O32*100,0)</f>
        <v>94</v>
      </c>
    </row>
    <row r="33" customFormat="false" ht="12.8" hidden="false" customHeight="false" outlineLevel="0" collapsed="false">
      <c r="A33" s="96" t="n">
        <v>10300</v>
      </c>
      <c r="B33" s="97" t="s">
        <v>204</v>
      </c>
      <c r="C33" s="83" t="n">
        <v>625002</v>
      </c>
      <c r="D33" s="84"/>
      <c r="E33" s="83" t="n">
        <v>41</v>
      </c>
      <c r="F33" s="85" t="s">
        <v>101</v>
      </c>
      <c r="G33" s="47" t="s">
        <v>185</v>
      </c>
      <c r="H33" s="49" t="n">
        <v>1244</v>
      </c>
      <c r="I33" s="50" t="n">
        <v>1269</v>
      </c>
      <c r="J33" s="50" t="n">
        <v>1294</v>
      </c>
      <c r="K33" s="51"/>
      <c r="L33" s="55"/>
      <c r="M33" s="55"/>
      <c r="N33" s="55"/>
      <c r="O33" s="49" t="n">
        <f aca="false">H33+SUM(K33:N33)</f>
        <v>1244</v>
      </c>
      <c r="P33" s="51" t="n">
        <v>338.81</v>
      </c>
      <c r="Q33" s="53" t="n">
        <f aca="false">ROUND(P33/$O33*100,0)</f>
        <v>27</v>
      </c>
      <c r="R33" s="51" t="n">
        <v>662.21</v>
      </c>
      <c r="S33" s="53" t="n">
        <f aca="false">ROUND(R33/$O33*100,0)</f>
        <v>53</v>
      </c>
      <c r="T33" s="55" t="n">
        <v>1087.71</v>
      </c>
      <c r="U33" s="53" t="n">
        <f aca="false">ROUND(T33/$O33*100,0)</f>
        <v>87</v>
      </c>
      <c r="V33" s="55" t="n">
        <v>1168.63</v>
      </c>
      <c r="W33" s="53" t="n">
        <f aca="false">ROUND(V33/$O33*100,0)</f>
        <v>94</v>
      </c>
    </row>
    <row r="34" customFormat="false" ht="12.8" hidden="false" customHeight="false" outlineLevel="0" collapsed="false">
      <c r="A34" s="96" t="n">
        <v>10300</v>
      </c>
      <c r="B34" s="97" t="s">
        <v>204</v>
      </c>
      <c r="C34" s="83" t="n">
        <v>625003</v>
      </c>
      <c r="D34" s="84"/>
      <c r="E34" s="83" t="n">
        <v>41</v>
      </c>
      <c r="F34" s="85" t="s">
        <v>101</v>
      </c>
      <c r="G34" s="47" t="s">
        <v>186</v>
      </c>
      <c r="H34" s="49" t="n">
        <v>71</v>
      </c>
      <c r="I34" s="50" t="n">
        <v>72</v>
      </c>
      <c r="J34" s="50" t="n">
        <v>73</v>
      </c>
      <c r="K34" s="51"/>
      <c r="L34" s="55"/>
      <c r="M34" s="55"/>
      <c r="N34" s="55"/>
      <c r="O34" s="49" t="n">
        <f aca="false">H34+SUM(K34:N34)</f>
        <v>71</v>
      </c>
      <c r="P34" s="51" t="n">
        <v>19.35</v>
      </c>
      <c r="Q34" s="53" t="n">
        <f aca="false">ROUND(P34/$O34*100,0)</f>
        <v>27</v>
      </c>
      <c r="R34" s="51" t="n">
        <v>37.82</v>
      </c>
      <c r="S34" s="53" t="n">
        <f aca="false">ROUND(R34/$O34*100,0)</f>
        <v>53</v>
      </c>
      <c r="T34" s="55" t="n">
        <v>62.13</v>
      </c>
      <c r="U34" s="53" t="n">
        <f aca="false">ROUND(T34/$O34*100,0)</f>
        <v>88</v>
      </c>
      <c r="V34" s="55" t="n">
        <v>66.75</v>
      </c>
      <c r="W34" s="53" t="n">
        <f aca="false">ROUND(V34/$O34*100,0)</f>
        <v>94</v>
      </c>
    </row>
    <row r="35" customFormat="false" ht="12.8" hidden="false" customHeight="false" outlineLevel="0" collapsed="false">
      <c r="A35" s="96" t="n">
        <v>10300</v>
      </c>
      <c r="B35" s="97" t="s">
        <v>204</v>
      </c>
      <c r="C35" s="83" t="n">
        <v>625004</v>
      </c>
      <c r="D35" s="84"/>
      <c r="E35" s="83" t="n">
        <v>41</v>
      </c>
      <c r="F35" s="85" t="s">
        <v>101</v>
      </c>
      <c r="G35" s="47" t="s">
        <v>187</v>
      </c>
      <c r="H35" s="49" t="n">
        <v>266</v>
      </c>
      <c r="I35" s="50" t="n">
        <v>271</v>
      </c>
      <c r="J35" s="50" t="n">
        <v>276</v>
      </c>
      <c r="K35" s="51"/>
      <c r="L35" s="55"/>
      <c r="M35" s="55"/>
      <c r="N35" s="55"/>
      <c r="O35" s="49" t="n">
        <f aca="false">H35+SUM(K35:N35)</f>
        <v>266</v>
      </c>
      <c r="P35" s="51" t="n">
        <v>72.59</v>
      </c>
      <c r="Q35" s="53" t="n">
        <f aca="false">ROUND(P35/$O35*100,0)</f>
        <v>27</v>
      </c>
      <c r="R35" s="51" t="n">
        <v>141.88</v>
      </c>
      <c r="S35" s="53" t="n">
        <f aca="false">ROUND(R35/$O35*100,0)</f>
        <v>53</v>
      </c>
      <c r="T35" s="55" t="n">
        <v>233.05</v>
      </c>
      <c r="U35" s="53" t="n">
        <f aca="false">ROUND(T35/$O35*100,0)</f>
        <v>88</v>
      </c>
      <c r="V35" s="55" t="n">
        <v>250.39</v>
      </c>
      <c r="W35" s="53" t="n">
        <f aca="false">ROUND(V35/$O35*100,0)</f>
        <v>94</v>
      </c>
    </row>
    <row r="36" customFormat="false" ht="12.8" hidden="false" customHeight="false" outlineLevel="0" collapsed="false">
      <c r="A36" s="96" t="n">
        <v>10300</v>
      </c>
      <c r="B36" s="97" t="s">
        <v>204</v>
      </c>
      <c r="C36" s="83" t="n">
        <v>625005</v>
      </c>
      <c r="D36" s="84"/>
      <c r="E36" s="83" t="n">
        <v>41</v>
      </c>
      <c r="F36" s="85" t="s">
        <v>101</v>
      </c>
      <c r="G36" s="47" t="s">
        <v>188</v>
      </c>
      <c r="H36" s="49" t="n">
        <v>89</v>
      </c>
      <c r="I36" s="50" t="n">
        <v>91</v>
      </c>
      <c r="J36" s="50" t="n">
        <v>93</v>
      </c>
      <c r="K36" s="51"/>
      <c r="L36" s="55"/>
      <c r="M36" s="55"/>
      <c r="N36" s="55"/>
      <c r="O36" s="49" t="n">
        <f aca="false">H36+SUM(K36:N36)</f>
        <v>89</v>
      </c>
      <c r="P36" s="51" t="n">
        <v>24.19</v>
      </c>
      <c r="Q36" s="53" t="n">
        <f aca="false">ROUND(P36/$O36*100,0)</f>
        <v>27</v>
      </c>
      <c r="R36" s="51" t="n">
        <v>47.28</v>
      </c>
      <c r="S36" s="53" t="n">
        <f aca="false">ROUND(R36/$O36*100,0)</f>
        <v>53</v>
      </c>
      <c r="T36" s="55" t="n">
        <v>77.67</v>
      </c>
      <c r="U36" s="53" t="n">
        <f aca="false">ROUND(T36/$O36*100,0)</f>
        <v>87</v>
      </c>
      <c r="V36" s="55" t="n">
        <v>83.45</v>
      </c>
      <c r="W36" s="53" t="n">
        <f aca="false">ROUND(V36/$O36*100,0)</f>
        <v>94</v>
      </c>
    </row>
    <row r="37" customFormat="false" ht="12.8" hidden="false" customHeight="false" outlineLevel="0" collapsed="false">
      <c r="A37" s="96" t="n">
        <v>10300</v>
      </c>
      <c r="B37" s="97" t="s">
        <v>204</v>
      </c>
      <c r="C37" s="83" t="n">
        <v>625007</v>
      </c>
      <c r="D37" s="84"/>
      <c r="E37" s="83" t="n">
        <v>41</v>
      </c>
      <c r="F37" s="85" t="s">
        <v>101</v>
      </c>
      <c r="G37" s="47" t="s">
        <v>189</v>
      </c>
      <c r="H37" s="49" t="n">
        <v>422</v>
      </c>
      <c r="I37" s="50" t="n">
        <v>430</v>
      </c>
      <c r="J37" s="50" t="n">
        <v>439</v>
      </c>
      <c r="K37" s="51"/>
      <c r="L37" s="55"/>
      <c r="M37" s="55"/>
      <c r="N37" s="55"/>
      <c r="O37" s="49" t="n">
        <f aca="false">H37+SUM(K37:N37)</f>
        <v>422</v>
      </c>
      <c r="P37" s="51" t="n">
        <v>114.94</v>
      </c>
      <c r="Q37" s="53" t="n">
        <f aca="false">ROUND(P37/$O37*100,0)</f>
        <v>27</v>
      </c>
      <c r="R37" s="51" t="n">
        <v>224.65</v>
      </c>
      <c r="S37" s="53" t="n">
        <f aca="false">ROUND(R37/$O37*100,0)</f>
        <v>53</v>
      </c>
      <c r="T37" s="55" t="n">
        <v>369</v>
      </c>
      <c r="U37" s="53" t="n">
        <f aca="false">ROUND(T37/$O37*100,0)</f>
        <v>87</v>
      </c>
      <c r="V37" s="55" t="n">
        <v>396.44</v>
      </c>
      <c r="W37" s="53" t="n">
        <f aca="false">ROUND(V37/$O37*100,0)</f>
        <v>94</v>
      </c>
    </row>
    <row r="38" customFormat="false" ht="12.8" hidden="false" customHeight="false" outlineLevel="0" collapsed="false">
      <c r="A38" s="96" t="n">
        <v>10300</v>
      </c>
      <c r="B38" s="97" t="s">
        <v>204</v>
      </c>
      <c r="C38" s="83" t="n">
        <v>620</v>
      </c>
      <c r="D38" s="84"/>
      <c r="E38" s="83" t="n">
        <v>41</v>
      </c>
      <c r="F38" s="85" t="s">
        <v>101</v>
      </c>
      <c r="G38" s="47" t="s">
        <v>191</v>
      </c>
      <c r="H38" s="49" t="n">
        <f aca="false">SUM(H31:H37)</f>
        <v>3104</v>
      </c>
      <c r="I38" s="49" t="n">
        <f aca="false">SUM(I31:I37)</f>
        <v>3165</v>
      </c>
      <c r="J38" s="49" t="n">
        <f aca="false">SUM(J31:J37)</f>
        <v>3228</v>
      </c>
      <c r="K38" s="51" t="n">
        <f aca="false">SUM(K31:K37)</f>
        <v>0</v>
      </c>
      <c r="L38" s="49" t="n">
        <f aca="false">SUM(L31:L37)</f>
        <v>0</v>
      </c>
      <c r="M38" s="49" t="n">
        <f aca="false">SUM(M31:M37)</f>
        <v>0</v>
      </c>
      <c r="N38" s="49" t="n">
        <f aca="false">SUM(N31:N37)</f>
        <v>0</v>
      </c>
      <c r="O38" s="49" t="n">
        <f aca="false">SUM(O31:O37)</f>
        <v>3104</v>
      </c>
      <c r="P38" s="51" t="n">
        <f aca="false">SUM(P31:P37)</f>
        <v>845.77</v>
      </c>
      <c r="Q38" s="53" t="n">
        <f aca="false">ROUND(P38/$O38*100,0)</f>
        <v>27</v>
      </c>
      <c r="R38" s="51" t="n">
        <f aca="false">SUM(R31:R37)</f>
        <v>1653.07</v>
      </c>
      <c r="S38" s="53" t="n">
        <f aca="false">ROUND(R38/$O38*100,0)</f>
        <v>53</v>
      </c>
      <c r="T38" s="49" t="n">
        <f aca="false">SUM(T31:T37)</f>
        <v>2715.26</v>
      </c>
      <c r="U38" s="53" t="n">
        <f aca="false">ROUND(T38/$O38*100,0)</f>
        <v>87</v>
      </c>
      <c r="V38" s="49" t="n">
        <f aca="false">SUM(V31:V37)</f>
        <v>2917.24</v>
      </c>
      <c r="W38" s="53" t="n">
        <f aca="false">ROUND(V38/$O38*100,0)</f>
        <v>94</v>
      </c>
    </row>
    <row r="39" customFormat="false" ht="12.8" hidden="false" customHeight="false" outlineLevel="0" collapsed="false">
      <c r="A39" s="96" t="n">
        <v>10300</v>
      </c>
      <c r="B39" s="102" t="s">
        <v>204</v>
      </c>
      <c r="C39" s="89" t="n">
        <v>633009</v>
      </c>
      <c r="D39" s="101"/>
      <c r="E39" s="83" t="n">
        <v>41</v>
      </c>
      <c r="F39" s="90" t="s">
        <v>101</v>
      </c>
      <c r="G39" s="61" t="s">
        <v>206</v>
      </c>
      <c r="H39" s="49" t="n">
        <v>20</v>
      </c>
      <c r="I39" s="49" t="n">
        <v>0</v>
      </c>
      <c r="J39" s="49" t="n">
        <v>0</v>
      </c>
      <c r="K39" s="51"/>
      <c r="L39" s="55"/>
      <c r="M39" s="55"/>
      <c r="N39" s="55"/>
      <c r="O39" s="49" t="n">
        <f aca="false">H39+SUM(K39:N39)</f>
        <v>20</v>
      </c>
      <c r="P39" s="51" t="n">
        <v>19.3</v>
      </c>
      <c r="Q39" s="53" t="n">
        <f aca="false">ROUND(P39/$O39*100,0)</f>
        <v>97</v>
      </c>
      <c r="R39" s="51" t="n">
        <v>19.3</v>
      </c>
      <c r="S39" s="53" t="n">
        <f aca="false">ROUND(R39/$O39*100,0)</f>
        <v>97</v>
      </c>
      <c r="T39" s="55" t="n">
        <v>19.3</v>
      </c>
      <c r="U39" s="53" t="n">
        <f aca="false">ROUND(T39/$O39*100,0)</f>
        <v>97</v>
      </c>
      <c r="V39" s="55" t="n">
        <v>19.3</v>
      </c>
      <c r="W39" s="53" t="n">
        <f aca="false">ROUND(V39/$O39*100,0)</f>
        <v>97</v>
      </c>
    </row>
    <row r="40" customFormat="false" ht="12.8" hidden="false" customHeight="false" outlineLevel="0" collapsed="false">
      <c r="A40" s="96" t="n">
        <v>10300</v>
      </c>
      <c r="B40" s="97" t="s">
        <v>204</v>
      </c>
      <c r="C40" s="83" t="n">
        <v>637005</v>
      </c>
      <c r="D40" s="84"/>
      <c r="E40" s="83" t="n">
        <v>41</v>
      </c>
      <c r="F40" s="85" t="s">
        <v>101</v>
      </c>
      <c r="G40" s="47" t="s">
        <v>207</v>
      </c>
      <c r="H40" s="49" t="n">
        <v>800</v>
      </c>
      <c r="I40" s="49" t="n">
        <f aca="false">H40</f>
        <v>800</v>
      </c>
      <c r="J40" s="49" t="n">
        <f aca="false">I40</f>
        <v>800</v>
      </c>
      <c r="K40" s="51" t="n">
        <v>200</v>
      </c>
      <c r="L40" s="55"/>
      <c r="M40" s="55"/>
      <c r="N40" s="55"/>
      <c r="O40" s="49" t="n">
        <f aca="false">H40+SUM(K40:N40)</f>
        <v>1000</v>
      </c>
      <c r="P40" s="51" t="n">
        <v>0</v>
      </c>
      <c r="Q40" s="53" t="n">
        <f aca="false">ROUND(P40/$O40*100,0)</f>
        <v>0</v>
      </c>
      <c r="R40" s="51" t="n">
        <v>1000</v>
      </c>
      <c r="S40" s="53" t="n">
        <f aca="false">ROUND(R40/$O40*100,0)</f>
        <v>100</v>
      </c>
      <c r="T40" s="55" t="n">
        <v>1000</v>
      </c>
      <c r="U40" s="53" t="n">
        <f aca="false">ROUND(T40/$O40*100,0)</f>
        <v>100</v>
      </c>
      <c r="V40" s="55" t="n">
        <v>1000</v>
      </c>
      <c r="W40" s="53" t="n">
        <f aca="false">ROUND(V40/$O40*100,0)</f>
        <v>100</v>
      </c>
    </row>
    <row r="41" customFormat="false" ht="12.8" hidden="false" customHeight="false" outlineLevel="0" collapsed="false">
      <c r="A41" s="96" t="n">
        <v>10300</v>
      </c>
      <c r="B41" s="97" t="s">
        <v>204</v>
      </c>
      <c r="C41" s="83" t="n">
        <v>637014</v>
      </c>
      <c r="D41" s="84"/>
      <c r="E41" s="83" t="n">
        <v>41</v>
      </c>
      <c r="F41" s="85" t="s">
        <v>101</v>
      </c>
      <c r="G41" s="47" t="s">
        <v>196</v>
      </c>
      <c r="H41" s="49" t="n">
        <v>166</v>
      </c>
      <c r="I41" s="50" t="n">
        <f aca="false">H41</f>
        <v>166</v>
      </c>
      <c r="J41" s="50" t="n">
        <f aca="false">I41</f>
        <v>166</v>
      </c>
      <c r="K41" s="51"/>
      <c r="L41" s="55"/>
      <c r="M41" s="55"/>
      <c r="N41" s="55"/>
      <c r="O41" s="49" t="n">
        <f aca="false">H41+SUM(K41:N41)</f>
        <v>166</v>
      </c>
      <c r="P41" s="51" t="n">
        <v>41.6</v>
      </c>
      <c r="Q41" s="53" t="n">
        <f aca="false">ROUND(P41/$O41*100,0)</f>
        <v>25</v>
      </c>
      <c r="R41" s="51" t="n">
        <v>80</v>
      </c>
      <c r="S41" s="53" t="n">
        <f aca="false">ROUND(R41/$O41*100,0)</f>
        <v>48</v>
      </c>
      <c r="T41" s="55" t="n">
        <v>99.2</v>
      </c>
      <c r="U41" s="53" t="n">
        <f aca="false">ROUND(T41/$O41*100,0)</f>
        <v>60</v>
      </c>
      <c r="V41" s="55" t="n">
        <v>137.6</v>
      </c>
      <c r="W41" s="53" t="n">
        <f aca="false">ROUND(V41/$O41*100,0)</f>
        <v>83</v>
      </c>
    </row>
    <row r="42" customFormat="false" ht="12.8" hidden="false" customHeight="false" outlineLevel="0" collapsed="false">
      <c r="A42" s="96" t="n">
        <v>10300</v>
      </c>
      <c r="B42" s="97" t="s">
        <v>204</v>
      </c>
      <c r="C42" s="83" t="n">
        <v>637016</v>
      </c>
      <c r="D42" s="84"/>
      <c r="E42" s="83" t="n">
        <v>41</v>
      </c>
      <c r="F42" s="85" t="s">
        <v>101</v>
      </c>
      <c r="G42" s="47" t="s">
        <v>208</v>
      </c>
      <c r="H42" s="49" t="n">
        <v>111</v>
      </c>
      <c r="I42" s="50" t="n">
        <f aca="false">ROUND(H42*1.02,0)</f>
        <v>113</v>
      </c>
      <c r="J42" s="50" t="n">
        <f aca="false">ROUND(I42*1.02,0)</f>
        <v>115</v>
      </c>
      <c r="K42" s="51"/>
      <c r="L42" s="55"/>
      <c r="M42" s="55"/>
      <c r="N42" s="55"/>
      <c r="O42" s="49" t="n">
        <f aca="false">H42+SUM(K42:N42)</f>
        <v>111</v>
      </c>
      <c r="P42" s="51" t="n">
        <v>21.88</v>
      </c>
      <c r="Q42" s="53" t="n">
        <f aca="false">ROUND(P42/$O42*100,0)</f>
        <v>20</v>
      </c>
      <c r="R42" s="51" t="n">
        <v>50.77</v>
      </c>
      <c r="S42" s="53" t="n">
        <f aca="false">ROUND(R42/$O42*100,0)</f>
        <v>46</v>
      </c>
      <c r="T42" s="55" t="n">
        <v>75.5</v>
      </c>
      <c r="U42" s="53" t="n">
        <f aca="false">ROUND(T42/$O42*100,0)</f>
        <v>68</v>
      </c>
      <c r="V42" s="55" t="n">
        <v>82.74</v>
      </c>
      <c r="W42" s="53" t="n">
        <f aca="false">ROUND(V42/$O42*100,0)</f>
        <v>75</v>
      </c>
    </row>
    <row r="43" customFormat="false" ht="12.8" hidden="false" customHeight="false" outlineLevel="0" collapsed="false">
      <c r="A43" s="103" t="n">
        <v>10300</v>
      </c>
      <c r="B43" s="104"/>
      <c r="C43" s="105"/>
      <c r="D43" s="106"/>
      <c r="E43" s="105"/>
      <c r="F43" s="104"/>
      <c r="G43" s="107" t="s">
        <v>32</v>
      </c>
      <c r="H43" s="108" t="n">
        <f aca="false">H30+SUM(H38:H42)</f>
        <v>13083</v>
      </c>
      <c r="I43" s="108" t="n">
        <f aca="false">I30+SUM(I38:I42)</f>
        <v>13304</v>
      </c>
      <c r="J43" s="108" t="n">
        <f aca="false">J30+SUM(J38:J42)</f>
        <v>13551</v>
      </c>
      <c r="K43" s="109" t="n">
        <f aca="false">K30+SUM(K38:K42)</f>
        <v>200</v>
      </c>
      <c r="L43" s="108" t="n">
        <f aca="false">L30+SUM(L38:L42)</f>
        <v>0</v>
      </c>
      <c r="M43" s="108" t="n">
        <f aca="false">M30+SUM(M38:M42)</f>
        <v>0</v>
      </c>
      <c r="N43" s="108" t="n">
        <f aca="false">N30+SUM(N38:N42)</f>
        <v>0</v>
      </c>
      <c r="O43" s="108" t="n">
        <f aca="false">O30+SUM(O38:O42)</f>
        <v>13283</v>
      </c>
      <c r="P43" s="109" t="n">
        <f aca="false">P30+SUM(P38:P42)</f>
        <v>3338.8</v>
      </c>
      <c r="Q43" s="110" t="n">
        <f aca="false">ROUND(P43/$O43*100,0)</f>
        <v>25</v>
      </c>
      <c r="R43" s="109" t="n">
        <f aca="false">R30+SUM(R38:R42)</f>
        <v>7511.49</v>
      </c>
      <c r="S43" s="110" t="n">
        <f aca="false">ROUND(R43/$O43*100,0)</f>
        <v>57</v>
      </c>
      <c r="T43" s="108" t="n">
        <f aca="false">T30+SUM(T38:T42)</f>
        <v>11646</v>
      </c>
      <c r="U43" s="110" t="n">
        <f aca="false">ROUND(T43/$O43*100,0)</f>
        <v>88</v>
      </c>
      <c r="V43" s="108" t="n">
        <f aca="false">V30+SUM(V38:V42)</f>
        <v>12471.62</v>
      </c>
      <c r="W43" s="110" t="n">
        <f aca="false">ROUND(V43/$O43*100,0)</f>
        <v>94</v>
      </c>
    </row>
    <row r="44" customFormat="false" ht="12.8" hidden="false" customHeight="false" outlineLevel="0" collapsed="false">
      <c r="A44" s="96" t="n">
        <v>10400</v>
      </c>
      <c r="B44" s="97" t="s">
        <v>204</v>
      </c>
      <c r="C44" s="112" t="n">
        <v>611</v>
      </c>
      <c r="D44" s="98"/>
      <c r="E44" s="112" t="n">
        <v>41</v>
      </c>
      <c r="F44" s="85" t="s">
        <v>101</v>
      </c>
      <c r="G44" s="99" t="s">
        <v>180</v>
      </c>
      <c r="H44" s="58" t="n">
        <v>23731</v>
      </c>
      <c r="I44" s="100" t="n">
        <v>22179</v>
      </c>
      <c r="J44" s="100" t="n">
        <v>22623</v>
      </c>
      <c r="K44" s="59"/>
      <c r="L44" s="60"/>
      <c r="M44" s="60"/>
      <c r="N44" s="60" t="n">
        <f aca="false">2000+294</f>
        <v>2294</v>
      </c>
      <c r="O44" s="49" t="n">
        <f aca="false">H44+SUM(K44:N44)</f>
        <v>26025</v>
      </c>
      <c r="P44" s="59" t="n">
        <v>8528.2</v>
      </c>
      <c r="Q44" s="53" t="n">
        <f aca="false">ROUND(P44/$O44*100,0)</f>
        <v>33</v>
      </c>
      <c r="R44" s="59" t="n">
        <v>13599.17</v>
      </c>
      <c r="S44" s="53" t="n">
        <f aca="false">ROUND(R44/$O44*100,0)</f>
        <v>52</v>
      </c>
      <c r="T44" s="60" t="n">
        <v>20066.38</v>
      </c>
      <c r="U44" s="53" t="n">
        <f aca="false">ROUND(T44/$O44*100,0)</f>
        <v>77</v>
      </c>
      <c r="V44" s="60" t="n">
        <v>26024.83</v>
      </c>
      <c r="W44" s="53" t="n">
        <f aca="false">ROUND(V44/$O44*100,0)</f>
        <v>100</v>
      </c>
    </row>
    <row r="45" customFormat="false" ht="12.8" hidden="false" customHeight="false" outlineLevel="0" collapsed="false">
      <c r="A45" s="96" t="n">
        <v>10400</v>
      </c>
      <c r="B45" s="97" t="s">
        <v>204</v>
      </c>
      <c r="C45" s="112" t="n">
        <v>612001</v>
      </c>
      <c r="D45" s="98"/>
      <c r="E45" s="112" t="n">
        <v>41</v>
      </c>
      <c r="F45" s="85" t="s">
        <v>101</v>
      </c>
      <c r="G45" s="99" t="s">
        <v>209</v>
      </c>
      <c r="H45" s="58" t="n">
        <v>12744</v>
      </c>
      <c r="I45" s="100" t="n">
        <v>12744</v>
      </c>
      <c r="J45" s="100" t="n">
        <v>12744</v>
      </c>
      <c r="K45" s="59"/>
      <c r="L45" s="60"/>
      <c r="M45" s="60"/>
      <c r="N45" s="60" t="n">
        <v>-2000</v>
      </c>
      <c r="O45" s="49" t="n">
        <f aca="false">H45+SUM(K45:N45)</f>
        <v>10744</v>
      </c>
      <c r="P45" s="59" t="n">
        <v>2466.09</v>
      </c>
      <c r="Q45" s="53" t="n">
        <f aca="false">ROUND(P45/$O45*100,0)</f>
        <v>23</v>
      </c>
      <c r="R45" s="59" t="n">
        <v>5308.82</v>
      </c>
      <c r="S45" s="53" t="n">
        <f aca="false">ROUND(R45/$O45*100,0)</f>
        <v>49</v>
      </c>
      <c r="T45" s="60" t="n">
        <v>7548.32</v>
      </c>
      <c r="U45" s="53" t="n">
        <f aca="false">ROUND(T45/$O45*100,0)</f>
        <v>70</v>
      </c>
      <c r="V45" s="60" t="n">
        <v>10202.87</v>
      </c>
      <c r="W45" s="53" t="n">
        <f aca="false">ROUND(V45/$O45*100,0)</f>
        <v>95</v>
      </c>
    </row>
    <row r="46" customFormat="false" ht="12.8" hidden="false" customHeight="false" outlineLevel="0" collapsed="false">
      <c r="A46" s="96" t="n">
        <v>10400</v>
      </c>
      <c r="B46" s="97" t="s">
        <v>204</v>
      </c>
      <c r="C46" s="112" t="n">
        <v>612002</v>
      </c>
      <c r="D46" s="98"/>
      <c r="E46" s="112" t="n">
        <v>41</v>
      </c>
      <c r="F46" s="85" t="s">
        <v>101</v>
      </c>
      <c r="G46" s="99" t="s">
        <v>210</v>
      </c>
      <c r="H46" s="58" t="n">
        <v>0</v>
      </c>
      <c r="I46" s="100" t="n">
        <v>0</v>
      </c>
      <c r="J46" s="100" t="n">
        <v>0</v>
      </c>
      <c r="K46" s="59"/>
      <c r="L46" s="60"/>
      <c r="M46" s="60"/>
      <c r="N46" s="60"/>
      <c r="O46" s="49" t="n">
        <f aca="false">H46+SUM(K46:N46)</f>
        <v>0</v>
      </c>
      <c r="P46" s="59" t="n">
        <v>0</v>
      </c>
      <c r="Q46" s="53" t="e">
        <f aca="false">ROUND(P46/$O46*100,0)</f>
        <v>#DIV/0!</v>
      </c>
      <c r="R46" s="59" t="n">
        <v>0</v>
      </c>
      <c r="S46" s="53" t="e">
        <f aca="false">ROUND(R46/$O46*100,0)</f>
        <v>#DIV/0!</v>
      </c>
      <c r="T46" s="60" t="n">
        <v>0</v>
      </c>
      <c r="U46" s="53" t="e">
        <f aca="false">ROUND(T46/$O46*100,0)</f>
        <v>#DIV/0!</v>
      </c>
      <c r="V46" s="60" t="n">
        <v>0</v>
      </c>
      <c r="W46" s="53" t="e">
        <f aca="false">ROUND(V46/$O46*100,0)</f>
        <v>#DIV/0!</v>
      </c>
    </row>
    <row r="47" customFormat="false" ht="12.8" hidden="false" customHeight="false" outlineLevel="0" collapsed="false">
      <c r="A47" s="96" t="n">
        <v>10400</v>
      </c>
      <c r="B47" s="97" t="s">
        <v>204</v>
      </c>
      <c r="C47" s="112" t="n">
        <v>614</v>
      </c>
      <c r="D47" s="98"/>
      <c r="E47" s="112" t="n">
        <v>41</v>
      </c>
      <c r="F47" s="85" t="s">
        <v>101</v>
      </c>
      <c r="G47" s="99" t="s">
        <v>205</v>
      </c>
      <c r="H47" s="58" t="n">
        <v>1450</v>
      </c>
      <c r="I47" s="100" t="n">
        <v>1200</v>
      </c>
      <c r="J47" s="100" t="n">
        <v>1200</v>
      </c>
      <c r="K47" s="59"/>
      <c r="L47" s="60" t="n">
        <v>400</v>
      </c>
      <c r="M47" s="60"/>
      <c r="N47" s="60" t="n">
        <v>349</v>
      </c>
      <c r="O47" s="49" t="n">
        <f aca="false">H47+SUM(K47:N47)</f>
        <v>2199</v>
      </c>
      <c r="P47" s="59" t="n">
        <v>840</v>
      </c>
      <c r="Q47" s="53" t="n">
        <f aca="false">ROUND(P47/$O47*100,0)</f>
        <v>38</v>
      </c>
      <c r="R47" s="59" t="n">
        <v>940</v>
      </c>
      <c r="S47" s="53" t="n">
        <f aca="false">ROUND(R47/$O47*100,0)</f>
        <v>43</v>
      </c>
      <c r="T47" s="60" t="n">
        <v>1350</v>
      </c>
      <c r="U47" s="53" t="n">
        <f aca="false">ROUND(T47/$O47*100,0)</f>
        <v>61</v>
      </c>
      <c r="V47" s="60" t="n">
        <v>2199</v>
      </c>
      <c r="W47" s="53" t="n">
        <f aca="false">ROUND(V47/$O47*100,0)</f>
        <v>100</v>
      </c>
    </row>
    <row r="48" customFormat="false" ht="12.8" hidden="false" customHeight="false" outlineLevel="0" collapsed="false">
      <c r="A48" s="96" t="n">
        <v>10400</v>
      </c>
      <c r="B48" s="97" t="s">
        <v>204</v>
      </c>
      <c r="C48" s="83" t="n">
        <v>610</v>
      </c>
      <c r="D48" s="84"/>
      <c r="E48" s="112" t="n">
        <v>41</v>
      </c>
      <c r="F48" s="85" t="s">
        <v>101</v>
      </c>
      <c r="G48" s="47" t="s">
        <v>181</v>
      </c>
      <c r="H48" s="49" t="n">
        <f aca="false">SUM(H44:H47)</f>
        <v>37925</v>
      </c>
      <c r="I48" s="49" t="n">
        <f aca="false">SUM(I44:I47)</f>
        <v>36123</v>
      </c>
      <c r="J48" s="49" t="n">
        <f aca="false">SUM(J44:J47)</f>
        <v>36567</v>
      </c>
      <c r="K48" s="51" t="n">
        <f aca="false">SUM(K44:K47)</f>
        <v>0</v>
      </c>
      <c r="L48" s="49" t="n">
        <f aca="false">SUM(L44:L47)</f>
        <v>400</v>
      </c>
      <c r="M48" s="49" t="n">
        <f aca="false">SUM(M44:M47)</f>
        <v>0</v>
      </c>
      <c r="N48" s="49" t="n">
        <f aca="false">SUM(N44:N47)</f>
        <v>643</v>
      </c>
      <c r="O48" s="49" t="n">
        <f aca="false">SUM(O44:O47)</f>
        <v>38968</v>
      </c>
      <c r="P48" s="51" t="n">
        <f aca="false">SUM(P44:P47)</f>
        <v>11834.29</v>
      </c>
      <c r="Q48" s="53" t="n">
        <f aca="false">ROUND(P48/$O48*100,0)</f>
        <v>30</v>
      </c>
      <c r="R48" s="51" t="n">
        <f aca="false">SUM(R44:R47)</f>
        <v>19847.99</v>
      </c>
      <c r="S48" s="53" t="n">
        <f aca="false">ROUND(R48/$O48*100,0)</f>
        <v>51</v>
      </c>
      <c r="T48" s="49" t="n">
        <f aca="false">SUM(T44:T47)</f>
        <v>28964.7</v>
      </c>
      <c r="U48" s="53" t="n">
        <f aca="false">ROUND(T48/$O48*100,0)</f>
        <v>74</v>
      </c>
      <c r="V48" s="49" t="n">
        <f aca="false">SUM(V44:V47)</f>
        <v>38426.7</v>
      </c>
      <c r="W48" s="53" t="n">
        <f aca="false">ROUND(V48/$O48*100,0)</f>
        <v>99</v>
      </c>
    </row>
    <row r="49" customFormat="false" ht="12.8" hidden="false" customHeight="false" outlineLevel="0" collapsed="false">
      <c r="A49" s="96" t="n">
        <v>10400</v>
      </c>
      <c r="B49" s="97" t="s">
        <v>204</v>
      </c>
      <c r="C49" s="83" t="n">
        <v>621</v>
      </c>
      <c r="D49" s="84"/>
      <c r="E49" s="112" t="n">
        <v>41</v>
      </c>
      <c r="F49" s="85" t="s">
        <v>101</v>
      </c>
      <c r="G49" s="47" t="s">
        <v>182</v>
      </c>
      <c r="H49" s="49" t="n">
        <v>1996</v>
      </c>
      <c r="I49" s="49" t="n">
        <v>2036</v>
      </c>
      <c r="J49" s="49" t="n">
        <v>2077</v>
      </c>
      <c r="K49" s="51"/>
      <c r="L49" s="55"/>
      <c r="M49" s="55"/>
      <c r="N49" s="55" t="n">
        <v>24</v>
      </c>
      <c r="O49" s="49" t="n">
        <f aca="false">H49+SUM(K49:N49)</f>
        <v>2020</v>
      </c>
      <c r="P49" s="51" t="n">
        <v>719.34</v>
      </c>
      <c r="Q49" s="53" t="n">
        <f aca="false">ROUND(P49/$O49*100,0)</f>
        <v>36</v>
      </c>
      <c r="R49" s="51" t="n">
        <v>1137.78</v>
      </c>
      <c r="S49" s="53" t="n">
        <f aca="false">ROUND(R49/$O49*100,0)</f>
        <v>56</v>
      </c>
      <c r="T49" s="55" t="n">
        <v>1556.94</v>
      </c>
      <c r="U49" s="53" t="n">
        <f aca="false">ROUND(T49/$O49*100,0)</f>
        <v>77</v>
      </c>
      <c r="V49" s="55" t="n">
        <v>2019.76</v>
      </c>
      <c r="W49" s="53" t="n">
        <f aca="false">ROUND(V49/$O49*100,0)</f>
        <v>100</v>
      </c>
    </row>
    <row r="50" customFormat="false" ht="12.8" hidden="false" customHeight="false" outlineLevel="0" collapsed="false">
      <c r="A50" s="96" t="n">
        <v>10400</v>
      </c>
      <c r="B50" s="97" t="s">
        <v>204</v>
      </c>
      <c r="C50" s="83" t="n">
        <v>623</v>
      </c>
      <c r="D50" s="84"/>
      <c r="E50" s="112" t="n">
        <v>41</v>
      </c>
      <c r="F50" s="85" t="s">
        <v>101</v>
      </c>
      <c r="G50" s="47" t="s">
        <v>183</v>
      </c>
      <c r="H50" s="49" t="n">
        <v>1355</v>
      </c>
      <c r="I50" s="49" t="n">
        <v>1382</v>
      </c>
      <c r="J50" s="49" t="n">
        <v>1410</v>
      </c>
      <c r="K50" s="51"/>
      <c r="L50" s="55" t="n">
        <v>40</v>
      </c>
      <c r="M50" s="55"/>
      <c r="N50" s="55" t="n">
        <v>4</v>
      </c>
      <c r="O50" s="49" t="n">
        <f aca="false">H50+SUM(K50:N50)</f>
        <v>1399</v>
      </c>
      <c r="P50" s="51" t="n">
        <v>342.45</v>
      </c>
      <c r="Q50" s="53" t="n">
        <f aca="false">ROUND(P50/$O50*100,0)</f>
        <v>24</v>
      </c>
      <c r="R50" s="51" t="n">
        <v>671.5</v>
      </c>
      <c r="S50" s="53" t="n">
        <f aca="false">ROUND(R50/$O50*100,0)</f>
        <v>48</v>
      </c>
      <c r="T50" s="55" t="n">
        <v>1040.97</v>
      </c>
      <c r="U50" s="53" t="n">
        <f aca="false">ROUND(T50/$O50*100,0)</f>
        <v>74</v>
      </c>
      <c r="V50" s="55" t="n">
        <v>1398.81</v>
      </c>
      <c r="W50" s="53" t="n">
        <f aca="false">ROUND(V50/$O50*100,0)</f>
        <v>100</v>
      </c>
    </row>
    <row r="51" customFormat="false" ht="12.8" hidden="false" customHeight="false" outlineLevel="0" collapsed="false">
      <c r="A51" s="96" t="n">
        <v>10400</v>
      </c>
      <c r="B51" s="97" t="s">
        <v>204</v>
      </c>
      <c r="C51" s="83" t="n">
        <v>625001</v>
      </c>
      <c r="D51" s="84"/>
      <c r="E51" s="112" t="n">
        <v>41</v>
      </c>
      <c r="F51" s="85" t="s">
        <v>101</v>
      </c>
      <c r="G51" s="47" t="s">
        <v>184</v>
      </c>
      <c r="H51" s="49" t="n">
        <v>539</v>
      </c>
      <c r="I51" s="49" t="n">
        <v>550</v>
      </c>
      <c r="J51" s="49" t="n">
        <v>561</v>
      </c>
      <c r="K51" s="51"/>
      <c r="L51" s="55" t="n">
        <v>6</v>
      </c>
      <c r="M51" s="55"/>
      <c r="N51" s="55" t="n">
        <v>2</v>
      </c>
      <c r="O51" s="49" t="n">
        <f aca="false">H51+SUM(K51:N51)</f>
        <v>547</v>
      </c>
      <c r="P51" s="51" t="n">
        <v>167</v>
      </c>
      <c r="Q51" s="53" t="n">
        <f aca="false">ROUND(P51/$O51*100,0)</f>
        <v>31</v>
      </c>
      <c r="R51" s="51" t="n">
        <v>288.16</v>
      </c>
      <c r="S51" s="53" t="n">
        <f aca="false">ROUND(R51/$O51*100,0)</f>
        <v>53</v>
      </c>
      <c r="T51" s="55" t="n">
        <v>414.18</v>
      </c>
      <c r="U51" s="53" t="n">
        <f aca="false">ROUND(T51/$O51*100,0)</f>
        <v>76</v>
      </c>
      <c r="V51" s="55" t="n">
        <v>546.61</v>
      </c>
      <c r="W51" s="53" t="n">
        <f aca="false">ROUND(V51/$O51*100,0)</f>
        <v>100</v>
      </c>
    </row>
    <row r="52" customFormat="false" ht="12.8" hidden="false" customHeight="false" outlineLevel="0" collapsed="false">
      <c r="A52" s="96" t="n">
        <v>10400</v>
      </c>
      <c r="B52" s="97" t="s">
        <v>204</v>
      </c>
      <c r="C52" s="83" t="n">
        <v>625002</v>
      </c>
      <c r="D52" s="84"/>
      <c r="E52" s="112" t="n">
        <v>41</v>
      </c>
      <c r="F52" s="85" t="s">
        <v>101</v>
      </c>
      <c r="G52" s="47" t="s">
        <v>185</v>
      </c>
      <c r="H52" s="49" t="n">
        <v>5394</v>
      </c>
      <c r="I52" s="49" t="n">
        <v>5502</v>
      </c>
      <c r="J52" s="49" t="n">
        <v>5612</v>
      </c>
      <c r="K52" s="51"/>
      <c r="L52" s="55" t="n">
        <v>56</v>
      </c>
      <c r="M52" s="55"/>
      <c r="N52" s="55" t="n">
        <v>19</v>
      </c>
      <c r="O52" s="49" t="n">
        <f aca="false">H52+SUM(K52:N52)</f>
        <v>5469</v>
      </c>
      <c r="P52" s="51" t="n">
        <v>1670.79</v>
      </c>
      <c r="Q52" s="53" t="n">
        <f aca="false">ROUND(P52/$O52*100,0)</f>
        <v>31</v>
      </c>
      <c r="R52" s="51" t="n">
        <v>2883.05</v>
      </c>
      <c r="S52" s="53" t="n">
        <f aca="false">ROUND(R52/$O52*100,0)</f>
        <v>53</v>
      </c>
      <c r="T52" s="55" t="n">
        <v>4143.75</v>
      </c>
      <c r="U52" s="53" t="n">
        <f aca="false">ROUND(T52/$O52*100,0)</f>
        <v>76</v>
      </c>
      <c r="V52" s="55" t="n">
        <v>5468.43</v>
      </c>
      <c r="W52" s="53" t="n">
        <f aca="false">ROUND(V52/$O52*100,0)</f>
        <v>100</v>
      </c>
    </row>
    <row r="53" customFormat="false" ht="12.8" hidden="false" customHeight="false" outlineLevel="0" collapsed="false">
      <c r="A53" s="96" t="n">
        <v>10400</v>
      </c>
      <c r="B53" s="97" t="s">
        <v>204</v>
      </c>
      <c r="C53" s="83" t="n">
        <v>625003</v>
      </c>
      <c r="D53" s="84"/>
      <c r="E53" s="112" t="n">
        <v>41</v>
      </c>
      <c r="F53" s="85" t="s">
        <v>101</v>
      </c>
      <c r="G53" s="47" t="s">
        <v>186</v>
      </c>
      <c r="H53" s="49" t="n">
        <v>308</v>
      </c>
      <c r="I53" s="49" t="n">
        <v>314</v>
      </c>
      <c r="J53" s="49" t="n">
        <v>320</v>
      </c>
      <c r="K53" s="51"/>
      <c r="L53" s="55" t="n">
        <v>3</v>
      </c>
      <c r="M53" s="55"/>
      <c r="N53" s="55" t="n">
        <v>2</v>
      </c>
      <c r="O53" s="49" t="n">
        <f aca="false">H53+SUM(K53:N53)</f>
        <v>313</v>
      </c>
      <c r="P53" s="51" t="n">
        <v>95.42</v>
      </c>
      <c r="Q53" s="53" t="n">
        <f aca="false">ROUND(P53/$O53*100,0)</f>
        <v>30</v>
      </c>
      <c r="R53" s="51" t="n">
        <v>164.65</v>
      </c>
      <c r="S53" s="53" t="n">
        <f aca="false">ROUND(R53/$O53*100,0)</f>
        <v>53</v>
      </c>
      <c r="T53" s="55" t="n">
        <v>236.64</v>
      </c>
      <c r="U53" s="53" t="n">
        <f aca="false">ROUND(T53/$O53*100,0)</f>
        <v>76</v>
      </c>
      <c r="V53" s="55" t="n">
        <v>312.29</v>
      </c>
      <c r="W53" s="53" t="n">
        <f aca="false">ROUND(V53/$O53*100,0)</f>
        <v>100</v>
      </c>
    </row>
    <row r="54" customFormat="false" ht="12.8" hidden="false" customHeight="false" outlineLevel="0" collapsed="false">
      <c r="A54" s="96" t="n">
        <v>10400</v>
      </c>
      <c r="B54" s="97" t="s">
        <v>204</v>
      </c>
      <c r="C54" s="83" t="n">
        <v>625004</v>
      </c>
      <c r="D54" s="84"/>
      <c r="E54" s="112" t="n">
        <v>41</v>
      </c>
      <c r="F54" s="85" t="s">
        <v>101</v>
      </c>
      <c r="G54" s="47" t="s">
        <v>187</v>
      </c>
      <c r="H54" s="49" t="n">
        <v>1156</v>
      </c>
      <c r="I54" s="49" t="n">
        <v>1179</v>
      </c>
      <c r="J54" s="49" t="n">
        <v>1203</v>
      </c>
      <c r="K54" s="51"/>
      <c r="L54" s="55" t="n">
        <v>12</v>
      </c>
      <c r="M54" s="55"/>
      <c r="N54" s="55"/>
      <c r="O54" s="49" t="n">
        <f aca="false">H54+SUM(K54:N54)</f>
        <v>1168</v>
      </c>
      <c r="P54" s="51" t="n">
        <v>357.99</v>
      </c>
      <c r="Q54" s="53" t="n">
        <f aca="false">ROUND(P54/$O54*100,0)</f>
        <v>31</v>
      </c>
      <c r="R54" s="51" t="n">
        <v>617.73</v>
      </c>
      <c r="S54" s="53" t="n">
        <f aca="false">ROUND(R54/$O54*100,0)</f>
        <v>53</v>
      </c>
      <c r="T54" s="55" t="n">
        <v>811.47</v>
      </c>
      <c r="U54" s="53" t="n">
        <f aca="false">ROUND(T54/$O54*100,0)</f>
        <v>69</v>
      </c>
      <c r="V54" s="55" t="n">
        <v>1010.34</v>
      </c>
      <c r="W54" s="53" t="n">
        <f aca="false">ROUND(V54/$O54*100,0)</f>
        <v>87</v>
      </c>
    </row>
    <row r="55" customFormat="false" ht="12.8" hidden="false" customHeight="false" outlineLevel="0" collapsed="false">
      <c r="A55" s="96" t="n">
        <v>10400</v>
      </c>
      <c r="B55" s="97" t="s">
        <v>204</v>
      </c>
      <c r="C55" s="83" t="n">
        <v>625005</v>
      </c>
      <c r="D55" s="84"/>
      <c r="E55" s="112" t="n">
        <v>41</v>
      </c>
      <c r="F55" s="85" t="s">
        <v>101</v>
      </c>
      <c r="G55" s="47" t="s">
        <v>188</v>
      </c>
      <c r="H55" s="49" t="n">
        <v>385</v>
      </c>
      <c r="I55" s="49" t="n">
        <v>393</v>
      </c>
      <c r="J55" s="49" t="n">
        <v>401</v>
      </c>
      <c r="K55" s="51"/>
      <c r="L55" s="55" t="n">
        <v>4</v>
      </c>
      <c r="M55" s="55"/>
      <c r="N55" s="55" t="n">
        <v>7</v>
      </c>
      <c r="O55" s="49" t="n">
        <f aca="false">H55+SUM(K55:N55)</f>
        <v>396</v>
      </c>
      <c r="P55" s="51" t="n">
        <v>119.3</v>
      </c>
      <c r="Q55" s="53" t="n">
        <f aca="false">ROUND(P55/$O55*100,0)</f>
        <v>30</v>
      </c>
      <c r="R55" s="51" t="n">
        <v>205.86</v>
      </c>
      <c r="S55" s="53" t="n">
        <f aca="false">ROUND(R55/$O55*100,0)</f>
        <v>52</v>
      </c>
      <c r="T55" s="55" t="n">
        <v>270.42</v>
      </c>
      <c r="U55" s="53" t="n">
        <f aca="false">ROUND(T55/$O55*100,0)</f>
        <v>68</v>
      </c>
      <c r="V55" s="55" t="n">
        <v>336.69</v>
      </c>
      <c r="W55" s="53" t="n">
        <f aca="false">ROUND(V55/$O55*100,0)</f>
        <v>85</v>
      </c>
    </row>
    <row r="56" customFormat="false" ht="12.8" hidden="false" customHeight="false" outlineLevel="0" collapsed="false">
      <c r="A56" s="96" t="n">
        <v>10400</v>
      </c>
      <c r="B56" s="97" t="s">
        <v>204</v>
      </c>
      <c r="C56" s="83" t="n">
        <v>625007</v>
      </c>
      <c r="D56" s="84"/>
      <c r="E56" s="112" t="n">
        <v>41</v>
      </c>
      <c r="F56" s="85" t="s">
        <v>101</v>
      </c>
      <c r="G56" s="47" t="s">
        <v>189</v>
      </c>
      <c r="H56" s="49" t="n">
        <v>1830</v>
      </c>
      <c r="I56" s="49" t="n">
        <v>1867</v>
      </c>
      <c r="J56" s="49" t="n">
        <v>1904</v>
      </c>
      <c r="K56" s="51"/>
      <c r="L56" s="55" t="n">
        <v>19</v>
      </c>
      <c r="M56" s="55"/>
      <c r="N56" s="55"/>
      <c r="O56" s="49" t="n">
        <f aca="false">H56+SUM(K56:N56)</f>
        <v>1849</v>
      </c>
      <c r="P56" s="51" t="n">
        <v>566.85</v>
      </c>
      <c r="Q56" s="53" t="n">
        <f aca="false">ROUND(P56/$O56*100,0)</f>
        <v>31</v>
      </c>
      <c r="R56" s="51" t="n">
        <v>978.13</v>
      </c>
      <c r="S56" s="53" t="n">
        <f aca="false">ROUND(R56/$O56*100,0)</f>
        <v>53</v>
      </c>
      <c r="T56" s="55" t="n">
        <v>1405.84</v>
      </c>
      <c r="U56" s="53" t="n">
        <f aca="false">ROUND(T56/$O56*100,0)</f>
        <v>76</v>
      </c>
      <c r="V56" s="55" t="n">
        <v>1855.24</v>
      </c>
      <c r="W56" s="53" t="n">
        <f aca="false">ROUND(V56/$O56*100,0)</f>
        <v>100</v>
      </c>
    </row>
    <row r="57" customFormat="false" ht="12.8" hidden="false" customHeight="false" outlineLevel="0" collapsed="false">
      <c r="A57" s="96" t="n">
        <v>10400</v>
      </c>
      <c r="B57" s="97" t="s">
        <v>204</v>
      </c>
      <c r="C57" s="83" t="n">
        <v>627</v>
      </c>
      <c r="D57" s="84"/>
      <c r="E57" s="112" t="n">
        <v>41</v>
      </c>
      <c r="F57" s="85" t="s">
        <v>101</v>
      </c>
      <c r="G57" s="47" t="s">
        <v>190</v>
      </c>
      <c r="H57" s="49" t="n">
        <v>500</v>
      </c>
      <c r="I57" s="49" t="n">
        <v>500</v>
      </c>
      <c r="J57" s="49" t="n">
        <v>500</v>
      </c>
      <c r="K57" s="51"/>
      <c r="L57" s="55" t="n">
        <v>140</v>
      </c>
      <c r="M57" s="55"/>
      <c r="N57" s="55"/>
      <c r="O57" s="49" t="n">
        <f aca="false">H57+SUM(K57:N57)</f>
        <v>640</v>
      </c>
      <c r="P57" s="51" t="n">
        <v>135.9</v>
      </c>
      <c r="Q57" s="53" t="n">
        <f aca="false">ROUND(P57/$O57*100,0)</f>
        <v>21</v>
      </c>
      <c r="R57" s="51" t="n">
        <v>243.27</v>
      </c>
      <c r="S57" s="53" t="n">
        <f aca="false">ROUND(R57/$O57*100,0)</f>
        <v>38</v>
      </c>
      <c r="T57" s="55" t="n">
        <v>423.37</v>
      </c>
      <c r="U57" s="53" t="n">
        <f aca="false">ROUND(T57/$O57*100,0)</f>
        <v>66</v>
      </c>
      <c r="V57" s="55" t="n">
        <v>612.61</v>
      </c>
      <c r="W57" s="53" t="n">
        <f aca="false">ROUND(V57/$O57*100,0)</f>
        <v>96</v>
      </c>
    </row>
    <row r="58" customFormat="false" ht="12.8" hidden="false" customHeight="false" outlineLevel="0" collapsed="false">
      <c r="A58" s="96" t="n">
        <v>10400</v>
      </c>
      <c r="B58" s="97" t="s">
        <v>204</v>
      </c>
      <c r="C58" s="83" t="n">
        <v>620</v>
      </c>
      <c r="D58" s="84"/>
      <c r="E58" s="112" t="n">
        <v>41</v>
      </c>
      <c r="F58" s="85" t="s">
        <v>101</v>
      </c>
      <c r="G58" s="47" t="s">
        <v>191</v>
      </c>
      <c r="H58" s="49" t="n">
        <f aca="false">SUM(H49:H57)</f>
        <v>13463</v>
      </c>
      <c r="I58" s="49" t="n">
        <f aca="false">SUM(I49:I57)</f>
        <v>13723</v>
      </c>
      <c r="J58" s="49" t="n">
        <f aca="false">SUM(J49:J57)</f>
        <v>13988</v>
      </c>
      <c r="K58" s="51" t="n">
        <f aca="false">SUM(K49:K57)</f>
        <v>0</v>
      </c>
      <c r="L58" s="49" t="n">
        <f aca="false">SUM(L49:L57)</f>
        <v>280</v>
      </c>
      <c r="M58" s="49" t="n">
        <f aca="false">SUM(M49:M57)</f>
        <v>0</v>
      </c>
      <c r="N58" s="49" t="n">
        <f aca="false">SUM(N49:N57)</f>
        <v>58</v>
      </c>
      <c r="O58" s="49" t="n">
        <f aca="false">SUM(O49:O57)</f>
        <v>13801</v>
      </c>
      <c r="P58" s="51" t="n">
        <f aca="false">SUM(P49:P57)</f>
        <v>4175.04</v>
      </c>
      <c r="Q58" s="53" t="n">
        <f aca="false">ROUND(P58/$O58*100,0)</f>
        <v>30</v>
      </c>
      <c r="R58" s="51" t="n">
        <f aca="false">SUM(R49:R57)</f>
        <v>7190.13</v>
      </c>
      <c r="S58" s="53" t="n">
        <f aca="false">ROUND(R58/$O58*100,0)</f>
        <v>52</v>
      </c>
      <c r="T58" s="49" t="n">
        <f aca="false">SUM(T49:T57)</f>
        <v>10303.58</v>
      </c>
      <c r="U58" s="53" t="n">
        <f aca="false">ROUND(T58/$O58*100,0)</f>
        <v>75</v>
      </c>
      <c r="V58" s="49" t="n">
        <f aca="false">SUM(V49:V57)</f>
        <v>13560.78</v>
      </c>
      <c r="W58" s="53" t="n">
        <f aca="false">ROUND(V58/$O58*100,0)</f>
        <v>98</v>
      </c>
    </row>
    <row r="59" customFormat="false" ht="12.8" hidden="false" customHeight="false" outlineLevel="0" collapsed="false">
      <c r="A59" s="96" t="n">
        <v>10400</v>
      </c>
      <c r="B59" s="97" t="s">
        <v>204</v>
      </c>
      <c r="C59" s="83" t="n">
        <v>631001</v>
      </c>
      <c r="D59" s="84"/>
      <c r="E59" s="83" t="n">
        <v>41</v>
      </c>
      <c r="F59" s="85" t="s">
        <v>101</v>
      </c>
      <c r="G59" s="47" t="s">
        <v>211</v>
      </c>
      <c r="H59" s="49" t="n">
        <v>10</v>
      </c>
      <c r="I59" s="49" t="n">
        <f aca="false">H59</f>
        <v>10</v>
      </c>
      <c r="J59" s="49" t="n">
        <f aca="false">I59</f>
        <v>10</v>
      </c>
      <c r="K59" s="51"/>
      <c r="L59" s="55"/>
      <c r="M59" s="55" t="n">
        <v>50</v>
      </c>
      <c r="N59" s="55" t="n">
        <v>10</v>
      </c>
      <c r="O59" s="49" t="n">
        <f aca="false">H59+SUM(K59:N59)</f>
        <v>70</v>
      </c>
      <c r="P59" s="51" t="n">
        <v>0</v>
      </c>
      <c r="Q59" s="53" t="n">
        <f aca="false">ROUND(P59/$O59*100,0)</f>
        <v>0</v>
      </c>
      <c r="R59" s="51" t="n">
        <v>11.24</v>
      </c>
      <c r="S59" s="53" t="n">
        <f aca="false">ROUND(R59/$O59*100,0)</f>
        <v>16</v>
      </c>
      <c r="T59" s="55" t="n">
        <v>11.24</v>
      </c>
      <c r="U59" s="53" t="n">
        <f aca="false">ROUND(T59/$O59*100,0)</f>
        <v>16</v>
      </c>
      <c r="V59" s="55" t="n">
        <v>65.63</v>
      </c>
      <c r="W59" s="53" t="n">
        <f aca="false">ROUND(V59/$O59*100,0)</f>
        <v>94</v>
      </c>
    </row>
    <row r="60" customFormat="false" ht="12.8" hidden="false" customHeight="false" outlineLevel="0" collapsed="false">
      <c r="A60" s="96" t="n">
        <v>10400</v>
      </c>
      <c r="B60" s="97" t="s">
        <v>204</v>
      </c>
      <c r="C60" s="89" t="n">
        <v>632003</v>
      </c>
      <c r="D60" s="101"/>
      <c r="E60" s="83" t="n">
        <v>41</v>
      </c>
      <c r="F60" s="90" t="s">
        <v>101</v>
      </c>
      <c r="G60" s="61" t="s">
        <v>192</v>
      </c>
      <c r="H60" s="49" t="n">
        <v>400</v>
      </c>
      <c r="I60" s="49" t="n">
        <f aca="false">H60</f>
        <v>400</v>
      </c>
      <c r="J60" s="49" t="n">
        <f aca="false">I60</f>
        <v>400</v>
      </c>
      <c r="K60" s="51" t="n">
        <v>300</v>
      </c>
      <c r="L60" s="55"/>
      <c r="M60" s="55" t="n">
        <v>250</v>
      </c>
      <c r="N60" s="55" t="n">
        <f aca="false">50+10</f>
        <v>60</v>
      </c>
      <c r="O60" s="49" t="n">
        <f aca="false">H60+SUM(K60:N60)</f>
        <v>1010</v>
      </c>
      <c r="P60" s="51" t="n">
        <v>124.55</v>
      </c>
      <c r="Q60" s="53" t="n">
        <f aca="false">ROUND(P60/$O60*100,0)</f>
        <v>12</v>
      </c>
      <c r="R60" s="51" t="n">
        <v>516.65</v>
      </c>
      <c r="S60" s="53" t="n">
        <f aca="false">ROUND(R60/$O60*100,0)</f>
        <v>51</v>
      </c>
      <c r="T60" s="55" t="n">
        <v>695.7</v>
      </c>
      <c r="U60" s="53" t="n">
        <f aca="false">ROUND(T60/$O60*100,0)</f>
        <v>69</v>
      </c>
      <c r="V60" s="55" t="n">
        <v>1006.7</v>
      </c>
      <c r="W60" s="53" t="n">
        <f aca="false">ROUND(V60/$O60*100,0)</f>
        <v>100</v>
      </c>
    </row>
    <row r="61" customFormat="false" ht="12.8" hidden="false" customHeight="false" outlineLevel="0" collapsed="false">
      <c r="A61" s="96" t="n">
        <v>10400</v>
      </c>
      <c r="B61" s="97" t="s">
        <v>204</v>
      </c>
      <c r="C61" s="83" t="n">
        <v>633006</v>
      </c>
      <c r="D61" s="84"/>
      <c r="E61" s="83" t="n">
        <v>41</v>
      </c>
      <c r="F61" s="85" t="s">
        <v>101</v>
      </c>
      <c r="G61" s="47" t="s">
        <v>193</v>
      </c>
      <c r="H61" s="49" t="n">
        <v>330</v>
      </c>
      <c r="I61" s="49" t="n">
        <f aca="false">H61</f>
        <v>330</v>
      </c>
      <c r="J61" s="49" t="n">
        <f aca="false">I61</f>
        <v>330</v>
      </c>
      <c r="K61" s="51"/>
      <c r="L61" s="55"/>
      <c r="M61" s="55"/>
      <c r="N61" s="55" t="n">
        <f aca="false">-60-7</f>
        <v>-67</v>
      </c>
      <c r="O61" s="49" t="n">
        <f aca="false">H61+SUM(K61:N61)</f>
        <v>263</v>
      </c>
      <c r="P61" s="51" t="n">
        <v>132</v>
      </c>
      <c r="Q61" s="53" t="n">
        <f aca="false">ROUND(P61/$O61*100,0)</f>
        <v>50</v>
      </c>
      <c r="R61" s="51" t="n">
        <v>149.93</v>
      </c>
      <c r="S61" s="53" t="n">
        <f aca="false">ROUND(R61/$O61*100,0)</f>
        <v>57</v>
      </c>
      <c r="T61" s="55" t="n">
        <v>149.93</v>
      </c>
      <c r="U61" s="53" t="n">
        <f aca="false">ROUND(T61/$O61*100,0)</f>
        <v>57</v>
      </c>
      <c r="V61" s="55" t="n">
        <v>222.01</v>
      </c>
      <c r="W61" s="53" t="n">
        <f aca="false">ROUND(V61/$O61*100,0)</f>
        <v>84</v>
      </c>
    </row>
    <row r="62" customFormat="false" ht="12.8" hidden="false" customHeight="false" outlineLevel="0" collapsed="false">
      <c r="A62" s="96" t="n">
        <v>10400</v>
      </c>
      <c r="B62" s="97" t="s">
        <v>204</v>
      </c>
      <c r="C62" s="83" t="n">
        <v>637004</v>
      </c>
      <c r="D62" s="84"/>
      <c r="E62" s="83" t="n">
        <v>41</v>
      </c>
      <c r="F62" s="85" t="s">
        <v>101</v>
      </c>
      <c r="G62" s="47" t="s">
        <v>212</v>
      </c>
      <c r="H62" s="49" t="n">
        <v>0</v>
      </c>
      <c r="I62" s="49" t="n">
        <f aca="false">H62</f>
        <v>0</v>
      </c>
      <c r="J62" s="49" t="n">
        <f aca="false">I62</f>
        <v>0</v>
      </c>
      <c r="K62" s="51"/>
      <c r="L62" s="55" t="n">
        <v>250</v>
      </c>
      <c r="M62" s="55"/>
      <c r="N62" s="55" t="n">
        <v>7</v>
      </c>
      <c r="O62" s="49" t="n">
        <f aca="false">H62+SUM(K62:N62)</f>
        <v>257</v>
      </c>
      <c r="P62" s="51" t="n">
        <v>0</v>
      </c>
      <c r="Q62" s="53" t="n">
        <f aca="false">ROUND(P62/$O62*100,0)</f>
        <v>0</v>
      </c>
      <c r="R62" s="51" t="n">
        <v>173</v>
      </c>
      <c r="S62" s="53" t="n">
        <f aca="false">ROUND(R62/$O62*100,0)</f>
        <v>67</v>
      </c>
      <c r="T62" s="55" t="n">
        <v>173</v>
      </c>
      <c r="U62" s="53" t="n">
        <f aca="false">ROUND(T62/$O62*100,0)</f>
        <v>67</v>
      </c>
      <c r="V62" s="55" t="n">
        <v>257</v>
      </c>
      <c r="W62" s="53" t="n">
        <f aca="false">ROUND(V62/$O62*100,0)</f>
        <v>100</v>
      </c>
    </row>
    <row r="63" customFormat="false" ht="12.8" hidden="false" customHeight="false" outlineLevel="0" collapsed="false">
      <c r="A63" s="96" t="n">
        <v>10400</v>
      </c>
      <c r="B63" s="97" t="s">
        <v>204</v>
      </c>
      <c r="C63" s="83" t="n">
        <v>637012</v>
      </c>
      <c r="D63" s="84" t="n">
        <v>1</v>
      </c>
      <c r="E63" s="83" t="n">
        <v>41</v>
      </c>
      <c r="F63" s="85" t="s">
        <v>101</v>
      </c>
      <c r="G63" s="47" t="s">
        <v>213</v>
      </c>
      <c r="H63" s="49" t="n">
        <v>620</v>
      </c>
      <c r="I63" s="49" t="n">
        <f aca="false">H63</f>
        <v>620</v>
      </c>
      <c r="J63" s="49" t="n">
        <f aca="false">I63</f>
        <v>620</v>
      </c>
      <c r="K63" s="51"/>
      <c r="L63" s="55"/>
      <c r="M63" s="55" t="n">
        <v>-300</v>
      </c>
      <c r="N63" s="55"/>
      <c r="O63" s="49" t="n">
        <f aca="false">H63+SUM(K63:N63)</f>
        <v>320</v>
      </c>
      <c r="P63" s="51" t="n">
        <v>108.15</v>
      </c>
      <c r="Q63" s="53" t="n">
        <f aca="false">ROUND(P63/$O63*100,0)</f>
        <v>34</v>
      </c>
      <c r="R63" s="51" t="n">
        <v>155.65</v>
      </c>
      <c r="S63" s="53" t="n">
        <f aca="false">ROUND(R63/$O63*100,0)</f>
        <v>49</v>
      </c>
      <c r="T63" s="55" t="n">
        <v>205.05</v>
      </c>
      <c r="U63" s="53" t="n">
        <f aca="false">ROUND(T63/$O63*100,0)</f>
        <v>64</v>
      </c>
      <c r="V63" s="55" t="n">
        <v>318.4</v>
      </c>
      <c r="W63" s="53" t="n">
        <f aca="false">ROUND(V63/$O63*100,0)</f>
        <v>100</v>
      </c>
    </row>
    <row r="64" customFormat="false" ht="12.8" hidden="false" customHeight="false" outlineLevel="0" collapsed="false">
      <c r="A64" s="96" t="n">
        <v>10400</v>
      </c>
      <c r="B64" s="97" t="s">
        <v>204</v>
      </c>
      <c r="C64" s="83" t="n">
        <v>637012</v>
      </c>
      <c r="D64" s="84" t="n">
        <v>2</v>
      </c>
      <c r="E64" s="83" t="n">
        <v>41</v>
      </c>
      <c r="F64" s="85" t="s">
        <v>101</v>
      </c>
      <c r="G64" s="47" t="s">
        <v>214</v>
      </c>
      <c r="H64" s="49" t="n">
        <v>0</v>
      </c>
      <c r="I64" s="49" t="n">
        <f aca="false">H64</f>
        <v>0</v>
      </c>
      <c r="J64" s="49" t="n">
        <f aca="false">I64</f>
        <v>0</v>
      </c>
      <c r="K64" s="51" t="n">
        <v>150</v>
      </c>
      <c r="L64" s="55"/>
      <c r="M64" s="55"/>
      <c r="N64" s="55"/>
      <c r="O64" s="49" t="n">
        <f aca="false">H64+SUM(K64:N64)</f>
        <v>150</v>
      </c>
      <c r="P64" s="51" t="n">
        <v>36.54</v>
      </c>
      <c r="Q64" s="53" t="n">
        <f aca="false">ROUND(P64/$O64*100,0)</f>
        <v>24</v>
      </c>
      <c r="R64" s="51" t="n">
        <v>75.49</v>
      </c>
      <c r="S64" s="53" t="n">
        <f aca="false">ROUND(R64/$O64*100,0)</f>
        <v>50</v>
      </c>
      <c r="T64" s="55" t="n">
        <v>108.44</v>
      </c>
      <c r="U64" s="53" t="n">
        <f aca="false">ROUND(T64/$O64*100,0)</f>
        <v>72</v>
      </c>
      <c r="V64" s="55" t="n">
        <v>147.46</v>
      </c>
      <c r="W64" s="53" t="n">
        <f aca="false">ROUND(V64/$O64*100,0)</f>
        <v>98</v>
      </c>
    </row>
    <row r="65" customFormat="false" ht="12.8" hidden="false" customHeight="false" outlineLevel="0" collapsed="false">
      <c r="A65" s="113" t="n">
        <v>10400</v>
      </c>
      <c r="B65" s="97" t="s">
        <v>204</v>
      </c>
      <c r="C65" s="83" t="n">
        <v>637014</v>
      </c>
      <c r="D65" s="84"/>
      <c r="E65" s="83" t="n">
        <v>41</v>
      </c>
      <c r="F65" s="85" t="s">
        <v>101</v>
      </c>
      <c r="G65" s="47" t="s">
        <v>196</v>
      </c>
      <c r="H65" s="49" t="n">
        <v>2128</v>
      </c>
      <c r="I65" s="50" t="n">
        <f aca="false">ROUND((250*3-3*30)*3.2,0)</f>
        <v>2112</v>
      </c>
      <c r="J65" s="50" t="n">
        <f aca="false">ROUND((247*3-3*30)*3.2,0)</f>
        <v>2083</v>
      </c>
      <c r="K65" s="51"/>
      <c r="L65" s="55"/>
      <c r="M65" s="55"/>
      <c r="N65" s="55" t="n">
        <v>29</v>
      </c>
      <c r="O65" s="49" t="n">
        <f aca="false">H65+SUM(K65:N65)</f>
        <v>2157</v>
      </c>
      <c r="P65" s="51" t="n">
        <v>560</v>
      </c>
      <c r="Q65" s="53" t="n">
        <f aca="false">ROUND(P65/$O65*100,0)</f>
        <v>26</v>
      </c>
      <c r="R65" s="51" t="n">
        <v>1116.8</v>
      </c>
      <c r="S65" s="53" t="n">
        <f aca="false">ROUND(R65/$O65*100,0)</f>
        <v>52</v>
      </c>
      <c r="T65" s="55" t="n">
        <v>1577.6</v>
      </c>
      <c r="U65" s="53" t="n">
        <f aca="false">ROUND(T65/$O65*100,0)</f>
        <v>73</v>
      </c>
      <c r="V65" s="55" t="n">
        <v>2156.8</v>
      </c>
      <c r="W65" s="53" t="n">
        <f aca="false">ROUND(V65/$O65*100,0)</f>
        <v>100</v>
      </c>
    </row>
    <row r="66" customFormat="false" ht="12.8" hidden="false" customHeight="false" outlineLevel="0" collapsed="false">
      <c r="A66" s="96" t="n">
        <v>10400</v>
      </c>
      <c r="B66" s="97" t="s">
        <v>204</v>
      </c>
      <c r="C66" s="83" t="n">
        <v>637016</v>
      </c>
      <c r="D66" s="84"/>
      <c r="E66" s="83" t="n">
        <v>41</v>
      </c>
      <c r="F66" s="85" t="s">
        <v>101</v>
      </c>
      <c r="G66" s="47" t="s">
        <v>208</v>
      </c>
      <c r="H66" s="49" t="n">
        <v>420</v>
      </c>
      <c r="I66" s="50" t="n">
        <f aca="false">ROUND(H66*1.02,0)</f>
        <v>428</v>
      </c>
      <c r="J66" s="50" t="n">
        <f aca="false">ROUND(I66*1.02,0)</f>
        <v>437</v>
      </c>
      <c r="K66" s="51"/>
      <c r="L66" s="55"/>
      <c r="M66" s="55"/>
      <c r="N66" s="55"/>
      <c r="O66" s="49" t="n">
        <f aca="false">H66+SUM(K66:N66)</f>
        <v>420</v>
      </c>
      <c r="P66" s="51" t="n">
        <v>116.2</v>
      </c>
      <c r="Q66" s="53" t="n">
        <f aca="false">ROUND(P66/$O66*100,0)</f>
        <v>28</v>
      </c>
      <c r="R66" s="51" t="n">
        <v>212.45</v>
      </c>
      <c r="S66" s="53" t="n">
        <f aca="false">ROUND(R66/$O66*100,0)</f>
        <v>51</v>
      </c>
      <c r="T66" s="55" t="n">
        <v>298.58</v>
      </c>
      <c r="U66" s="53" t="n">
        <f aca="false">ROUND(T66/$O66*100,0)</f>
        <v>71</v>
      </c>
      <c r="V66" s="55" t="n">
        <v>398.34</v>
      </c>
      <c r="W66" s="53" t="n">
        <f aca="false">ROUND(V66/$O66*100,0)</f>
        <v>95</v>
      </c>
    </row>
    <row r="67" customFormat="false" ht="12.8" hidden="false" customHeight="false" outlineLevel="0" collapsed="false">
      <c r="A67" s="113" t="n">
        <v>10400</v>
      </c>
      <c r="B67" s="97" t="s">
        <v>204</v>
      </c>
      <c r="C67" s="83" t="n">
        <v>637031</v>
      </c>
      <c r="D67" s="84"/>
      <c r="E67" s="83" t="n">
        <v>41</v>
      </c>
      <c r="F67" s="85" t="s">
        <v>101</v>
      </c>
      <c r="G67" s="47" t="s">
        <v>215</v>
      </c>
      <c r="H67" s="49" t="n">
        <v>20</v>
      </c>
      <c r="I67" s="50" t="n">
        <v>0</v>
      </c>
      <c r="J67" s="50" t="n">
        <v>0</v>
      </c>
      <c r="K67" s="51"/>
      <c r="L67" s="55"/>
      <c r="M67" s="55"/>
      <c r="N67" s="55"/>
      <c r="O67" s="49" t="n">
        <f aca="false">H67+SUM(K67:N67)</f>
        <v>20</v>
      </c>
      <c r="P67" s="51" t="n">
        <v>0</v>
      </c>
      <c r="Q67" s="53" t="n">
        <f aca="false">ROUND(P67/$O67*100,0)</f>
        <v>0</v>
      </c>
      <c r="R67" s="51" t="n">
        <v>18.33</v>
      </c>
      <c r="S67" s="53" t="n">
        <f aca="false">ROUND(R67/$O67*100,0)</f>
        <v>92</v>
      </c>
      <c r="T67" s="55" t="n">
        <v>18.33</v>
      </c>
      <c r="U67" s="53" t="n">
        <f aca="false">ROUND(T67/$O67*100,0)</f>
        <v>92</v>
      </c>
      <c r="V67" s="55" t="n">
        <v>18.33</v>
      </c>
      <c r="W67" s="53" t="n">
        <f aca="false">ROUND(V67/$O67*100,0)</f>
        <v>92</v>
      </c>
    </row>
    <row r="68" customFormat="false" ht="12.8" hidden="false" customHeight="false" outlineLevel="0" collapsed="false">
      <c r="A68" s="113" t="n">
        <v>10400</v>
      </c>
      <c r="B68" s="97" t="s">
        <v>204</v>
      </c>
      <c r="C68" s="83" t="n">
        <v>637035</v>
      </c>
      <c r="D68" s="84"/>
      <c r="E68" s="83" t="n">
        <v>41</v>
      </c>
      <c r="F68" s="85" t="s">
        <v>101</v>
      </c>
      <c r="G68" s="47" t="s">
        <v>216</v>
      </c>
      <c r="H68" s="49" t="n">
        <v>15</v>
      </c>
      <c r="I68" s="50" t="n">
        <f aca="false">H68</f>
        <v>15</v>
      </c>
      <c r="J68" s="50" t="n">
        <f aca="false">I68</f>
        <v>15</v>
      </c>
      <c r="K68" s="51"/>
      <c r="L68" s="55"/>
      <c r="M68" s="55"/>
      <c r="N68" s="55"/>
      <c r="O68" s="49" t="n">
        <f aca="false">H68+SUM(K68:N68)</f>
        <v>15</v>
      </c>
      <c r="P68" s="51" t="n">
        <v>1.36</v>
      </c>
      <c r="Q68" s="53" t="n">
        <f aca="false">ROUND(P68/$O68*100,0)</f>
        <v>9</v>
      </c>
      <c r="R68" s="51" t="n">
        <v>1.82</v>
      </c>
      <c r="S68" s="53" t="n">
        <f aca="false">ROUND(R68/$O68*100,0)</f>
        <v>12</v>
      </c>
      <c r="T68" s="55" t="n">
        <v>2.59</v>
      </c>
      <c r="U68" s="53" t="n">
        <f aca="false">ROUND(T68/$O68*100,0)</f>
        <v>17</v>
      </c>
      <c r="V68" s="55" t="n">
        <v>3.85</v>
      </c>
      <c r="W68" s="53" t="n">
        <f aca="false">ROUND(V68/$O68*100,0)</f>
        <v>26</v>
      </c>
    </row>
    <row r="69" customFormat="false" ht="12.8" hidden="false" customHeight="false" outlineLevel="0" collapsed="false">
      <c r="A69" s="113" t="n">
        <v>10400</v>
      </c>
      <c r="B69" s="97" t="s">
        <v>204</v>
      </c>
      <c r="C69" s="83" t="n">
        <v>642012</v>
      </c>
      <c r="D69" s="84"/>
      <c r="E69" s="83" t="n">
        <v>41</v>
      </c>
      <c r="F69" s="85" t="s">
        <v>101</v>
      </c>
      <c r="G69" s="47" t="s">
        <v>199</v>
      </c>
      <c r="H69" s="49" t="n">
        <v>605</v>
      </c>
      <c r="I69" s="50" t="n">
        <v>0</v>
      </c>
      <c r="J69" s="50" t="n">
        <v>0</v>
      </c>
      <c r="K69" s="51" t="n">
        <v>49.3</v>
      </c>
      <c r="L69" s="55"/>
      <c r="M69" s="55"/>
      <c r="N69" s="55"/>
      <c r="O69" s="49" t="n">
        <f aca="false">H69+SUM(K69:N69)</f>
        <v>654.3</v>
      </c>
      <c r="P69" s="51" t="n">
        <v>0</v>
      </c>
      <c r="Q69" s="53" t="n">
        <f aca="false">ROUND(P69/$O69*100,0)</f>
        <v>0</v>
      </c>
      <c r="R69" s="51" t="n">
        <v>654.3</v>
      </c>
      <c r="S69" s="53" t="n">
        <f aca="false">ROUND(R69/$O69*100,0)</f>
        <v>100</v>
      </c>
      <c r="T69" s="55" t="n">
        <v>654.3</v>
      </c>
      <c r="U69" s="53" t="n">
        <f aca="false">ROUND(T69/$O69*100,0)</f>
        <v>100</v>
      </c>
      <c r="V69" s="55" t="n">
        <v>654.3</v>
      </c>
      <c r="W69" s="53" t="n">
        <f aca="false">ROUND(V69/$O69*100,0)</f>
        <v>100</v>
      </c>
    </row>
    <row r="70" customFormat="false" ht="12.8" hidden="false" customHeight="false" outlineLevel="0" collapsed="false">
      <c r="A70" s="114" t="n">
        <v>10400</v>
      </c>
      <c r="B70" s="104"/>
      <c r="C70" s="105"/>
      <c r="D70" s="106"/>
      <c r="E70" s="105"/>
      <c r="F70" s="104"/>
      <c r="G70" s="107" t="s">
        <v>33</v>
      </c>
      <c r="H70" s="108" t="n">
        <f aca="false">H48+SUM(H58:H69)</f>
        <v>55936</v>
      </c>
      <c r="I70" s="108" t="n">
        <f aca="false">I48+SUM(I58:I69)</f>
        <v>53761</v>
      </c>
      <c r="J70" s="108" t="n">
        <f aca="false">J48+SUM(J58:J69)</f>
        <v>54450</v>
      </c>
      <c r="K70" s="109" t="n">
        <f aca="false">K48+SUM(K58:K69)</f>
        <v>499.3</v>
      </c>
      <c r="L70" s="108" t="n">
        <f aca="false">L48+SUM(L58:L69)</f>
        <v>930</v>
      </c>
      <c r="M70" s="108" t="n">
        <f aca="false">M48+SUM(M58:M69)</f>
        <v>0</v>
      </c>
      <c r="N70" s="108" t="n">
        <f aca="false">N48+SUM(N58:N69)</f>
        <v>740</v>
      </c>
      <c r="O70" s="108" t="n">
        <f aca="false">O48+SUM(O58:O69)</f>
        <v>58105.3</v>
      </c>
      <c r="P70" s="109" t="n">
        <f aca="false">P48+SUM(P58:P69)</f>
        <v>17088.13</v>
      </c>
      <c r="Q70" s="110" t="n">
        <f aca="false">ROUND(P70/$O70*100,0)</f>
        <v>29</v>
      </c>
      <c r="R70" s="109" t="n">
        <f aca="false">R48+SUM(R58:R69)</f>
        <v>30123.78</v>
      </c>
      <c r="S70" s="110" t="n">
        <f aca="false">ROUND(R70/$O70*100,0)</f>
        <v>52</v>
      </c>
      <c r="T70" s="108" t="n">
        <f aca="false">T48+SUM(T58:T69)</f>
        <v>43163.04</v>
      </c>
      <c r="U70" s="110" t="n">
        <f aca="false">ROUND(T70/$O70*100,0)</f>
        <v>74</v>
      </c>
      <c r="V70" s="108" t="n">
        <f aca="false">V48+SUM(V58:V69)</f>
        <v>57236.3</v>
      </c>
      <c r="W70" s="110" t="n">
        <f aca="false">ROUND(V70/$O70*100,0)</f>
        <v>99</v>
      </c>
    </row>
    <row r="71" customFormat="false" ht="12.8" hidden="false" customHeight="false" outlineLevel="0" collapsed="false">
      <c r="A71" s="96" t="n">
        <v>10500</v>
      </c>
      <c r="B71" s="97" t="s">
        <v>179</v>
      </c>
      <c r="C71" s="83" t="n">
        <v>641006</v>
      </c>
      <c r="D71" s="84"/>
      <c r="E71" s="83" t="n">
        <v>111</v>
      </c>
      <c r="F71" s="85" t="s">
        <v>101</v>
      </c>
      <c r="G71" s="47" t="s">
        <v>155</v>
      </c>
      <c r="H71" s="49" t="n">
        <v>0</v>
      </c>
      <c r="I71" s="49" t="n">
        <f aca="false">ROUND(H71*1.02,0)</f>
        <v>0</v>
      </c>
      <c r="J71" s="49" t="n">
        <f aca="false">ROUND(I71*1.02,0)</f>
        <v>0</v>
      </c>
      <c r="K71" s="51" t="n">
        <v>2936.01</v>
      </c>
      <c r="L71" s="55"/>
      <c r="M71" s="55"/>
      <c r="N71" s="55" t="n">
        <v>431.96</v>
      </c>
      <c r="O71" s="49" t="n">
        <f aca="false">H71+SUM(K71:N71)</f>
        <v>3367.97</v>
      </c>
      <c r="P71" s="51" t="n">
        <v>734</v>
      </c>
      <c r="Q71" s="53" t="n">
        <f aca="false">ROUND(P71/$O71*100,0)</f>
        <v>22</v>
      </c>
      <c r="R71" s="51" t="n">
        <v>1468</v>
      </c>
      <c r="S71" s="53" t="n">
        <f aca="false">ROUND(R71/$O71*100,0)</f>
        <v>44</v>
      </c>
      <c r="T71" s="55" t="n">
        <v>2202</v>
      </c>
      <c r="U71" s="53" t="n">
        <f aca="false">ROUND(T71/$O71*100,0)</f>
        <v>65</v>
      </c>
      <c r="V71" s="55" t="n">
        <v>3367.97</v>
      </c>
      <c r="W71" s="53" t="n">
        <f aca="false">ROUND(V71/$O71*100,0)</f>
        <v>100</v>
      </c>
    </row>
    <row r="72" customFormat="false" ht="12.8" hidden="false" customHeight="false" outlineLevel="0" collapsed="false">
      <c r="A72" s="96" t="n">
        <v>10500</v>
      </c>
      <c r="B72" s="97" t="s">
        <v>179</v>
      </c>
      <c r="C72" s="83" t="n">
        <v>641006</v>
      </c>
      <c r="D72" s="84"/>
      <c r="E72" s="83" t="n">
        <v>41</v>
      </c>
      <c r="F72" s="85" t="s">
        <v>101</v>
      </c>
      <c r="G72" s="47" t="s">
        <v>155</v>
      </c>
      <c r="H72" s="49" t="n">
        <v>9918</v>
      </c>
      <c r="I72" s="49" t="n">
        <f aca="false">ROUND(H72*1.02,0)</f>
        <v>10116</v>
      </c>
      <c r="J72" s="49" t="n">
        <f aca="false">ROUND(I72*1.02,0)</f>
        <v>10318</v>
      </c>
      <c r="K72" s="51" t="n">
        <v>-2936.01</v>
      </c>
      <c r="L72" s="55"/>
      <c r="M72" s="55"/>
      <c r="N72" s="55" t="n">
        <v>-88.74</v>
      </c>
      <c r="O72" s="49" t="n">
        <f aca="false">H72+SUM(K72:N72)</f>
        <v>6893.25</v>
      </c>
      <c r="P72" s="51" t="n">
        <v>1262.22</v>
      </c>
      <c r="Q72" s="53" t="n">
        <f aca="false">ROUND(P72/$O72*100,0)</f>
        <v>18</v>
      </c>
      <c r="R72" s="51" t="n">
        <v>3834.22</v>
      </c>
      <c r="S72" s="53" t="n">
        <f aca="false">ROUND(R72/$O72*100,0)</f>
        <v>56</v>
      </c>
      <c r="T72" s="55" t="n">
        <v>5579.72</v>
      </c>
      <c r="U72" s="53" t="n">
        <f aca="false">ROUND(T72/$O72*100,0)</f>
        <v>81</v>
      </c>
      <c r="V72" s="55" t="n">
        <v>6893.25</v>
      </c>
      <c r="W72" s="53" t="n">
        <f aca="false">ROUND(V72/$O72*100,0)</f>
        <v>100</v>
      </c>
    </row>
    <row r="73" customFormat="false" ht="12.8" hidden="false" customHeight="false" outlineLevel="0" collapsed="false">
      <c r="A73" s="96" t="n">
        <v>10500</v>
      </c>
      <c r="B73" s="85" t="s">
        <v>217</v>
      </c>
      <c r="C73" s="83" t="n">
        <v>641006</v>
      </c>
      <c r="D73" s="84"/>
      <c r="E73" s="83" t="n">
        <v>41</v>
      </c>
      <c r="F73" s="85" t="s">
        <v>101</v>
      </c>
      <c r="G73" s="47" t="s">
        <v>218</v>
      </c>
      <c r="H73" s="49" t="n">
        <v>1000</v>
      </c>
      <c r="I73" s="49" t="n">
        <v>0</v>
      </c>
      <c r="J73" s="49" t="n">
        <f aca="false">ROUND(I73*1.02,0)</f>
        <v>0</v>
      </c>
      <c r="K73" s="51" t="n">
        <v>-553</v>
      </c>
      <c r="L73" s="55"/>
      <c r="M73" s="55"/>
      <c r="N73" s="55"/>
      <c r="O73" s="49" t="n">
        <f aca="false">H73+SUM(K73:N73)</f>
        <v>447</v>
      </c>
      <c r="P73" s="51" t="n">
        <v>223.5</v>
      </c>
      <c r="Q73" s="53" t="n">
        <f aca="false">ROUND(P73/$O73*100,0)</f>
        <v>50</v>
      </c>
      <c r="R73" s="51" t="n">
        <v>447</v>
      </c>
      <c r="S73" s="53" t="n">
        <f aca="false">ROUND(R73/$O73*100,0)</f>
        <v>100</v>
      </c>
      <c r="T73" s="55" t="n">
        <v>447</v>
      </c>
      <c r="U73" s="53" t="n">
        <f aca="false">ROUND(T73/$O73*100,0)</f>
        <v>100</v>
      </c>
      <c r="V73" s="55" t="n">
        <v>447</v>
      </c>
      <c r="W73" s="53" t="n">
        <f aca="false">ROUND(V73/$O73*100,0)</f>
        <v>100</v>
      </c>
    </row>
    <row r="74" customFormat="false" ht="12.8" hidden="false" customHeight="false" outlineLevel="0" collapsed="false">
      <c r="A74" s="96" t="n">
        <v>10500</v>
      </c>
      <c r="B74" s="85" t="s">
        <v>219</v>
      </c>
      <c r="C74" s="83" t="n">
        <v>641006</v>
      </c>
      <c r="D74" s="84"/>
      <c r="E74" s="83" t="n">
        <v>41</v>
      </c>
      <c r="F74" s="85" t="s">
        <v>101</v>
      </c>
      <c r="G74" s="47" t="s">
        <v>220</v>
      </c>
      <c r="H74" s="49" t="n">
        <v>400</v>
      </c>
      <c r="I74" s="49" t="n">
        <f aca="false">ROUND(H74*1.02,0)</f>
        <v>408</v>
      </c>
      <c r="J74" s="49" t="n">
        <f aca="false">ROUND(I74*1.02,0)</f>
        <v>416</v>
      </c>
      <c r="K74" s="51"/>
      <c r="L74" s="55"/>
      <c r="M74" s="55"/>
      <c r="N74" s="55"/>
      <c r="O74" s="49" t="n">
        <f aca="false">H74+SUM(K74:N74)</f>
        <v>400</v>
      </c>
      <c r="P74" s="51" t="n">
        <v>188.08</v>
      </c>
      <c r="Q74" s="53" t="n">
        <f aca="false">ROUND(P74/$O74*100,0)</f>
        <v>47</v>
      </c>
      <c r="R74" s="51" t="n">
        <v>188.08</v>
      </c>
      <c r="S74" s="53" t="n">
        <f aca="false">ROUND(R74/$O74*100,0)</f>
        <v>47</v>
      </c>
      <c r="T74" s="55" t="n">
        <v>376.16</v>
      </c>
      <c r="U74" s="53" t="n">
        <f aca="false">ROUND(T74/$O74*100,0)</f>
        <v>94</v>
      </c>
      <c r="V74" s="55" t="n">
        <v>376.16</v>
      </c>
      <c r="W74" s="53" t="n">
        <f aca="false">ROUND(V74/$O74*100,0)</f>
        <v>94</v>
      </c>
    </row>
    <row r="75" customFormat="false" ht="12.8" hidden="false" customHeight="false" outlineLevel="0" collapsed="false">
      <c r="A75" s="103" t="n">
        <v>10500</v>
      </c>
      <c r="B75" s="104"/>
      <c r="C75" s="105"/>
      <c r="D75" s="106"/>
      <c r="E75" s="105"/>
      <c r="F75" s="104"/>
      <c r="G75" s="107" t="s">
        <v>34</v>
      </c>
      <c r="H75" s="108" t="n">
        <f aca="false">SUM(H71:H74)</f>
        <v>11318</v>
      </c>
      <c r="I75" s="108" t="n">
        <f aca="false">SUM(I71:I74)</f>
        <v>10524</v>
      </c>
      <c r="J75" s="108" t="n">
        <f aca="false">SUM(J71:J74)</f>
        <v>10734</v>
      </c>
      <c r="K75" s="109" t="n">
        <f aca="false">SUM(K71:K74)</f>
        <v>-553</v>
      </c>
      <c r="L75" s="108" t="n">
        <f aca="false">SUM(L71:L74)</f>
        <v>0</v>
      </c>
      <c r="M75" s="108" t="n">
        <f aca="false">SUM(M71:M74)</f>
        <v>0</v>
      </c>
      <c r="N75" s="108" t="n">
        <f aca="false">SUM(N71:N74)</f>
        <v>343.22</v>
      </c>
      <c r="O75" s="108" t="n">
        <f aca="false">SUM(O71:O74)</f>
        <v>11108.22</v>
      </c>
      <c r="P75" s="109" t="n">
        <f aca="false">SUM(P71:P74)</f>
        <v>2407.8</v>
      </c>
      <c r="Q75" s="110" t="n">
        <f aca="false">ROUND(P75/$O75*100,0)</f>
        <v>22</v>
      </c>
      <c r="R75" s="109" t="n">
        <f aca="false">SUM(R71:R74)</f>
        <v>5937.3</v>
      </c>
      <c r="S75" s="110" t="n">
        <f aca="false">ROUND(R75/$O75*100,0)</f>
        <v>53</v>
      </c>
      <c r="T75" s="108" t="n">
        <f aca="false">SUM(T71:T74)</f>
        <v>8604.88</v>
      </c>
      <c r="U75" s="110" t="n">
        <f aca="false">ROUND(T75/$O75*100,0)</f>
        <v>77</v>
      </c>
      <c r="V75" s="108" t="n">
        <f aca="false">SUM(V71:V74)</f>
        <v>11084.38</v>
      </c>
      <c r="W75" s="110" t="n">
        <f aca="false">ROUND(V75/$O75*100,0)</f>
        <v>100</v>
      </c>
    </row>
    <row r="76" customFormat="false" ht="12.8" hidden="false" customHeight="false" outlineLevel="0" collapsed="false">
      <c r="A76" s="115" t="n">
        <v>10000</v>
      </c>
      <c r="B76" s="116"/>
      <c r="C76" s="117"/>
      <c r="D76" s="118"/>
      <c r="E76" s="117"/>
      <c r="F76" s="116"/>
      <c r="G76" s="119" t="s">
        <v>221</v>
      </c>
      <c r="H76" s="120" t="n">
        <f aca="false">H25+H27+H43+H70+H75</f>
        <v>140667</v>
      </c>
      <c r="I76" s="120" t="n">
        <f aca="false">I25+I27+I43+I70+I75</f>
        <v>130235</v>
      </c>
      <c r="J76" s="120" t="n">
        <f aca="false">J25+J27+J43+J70+J75</f>
        <v>127044</v>
      </c>
      <c r="K76" s="121" t="n">
        <f aca="false">K25+K27+K43+K70+K75</f>
        <v>-146.3</v>
      </c>
      <c r="L76" s="120" t="n">
        <f aca="false">L25+L27+L43+L70+L75</f>
        <v>-288.46</v>
      </c>
      <c r="M76" s="120" t="n">
        <f aca="false">M25+M27+M43+M70+M75</f>
        <v>0</v>
      </c>
      <c r="N76" s="120" t="n">
        <f aca="false">N25+N27+N43+N70+N75</f>
        <v>257.6</v>
      </c>
      <c r="O76" s="120" t="n">
        <f aca="false">O25+O27+O43+O70+O75</f>
        <v>141534.6</v>
      </c>
      <c r="P76" s="121" t="n">
        <f aca="false">P25+P27+P43+P70+P75</f>
        <v>44619.7</v>
      </c>
      <c r="Q76" s="122" t="n">
        <f aca="false">ROUND(P76/$O76*100,0)</f>
        <v>32</v>
      </c>
      <c r="R76" s="121" t="n">
        <f aca="false">R25+R27+R43+R70+R75</f>
        <v>75670.74</v>
      </c>
      <c r="S76" s="122" t="n">
        <f aca="false">ROUND(R76/$O76*100,0)</f>
        <v>53</v>
      </c>
      <c r="T76" s="120" t="n">
        <f aca="false">T25+T27+T43+T70+T75</f>
        <v>106915.37</v>
      </c>
      <c r="U76" s="122" t="n">
        <f aca="false">ROUND(T76/$O76*100,0)</f>
        <v>76</v>
      </c>
      <c r="V76" s="120" t="n">
        <f aca="false">V25+V27+V43+V70+V75</f>
        <v>134681.11</v>
      </c>
      <c r="W76" s="122" t="n">
        <f aca="false">ROUND(V76/$O76*100,0)</f>
        <v>95</v>
      </c>
    </row>
    <row r="78" customFormat="false" ht="12.8" hidden="false" customHeight="false" outlineLevel="0" collapsed="false">
      <c r="A78" s="123" t="s">
        <v>222</v>
      </c>
      <c r="B78" s="123"/>
      <c r="C78" s="123"/>
      <c r="D78" s="123"/>
      <c r="E78" s="123"/>
      <c r="F78" s="123"/>
      <c r="G78" s="123"/>
      <c r="O78" s="1" t="n">
        <v>2015</v>
      </c>
      <c r="P78" s="34" t="s">
        <v>223</v>
      </c>
      <c r="R78" s="34" t="s">
        <v>224</v>
      </c>
      <c r="T78" s="0" t="s">
        <v>225</v>
      </c>
      <c r="V78" s="0" t="s">
        <v>226</v>
      </c>
    </row>
    <row r="79" customFormat="false" ht="12.8" hidden="false" customHeight="false" outlineLevel="0" collapsed="false">
      <c r="A79" s="76" t="n">
        <v>10100</v>
      </c>
      <c r="F79" s="77" t="s">
        <v>227</v>
      </c>
      <c r="G79" s="0" t="s">
        <v>228</v>
      </c>
    </row>
    <row r="80" customFormat="false" ht="12.8" hidden="false" customHeight="false" outlineLevel="0" collapsed="false">
      <c r="A80" s="76" t="n">
        <v>10100</v>
      </c>
      <c r="F80" s="77" t="s">
        <v>229</v>
      </c>
      <c r="G80" s="0" t="s">
        <v>230</v>
      </c>
      <c r="H80" s="0" t="n">
        <v>5</v>
      </c>
      <c r="I80" s="0" t="n">
        <v>5</v>
      </c>
      <c r="J80" s="0" t="n">
        <v>5</v>
      </c>
      <c r="O80" s="0" t="n">
        <f aca="false">H80</f>
        <v>5</v>
      </c>
      <c r="P80" s="124" t="n">
        <v>3</v>
      </c>
      <c r="Q80" s="35" t="n">
        <f aca="false">ROUND(P80/$O80*100,0)</f>
        <v>60</v>
      </c>
      <c r="R80" s="34" t="n">
        <v>4</v>
      </c>
      <c r="S80" s="35" t="n">
        <f aca="false">ROUND(R80/$O80*100,0)</f>
        <v>80</v>
      </c>
      <c r="T80" s="124"/>
      <c r="U80" s="35" t="n">
        <f aca="false">ROUND(T80/$O80*100,0)</f>
        <v>0</v>
      </c>
      <c r="V80" s="124"/>
      <c r="W80" s="35" t="n">
        <f aca="false">ROUND(V80/$O80*100,0)</f>
        <v>0</v>
      </c>
    </row>
    <row r="81" customFormat="false" ht="12.8" hidden="false" customHeight="false" outlineLevel="0" collapsed="false">
      <c r="A81" s="76" t="n">
        <v>10100</v>
      </c>
      <c r="F81" s="77" t="s">
        <v>229</v>
      </c>
      <c r="G81" s="0" t="s">
        <v>231</v>
      </c>
      <c r="H81" s="0" t="n">
        <v>4</v>
      </c>
      <c r="I81" s="0" t="n">
        <v>4</v>
      </c>
      <c r="J81" s="0" t="n">
        <v>4</v>
      </c>
      <c r="O81" s="0" t="n">
        <f aca="false">H81</f>
        <v>4</v>
      </c>
      <c r="P81" s="124" t="n">
        <v>4</v>
      </c>
      <c r="Q81" s="35" t="n">
        <f aca="false">ROUND(P81/$O81*100,0)</f>
        <v>100</v>
      </c>
      <c r="R81" s="34" t="n">
        <v>5</v>
      </c>
      <c r="S81" s="35" t="n">
        <f aca="false">ROUND(R81/$O81*100,0)</f>
        <v>125</v>
      </c>
      <c r="T81" s="124"/>
      <c r="U81" s="35" t="n">
        <f aca="false">ROUND(T81/$O81*100,0)</f>
        <v>0</v>
      </c>
      <c r="V81" s="124"/>
      <c r="W81" s="35" t="n">
        <f aca="false">ROUND(V81/$O81*100,0)</f>
        <v>0</v>
      </c>
    </row>
    <row r="82" customFormat="false" ht="12.8" hidden="false" customHeight="false" outlineLevel="0" collapsed="false">
      <c r="A82" s="76" t="n">
        <v>10100</v>
      </c>
      <c r="F82" s="77" t="s">
        <v>229</v>
      </c>
      <c r="G82" s="0" t="s">
        <v>232</v>
      </c>
      <c r="H82" s="0" t="n">
        <v>20</v>
      </c>
      <c r="I82" s="0" t="n">
        <v>20</v>
      </c>
      <c r="J82" s="0" t="n">
        <v>20</v>
      </c>
      <c r="O82" s="0" t="n">
        <f aca="false">H82</f>
        <v>20</v>
      </c>
      <c r="P82" s="124"/>
      <c r="Q82" s="35" t="n">
        <f aca="false">ROUND(P82/$O82*100,0)</f>
        <v>0</v>
      </c>
      <c r="R82" s="34" t="n">
        <v>17</v>
      </c>
      <c r="S82" s="35" t="n">
        <f aca="false">ROUND(R82/$O82*100,0)</f>
        <v>85</v>
      </c>
      <c r="T82" s="124"/>
      <c r="U82" s="35" t="n">
        <f aca="false">ROUND(T82/$O82*100,0)</f>
        <v>0</v>
      </c>
      <c r="V82" s="124"/>
      <c r="W82" s="35" t="n">
        <f aca="false">ROUND(V82/$O82*100,0)</f>
        <v>0</v>
      </c>
    </row>
    <row r="83" customFormat="false" ht="12.8" hidden="false" customHeight="false" outlineLevel="0" collapsed="false">
      <c r="A83" s="76" t="n">
        <v>10200</v>
      </c>
      <c r="F83" s="77" t="s">
        <v>227</v>
      </c>
      <c r="G83" s="0" t="s">
        <v>233</v>
      </c>
      <c r="P83" s="124"/>
      <c r="T83" s="124"/>
      <c r="V83" s="124"/>
    </row>
    <row r="84" customFormat="false" ht="12.8" hidden="false" customHeight="false" outlineLevel="0" collapsed="false">
      <c r="A84" s="76" t="n">
        <v>10200</v>
      </c>
      <c r="F84" s="77" t="s">
        <v>229</v>
      </c>
      <c r="G84" s="0" t="s">
        <v>234</v>
      </c>
      <c r="H84" s="0" t="n">
        <v>5</v>
      </c>
      <c r="I84" s="0" t="n">
        <v>5</v>
      </c>
      <c r="J84" s="0" t="n">
        <v>5</v>
      </c>
      <c r="O84" s="0" t="n">
        <f aca="false">H84</f>
        <v>5</v>
      </c>
      <c r="P84" s="124"/>
      <c r="Q84" s="35" t="n">
        <f aca="false">ROUND(P84/$O84*100,0)</f>
        <v>0</v>
      </c>
      <c r="R84" s="34" t="n">
        <v>0</v>
      </c>
      <c r="S84" s="35" t="n">
        <f aca="false">ROUND(R84/$O84*100,0)</f>
        <v>0</v>
      </c>
      <c r="T84" s="124"/>
      <c r="U84" s="35" t="n">
        <f aca="false">ROUND(T84/$O84*100,0)</f>
        <v>0</v>
      </c>
      <c r="V84" s="124"/>
      <c r="W84" s="35" t="n">
        <f aca="false">ROUND(V84/$O84*100,0)</f>
        <v>0</v>
      </c>
    </row>
    <row r="85" customFormat="false" ht="12.8" hidden="false" customHeight="false" outlineLevel="0" collapsed="false">
      <c r="A85" s="76" t="n">
        <v>10200</v>
      </c>
      <c r="F85" s="77" t="s">
        <v>227</v>
      </c>
      <c r="G85" s="0" t="s">
        <v>235</v>
      </c>
      <c r="P85" s="124"/>
      <c r="T85" s="124"/>
      <c r="V85" s="124"/>
    </row>
    <row r="86" customFormat="false" ht="12.8" hidden="false" customHeight="false" outlineLevel="0" collapsed="false">
      <c r="A86" s="76" t="n">
        <v>10200</v>
      </c>
      <c r="F86" s="77" t="s">
        <v>229</v>
      </c>
      <c r="G86" s="0" t="s">
        <v>236</v>
      </c>
      <c r="H86" s="0" t="n">
        <v>13</v>
      </c>
      <c r="I86" s="0" t="n">
        <v>15</v>
      </c>
      <c r="J86" s="0" t="n">
        <v>20</v>
      </c>
      <c r="O86" s="0" t="n">
        <f aca="false">H86</f>
        <v>13</v>
      </c>
      <c r="P86" s="124"/>
      <c r="Q86" s="35" t="n">
        <f aca="false">ROUND(P86/$O86*100,0)</f>
        <v>0</v>
      </c>
      <c r="R86" s="34" t="n">
        <v>2</v>
      </c>
      <c r="S86" s="35" t="n">
        <f aca="false">ROUND(R86/$O86*100,0)</f>
        <v>15</v>
      </c>
      <c r="T86" s="124"/>
      <c r="U86" s="35" t="n">
        <f aca="false">ROUND(T86/$O86*100,0)</f>
        <v>0</v>
      </c>
      <c r="V86" s="124"/>
      <c r="W86" s="35" t="n">
        <f aca="false">ROUND(V86/$O86*100,0)</f>
        <v>0</v>
      </c>
    </row>
    <row r="87" customFormat="false" ht="12.8" hidden="false" customHeight="false" outlineLevel="0" collapsed="false">
      <c r="A87" s="76" t="n">
        <v>10300</v>
      </c>
      <c r="F87" s="77" t="s">
        <v>227</v>
      </c>
      <c r="G87" s="0" t="s">
        <v>237</v>
      </c>
      <c r="P87" s="124"/>
      <c r="T87" s="124"/>
      <c r="V87" s="124"/>
    </row>
    <row r="88" customFormat="false" ht="12.8" hidden="false" customHeight="false" outlineLevel="0" collapsed="false">
      <c r="A88" s="76" t="n">
        <v>10300</v>
      </c>
      <c r="F88" s="77" t="s">
        <v>229</v>
      </c>
      <c r="G88" s="0" t="s">
        <v>238</v>
      </c>
      <c r="H88" s="0" t="n">
        <v>10</v>
      </c>
      <c r="I88" s="0" t="n">
        <v>10</v>
      </c>
      <c r="J88" s="0" t="n">
        <v>10</v>
      </c>
      <c r="O88" s="0" t="n">
        <f aca="false">H88</f>
        <v>10</v>
      </c>
      <c r="P88" s="124"/>
      <c r="Q88" s="35" t="n">
        <f aca="false">ROUND(P88/$O88*100,0)</f>
        <v>0</v>
      </c>
      <c r="R88" s="34" t="n">
        <v>4</v>
      </c>
      <c r="S88" s="35" t="n">
        <f aca="false">ROUND(R88/$O88*100,0)</f>
        <v>40</v>
      </c>
      <c r="T88" s="124"/>
      <c r="U88" s="35" t="n">
        <f aca="false">ROUND(T88/$O88*100,0)</f>
        <v>0</v>
      </c>
      <c r="V88" s="124"/>
      <c r="W88" s="35" t="n">
        <f aca="false">ROUND(V88/$O88*100,0)</f>
        <v>0</v>
      </c>
    </row>
    <row r="89" customFormat="false" ht="12.8" hidden="false" customHeight="false" outlineLevel="0" collapsed="false">
      <c r="A89" s="76" t="n">
        <v>10300</v>
      </c>
      <c r="F89" s="77" t="s">
        <v>227</v>
      </c>
      <c r="G89" s="0" t="s">
        <v>239</v>
      </c>
      <c r="P89" s="124"/>
      <c r="T89" s="124"/>
      <c r="V89" s="124"/>
    </row>
    <row r="90" customFormat="false" ht="12.8" hidden="false" customHeight="false" outlineLevel="0" collapsed="false">
      <c r="A90" s="76" t="n">
        <v>10300</v>
      </c>
      <c r="F90" s="77" t="s">
        <v>229</v>
      </c>
      <c r="G90" s="0" t="s">
        <v>240</v>
      </c>
      <c r="H90" s="0" t="n">
        <v>10</v>
      </c>
      <c r="I90" s="0" t="n">
        <v>10</v>
      </c>
      <c r="J90" s="0" t="n">
        <v>10</v>
      </c>
      <c r="O90" s="0" t="n">
        <f aca="false">H90</f>
        <v>10</v>
      </c>
      <c r="P90" s="124"/>
      <c r="Q90" s="35" t="n">
        <f aca="false">ROUND(P90/$O90*100,0)</f>
        <v>0</v>
      </c>
      <c r="R90" s="34" t="n">
        <v>0</v>
      </c>
      <c r="S90" s="35" t="n">
        <f aca="false">ROUND(R90/$O90*100,0)</f>
        <v>0</v>
      </c>
      <c r="T90" s="124"/>
      <c r="U90" s="35" t="n">
        <f aca="false">ROUND(T90/$O90*100,0)</f>
        <v>0</v>
      </c>
      <c r="V90" s="124"/>
      <c r="W90" s="35" t="n">
        <f aca="false">ROUND(V90/$O90*100,0)</f>
        <v>0</v>
      </c>
    </row>
    <row r="91" customFormat="false" ht="12.8" hidden="false" customHeight="false" outlineLevel="0" collapsed="false">
      <c r="A91" s="76" t="n">
        <v>10300</v>
      </c>
      <c r="F91" s="77" t="s">
        <v>227</v>
      </c>
      <c r="G91" s="0" t="s">
        <v>241</v>
      </c>
      <c r="P91" s="124"/>
      <c r="T91" s="124"/>
      <c r="V91" s="124"/>
    </row>
    <row r="92" customFormat="false" ht="12.8" hidden="false" customHeight="false" outlineLevel="0" collapsed="false">
      <c r="A92" s="76" t="n">
        <v>10300</v>
      </c>
      <c r="F92" s="77" t="s">
        <v>229</v>
      </c>
      <c r="G92" s="0" t="s">
        <v>242</v>
      </c>
      <c r="H92" s="0" t="n">
        <v>1</v>
      </c>
      <c r="I92" s="0" t="n">
        <v>1</v>
      </c>
      <c r="J92" s="0" t="n">
        <v>1</v>
      </c>
      <c r="O92" s="0" t="n">
        <f aca="false">H92</f>
        <v>1</v>
      </c>
      <c r="P92" s="124"/>
      <c r="Q92" s="35" t="n">
        <f aca="false">ROUND(P92/$O92*100,0)</f>
        <v>0</v>
      </c>
      <c r="R92" s="34" t="n">
        <v>0</v>
      </c>
      <c r="S92" s="35" t="n">
        <f aca="false">ROUND(R92/$O92*100,0)</f>
        <v>0</v>
      </c>
      <c r="T92" s="124"/>
      <c r="U92" s="35" t="n">
        <f aca="false">ROUND(T92/$O92*100,0)</f>
        <v>0</v>
      </c>
      <c r="V92" s="124"/>
      <c r="W92" s="35" t="n">
        <f aca="false">ROUND(V92/$O92*100,0)</f>
        <v>0</v>
      </c>
    </row>
    <row r="93" customFormat="false" ht="12.8" hidden="false" customHeight="false" outlineLevel="0" collapsed="false">
      <c r="A93" s="76" t="n">
        <v>10300</v>
      </c>
      <c r="F93" s="77" t="s">
        <v>229</v>
      </c>
      <c r="G93" s="0" t="s">
        <v>243</v>
      </c>
      <c r="H93" s="0" t="n">
        <v>0</v>
      </c>
      <c r="I93" s="0" t="n">
        <v>0</v>
      </c>
      <c r="J93" s="0" t="n">
        <v>0</v>
      </c>
      <c r="O93" s="0" t="n">
        <f aca="false">H93</f>
        <v>0</v>
      </c>
      <c r="P93" s="124"/>
      <c r="Q93" s="35" t="e">
        <f aca="false">ROUND(P93/$O93*100,0)</f>
        <v>#DIV/0!</v>
      </c>
      <c r="R93" s="34" t="n">
        <v>0</v>
      </c>
      <c r="S93" s="35" t="e">
        <f aca="false">ROUND(R93/$O93*100,0)</f>
        <v>#DIV/0!</v>
      </c>
      <c r="T93" s="124"/>
      <c r="U93" s="35" t="e">
        <f aca="false">ROUND(T93/$O93*100,0)</f>
        <v>#DIV/0!</v>
      </c>
      <c r="V93" s="124"/>
      <c r="W93" s="35" t="e">
        <f aca="false">ROUND(V93/$O93*100,0)</f>
        <v>#DIV/0!</v>
      </c>
    </row>
    <row r="94" customFormat="false" ht="12.8" hidden="false" customHeight="false" outlineLevel="0" collapsed="false">
      <c r="A94" s="76" t="n">
        <v>10400</v>
      </c>
      <c r="F94" s="77" t="s">
        <v>227</v>
      </c>
      <c r="G94" s="0" t="s">
        <v>244</v>
      </c>
      <c r="P94" s="124"/>
      <c r="T94" s="124"/>
      <c r="V94" s="124"/>
    </row>
    <row r="95" customFormat="false" ht="12.8" hidden="false" customHeight="false" outlineLevel="0" collapsed="false">
      <c r="A95" s="76" t="n">
        <v>10400</v>
      </c>
      <c r="F95" s="77" t="s">
        <v>229</v>
      </c>
      <c r="G95" s="0" t="s">
        <v>245</v>
      </c>
      <c r="H95" s="0" t="n">
        <v>1400</v>
      </c>
      <c r="I95" s="0" t="n">
        <v>1400</v>
      </c>
      <c r="J95" s="0" t="n">
        <v>1400</v>
      </c>
      <c r="O95" s="0" t="n">
        <f aca="false">H95</f>
        <v>1400</v>
      </c>
      <c r="P95" s="124"/>
      <c r="Q95" s="35" t="n">
        <f aca="false">ROUND(P95/$O95*100,0)</f>
        <v>0</v>
      </c>
      <c r="R95" s="34" t="n">
        <v>1650</v>
      </c>
      <c r="S95" s="35" t="n">
        <f aca="false">ROUND(R95/$O95*100,0)</f>
        <v>118</v>
      </c>
      <c r="T95" s="124"/>
      <c r="U95" s="35" t="n">
        <f aca="false">ROUND(T95/$O95*100,0)</f>
        <v>0</v>
      </c>
      <c r="V95" s="124"/>
      <c r="W95" s="35" t="n">
        <f aca="false">ROUND(V95/$O95*100,0)</f>
        <v>0</v>
      </c>
    </row>
    <row r="96" customFormat="false" ht="12.8" hidden="false" customHeight="false" outlineLevel="0" collapsed="false">
      <c r="A96" s="76" t="n">
        <v>10400</v>
      </c>
      <c r="F96" s="77" t="s">
        <v>227</v>
      </c>
      <c r="G96" s="0" t="s">
        <v>246</v>
      </c>
      <c r="P96" s="124"/>
      <c r="T96" s="124"/>
      <c r="V96" s="124"/>
    </row>
    <row r="97" customFormat="false" ht="12.8" hidden="false" customHeight="false" outlineLevel="0" collapsed="false">
      <c r="A97" s="76" t="n">
        <v>10400</v>
      </c>
      <c r="F97" s="77" t="s">
        <v>229</v>
      </c>
      <c r="G97" s="0" t="s">
        <v>247</v>
      </c>
      <c r="H97" s="0" t="n">
        <v>30</v>
      </c>
      <c r="I97" s="0" t="n">
        <v>30</v>
      </c>
      <c r="J97" s="0" t="n">
        <v>30</v>
      </c>
      <c r="O97" s="0" t="n">
        <f aca="false">H97</f>
        <v>30</v>
      </c>
      <c r="P97" s="124"/>
      <c r="Q97" s="35" t="n">
        <f aca="false">ROUND(P97/$O97*100,0)</f>
        <v>0</v>
      </c>
      <c r="R97" s="34" t="n">
        <v>3</v>
      </c>
      <c r="S97" s="35" t="n">
        <f aca="false">ROUND(R97/$O97*100,0)</f>
        <v>10</v>
      </c>
      <c r="T97" s="124"/>
      <c r="U97" s="35" t="n">
        <f aca="false">ROUND(T97/$O97*100,0)</f>
        <v>0</v>
      </c>
      <c r="V97" s="124"/>
      <c r="W97" s="35" t="n">
        <f aca="false">ROUND(V97/$O97*100,0)</f>
        <v>0</v>
      </c>
    </row>
    <row r="98" customFormat="false" ht="12.8" hidden="false" customHeight="false" outlineLevel="0" collapsed="false">
      <c r="A98" s="76" t="n">
        <v>10400</v>
      </c>
      <c r="F98" s="77" t="s">
        <v>227</v>
      </c>
      <c r="G98" s="0" t="s">
        <v>248</v>
      </c>
      <c r="P98" s="124"/>
      <c r="T98" s="124"/>
      <c r="V98" s="124"/>
    </row>
    <row r="99" customFormat="false" ht="12.8" hidden="false" customHeight="false" outlineLevel="0" collapsed="false">
      <c r="A99" s="76" t="n">
        <v>10400</v>
      </c>
      <c r="F99" s="77" t="s">
        <v>229</v>
      </c>
      <c r="G99" s="0" t="s">
        <v>249</v>
      </c>
      <c r="H99" s="0" t="n">
        <v>10</v>
      </c>
      <c r="I99" s="0" t="n">
        <v>10</v>
      </c>
      <c r="J99" s="0" t="n">
        <v>10</v>
      </c>
      <c r="O99" s="0" t="n">
        <f aca="false">H99</f>
        <v>10</v>
      </c>
      <c r="P99" s="124"/>
      <c r="Q99" s="35" t="n">
        <f aca="false">ROUND(P99/$O99*100,0)</f>
        <v>0</v>
      </c>
      <c r="R99" s="34" t="n">
        <v>10</v>
      </c>
      <c r="S99" s="35" t="n">
        <f aca="false">ROUND(R99/$O99*100,0)</f>
        <v>100</v>
      </c>
      <c r="T99" s="124"/>
      <c r="U99" s="35" t="n">
        <f aca="false">ROUND(T99/$O99*100,0)</f>
        <v>0</v>
      </c>
      <c r="V99" s="124"/>
      <c r="W99" s="35" t="n">
        <f aca="false">ROUND(V99/$O99*100,0)</f>
        <v>0</v>
      </c>
    </row>
    <row r="100" customFormat="false" ht="12.8" hidden="false" customHeight="false" outlineLevel="0" collapsed="false">
      <c r="A100" s="76" t="n">
        <v>10400</v>
      </c>
      <c r="F100" s="77" t="s">
        <v>227</v>
      </c>
      <c r="G100" s="0" t="s">
        <v>250</v>
      </c>
      <c r="P100" s="124"/>
      <c r="T100" s="124"/>
      <c r="V100" s="124"/>
    </row>
    <row r="101" customFormat="false" ht="12.8" hidden="false" customHeight="false" outlineLevel="0" collapsed="false">
      <c r="A101" s="76" t="n">
        <v>10400</v>
      </c>
      <c r="F101" s="77" t="s">
        <v>229</v>
      </c>
      <c r="G101" s="0" t="s">
        <v>251</v>
      </c>
      <c r="H101" s="0" t="n">
        <v>1</v>
      </c>
      <c r="I101" s="0" t="n">
        <v>1</v>
      </c>
      <c r="J101" s="0" t="n">
        <v>1</v>
      </c>
      <c r="O101" s="0" t="n">
        <f aca="false">H101</f>
        <v>1</v>
      </c>
      <c r="P101" s="124"/>
      <c r="Q101" s="35" t="n">
        <f aca="false">ROUND(P101/$O101*100,0)</f>
        <v>0</v>
      </c>
      <c r="R101" s="34" t="n">
        <v>0</v>
      </c>
      <c r="S101" s="35" t="n">
        <f aca="false">ROUND(R101/$O101*100,0)</f>
        <v>0</v>
      </c>
      <c r="T101" s="124"/>
      <c r="U101" s="35" t="n">
        <f aca="false">ROUND(T101/$O101*100,0)</f>
        <v>0</v>
      </c>
      <c r="V101" s="124"/>
      <c r="W101" s="35" t="n">
        <f aca="false">ROUND(V101/$O101*100,0)</f>
        <v>0</v>
      </c>
    </row>
    <row r="102" customFormat="false" ht="12.8" hidden="false" customHeight="false" outlineLevel="0" collapsed="false">
      <c r="A102" s="76" t="n">
        <v>10400</v>
      </c>
      <c r="F102" s="77" t="s">
        <v>229</v>
      </c>
      <c r="G102" s="0" t="s">
        <v>252</v>
      </c>
      <c r="H102" s="0" t="n">
        <v>2</v>
      </c>
      <c r="I102" s="0" t="n">
        <v>2</v>
      </c>
      <c r="J102" s="0" t="n">
        <v>2</v>
      </c>
      <c r="O102" s="0" t="n">
        <f aca="false">H102</f>
        <v>2</v>
      </c>
      <c r="P102" s="124"/>
      <c r="Q102" s="35" t="n">
        <f aca="false">ROUND(P102/$O102*100,0)</f>
        <v>0</v>
      </c>
      <c r="R102" s="34" t="n">
        <v>1</v>
      </c>
      <c r="S102" s="35" t="n">
        <f aca="false">ROUND(R102/$O102*100,0)</f>
        <v>50</v>
      </c>
      <c r="T102" s="124"/>
      <c r="U102" s="35" t="n">
        <f aca="false">ROUND(T102/$O102*100,0)</f>
        <v>0</v>
      </c>
      <c r="V102" s="124"/>
      <c r="W102" s="35" t="n">
        <f aca="false">ROUND(V102/$O102*100,0)</f>
        <v>0</v>
      </c>
    </row>
    <row r="103" customFormat="false" ht="12.8" hidden="false" customHeight="false" outlineLevel="0" collapsed="false">
      <c r="A103" s="76" t="n">
        <v>10400</v>
      </c>
      <c r="F103" s="77" t="s">
        <v>227</v>
      </c>
      <c r="G103" s="0" t="s">
        <v>253</v>
      </c>
      <c r="P103" s="124"/>
      <c r="T103" s="124"/>
      <c r="V103" s="124"/>
    </row>
    <row r="104" customFormat="false" ht="12.8" hidden="false" customHeight="false" outlineLevel="0" collapsed="false">
      <c r="A104" s="76" t="n">
        <v>10400</v>
      </c>
      <c r="F104" s="77" t="s">
        <v>229</v>
      </c>
      <c r="G104" s="0" t="s">
        <v>254</v>
      </c>
      <c r="H104" s="0" t="n">
        <v>0</v>
      </c>
      <c r="I104" s="0" t="n">
        <v>0</v>
      </c>
      <c r="J104" s="0" t="n">
        <v>0</v>
      </c>
      <c r="O104" s="0" t="n">
        <f aca="false">H104</f>
        <v>0</v>
      </c>
      <c r="P104" s="124"/>
      <c r="Q104" s="35" t="e">
        <f aca="false">ROUND(P104/$O104*100,0)</f>
        <v>#DIV/0!</v>
      </c>
      <c r="R104" s="34" t="n">
        <v>0</v>
      </c>
      <c r="S104" s="35" t="e">
        <f aca="false">ROUND(R104/$O104*100,0)</f>
        <v>#DIV/0!</v>
      </c>
      <c r="T104" s="124"/>
      <c r="U104" s="35" t="e">
        <f aca="false">ROUND(T104/$O104*100,0)</f>
        <v>#DIV/0!</v>
      </c>
      <c r="V104" s="124"/>
      <c r="W104" s="35" t="e">
        <f aca="false">ROUND(V104/$O104*100,0)</f>
        <v>#DIV/0!</v>
      </c>
    </row>
    <row r="105" customFormat="false" ht="12.8" hidden="false" customHeight="false" outlineLevel="0" collapsed="false">
      <c r="A105" s="76" t="n">
        <v>10400</v>
      </c>
      <c r="F105" s="77" t="s">
        <v>229</v>
      </c>
      <c r="G105" s="0" t="s">
        <v>255</v>
      </c>
      <c r="H105" s="0" t="n">
        <v>4</v>
      </c>
      <c r="I105" s="0" t="n">
        <v>4</v>
      </c>
      <c r="J105" s="0" t="n">
        <v>4</v>
      </c>
      <c r="O105" s="0" t="n">
        <f aca="false">H105</f>
        <v>4</v>
      </c>
      <c r="P105" s="124"/>
      <c r="Q105" s="35" t="n">
        <f aca="false">ROUND(P105/$O105*100,0)</f>
        <v>0</v>
      </c>
      <c r="R105" s="34" t="n">
        <v>2</v>
      </c>
      <c r="S105" s="35" t="n">
        <f aca="false">ROUND(R105/$O105*100,0)</f>
        <v>50</v>
      </c>
      <c r="T105" s="124"/>
      <c r="U105" s="35" t="n">
        <f aca="false">ROUND(T105/$O105*100,0)</f>
        <v>0</v>
      </c>
      <c r="V105" s="124"/>
      <c r="W105" s="35" t="n">
        <f aca="false">ROUND(V105/$O105*100,0)</f>
        <v>0</v>
      </c>
    </row>
    <row r="106" customFormat="false" ht="12.8" hidden="false" customHeight="false" outlineLevel="0" collapsed="false">
      <c r="A106" s="76" t="n">
        <v>10500</v>
      </c>
      <c r="F106" s="77" t="s">
        <v>227</v>
      </c>
      <c r="G106" s="0" t="s">
        <v>256</v>
      </c>
      <c r="P106" s="124"/>
      <c r="T106" s="124"/>
      <c r="V106" s="124"/>
    </row>
    <row r="107" customFormat="false" ht="12.8" hidden="false" customHeight="false" outlineLevel="0" collapsed="false">
      <c r="A107" s="76" t="n">
        <v>10500</v>
      </c>
      <c r="F107" s="77" t="s">
        <v>229</v>
      </c>
      <c r="G107" s="0" t="s">
        <v>257</v>
      </c>
      <c r="H107" s="125" t="n">
        <v>1</v>
      </c>
      <c r="I107" s="125" t="n">
        <v>1</v>
      </c>
      <c r="J107" s="125" t="n">
        <v>1</v>
      </c>
      <c r="O107" s="125" t="n">
        <f aca="false">H107</f>
        <v>1</v>
      </c>
      <c r="P107" s="124"/>
      <c r="Q107" s="35" t="n">
        <f aca="false">ROUND(P107/$O107*100,0)</f>
        <v>0</v>
      </c>
      <c r="R107" s="126" t="n">
        <v>1</v>
      </c>
      <c r="S107" s="35" t="n">
        <f aca="false">ROUND(R107/$O107*100,0)</f>
        <v>100</v>
      </c>
      <c r="T107" s="124"/>
      <c r="U107" s="35" t="n">
        <f aca="false">ROUND(T107/$O107*100,0)</f>
        <v>0</v>
      </c>
      <c r="V107" s="124"/>
      <c r="W107" s="35" t="n">
        <f aca="false">ROUND(V107/$O107*100,0)</f>
        <v>0</v>
      </c>
    </row>
    <row r="108" customFormat="false" ht="12.8" hidden="false" customHeight="false" outlineLevel="0" collapsed="false">
      <c r="A108" s="76" t="n">
        <v>10500</v>
      </c>
      <c r="F108" s="77" t="s">
        <v>227</v>
      </c>
      <c r="G108" s="0" t="s">
        <v>258</v>
      </c>
      <c r="P108" s="124"/>
      <c r="T108" s="124"/>
      <c r="V108" s="124"/>
    </row>
    <row r="109" customFormat="false" ht="12.8" hidden="false" customHeight="false" outlineLevel="0" collapsed="false">
      <c r="A109" s="76" t="n">
        <v>10500</v>
      </c>
      <c r="F109" s="77" t="s">
        <v>229</v>
      </c>
      <c r="G109" s="0" t="s">
        <v>259</v>
      </c>
      <c r="H109" s="0" t="n">
        <v>1</v>
      </c>
      <c r="I109" s="0" t="n">
        <v>1</v>
      </c>
      <c r="J109" s="0" t="n">
        <v>1</v>
      </c>
      <c r="O109" s="0" t="n">
        <f aca="false">H109</f>
        <v>1</v>
      </c>
      <c r="P109" s="124" t="n">
        <v>1</v>
      </c>
      <c r="Q109" s="35" t="n">
        <f aca="false">ROUND(P109/$O109*100,0)</f>
        <v>100</v>
      </c>
      <c r="R109" s="34" t="n">
        <v>1</v>
      </c>
      <c r="S109" s="35" t="n">
        <f aca="false">ROUND(R109/$O109*100,0)</f>
        <v>100</v>
      </c>
      <c r="T109" s="124"/>
      <c r="U109" s="35" t="n">
        <f aca="false">ROUND(T109/$O109*100,0)</f>
        <v>0</v>
      </c>
      <c r="V109" s="124"/>
      <c r="W109" s="35" t="n">
        <f aca="false">ROUND(V109/$O109*100,0)</f>
        <v>0</v>
      </c>
    </row>
    <row r="110" customFormat="false" ht="12.8" hidden="false" customHeight="false" outlineLevel="0" collapsed="false">
      <c r="A110" s="76" t="n">
        <v>10500</v>
      </c>
      <c r="F110" s="77" t="s">
        <v>227</v>
      </c>
      <c r="G110" s="0" t="s">
        <v>260</v>
      </c>
      <c r="P110" s="124"/>
      <c r="T110" s="124"/>
      <c r="V110" s="124"/>
    </row>
    <row r="111" customFormat="false" ht="12.8" hidden="false" customHeight="false" outlineLevel="0" collapsed="false">
      <c r="A111" s="76" t="n">
        <v>10500</v>
      </c>
      <c r="F111" s="77" t="s">
        <v>229</v>
      </c>
      <c r="G111" s="0" t="s">
        <v>261</v>
      </c>
      <c r="H111" s="0" t="n">
        <v>100</v>
      </c>
      <c r="I111" s="0" t="n">
        <v>100</v>
      </c>
      <c r="J111" s="0" t="n">
        <v>100</v>
      </c>
      <c r="O111" s="0" t="n">
        <f aca="false">H111</f>
        <v>100</v>
      </c>
      <c r="P111" s="124"/>
      <c r="Q111" s="35" t="n">
        <f aca="false">ROUND(P111/$O111*100,0)</f>
        <v>0</v>
      </c>
      <c r="R111" s="34" t="n">
        <v>79</v>
      </c>
      <c r="S111" s="35" t="n">
        <f aca="false">ROUND(R111/$O111*100,0)</f>
        <v>79</v>
      </c>
      <c r="T111" s="124"/>
      <c r="U111" s="35" t="n">
        <f aca="false">ROUND(T111/$O111*100,0)</f>
        <v>0</v>
      </c>
      <c r="V111" s="124"/>
      <c r="W111" s="35" t="n">
        <f aca="false">ROUND(V111/$O111*100,0)</f>
        <v>0</v>
      </c>
    </row>
    <row r="112" customFormat="false" ht="12.8" hidden="false" customHeight="false" outlineLevel="0" collapsed="false">
      <c r="A112" s="76" t="n">
        <v>10500</v>
      </c>
      <c r="F112" s="77" t="s">
        <v>227</v>
      </c>
      <c r="G112" s="0" t="s">
        <v>262</v>
      </c>
      <c r="P112" s="124"/>
      <c r="T112" s="124"/>
      <c r="V112" s="124"/>
    </row>
    <row r="113" customFormat="false" ht="12.8" hidden="false" customHeight="false" outlineLevel="0" collapsed="false">
      <c r="A113" s="76" t="n">
        <v>10500</v>
      </c>
      <c r="F113" s="77" t="s">
        <v>229</v>
      </c>
      <c r="G113" s="0" t="s">
        <v>263</v>
      </c>
      <c r="H113" s="0" t="n">
        <v>60</v>
      </c>
      <c r="I113" s="0" t="n">
        <v>60</v>
      </c>
      <c r="J113" s="0" t="n">
        <v>60</v>
      </c>
      <c r="O113" s="0" t="n">
        <f aca="false">H113</f>
        <v>60</v>
      </c>
      <c r="P113" s="124"/>
      <c r="Q113" s="35" t="n">
        <f aca="false">ROUND(P113/$O113*100,0)</f>
        <v>0</v>
      </c>
      <c r="R113" s="34" t="n">
        <v>29</v>
      </c>
      <c r="S113" s="35" t="n">
        <f aca="false">ROUND(R113/$O113*100,0)</f>
        <v>48</v>
      </c>
      <c r="T113" s="124"/>
      <c r="U113" s="35" t="n">
        <f aca="false">ROUND(T113/$O113*100,0)</f>
        <v>0</v>
      </c>
      <c r="V113" s="124"/>
      <c r="W113" s="35" t="n">
        <f aca="false">ROUND(V113/$O113*100,0)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78:G78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  <rowBreaks count="1" manualBreakCount="1">
    <brk id="77" man="true" max="16383" min="0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264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20100</v>
      </c>
      <c r="B3" s="97" t="s">
        <v>179</v>
      </c>
      <c r="C3" s="83" t="n">
        <v>633006</v>
      </c>
      <c r="D3" s="84"/>
      <c r="E3" s="83" t="n">
        <v>41</v>
      </c>
      <c r="F3" s="85" t="s">
        <v>101</v>
      </c>
      <c r="G3" s="47" t="s">
        <v>193</v>
      </c>
      <c r="H3" s="49" t="n">
        <v>100</v>
      </c>
      <c r="I3" s="49" t="n">
        <f aca="false">H3</f>
        <v>100</v>
      </c>
      <c r="J3" s="49" t="n">
        <f aca="false">I3</f>
        <v>100</v>
      </c>
      <c r="K3" s="51"/>
      <c r="L3" s="55"/>
      <c r="M3" s="55"/>
      <c r="N3" s="55"/>
      <c r="O3" s="49" t="n">
        <f aca="false">H3+SUM(K3:N3)</f>
        <v>100</v>
      </c>
      <c r="P3" s="51" t="n">
        <v>0</v>
      </c>
      <c r="Q3" s="53" t="n">
        <f aca="false">ROUND(P3/$O3*100,0)</f>
        <v>0</v>
      </c>
      <c r="R3" s="51" t="n">
        <v>0</v>
      </c>
      <c r="S3" s="53" t="n">
        <f aca="false">ROUND(R3/$O3*100,0)</f>
        <v>0</v>
      </c>
      <c r="T3" s="55" t="n">
        <v>0</v>
      </c>
      <c r="U3" s="53" t="n">
        <f aca="false">ROUND(T3/$O3*100,0)</f>
        <v>0</v>
      </c>
      <c r="V3" s="55" t="n">
        <v>0</v>
      </c>
      <c r="W3" s="53" t="n">
        <f aca="false">ROUND(V3/$O3*100,0)</f>
        <v>0</v>
      </c>
    </row>
    <row r="4" customFormat="false" ht="12.8" hidden="false" customHeight="false" outlineLevel="0" collapsed="false">
      <c r="A4" s="96" t="n">
        <v>20100</v>
      </c>
      <c r="B4" s="97" t="s">
        <v>179</v>
      </c>
      <c r="C4" s="83" t="n">
        <v>633016</v>
      </c>
      <c r="D4" s="84"/>
      <c r="E4" s="83" t="n">
        <v>41</v>
      </c>
      <c r="F4" s="85" t="s">
        <v>101</v>
      </c>
      <c r="G4" s="47" t="s">
        <v>194</v>
      </c>
      <c r="H4" s="49" t="n">
        <v>150</v>
      </c>
      <c r="I4" s="49" t="n">
        <f aca="false">H4</f>
        <v>150</v>
      </c>
      <c r="J4" s="49" t="n">
        <f aca="false">I4</f>
        <v>150</v>
      </c>
      <c r="K4" s="51"/>
      <c r="L4" s="55"/>
      <c r="M4" s="55"/>
      <c r="N4" s="55"/>
      <c r="O4" s="49" t="n">
        <f aca="false">H4+SUM(K4:N4)</f>
        <v>150</v>
      </c>
      <c r="P4" s="51" t="n">
        <v>0</v>
      </c>
      <c r="Q4" s="53" t="n">
        <f aca="false">ROUND(P4/$O4*100,0)</f>
        <v>0</v>
      </c>
      <c r="R4" s="51" t="n">
        <v>10.35</v>
      </c>
      <c r="S4" s="53" t="n">
        <f aca="false">ROUND(R4/$O4*100,0)</f>
        <v>7</v>
      </c>
      <c r="T4" s="55" t="n">
        <v>10.35</v>
      </c>
      <c r="U4" s="53" t="n">
        <f aca="false">ROUND(T4/$O4*100,0)</f>
        <v>7</v>
      </c>
      <c r="V4" s="55" t="n">
        <v>10.35</v>
      </c>
      <c r="W4" s="53" t="n">
        <f aca="false">ROUND(V4/$O4*100,0)</f>
        <v>7</v>
      </c>
    </row>
    <row r="5" customFormat="false" ht="12.8" hidden="false" customHeight="false" outlineLevel="0" collapsed="false">
      <c r="A5" s="96" t="n">
        <v>20100</v>
      </c>
      <c r="B5" s="97" t="s">
        <v>179</v>
      </c>
      <c r="C5" s="83" t="n">
        <v>637003</v>
      </c>
      <c r="D5" s="84"/>
      <c r="E5" s="83" t="n">
        <v>41</v>
      </c>
      <c r="F5" s="85" t="s">
        <v>101</v>
      </c>
      <c r="G5" s="47" t="s">
        <v>265</v>
      </c>
      <c r="H5" s="49" t="n">
        <v>150</v>
      </c>
      <c r="I5" s="49" t="n">
        <f aca="false">H5</f>
        <v>150</v>
      </c>
      <c r="J5" s="49" t="n">
        <f aca="false">I5</f>
        <v>150</v>
      </c>
      <c r="K5" s="51"/>
      <c r="L5" s="55"/>
      <c r="M5" s="55"/>
      <c r="N5" s="55"/>
      <c r="O5" s="49" t="n">
        <f aca="false">H5+SUM(K5:N5)</f>
        <v>150</v>
      </c>
      <c r="P5" s="51" t="n">
        <v>0</v>
      </c>
      <c r="Q5" s="53" t="n">
        <f aca="false">ROUND(P5/$O5*100,0)</f>
        <v>0</v>
      </c>
      <c r="R5" s="51" t="n">
        <v>0</v>
      </c>
      <c r="S5" s="53" t="n">
        <f aca="false">ROUND(R5/$O5*100,0)</f>
        <v>0</v>
      </c>
      <c r="T5" s="55" t="n">
        <v>0</v>
      </c>
      <c r="U5" s="53" t="n">
        <f aca="false">ROUND(T5/$O5*100,0)</f>
        <v>0</v>
      </c>
      <c r="V5" s="55" t="n">
        <v>0</v>
      </c>
      <c r="W5" s="53" t="n">
        <f aca="false">ROUND(V5/$O5*100,0)</f>
        <v>0</v>
      </c>
    </row>
    <row r="6" customFormat="false" ht="12.8" hidden="false" customHeight="false" outlineLevel="0" collapsed="false">
      <c r="A6" s="96" t="n">
        <v>20100</v>
      </c>
      <c r="B6" s="97" t="s">
        <v>179</v>
      </c>
      <c r="C6" s="83" t="n">
        <v>637004</v>
      </c>
      <c r="D6" s="84"/>
      <c r="E6" s="83" t="n">
        <v>41</v>
      </c>
      <c r="F6" s="85" t="s">
        <v>101</v>
      </c>
      <c r="G6" s="47" t="s">
        <v>212</v>
      </c>
      <c r="H6" s="49" t="n">
        <v>100</v>
      </c>
      <c r="I6" s="49" t="n">
        <f aca="false">H6</f>
        <v>100</v>
      </c>
      <c r="J6" s="49" t="n">
        <f aca="false">I6</f>
        <v>100</v>
      </c>
      <c r="K6" s="51"/>
      <c r="L6" s="55"/>
      <c r="M6" s="55"/>
      <c r="N6" s="55"/>
      <c r="O6" s="49" t="n">
        <f aca="false">H6+SUM(K6:N6)</f>
        <v>100</v>
      </c>
      <c r="P6" s="51" t="n">
        <v>0</v>
      </c>
      <c r="Q6" s="53" t="n">
        <f aca="false">ROUND(P6/$O6*100,0)</f>
        <v>0</v>
      </c>
      <c r="R6" s="51" t="n">
        <v>0</v>
      </c>
      <c r="S6" s="53" t="n">
        <f aca="false">ROUND(R6/$O6*100,0)</f>
        <v>0</v>
      </c>
      <c r="T6" s="55" t="n">
        <v>0</v>
      </c>
      <c r="U6" s="53" t="n">
        <f aca="false">ROUND(T6/$O6*100,0)</f>
        <v>0</v>
      </c>
      <c r="V6" s="55" t="n">
        <v>0</v>
      </c>
      <c r="W6" s="53" t="n">
        <f aca="false">ROUND(V6/$O6*100,0)</f>
        <v>0</v>
      </c>
    </row>
    <row r="7" customFormat="false" ht="12.8" hidden="false" customHeight="false" outlineLevel="0" collapsed="false">
      <c r="A7" s="103" t="n">
        <v>20100</v>
      </c>
      <c r="B7" s="127"/>
      <c r="C7" s="128"/>
      <c r="D7" s="129"/>
      <c r="E7" s="130"/>
      <c r="F7" s="127"/>
      <c r="G7" s="107" t="s">
        <v>36</v>
      </c>
      <c r="H7" s="108" t="n">
        <f aca="false">SUM(H3:H6)</f>
        <v>500</v>
      </c>
      <c r="I7" s="108" t="n">
        <f aca="false">SUM(I3:I6)</f>
        <v>500</v>
      </c>
      <c r="J7" s="108" t="n">
        <f aca="false">SUM(J3:J6)</f>
        <v>500</v>
      </c>
      <c r="K7" s="109" t="n">
        <f aca="false">SUM(K3:K6)</f>
        <v>0</v>
      </c>
      <c r="L7" s="108" t="n">
        <f aca="false">SUM(L3:L6)</f>
        <v>0</v>
      </c>
      <c r="M7" s="108" t="n">
        <f aca="false">SUM(M3:M6)</f>
        <v>0</v>
      </c>
      <c r="N7" s="108" t="n">
        <f aca="false">SUM(N3:N6)</f>
        <v>0</v>
      </c>
      <c r="O7" s="108" t="n">
        <f aca="false">SUM(O3:O6)</f>
        <v>500</v>
      </c>
      <c r="P7" s="109" t="n">
        <f aca="false">SUM(P3:P6)</f>
        <v>0</v>
      </c>
      <c r="Q7" s="110" t="n">
        <f aca="false">ROUND(P7/$O7*100,0)</f>
        <v>0</v>
      </c>
      <c r="R7" s="109" t="n">
        <f aca="false">SUM(R3:R6)</f>
        <v>10.35</v>
      </c>
      <c r="S7" s="110" t="n">
        <f aca="false">ROUND(R7/$O7*100,0)</f>
        <v>2</v>
      </c>
      <c r="T7" s="108" t="n">
        <f aca="false">SUM(T3:T6)</f>
        <v>10.35</v>
      </c>
      <c r="U7" s="110" t="n">
        <f aca="false">ROUND(T7/$O7*100,0)</f>
        <v>2</v>
      </c>
      <c r="V7" s="108" t="n">
        <f aca="false">SUM(V3:V6)</f>
        <v>10.35</v>
      </c>
      <c r="W7" s="110" t="n">
        <f aca="false">ROUND(V7/$O7*100,0)</f>
        <v>2</v>
      </c>
    </row>
    <row r="8" customFormat="false" ht="12.8" hidden="false" customHeight="false" outlineLevel="0" collapsed="false">
      <c r="A8" s="96" t="n">
        <v>20200</v>
      </c>
      <c r="B8" s="97" t="s">
        <v>179</v>
      </c>
      <c r="C8" s="89" t="n">
        <v>633006</v>
      </c>
      <c r="D8" s="101"/>
      <c r="E8" s="89" t="n">
        <v>41</v>
      </c>
      <c r="F8" s="90" t="s">
        <v>101</v>
      </c>
      <c r="G8" s="61" t="s">
        <v>193</v>
      </c>
      <c r="H8" s="49" t="n">
        <v>1500</v>
      </c>
      <c r="I8" s="49" t="n">
        <f aca="false">H8</f>
        <v>1500</v>
      </c>
      <c r="J8" s="49" t="n">
        <f aca="false">I8</f>
        <v>1500</v>
      </c>
      <c r="K8" s="51"/>
      <c r="L8" s="55"/>
      <c r="M8" s="55"/>
      <c r="N8" s="55"/>
      <c r="O8" s="49" t="n">
        <f aca="false">H8+SUM(K8:N8)</f>
        <v>1500</v>
      </c>
      <c r="P8" s="51" t="n">
        <v>0</v>
      </c>
      <c r="Q8" s="53" t="n">
        <f aca="false">ROUND(P8/$O8*100,0)</f>
        <v>0</v>
      </c>
      <c r="R8" s="51" t="n">
        <v>0</v>
      </c>
      <c r="S8" s="53" t="n">
        <f aca="false">ROUND(R8/$O8*100,0)</f>
        <v>0</v>
      </c>
      <c r="T8" s="55" t="n">
        <v>0</v>
      </c>
      <c r="U8" s="53" t="n">
        <f aca="false">ROUND(T8/$O8*100,0)</f>
        <v>0</v>
      </c>
      <c r="V8" s="55" t="n">
        <v>0</v>
      </c>
      <c r="W8" s="53" t="n">
        <f aca="false">ROUND(V8/$O8*100,0)</f>
        <v>0</v>
      </c>
    </row>
    <row r="9" customFormat="false" ht="12.8" hidden="false" customHeight="false" outlineLevel="0" collapsed="false">
      <c r="A9" s="96" t="n">
        <v>20200</v>
      </c>
      <c r="B9" s="97" t="s">
        <v>179</v>
      </c>
      <c r="C9" s="89" t="n">
        <v>637004</v>
      </c>
      <c r="D9" s="101"/>
      <c r="E9" s="89" t="n">
        <v>41</v>
      </c>
      <c r="F9" s="90" t="s">
        <v>101</v>
      </c>
      <c r="G9" s="61" t="s">
        <v>212</v>
      </c>
      <c r="H9" s="49" t="n">
        <v>1450</v>
      </c>
      <c r="I9" s="49" t="n">
        <v>450</v>
      </c>
      <c r="J9" s="49" t="n">
        <f aca="false">I9</f>
        <v>450</v>
      </c>
      <c r="K9" s="51"/>
      <c r="L9" s="55"/>
      <c r="M9" s="55"/>
      <c r="N9" s="55"/>
      <c r="O9" s="49" t="n">
        <f aca="false">H9+SUM(K9:N9)</f>
        <v>1450</v>
      </c>
      <c r="P9" s="51" t="n">
        <v>49.1</v>
      </c>
      <c r="Q9" s="53" t="n">
        <f aca="false">ROUND(P9/$O9*100,0)</f>
        <v>3</v>
      </c>
      <c r="R9" s="51" t="n">
        <v>63.85</v>
      </c>
      <c r="S9" s="53" t="n">
        <f aca="false">ROUND(R9/$O9*100,0)</f>
        <v>4</v>
      </c>
      <c r="T9" s="55" t="n">
        <v>313.85</v>
      </c>
      <c r="U9" s="53" t="n">
        <f aca="false">ROUND(T9/$O9*100,0)</f>
        <v>22</v>
      </c>
      <c r="V9" s="55" t="n">
        <v>313.85</v>
      </c>
      <c r="W9" s="53" t="n">
        <f aca="false">ROUND(V9/$O9*100,0)</f>
        <v>22</v>
      </c>
    </row>
    <row r="10" customFormat="false" ht="12.8" hidden="false" customHeight="false" outlineLevel="0" collapsed="false">
      <c r="A10" s="103" t="n">
        <v>20200</v>
      </c>
      <c r="B10" s="127"/>
      <c r="C10" s="128"/>
      <c r="D10" s="129"/>
      <c r="E10" s="128"/>
      <c r="F10" s="127"/>
      <c r="G10" s="107" t="s">
        <v>37</v>
      </c>
      <c r="H10" s="108" t="n">
        <f aca="false">SUM(H8:H9)</f>
        <v>2950</v>
      </c>
      <c r="I10" s="108" t="n">
        <f aca="false">SUM(I8:I9)</f>
        <v>1950</v>
      </c>
      <c r="J10" s="108" t="n">
        <f aca="false">SUM(J8:J9)</f>
        <v>1950</v>
      </c>
      <c r="K10" s="109" t="n">
        <f aca="false">SUM(K8:K9)</f>
        <v>0</v>
      </c>
      <c r="L10" s="108" t="n">
        <f aca="false">SUM(L8:L9)</f>
        <v>0</v>
      </c>
      <c r="M10" s="108" t="n">
        <f aca="false">SUM(M8:M9)</f>
        <v>0</v>
      </c>
      <c r="N10" s="108" t="n">
        <f aca="false">SUM(N8:N9)</f>
        <v>0</v>
      </c>
      <c r="O10" s="108" t="n">
        <f aca="false">SUM(O8:O9)</f>
        <v>2950</v>
      </c>
      <c r="P10" s="109" t="n">
        <f aca="false">SUM(P8:P9)</f>
        <v>49.1</v>
      </c>
      <c r="Q10" s="110" t="n">
        <f aca="false">ROUND(P10/$O10*100,0)</f>
        <v>2</v>
      </c>
      <c r="R10" s="109" t="n">
        <f aca="false">SUM(R8:R9)</f>
        <v>63.85</v>
      </c>
      <c r="S10" s="110" t="n">
        <f aca="false">ROUND(R10/$O10*100,0)</f>
        <v>2</v>
      </c>
      <c r="T10" s="108" t="n">
        <f aca="false">SUM(T8:T9)</f>
        <v>313.85</v>
      </c>
      <c r="U10" s="110" t="n">
        <f aca="false">ROUND(T10/$O10*100,0)</f>
        <v>11</v>
      </c>
      <c r="V10" s="108" t="n">
        <f aca="false">SUM(V8:V9)</f>
        <v>313.85</v>
      </c>
      <c r="W10" s="110" t="n">
        <f aca="false">ROUND(V10/$O10*100,0)</f>
        <v>11</v>
      </c>
    </row>
    <row r="11" customFormat="false" ht="12.8" hidden="false" customHeight="false" outlineLevel="0" collapsed="false">
      <c r="A11" s="115" t="n">
        <v>20000</v>
      </c>
      <c r="B11" s="131"/>
      <c r="C11" s="132"/>
      <c r="D11" s="133"/>
      <c r="E11" s="132"/>
      <c r="F11" s="131"/>
      <c r="G11" s="119" t="s">
        <v>221</v>
      </c>
      <c r="H11" s="120" t="n">
        <f aca="false">H7+H10</f>
        <v>3450</v>
      </c>
      <c r="I11" s="120" t="n">
        <f aca="false">I7+I10</f>
        <v>2450</v>
      </c>
      <c r="J11" s="120" t="n">
        <f aca="false">J7+J10</f>
        <v>2450</v>
      </c>
      <c r="K11" s="121" t="n">
        <f aca="false">K7+K10</f>
        <v>0</v>
      </c>
      <c r="L11" s="120" t="n">
        <f aca="false">L7+L10</f>
        <v>0</v>
      </c>
      <c r="M11" s="120" t="n">
        <f aca="false">M7+M10</f>
        <v>0</v>
      </c>
      <c r="N11" s="120" t="n">
        <f aca="false">N7+N10</f>
        <v>0</v>
      </c>
      <c r="O11" s="120" t="n">
        <f aca="false">O7+O10</f>
        <v>3450</v>
      </c>
      <c r="P11" s="121" t="n">
        <f aca="false">P7+P10</f>
        <v>49.1</v>
      </c>
      <c r="Q11" s="122" t="n">
        <f aca="false">ROUND(P11/$O11*100,0)</f>
        <v>1</v>
      </c>
      <c r="R11" s="121" t="n">
        <f aca="false">R7+R10</f>
        <v>74.2</v>
      </c>
      <c r="S11" s="122" t="n">
        <f aca="false">ROUND(R11/$O11*100,0)</f>
        <v>2</v>
      </c>
      <c r="T11" s="120" t="n">
        <f aca="false">T7+T10</f>
        <v>324.2</v>
      </c>
      <c r="U11" s="122" t="n">
        <f aca="false">ROUND(T11/$O11*100,0)</f>
        <v>9</v>
      </c>
      <c r="V11" s="120" t="n">
        <f aca="false">V7+V10</f>
        <v>324.2</v>
      </c>
      <c r="W11" s="122" t="n">
        <f aca="false">ROUND(V11/$O11*100,0)</f>
        <v>9</v>
      </c>
    </row>
    <row r="13" customFormat="false" ht="12.8" hidden="false" customHeight="false" outlineLevel="0" collapsed="false">
      <c r="A13" s="123" t="s">
        <v>222</v>
      </c>
      <c r="B13" s="123"/>
      <c r="C13" s="123"/>
      <c r="D13" s="123"/>
      <c r="E13" s="123"/>
      <c r="F13" s="123"/>
      <c r="G13" s="123"/>
      <c r="O13" s="1" t="n">
        <v>2015</v>
      </c>
      <c r="P13" s="34" t="s">
        <v>223</v>
      </c>
      <c r="R13" s="34" t="s">
        <v>224</v>
      </c>
      <c r="T13" s="0" t="s">
        <v>225</v>
      </c>
      <c r="V13" s="0" t="s">
        <v>226</v>
      </c>
    </row>
    <row r="14" customFormat="false" ht="12.8" hidden="false" customHeight="false" outlineLevel="0" collapsed="false">
      <c r="A14" s="76" t="n">
        <v>20100</v>
      </c>
      <c r="F14" s="77" t="s">
        <v>227</v>
      </c>
      <c r="G14" s="0" t="s">
        <v>266</v>
      </c>
    </row>
    <row r="15" customFormat="false" ht="12.8" hidden="false" customHeight="false" outlineLevel="0" collapsed="false">
      <c r="A15" s="76" t="n">
        <v>20100</v>
      </c>
      <c r="F15" s="77" t="s">
        <v>229</v>
      </c>
      <c r="G15" s="0" t="s">
        <v>267</v>
      </c>
      <c r="H15" s="0" t="n">
        <v>6</v>
      </c>
      <c r="I15" s="0" t="n">
        <v>6</v>
      </c>
      <c r="J15" s="0" t="n">
        <v>6</v>
      </c>
      <c r="O15" s="0" t="n">
        <f aca="false">H15</f>
        <v>6</v>
      </c>
      <c r="P15" s="124"/>
      <c r="Q15" s="35" t="n">
        <f aca="false">ROUND(P15/$O15*100,0)</f>
        <v>0</v>
      </c>
      <c r="R15" s="34" t="n">
        <v>0</v>
      </c>
      <c r="S15" s="35" t="n">
        <f aca="false">ROUND(R15/$O15*100,0)</f>
        <v>0</v>
      </c>
      <c r="T15" s="124"/>
      <c r="U15" s="35" t="n">
        <f aca="false">ROUND(T15/$O15*100,0)</f>
        <v>0</v>
      </c>
      <c r="V15" s="124"/>
      <c r="W15" s="35" t="n">
        <f aca="false">ROUND(V15/$O15*100,0)</f>
        <v>0</v>
      </c>
    </row>
    <row r="16" customFormat="false" ht="12.8" hidden="false" customHeight="false" outlineLevel="0" collapsed="false">
      <c r="A16" s="76" t="n">
        <v>20100</v>
      </c>
      <c r="F16" s="77" t="s">
        <v>229</v>
      </c>
      <c r="G16" s="0" t="s">
        <v>268</v>
      </c>
      <c r="H16" s="0" t="n">
        <v>1</v>
      </c>
      <c r="I16" s="0" t="n">
        <v>1</v>
      </c>
      <c r="J16" s="0" t="n">
        <v>1</v>
      </c>
      <c r="O16" s="0" t="n">
        <f aca="false">H16</f>
        <v>1</v>
      </c>
      <c r="P16" s="124"/>
      <c r="Q16" s="35" t="n">
        <f aca="false">ROUND(P16/$O16*100,0)</f>
        <v>0</v>
      </c>
      <c r="R16" s="34" t="n">
        <v>0</v>
      </c>
      <c r="S16" s="35" t="n">
        <f aca="false">ROUND(R16/$O16*100,0)</f>
        <v>0</v>
      </c>
      <c r="T16" s="124"/>
      <c r="U16" s="35" t="n">
        <f aca="false">ROUND(T16/$O16*100,0)</f>
        <v>0</v>
      </c>
      <c r="V16" s="124"/>
      <c r="W16" s="35" t="n">
        <f aca="false">ROUND(V16/$O16*100,0)</f>
        <v>0</v>
      </c>
    </row>
    <row r="17" customFormat="false" ht="12.8" hidden="false" customHeight="false" outlineLevel="0" collapsed="false">
      <c r="A17" s="76" t="n">
        <v>20200</v>
      </c>
      <c r="F17" s="77" t="s">
        <v>227</v>
      </c>
      <c r="G17" s="0" t="s">
        <v>269</v>
      </c>
      <c r="P17" s="124"/>
      <c r="T17" s="124"/>
      <c r="V17" s="124"/>
    </row>
    <row r="18" customFormat="false" ht="12.8" hidden="false" customHeight="false" outlineLevel="0" collapsed="false">
      <c r="A18" s="76" t="n">
        <v>20200</v>
      </c>
      <c r="F18" s="77" t="s">
        <v>229</v>
      </c>
      <c r="G18" s="0" t="s">
        <v>270</v>
      </c>
      <c r="H18" s="0" t="n">
        <v>0</v>
      </c>
      <c r="I18" s="0" t="n">
        <v>0</v>
      </c>
      <c r="J18" s="0" t="n">
        <v>0</v>
      </c>
      <c r="O18" s="0" t="n">
        <f aca="false">H18</f>
        <v>0</v>
      </c>
      <c r="P18" s="124"/>
      <c r="Q18" s="35" t="e">
        <f aca="false">ROUND(P18/$O18*100,0)</f>
        <v>#DIV/0!</v>
      </c>
      <c r="R18" s="34" t="n">
        <v>0</v>
      </c>
      <c r="S18" s="35" t="e">
        <f aca="false">ROUND(R18/$O18*100,0)</f>
        <v>#DIV/0!</v>
      </c>
      <c r="T18" s="124"/>
      <c r="U18" s="35" t="e">
        <f aca="false">ROUND(T18/$O18*100,0)</f>
        <v>#DIV/0!</v>
      </c>
      <c r="V18" s="124"/>
      <c r="W18" s="35" t="e">
        <f aca="false">ROUND(V18/$O18*100,0)</f>
        <v>#DIV/0!</v>
      </c>
    </row>
    <row r="19" customFormat="false" ht="12.8" hidden="false" customHeight="false" outlineLevel="0" collapsed="false">
      <c r="A19" s="76" t="n">
        <v>20200</v>
      </c>
      <c r="F19" s="77" t="s">
        <v>229</v>
      </c>
      <c r="G19" s="0" t="s">
        <v>271</v>
      </c>
      <c r="H19" s="0" t="n">
        <v>50</v>
      </c>
      <c r="I19" s="0" t="n">
        <v>50</v>
      </c>
      <c r="J19" s="0" t="n">
        <v>50</v>
      </c>
      <c r="O19" s="0" t="n">
        <f aca="false">H19</f>
        <v>50</v>
      </c>
      <c r="P19" s="124"/>
      <c r="Q19" s="35" t="n">
        <f aca="false">ROUND(P19/$O19*100,0)</f>
        <v>0</v>
      </c>
      <c r="R19" s="34" t="n">
        <v>73</v>
      </c>
      <c r="S19" s="35" t="n">
        <f aca="false">ROUND(R19/$O19*100,0)</f>
        <v>146</v>
      </c>
      <c r="T19" s="124"/>
      <c r="U19" s="35" t="n">
        <f aca="false">ROUND(T19/$O19*100,0)</f>
        <v>0</v>
      </c>
      <c r="V19" s="124"/>
      <c r="W19" s="35" t="n">
        <f aca="false">ROUND(V19/$O19*100,0)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13:G13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12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272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30100</v>
      </c>
      <c r="B3" s="97" t="s">
        <v>179</v>
      </c>
      <c r="C3" s="89" t="n">
        <v>637005</v>
      </c>
      <c r="D3" s="101"/>
      <c r="E3" s="89" t="n">
        <v>41</v>
      </c>
      <c r="F3" s="90" t="s">
        <v>101</v>
      </c>
      <c r="G3" s="61" t="s">
        <v>273</v>
      </c>
      <c r="H3" s="49" t="n">
        <v>5000</v>
      </c>
      <c r="I3" s="49" t="n">
        <f aca="false">H3</f>
        <v>5000</v>
      </c>
      <c r="J3" s="49" t="n">
        <f aca="false">I3</f>
        <v>5000</v>
      </c>
      <c r="K3" s="51"/>
      <c r="L3" s="55"/>
      <c r="M3" s="55"/>
      <c r="N3" s="55"/>
      <c r="O3" s="49" t="n">
        <f aca="false">H3+SUM(K3:N3)</f>
        <v>5000</v>
      </c>
      <c r="P3" s="51" t="n">
        <v>0</v>
      </c>
      <c r="Q3" s="53" t="n">
        <f aca="false">ROUND(P3/$O3*100,0)</f>
        <v>0</v>
      </c>
      <c r="R3" s="51" t="n">
        <v>514.07</v>
      </c>
      <c r="S3" s="53" t="n">
        <f aca="false">ROUND(R3/$O3*100,0)</f>
        <v>10</v>
      </c>
      <c r="T3" s="55" t="n">
        <v>728.14</v>
      </c>
      <c r="U3" s="53" t="n">
        <f aca="false">ROUND(T3/$O3*100,0)</f>
        <v>15</v>
      </c>
      <c r="V3" s="55" t="n">
        <v>3795.16</v>
      </c>
      <c r="W3" s="53" t="n">
        <f aca="false">ROUND(V3/$O3*100,0)</f>
        <v>76</v>
      </c>
    </row>
    <row r="4" customFormat="false" ht="12.8" hidden="false" customHeight="false" outlineLevel="0" collapsed="false">
      <c r="A4" s="103" t="n">
        <v>30100</v>
      </c>
      <c r="B4" s="127"/>
      <c r="C4" s="128"/>
      <c r="D4" s="129"/>
      <c r="E4" s="128"/>
      <c r="F4" s="127"/>
      <c r="G4" s="107" t="s">
        <v>39</v>
      </c>
      <c r="H4" s="108" t="n">
        <f aca="false">SUM(H3:H3)</f>
        <v>5000</v>
      </c>
      <c r="I4" s="108" t="n">
        <f aca="false">SUM(I3:I3)</f>
        <v>5000</v>
      </c>
      <c r="J4" s="108" t="n">
        <f aca="false">SUM(J3:J3)</f>
        <v>5000</v>
      </c>
      <c r="K4" s="109" t="n">
        <f aca="false">SUM(K3:K3)</f>
        <v>0</v>
      </c>
      <c r="L4" s="108" t="n">
        <f aca="false">SUM(L3:L3)</f>
        <v>0</v>
      </c>
      <c r="M4" s="108" t="n">
        <f aca="false">SUM(M3:M3)</f>
        <v>0</v>
      </c>
      <c r="N4" s="108" t="n">
        <f aca="false">SUM(N3:N3)</f>
        <v>0</v>
      </c>
      <c r="O4" s="108" t="n">
        <f aca="false">SUM(O3:O3)</f>
        <v>5000</v>
      </c>
      <c r="P4" s="109" t="n">
        <f aca="false">SUM(P3:P3)</f>
        <v>0</v>
      </c>
      <c r="Q4" s="110" t="n">
        <f aca="false">ROUND(P4/$O4*100,0)</f>
        <v>0</v>
      </c>
      <c r="R4" s="109" t="n">
        <f aca="false">SUM(R3:R3)</f>
        <v>514.07</v>
      </c>
      <c r="S4" s="110" t="n">
        <f aca="false">ROUND(R4/$O4*100,0)</f>
        <v>10</v>
      </c>
      <c r="T4" s="108" t="n">
        <f aca="false">SUM(T3:T3)</f>
        <v>728.14</v>
      </c>
      <c r="U4" s="110" t="n">
        <f aca="false">ROUND(T4/$O4*100,0)</f>
        <v>15</v>
      </c>
      <c r="V4" s="108" t="n">
        <f aca="false">SUM(V3:V3)</f>
        <v>3795.16</v>
      </c>
      <c r="W4" s="110" t="n">
        <f aca="false">ROUND(V4/$O4*100,0)</f>
        <v>76</v>
      </c>
    </row>
    <row r="5" customFormat="false" ht="12.8" hidden="false" customHeight="false" outlineLevel="0" collapsed="false">
      <c r="A5" s="96" t="n">
        <v>30200</v>
      </c>
      <c r="B5" s="134" t="s">
        <v>274</v>
      </c>
      <c r="C5" s="83" t="n">
        <v>621</v>
      </c>
      <c r="D5" s="84"/>
      <c r="E5" s="83" t="n">
        <v>111</v>
      </c>
      <c r="F5" s="85" t="s">
        <v>101</v>
      </c>
      <c r="G5" s="47" t="s">
        <v>182</v>
      </c>
      <c r="H5" s="49" t="n">
        <v>0</v>
      </c>
      <c r="I5" s="50" t="n">
        <f aca="false">H5</f>
        <v>0</v>
      </c>
      <c r="J5" s="50" t="n">
        <f aca="false">I5</f>
        <v>0</v>
      </c>
      <c r="K5" s="51" t="n">
        <v>42.81</v>
      </c>
      <c r="L5" s="55"/>
      <c r="M5" s="55"/>
      <c r="N5" s="55"/>
      <c r="O5" s="49" t="n">
        <f aca="false">H5+SUM(K5:N5)</f>
        <v>42.81</v>
      </c>
      <c r="P5" s="51" t="n">
        <v>42.81</v>
      </c>
      <c r="Q5" s="53" t="n">
        <f aca="false">ROUND(P5/$O5*100,0)</f>
        <v>100</v>
      </c>
      <c r="R5" s="51" t="n">
        <v>42.81</v>
      </c>
      <c r="S5" s="53" t="n">
        <f aca="false">ROUND(R5/$O5*100,0)</f>
        <v>100</v>
      </c>
      <c r="T5" s="55" t="n">
        <v>42.81</v>
      </c>
      <c r="U5" s="53" t="n">
        <f aca="false">ROUND(T5/$O5*100,0)</f>
        <v>100</v>
      </c>
      <c r="V5" s="55" t="n">
        <v>42.81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30200</v>
      </c>
      <c r="B6" s="134" t="s">
        <v>274</v>
      </c>
      <c r="C6" s="83" t="n">
        <v>623</v>
      </c>
      <c r="D6" s="84"/>
      <c r="E6" s="83" t="n">
        <v>111</v>
      </c>
      <c r="F6" s="85" t="s">
        <v>101</v>
      </c>
      <c r="G6" s="47" t="s">
        <v>183</v>
      </c>
      <c r="H6" s="49" t="n">
        <v>0</v>
      </c>
      <c r="I6" s="50" t="n">
        <f aca="false">H6</f>
        <v>0</v>
      </c>
      <c r="J6" s="50" t="n">
        <f aca="false">I6</f>
        <v>0</v>
      </c>
      <c r="K6" s="51" t="n">
        <v>7.96</v>
      </c>
      <c r="L6" s="55"/>
      <c r="M6" s="55"/>
      <c r="N6" s="55"/>
      <c r="O6" s="49" t="n">
        <f aca="false">H6+SUM(K6:N6)</f>
        <v>7.96</v>
      </c>
      <c r="P6" s="51" t="n">
        <v>7.96</v>
      </c>
      <c r="Q6" s="53" t="n">
        <f aca="false">ROUND(P6/$O6*100,0)</f>
        <v>100</v>
      </c>
      <c r="R6" s="51" t="n">
        <v>7.96</v>
      </c>
      <c r="S6" s="53" t="n">
        <f aca="false">ROUND(R6/$O6*100,0)</f>
        <v>100</v>
      </c>
      <c r="T6" s="55" t="n">
        <v>7.96</v>
      </c>
      <c r="U6" s="53" t="n">
        <f aca="false">ROUND(T6/$O6*100,0)</f>
        <v>100</v>
      </c>
      <c r="V6" s="55" t="n">
        <v>7.96</v>
      </c>
      <c r="W6" s="53" t="n">
        <f aca="false">ROUND(V6/$O6*100,0)</f>
        <v>100</v>
      </c>
    </row>
    <row r="7" customFormat="false" ht="12.8" hidden="false" customHeight="false" outlineLevel="0" collapsed="false">
      <c r="A7" s="96" t="n">
        <v>30200</v>
      </c>
      <c r="B7" s="134" t="s">
        <v>274</v>
      </c>
      <c r="C7" s="83" t="n">
        <v>625002</v>
      </c>
      <c r="D7" s="84"/>
      <c r="E7" s="83" t="n">
        <v>111</v>
      </c>
      <c r="F7" s="85" t="s">
        <v>101</v>
      </c>
      <c r="G7" s="47" t="s">
        <v>185</v>
      </c>
      <c r="H7" s="49" t="n">
        <v>0</v>
      </c>
      <c r="I7" s="50" t="n">
        <f aca="false">H7</f>
        <v>0</v>
      </c>
      <c r="J7" s="50" t="n">
        <f aca="false">I7</f>
        <v>0</v>
      </c>
      <c r="K7" s="51" t="n">
        <v>14</v>
      </c>
      <c r="L7" s="55"/>
      <c r="M7" s="55"/>
      <c r="N7" s="55"/>
      <c r="O7" s="49" t="n">
        <f aca="false">H7+SUM(K7:N7)</f>
        <v>14</v>
      </c>
      <c r="P7" s="51" t="n">
        <v>14</v>
      </c>
      <c r="Q7" s="53" t="n">
        <f aca="false">ROUND(P7/$O7*100,0)</f>
        <v>100</v>
      </c>
      <c r="R7" s="51" t="n">
        <v>14</v>
      </c>
      <c r="S7" s="53" t="n">
        <f aca="false">ROUND(R7/$O7*100,0)</f>
        <v>100</v>
      </c>
      <c r="T7" s="55" t="n">
        <v>14</v>
      </c>
      <c r="U7" s="53" t="n">
        <f aca="false">ROUND(T7/$O7*100,0)</f>
        <v>100</v>
      </c>
      <c r="V7" s="55" t="n">
        <v>14</v>
      </c>
      <c r="W7" s="53" t="n">
        <f aca="false">ROUND(V7/$O7*100,0)</f>
        <v>100</v>
      </c>
    </row>
    <row r="8" customFormat="false" ht="12.8" hidden="false" customHeight="false" outlineLevel="0" collapsed="false">
      <c r="A8" s="96" t="n">
        <v>30200</v>
      </c>
      <c r="B8" s="134" t="s">
        <v>274</v>
      </c>
      <c r="C8" s="83" t="n">
        <v>625003</v>
      </c>
      <c r="D8" s="84"/>
      <c r="E8" s="83" t="n">
        <v>111</v>
      </c>
      <c r="F8" s="85" t="s">
        <v>101</v>
      </c>
      <c r="G8" s="47" t="s">
        <v>186</v>
      </c>
      <c r="H8" s="49" t="n">
        <v>0</v>
      </c>
      <c r="I8" s="50" t="n">
        <f aca="false">H8</f>
        <v>0</v>
      </c>
      <c r="J8" s="50" t="n">
        <f aca="false">I8</f>
        <v>0</v>
      </c>
      <c r="K8" s="51" t="n">
        <v>1.79</v>
      </c>
      <c r="L8" s="55"/>
      <c r="M8" s="55"/>
      <c r="N8" s="55"/>
      <c r="O8" s="49" t="n">
        <f aca="false">H8+SUM(K8:N8)</f>
        <v>1.79</v>
      </c>
      <c r="P8" s="51" t="n">
        <v>1.79</v>
      </c>
      <c r="Q8" s="53" t="n">
        <f aca="false">ROUND(P8/$O8*100,0)</f>
        <v>100</v>
      </c>
      <c r="R8" s="51" t="n">
        <v>1.79</v>
      </c>
      <c r="S8" s="53" t="n">
        <f aca="false">ROUND(R8/$O8*100,0)</f>
        <v>100</v>
      </c>
      <c r="T8" s="55" t="n">
        <v>1.79</v>
      </c>
      <c r="U8" s="53" t="n">
        <f aca="false">ROUND(T8/$O8*100,0)</f>
        <v>100</v>
      </c>
      <c r="V8" s="55" t="n">
        <v>1.79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30200</v>
      </c>
      <c r="B9" s="134" t="s">
        <v>274</v>
      </c>
      <c r="C9" s="83" t="n">
        <v>625004</v>
      </c>
      <c r="D9" s="84"/>
      <c r="E9" s="83" t="n">
        <v>111</v>
      </c>
      <c r="F9" s="85" t="s">
        <v>101</v>
      </c>
      <c r="G9" s="47" t="s">
        <v>187</v>
      </c>
      <c r="H9" s="49" t="n">
        <v>0</v>
      </c>
      <c r="I9" s="50" t="n">
        <f aca="false">H9</f>
        <v>0</v>
      </c>
      <c r="J9" s="50" t="n">
        <f aca="false">I9</f>
        <v>0</v>
      </c>
      <c r="K9" s="51" t="n">
        <v>3</v>
      </c>
      <c r="L9" s="55"/>
      <c r="M9" s="55"/>
      <c r="N9" s="55"/>
      <c r="O9" s="49" t="n">
        <f aca="false">H9+SUM(K9:N9)</f>
        <v>3</v>
      </c>
      <c r="P9" s="51" t="n">
        <v>3</v>
      </c>
      <c r="Q9" s="53" t="n">
        <f aca="false">ROUND(P9/$O9*100,0)</f>
        <v>100</v>
      </c>
      <c r="R9" s="51" t="n">
        <v>3</v>
      </c>
      <c r="S9" s="53" t="n">
        <f aca="false">ROUND(R9/$O9*100,0)</f>
        <v>100</v>
      </c>
      <c r="T9" s="55" t="n">
        <v>3</v>
      </c>
      <c r="U9" s="53" t="n">
        <f aca="false">ROUND(T9/$O9*100,0)</f>
        <v>100</v>
      </c>
      <c r="V9" s="55" t="n">
        <v>3</v>
      </c>
      <c r="W9" s="53" t="n">
        <f aca="false">ROUND(V9/$O9*100,0)</f>
        <v>100</v>
      </c>
    </row>
    <row r="10" customFormat="false" ht="12.8" hidden="false" customHeight="false" outlineLevel="0" collapsed="false">
      <c r="A10" s="96" t="n">
        <v>30200</v>
      </c>
      <c r="B10" s="134" t="s">
        <v>274</v>
      </c>
      <c r="C10" s="83" t="n">
        <v>625007</v>
      </c>
      <c r="D10" s="84"/>
      <c r="E10" s="83" t="n">
        <v>111</v>
      </c>
      <c r="F10" s="85" t="s">
        <v>101</v>
      </c>
      <c r="G10" s="47" t="s">
        <v>189</v>
      </c>
      <c r="H10" s="49" t="n">
        <v>0</v>
      </c>
      <c r="I10" s="50" t="n">
        <f aca="false">H10</f>
        <v>0</v>
      </c>
      <c r="J10" s="50" t="n">
        <f aca="false">I10</f>
        <v>0</v>
      </c>
      <c r="K10" s="51" t="n">
        <v>4.74</v>
      </c>
      <c r="L10" s="55"/>
      <c r="M10" s="55"/>
      <c r="N10" s="55"/>
      <c r="O10" s="49" t="n">
        <f aca="false">H10+SUM(K10:N10)</f>
        <v>4.74</v>
      </c>
      <c r="P10" s="51" t="n">
        <v>4.74</v>
      </c>
      <c r="Q10" s="53" t="n">
        <f aca="false">ROUND(P10/$O10*100,0)</f>
        <v>100</v>
      </c>
      <c r="R10" s="51" t="n">
        <v>4.74</v>
      </c>
      <c r="S10" s="53" t="n">
        <f aca="false">ROUND(R10/$O10*100,0)</f>
        <v>100</v>
      </c>
      <c r="T10" s="55" t="n">
        <v>4.74</v>
      </c>
      <c r="U10" s="53" t="n">
        <f aca="false">ROUND(T10/$O10*100,0)</f>
        <v>100</v>
      </c>
      <c r="V10" s="55" t="n">
        <v>4.74</v>
      </c>
      <c r="W10" s="53" t="n">
        <f aca="false">ROUND(V10/$O10*100,0)</f>
        <v>100</v>
      </c>
    </row>
    <row r="11" customFormat="false" ht="12.8" hidden="false" customHeight="false" outlineLevel="0" collapsed="false">
      <c r="A11" s="96" t="n">
        <v>30200</v>
      </c>
      <c r="B11" s="134" t="s">
        <v>274</v>
      </c>
      <c r="C11" s="83" t="n">
        <v>620</v>
      </c>
      <c r="D11" s="84"/>
      <c r="E11" s="83" t="n">
        <v>111</v>
      </c>
      <c r="F11" s="85" t="s">
        <v>101</v>
      </c>
      <c r="G11" s="47" t="s">
        <v>191</v>
      </c>
      <c r="H11" s="49" t="n">
        <f aca="false">SUM(H5:H10)</f>
        <v>0</v>
      </c>
      <c r="I11" s="49" t="n">
        <f aca="false">SUM(I5:I10)</f>
        <v>0</v>
      </c>
      <c r="J11" s="49" t="n">
        <f aca="false">SUM(J5:J10)</f>
        <v>0</v>
      </c>
      <c r="K11" s="51" t="n">
        <f aca="false">SUM(K5:K10)</f>
        <v>74.3</v>
      </c>
      <c r="L11" s="49" t="n">
        <f aca="false">SUM(L5:L10)</f>
        <v>0</v>
      </c>
      <c r="M11" s="49" t="n">
        <f aca="false">SUM(M5:M10)</f>
        <v>0</v>
      </c>
      <c r="N11" s="49" t="n">
        <f aca="false">SUM(N5:N10)</f>
        <v>0</v>
      </c>
      <c r="O11" s="49" t="n">
        <f aca="false">SUM(O5:O10)</f>
        <v>74.3</v>
      </c>
      <c r="P11" s="51" t="n">
        <f aca="false">SUM(P5:P10)</f>
        <v>74.3</v>
      </c>
      <c r="Q11" s="53" t="n">
        <f aca="false">ROUND(P11/$O11*100,0)</f>
        <v>100</v>
      </c>
      <c r="R11" s="51" t="n">
        <f aca="false">SUM(R5:R10)</f>
        <v>74.3</v>
      </c>
      <c r="S11" s="53" t="n">
        <f aca="false">ROUND(R11/$O11*100,0)</f>
        <v>100</v>
      </c>
      <c r="T11" s="49" t="n">
        <f aca="false">SUM(T5:T10)</f>
        <v>74.3</v>
      </c>
      <c r="U11" s="53" t="n">
        <f aca="false">ROUND(T11/$O11*100,0)</f>
        <v>100</v>
      </c>
      <c r="V11" s="49" t="n">
        <f aca="false">SUM(V5:V10)</f>
        <v>74.3</v>
      </c>
      <c r="W11" s="53" t="n">
        <f aca="false">ROUND(V11/$O11*100,0)</f>
        <v>100</v>
      </c>
    </row>
    <row r="12" customFormat="false" ht="12.8" hidden="false" customHeight="false" outlineLevel="0" collapsed="false">
      <c r="A12" s="96" t="n">
        <v>30200</v>
      </c>
      <c r="B12" s="134" t="s">
        <v>274</v>
      </c>
      <c r="C12" s="83" t="n">
        <v>632003</v>
      </c>
      <c r="D12" s="84"/>
      <c r="E12" s="83" t="n">
        <v>111</v>
      </c>
      <c r="F12" s="85" t="s">
        <v>101</v>
      </c>
      <c r="G12" s="47" t="s">
        <v>192</v>
      </c>
      <c r="H12" s="49" t="n">
        <v>0</v>
      </c>
      <c r="I12" s="50" t="n">
        <f aca="false">H12</f>
        <v>0</v>
      </c>
      <c r="J12" s="50" t="n">
        <f aca="false">I12</f>
        <v>0</v>
      </c>
      <c r="K12" s="51" t="n">
        <v>20.15</v>
      </c>
      <c r="L12" s="55"/>
      <c r="M12" s="55"/>
      <c r="N12" s="55"/>
      <c r="O12" s="49" t="n">
        <f aca="false">H12+SUM(K12:N12)</f>
        <v>20.15</v>
      </c>
      <c r="P12" s="51" t="n">
        <v>20.15</v>
      </c>
      <c r="Q12" s="53" t="n">
        <f aca="false">ROUND(P12/$O12*100,0)</f>
        <v>100</v>
      </c>
      <c r="R12" s="51" t="n">
        <v>20.15</v>
      </c>
      <c r="S12" s="53" t="n">
        <f aca="false">ROUND(R12/$O12*100,0)</f>
        <v>100</v>
      </c>
      <c r="T12" s="55" t="n">
        <v>20.15</v>
      </c>
      <c r="U12" s="53" t="n">
        <f aca="false">ROUND(T12/$O12*100,0)</f>
        <v>100</v>
      </c>
      <c r="V12" s="55" t="n">
        <v>20.15</v>
      </c>
      <c r="W12" s="53" t="n">
        <f aca="false">ROUND(V12/$O12*100,0)</f>
        <v>100</v>
      </c>
    </row>
    <row r="13" customFormat="false" ht="12.8" hidden="false" customHeight="false" outlineLevel="0" collapsed="false">
      <c r="A13" s="96" t="n">
        <v>30200</v>
      </c>
      <c r="B13" s="134" t="s">
        <v>274</v>
      </c>
      <c r="C13" s="83" t="n">
        <v>633006</v>
      </c>
      <c r="D13" s="84"/>
      <c r="E13" s="83" t="n">
        <v>111</v>
      </c>
      <c r="F13" s="85" t="s">
        <v>101</v>
      </c>
      <c r="G13" s="47" t="s">
        <v>193</v>
      </c>
      <c r="H13" s="49" t="n">
        <v>0</v>
      </c>
      <c r="I13" s="50" t="n">
        <f aca="false">H13</f>
        <v>0</v>
      </c>
      <c r="J13" s="50" t="n">
        <f aca="false">I13</f>
        <v>0</v>
      </c>
      <c r="K13" s="51" t="n">
        <v>39.55</v>
      </c>
      <c r="L13" s="55"/>
      <c r="M13" s="55"/>
      <c r="N13" s="55"/>
      <c r="O13" s="49" t="n">
        <f aca="false">H13+SUM(K13:N13)</f>
        <v>39.55</v>
      </c>
      <c r="P13" s="51" t="n">
        <v>39.55</v>
      </c>
      <c r="Q13" s="53" t="n">
        <f aca="false">ROUND(P13/$O13*100,0)</f>
        <v>100</v>
      </c>
      <c r="R13" s="51" t="n">
        <v>39.55</v>
      </c>
      <c r="S13" s="53" t="n">
        <f aca="false">ROUND(R13/$O13*100,0)</f>
        <v>100</v>
      </c>
      <c r="T13" s="55" t="n">
        <v>39.55</v>
      </c>
      <c r="U13" s="53" t="n">
        <f aca="false">ROUND(T13/$O13*100,0)</f>
        <v>100</v>
      </c>
      <c r="V13" s="55" t="n">
        <v>39.55</v>
      </c>
      <c r="W13" s="53" t="n">
        <f aca="false">ROUND(V13/$O13*100,0)</f>
        <v>100</v>
      </c>
    </row>
    <row r="14" customFormat="false" ht="12.8" hidden="false" customHeight="false" outlineLevel="0" collapsed="false">
      <c r="A14" s="96" t="n">
        <v>30200</v>
      </c>
      <c r="B14" s="134" t="s">
        <v>274</v>
      </c>
      <c r="C14" s="83" t="n">
        <v>633016</v>
      </c>
      <c r="D14" s="84"/>
      <c r="E14" s="83" t="n">
        <v>111</v>
      </c>
      <c r="F14" s="85" t="s">
        <v>101</v>
      </c>
      <c r="G14" s="47" t="s">
        <v>194</v>
      </c>
      <c r="H14" s="49" t="n">
        <v>0</v>
      </c>
      <c r="I14" s="50" t="n">
        <f aca="false">H14</f>
        <v>0</v>
      </c>
      <c r="J14" s="50" t="n">
        <f aca="false">I14</f>
        <v>0</v>
      </c>
      <c r="K14" s="51" t="n">
        <v>141.6</v>
      </c>
      <c r="L14" s="55"/>
      <c r="M14" s="55"/>
      <c r="N14" s="55"/>
      <c r="O14" s="49" t="n">
        <f aca="false">H14+SUM(K14:N14)</f>
        <v>141.6</v>
      </c>
      <c r="P14" s="51" t="n">
        <v>141.6</v>
      </c>
      <c r="Q14" s="53" t="n">
        <f aca="false">ROUND(P14/$O14*100,0)</f>
        <v>100</v>
      </c>
      <c r="R14" s="51" t="n">
        <v>141.6</v>
      </c>
      <c r="S14" s="53" t="n">
        <f aca="false">ROUND(R14/$O14*100,0)</f>
        <v>100</v>
      </c>
      <c r="T14" s="55" t="n">
        <v>141.6</v>
      </c>
      <c r="U14" s="53" t="n">
        <f aca="false">ROUND(T14/$O14*100,0)</f>
        <v>100</v>
      </c>
      <c r="V14" s="55" t="n">
        <v>141.6</v>
      </c>
      <c r="W14" s="53" t="n">
        <f aca="false">ROUND(V14/$O14*100,0)</f>
        <v>100</v>
      </c>
    </row>
    <row r="15" customFormat="false" ht="12.8" hidden="false" customHeight="false" outlineLevel="0" collapsed="false">
      <c r="A15" s="96" t="n">
        <v>30200</v>
      </c>
      <c r="B15" s="134" t="s">
        <v>274</v>
      </c>
      <c r="C15" s="83" t="n">
        <v>634001</v>
      </c>
      <c r="D15" s="84"/>
      <c r="E15" s="83" t="n">
        <v>111</v>
      </c>
      <c r="F15" s="85" t="s">
        <v>101</v>
      </c>
      <c r="G15" s="47" t="s">
        <v>195</v>
      </c>
      <c r="H15" s="49" t="n">
        <v>0</v>
      </c>
      <c r="I15" s="50" t="n">
        <f aca="false">H15</f>
        <v>0</v>
      </c>
      <c r="J15" s="50" t="n">
        <f aca="false">I15</f>
        <v>0</v>
      </c>
      <c r="K15" s="51" t="n">
        <v>20</v>
      </c>
      <c r="L15" s="55"/>
      <c r="M15" s="55"/>
      <c r="N15" s="55"/>
      <c r="O15" s="49" t="n">
        <f aca="false">H15+SUM(K15:N15)</f>
        <v>20</v>
      </c>
      <c r="P15" s="51" t="n">
        <v>20</v>
      </c>
      <c r="Q15" s="53" t="n">
        <f aca="false">ROUND(P15/$O15*100,0)</f>
        <v>100</v>
      </c>
      <c r="R15" s="51" t="n">
        <v>20</v>
      </c>
      <c r="S15" s="53" t="n">
        <f aca="false">ROUND(R15/$O15*100,0)</f>
        <v>100</v>
      </c>
      <c r="T15" s="55" t="n">
        <v>20</v>
      </c>
      <c r="U15" s="53" t="n">
        <f aca="false">ROUND(T15/$O15*100,0)</f>
        <v>100</v>
      </c>
      <c r="V15" s="55" t="n">
        <v>20</v>
      </c>
      <c r="W15" s="53" t="n">
        <f aca="false">ROUND(V15/$O15*100,0)</f>
        <v>100</v>
      </c>
    </row>
    <row r="16" customFormat="false" ht="12.8" hidden="false" customHeight="false" outlineLevel="0" collapsed="false">
      <c r="A16" s="96" t="n">
        <v>30200</v>
      </c>
      <c r="B16" s="134" t="s">
        <v>274</v>
      </c>
      <c r="C16" s="83" t="n">
        <v>635006</v>
      </c>
      <c r="D16" s="84"/>
      <c r="E16" s="83" t="n">
        <v>111</v>
      </c>
      <c r="F16" s="85" t="s">
        <v>101</v>
      </c>
      <c r="G16" s="47" t="s">
        <v>275</v>
      </c>
      <c r="H16" s="49" t="n">
        <v>0</v>
      </c>
      <c r="I16" s="50" t="n">
        <f aca="false">H16</f>
        <v>0</v>
      </c>
      <c r="J16" s="50" t="n">
        <f aca="false">I16</f>
        <v>0</v>
      </c>
      <c r="K16" s="51" t="n">
        <v>86.6</v>
      </c>
      <c r="L16" s="55"/>
      <c r="M16" s="55"/>
      <c r="N16" s="55"/>
      <c r="O16" s="49" t="n">
        <f aca="false">H16+SUM(K16:N16)</f>
        <v>86.6</v>
      </c>
      <c r="P16" s="51" t="n">
        <v>86.6</v>
      </c>
      <c r="Q16" s="53" t="n">
        <f aca="false">ROUND(P16/$O16*100,0)</f>
        <v>100</v>
      </c>
      <c r="R16" s="51" t="n">
        <v>86.6</v>
      </c>
      <c r="S16" s="53" t="n">
        <f aca="false">ROUND(R16/$O16*100,0)</f>
        <v>100</v>
      </c>
      <c r="T16" s="55" t="n">
        <v>86.6</v>
      </c>
      <c r="U16" s="53" t="n">
        <f aca="false">ROUND(T16/$O16*100,0)</f>
        <v>100</v>
      </c>
      <c r="V16" s="55" t="n">
        <v>86.6</v>
      </c>
      <c r="W16" s="53" t="n">
        <f aca="false">ROUND(V16/$O16*100,0)</f>
        <v>100</v>
      </c>
    </row>
    <row r="17" customFormat="false" ht="12.8" hidden="false" customHeight="false" outlineLevel="0" collapsed="false">
      <c r="A17" s="96" t="n">
        <v>30200</v>
      </c>
      <c r="B17" s="134" t="s">
        <v>274</v>
      </c>
      <c r="C17" s="83" t="n">
        <v>637026</v>
      </c>
      <c r="D17" s="84"/>
      <c r="E17" s="83" t="n">
        <v>111</v>
      </c>
      <c r="F17" s="85" t="s">
        <v>101</v>
      </c>
      <c r="G17" s="47" t="s">
        <v>276</v>
      </c>
      <c r="H17" s="49" t="n">
        <v>1800</v>
      </c>
      <c r="I17" s="50" t="n">
        <v>1800</v>
      </c>
      <c r="J17" s="50" t="n">
        <v>1800</v>
      </c>
      <c r="K17" s="51" t="n">
        <v>-1325.18</v>
      </c>
      <c r="L17" s="55"/>
      <c r="M17" s="55"/>
      <c r="N17" s="55"/>
      <c r="O17" s="49" t="n">
        <f aca="false">H17+SUM(K17:N17)</f>
        <v>474.82</v>
      </c>
      <c r="P17" s="51" t="n">
        <v>474.82</v>
      </c>
      <c r="Q17" s="53" t="n">
        <f aca="false">ROUND(P17/$O17*100,0)</f>
        <v>100</v>
      </c>
      <c r="R17" s="51" t="n">
        <v>474.82</v>
      </c>
      <c r="S17" s="53" t="n">
        <f aca="false">ROUND(R17/$O17*100,0)</f>
        <v>100</v>
      </c>
      <c r="T17" s="55" t="n">
        <v>474.82</v>
      </c>
      <c r="U17" s="53" t="n">
        <f aca="false">ROUND(T17/$O17*100,0)</f>
        <v>100</v>
      </c>
      <c r="V17" s="55" t="n">
        <v>474.82</v>
      </c>
      <c r="W17" s="53" t="n">
        <f aca="false">ROUND(V17/$O17*100,0)</f>
        <v>100</v>
      </c>
    </row>
    <row r="18" customFormat="false" ht="12.8" hidden="false" customHeight="false" outlineLevel="0" collapsed="false">
      <c r="A18" s="96" t="n">
        <v>30200</v>
      </c>
      <c r="B18" s="134" t="s">
        <v>274</v>
      </c>
      <c r="C18" s="83" t="n">
        <v>637027</v>
      </c>
      <c r="D18" s="84"/>
      <c r="E18" s="83" t="n">
        <v>111</v>
      </c>
      <c r="F18" s="85" t="s">
        <v>101</v>
      </c>
      <c r="G18" s="47" t="s">
        <v>277</v>
      </c>
      <c r="H18" s="49" t="n">
        <v>200</v>
      </c>
      <c r="I18" s="50" t="n">
        <v>200</v>
      </c>
      <c r="J18" s="50" t="n">
        <v>200</v>
      </c>
      <c r="K18" s="51" t="n">
        <v>27.35</v>
      </c>
      <c r="L18" s="55"/>
      <c r="M18" s="55"/>
      <c r="N18" s="55"/>
      <c r="O18" s="49" t="n">
        <f aca="false">H18+SUM(K18:N18)</f>
        <v>227.35</v>
      </c>
      <c r="P18" s="51" t="n">
        <v>227.35</v>
      </c>
      <c r="Q18" s="53" t="n">
        <f aca="false">ROUND(P18/$O18*100,0)</f>
        <v>100</v>
      </c>
      <c r="R18" s="51" t="n">
        <v>227.35</v>
      </c>
      <c r="S18" s="53" t="n">
        <f aca="false">ROUND(R18/$O18*100,0)</f>
        <v>100</v>
      </c>
      <c r="T18" s="55" t="n">
        <v>227.35</v>
      </c>
      <c r="U18" s="53" t="n">
        <f aca="false">ROUND(T18/$O18*100,0)</f>
        <v>100</v>
      </c>
      <c r="V18" s="55" t="n">
        <v>227.35</v>
      </c>
      <c r="W18" s="53" t="n">
        <f aca="false">ROUND(V18/$O18*100,0)</f>
        <v>100</v>
      </c>
    </row>
    <row r="19" customFormat="false" ht="12.8" hidden="false" customHeight="false" outlineLevel="0" collapsed="false">
      <c r="A19" s="96" t="n">
        <v>30200</v>
      </c>
      <c r="B19" s="134" t="s">
        <v>274</v>
      </c>
      <c r="C19" s="83" t="n">
        <v>637037</v>
      </c>
      <c r="D19" s="84"/>
      <c r="E19" s="83" t="n">
        <v>111</v>
      </c>
      <c r="F19" s="85" t="s">
        <v>101</v>
      </c>
      <c r="G19" s="47" t="s">
        <v>278</v>
      </c>
      <c r="H19" s="49" t="n">
        <v>0</v>
      </c>
      <c r="I19" s="50" t="n">
        <f aca="false">H19</f>
        <v>0</v>
      </c>
      <c r="J19" s="50" t="n">
        <f aca="false">I19</f>
        <v>0</v>
      </c>
      <c r="K19" s="51" t="n">
        <v>195.63</v>
      </c>
      <c r="L19" s="55"/>
      <c r="M19" s="55"/>
      <c r="N19" s="55"/>
      <c r="O19" s="49" t="n">
        <f aca="false">H19+SUM(K19:N19)</f>
        <v>195.63</v>
      </c>
      <c r="P19" s="51" t="n">
        <v>195.63</v>
      </c>
      <c r="Q19" s="53" t="n">
        <f aca="false">ROUND(P19/$O19*100,0)</f>
        <v>100</v>
      </c>
      <c r="R19" s="51" t="n">
        <v>195.63</v>
      </c>
      <c r="S19" s="53" t="n">
        <f aca="false">ROUND(R19/$O19*100,0)</f>
        <v>100</v>
      </c>
      <c r="T19" s="55" t="n">
        <v>195.63</v>
      </c>
      <c r="U19" s="53" t="n">
        <f aca="false">ROUND(T19/$O19*100,0)</f>
        <v>100</v>
      </c>
      <c r="V19" s="55" t="n">
        <v>195.63</v>
      </c>
      <c r="W19" s="53" t="n">
        <f aca="false">ROUND(V19/$O19*100,0)</f>
        <v>100</v>
      </c>
    </row>
    <row r="20" customFormat="false" ht="12.8" hidden="false" customHeight="false" outlineLevel="0" collapsed="false">
      <c r="A20" s="103" t="n">
        <v>30200</v>
      </c>
      <c r="B20" s="127"/>
      <c r="C20" s="128"/>
      <c r="D20" s="129"/>
      <c r="E20" s="128"/>
      <c r="F20" s="127"/>
      <c r="G20" s="107" t="s">
        <v>40</v>
      </c>
      <c r="H20" s="108" t="n">
        <f aca="false">SUM(H11:H19)</f>
        <v>2000</v>
      </c>
      <c r="I20" s="108" t="n">
        <f aca="false">SUM(I11:I19)</f>
        <v>2000</v>
      </c>
      <c r="J20" s="108" t="n">
        <f aca="false">SUM(J11:J19)</f>
        <v>2000</v>
      </c>
      <c r="K20" s="109" t="n">
        <f aca="false">SUM(K11:K19)</f>
        <v>-720</v>
      </c>
      <c r="L20" s="108" t="n">
        <f aca="false">SUM(L11:L19)</f>
        <v>0</v>
      </c>
      <c r="M20" s="108" t="n">
        <f aca="false">SUM(M11:M19)</f>
        <v>0</v>
      </c>
      <c r="N20" s="108" t="n">
        <f aca="false">SUM(N11:N19)</f>
        <v>0</v>
      </c>
      <c r="O20" s="108" t="n">
        <f aca="false">SUM(O11:O19)</f>
        <v>1280</v>
      </c>
      <c r="P20" s="109" t="n">
        <f aca="false">SUM(P11:P19)</f>
        <v>1280</v>
      </c>
      <c r="Q20" s="110" t="n">
        <f aca="false">ROUND(P20/$O20*100,0)</f>
        <v>100</v>
      </c>
      <c r="R20" s="109" t="n">
        <f aca="false">SUM(R11:R19)</f>
        <v>1280</v>
      </c>
      <c r="S20" s="110" t="n">
        <f aca="false">ROUND(R20/$O20*100,0)</f>
        <v>100</v>
      </c>
      <c r="T20" s="108" t="n">
        <f aca="false">SUM(T11:T19)</f>
        <v>1280</v>
      </c>
      <c r="U20" s="110" t="n">
        <f aca="false">ROUND(T20/$O20*100,0)</f>
        <v>100</v>
      </c>
      <c r="V20" s="108" t="n">
        <f aca="false">SUM(V11:V19)</f>
        <v>1280</v>
      </c>
      <c r="W20" s="110" t="n">
        <f aca="false">ROUND(V20/$O20*100,0)</f>
        <v>100</v>
      </c>
    </row>
    <row r="21" customFormat="false" ht="12.8" hidden="false" customHeight="false" outlineLevel="0" collapsed="false">
      <c r="A21" s="96" t="n">
        <v>30300</v>
      </c>
      <c r="B21" s="102" t="s">
        <v>179</v>
      </c>
      <c r="C21" s="89" t="n">
        <v>611</v>
      </c>
      <c r="D21" s="47"/>
      <c r="E21" s="89" t="n">
        <v>41</v>
      </c>
      <c r="F21" s="47" t="s">
        <v>101</v>
      </c>
      <c r="G21" s="47" t="s">
        <v>180</v>
      </c>
      <c r="H21" s="58" t="n">
        <v>9988</v>
      </c>
      <c r="I21" s="100" t="n">
        <v>13986</v>
      </c>
      <c r="J21" s="100" t="n">
        <v>14270</v>
      </c>
      <c r="K21" s="59"/>
      <c r="L21" s="60"/>
      <c r="M21" s="60"/>
      <c r="N21" s="60"/>
      <c r="O21" s="49" t="n">
        <f aca="false">H21+SUM(K21:N21)</f>
        <v>9988</v>
      </c>
      <c r="P21" s="59" t="n">
        <v>2237.16</v>
      </c>
      <c r="Q21" s="53" t="n">
        <f aca="false">ROUND(P21/$O21*100,0)</f>
        <v>22</v>
      </c>
      <c r="R21" s="59" t="n">
        <v>3960.32</v>
      </c>
      <c r="S21" s="53" t="n">
        <f aca="false">ROUND(R21/$O21*100,0)</f>
        <v>40</v>
      </c>
      <c r="T21" s="60" t="n">
        <v>5797.47</v>
      </c>
      <c r="U21" s="53" t="n">
        <f aca="false">ROUND(T21/$O21*100,0)</f>
        <v>58</v>
      </c>
      <c r="V21" s="60" t="n">
        <v>7611.03</v>
      </c>
      <c r="W21" s="53" t="n">
        <f aca="false">ROUND(V21/$O21*100,0)</f>
        <v>76</v>
      </c>
    </row>
    <row r="22" customFormat="false" ht="12.8" hidden="false" customHeight="false" outlineLevel="0" collapsed="false">
      <c r="A22" s="96" t="n">
        <v>30300</v>
      </c>
      <c r="B22" s="102" t="s">
        <v>179</v>
      </c>
      <c r="C22" s="89" t="n">
        <v>612001</v>
      </c>
      <c r="D22" s="47"/>
      <c r="E22" s="89" t="n">
        <v>41</v>
      </c>
      <c r="F22" s="47" t="s">
        <v>101</v>
      </c>
      <c r="G22" s="47" t="s">
        <v>209</v>
      </c>
      <c r="H22" s="58" t="n">
        <v>2200</v>
      </c>
      <c r="I22" s="100" t="n">
        <v>2200</v>
      </c>
      <c r="J22" s="100" t="n">
        <v>2200</v>
      </c>
      <c r="K22" s="59"/>
      <c r="L22" s="60"/>
      <c r="M22" s="60"/>
      <c r="N22" s="60" t="n">
        <v>125</v>
      </c>
      <c r="O22" s="49" t="n">
        <f aca="false">H22+SUM(K22:N22)</f>
        <v>2325</v>
      </c>
      <c r="P22" s="59" t="n">
        <v>444.8</v>
      </c>
      <c r="Q22" s="53" t="n">
        <f aca="false">ROUND(P22/$O22*100,0)</f>
        <v>19</v>
      </c>
      <c r="R22" s="59" t="n">
        <v>1188.54</v>
      </c>
      <c r="S22" s="53" t="n">
        <f aca="false">ROUND(R22/$O22*100,0)</f>
        <v>51</v>
      </c>
      <c r="T22" s="60" t="n">
        <v>1747.17</v>
      </c>
      <c r="U22" s="53" t="n">
        <f aca="false">ROUND(T22/$O22*100,0)</f>
        <v>75</v>
      </c>
      <c r="V22" s="60" t="n">
        <v>2324.61</v>
      </c>
      <c r="W22" s="53" t="n">
        <f aca="false">ROUND(V22/$O22*100,0)</f>
        <v>100</v>
      </c>
    </row>
    <row r="23" customFormat="false" ht="12.8" hidden="false" customHeight="false" outlineLevel="0" collapsed="false">
      <c r="A23" s="96" t="n">
        <v>30300</v>
      </c>
      <c r="B23" s="102" t="s">
        <v>179</v>
      </c>
      <c r="C23" s="89" t="n">
        <v>612002</v>
      </c>
      <c r="D23" s="47"/>
      <c r="E23" s="89" t="n">
        <v>41</v>
      </c>
      <c r="F23" s="47" t="s">
        <v>101</v>
      </c>
      <c r="G23" s="47" t="s">
        <v>210</v>
      </c>
      <c r="H23" s="58" t="n">
        <v>760</v>
      </c>
      <c r="I23" s="100" t="n">
        <v>760</v>
      </c>
      <c r="J23" s="100" t="n">
        <v>760</v>
      </c>
      <c r="K23" s="59"/>
      <c r="L23" s="60"/>
      <c r="M23" s="60"/>
      <c r="N23" s="60" t="n">
        <v>-218</v>
      </c>
      <c r="O23" s="49" t="n">
        <f aca="false">H23+SUM(K23:N23)</f>
        <v>542</v>
      </c>
      <c r="P23" s="59" t="n">
        <v>350.17</v>
      </c>
      <c r="Q23" s="53" t="n">
        <f aca="false">ROUND(P23/$O23*100,0)</f>
        <v>65</v>
      </c>
      <c r="R23" s="59" t="n">
        <v>412.86</v>
      </c>
      <c r="S23" s="53" t="n">
        <f aca="false">ROUND(R23/$O23*100,0)</f>
        <v>76</v>
      </c>
      <c r="T23" s="60" t="n">
        <v>415.79</v>
      </c>
      <c r="U23" s="53" t="n">
        <f aca="false">ROUND(T23/$O23*100,0)</f>
        <v>77</v>
      </c>
      <c r="V23" s="60" t="n">
        <v>415.79</v>
      </c>
      <c r="W23" s="53" t="n">
        <f aca="false">ROUND(V23/$O23*100,0)</f>
        <v>77</v>
      </c>
    </row>
    <row r="24" customFormat="false" ht="12.8" hidden="false" customHeight="false" outlineLevel="0" collapsed="false">
      <c r="A24" s="96" t="n">
        <v>30300</v>
      </c>
      <c r="B24" s="102" t="s">
        <v>179</v>
      </c>
      <c r="C24" s="89" t="n">
        <v>614</v>
      </c>
      <c r="D24" s="47"/>
      <c r="E24" s="89" t="n">
        <v>41</v>
      </c>
      <c r="F24" s="47" t="s">
        <v>101</v>
      </c>
      <c r="G24" s="47" t="s">
        <v>205</v>
      </c>
      <c r="H24" s="58" t="n">
        <v>500</v>
      </c>
      <c r="I24" s="100" t="n">
        <v>500</v>
      </c>
      <c r="J24" s="100" t="n">
        <v>500</v>
      </c>
      <c r="K24" s="59"/>
      <c r="L24" s="60"/>
      <c r="M24" s="60"/>
      <c r="N24" s="60" t="n">
        <v>93</v>
      </c>
      <c r="O24" s="49" t="n">
        <f aca="false">H24+SUM(K24:N24)</f>
        <v>593</v>
      </c>
      <c r="P24" s="59" t="n">
        <v>400</v>
      </c>
      <c r="Q24" s="53" t="n">
        <f aca="false">ROUND(P24/$O24*100,0)</f>
        <v>67</v>
      </c>
      <c r="R24" s="59" t="n">
        <v>450</v>
      </c>
      <c r="S24" s="53" t="n">
        <f aca="false">ROUND(R24/$O24*100,0)</f>
        <v>76</v>
      </c>
      <c r="T24" s="60" t="n">
        <v>450</v>
      </c>
      <c r="U24" s="53" t="n">
        <f aca="false">ROUND(T24/$O24*100,0)</f>
        <v>76</v>
      </c>
      <c r="V24" s="60" t="n">
        <v>593</v>
      </c>
      <c r="W24" s="53" t="n">
        <f aca="false">ROUND(V24/$O24*100,0)</f>
        <v>100</v>
      </c>
    </row>
    <row r="25" customFormat="false" ht="12.8" hidden="false" customHeight="false" outlineLevel="0" collapsed="false">
      <c r="A25" s="96" t="n">
        <v>30300</v>
      </c>
      <c r="B25" s="102" t="s">
        <v>179</v>
      </c>
      <c r="C25" s="89" t="n">
        <v>610</v>
      </c>
      <c r="D25" s="101"/>
      <c r="E25" s="89" t="n">
        <v>41</v>
      </c>
      <c r="F25" s="90" t="s">
        <v>101</v>
      </c>
      <c r="G25" s="61" t="s">
        <v>181</v>
      </c>
      <c r="H25" s="49" t="n">
        <f aca="false">SUM(H21:H24)</f>
        <v>13448</v>
      </c>
      <c r="I25" s="49" t="n">
        <f aca="false">SUM(I21:I24)</f>
        <v>17446</v>
      </c>
      <c r="J25" s="49" t="n">
        <f aca="false">SUM(J21:J24)</f>
        <v>17730</v>
      </c>
      <c r="K25" s="51" t="n">
        <f aca="false">SUM(K21:K24)</f>
        <v>0</v>
      </c>
      <c r="L25" s="49" t="n">
        <f aca="false">SUM(L21:L24)</f>
        <v>0</v>
      </c>
      <c r="M25" s="49" t="n">
        <f aca="false">SUM(M21:M24)</f>
        <v>0</v>
      </c>
      <c r="N25" s="49" t="n">
        <f aca="false">SUM(N21:N24)</f>
        <v>0</v>
      </c>
      <c r="O25" s="49" t="n">
        <f aca="false">SUM(O21:O24)</f>
        <v>13448</v>
      </c>
      <c r="P25" s="51" t="n">
        <f aca="false">SUM(P21:P24)</f>
        <v>3432.13</v>
      </c>
      <c r="Q25" s="53" t="n">
        <f aca="false">ROUND(P25/$O25*100,0)</f>
        <v>26</v>
      </c>
      <c r="R25" s="51" t="n">
        <f aca="false">SUM(R21:R24)</f>
        <v>6011.72</v>
      </c>
      <c r="S25" s="53" t="n">
        <f aca="false">ROUND(R25/$O25*100,0)</f>
        <v>45</v>
      </c>
      <c r="T25" s="49" t="n">
        <f aca="false">SUM(T21:T24)</f>
        <v>8410.43</v>
      </c>
      <c r="U25" s="53" t="n">
        <f aca="false">ROUND(T25/$O25*100,0)</f>
        <v>63</v>
      </c>
      <c r="V25" s="49" t="n">
        <f aca="false">SUM(V21:V24)</f>
        <v>10944.43</v>
      </c>
      <c r="W25" s="53" t="n">
        <f aca="false">ROUND(V25/$O25*100,0)</f>
        <v>81</v>
      </c>
    </row>
    <row r="26" customFormat="false" ht="12.8" hidden="false" customHeight="false" outlineLevel="0" collapsed="false">
      <c r="A26" s="96" t="n">
        <v>30300</v>
      </c>
      <c r="B26" s="102" t="s">
        <v>179</v>
      </c>
      <c r="C26" s="89" t="n">
        <v>621</v>
      </c>
      <c r="D26" s="101"/>
      <c r="E26" s="89" t="n">
        <v>41</v>
      </c>
      <c r="F26" s="90" t="s">
        <v>101</v>
      </c>
      <c r="G26" s="61" t="s">
        <v>182</v>
      </c>
      <c r="H26" s="49" t="n">
        <v>1570</v>
      </c>
      <c r="I26" s="49" t="n">
        <f aca="false">ROUND((I25+I61)*0.1,0)-326</f>
        <v>1644</v>
      </c>
      <c r="J26" s="49" t="n">
        <f aca="false">ROUND((J25+J61)*0.1,0)-294</f>
        <v>1704</v>
      </c>
      <c r="K26" s="51"/>
      <c r="L26" s="55"/>
      <c r="M26" s="55"/>
      <c r="N26" s="55"/>
      <c r="O26" s="49" t="n">
        <f aca="false">H26+SUM(K26:N26)</f>
        <v>1570</v>
      </c>
      <c r="P26" s="51" t="n">
        <v>372.01</v>
      </c>
      <c r="Q26" s="53" t="n">
        <f aca="false">ROUND(P26/$O26*100,0)</f>
        <v>24</v>
      </c>
      <c r="R26" s="51" t="n">
        <v>676.12</v>
      </c>
      <c r="S26" s="53" t="n">
        <f aca="false">ROUND(R26/$O26*100,0)</f>
        <v>43</v>
      </c>
      <c r="T26" s="55" t="n">
        <v>935.69</v>
      </c>
      <c r="U26" s="53" t="n">
        <f aca="false">ROUND(T26/$O26*100,0)</f>
        <v>60</v>
      </c>
      <c r="V26" s="55" t="n">
        <v>1194.15</v>
      </c>
      <c r="W26" s="53" t="n">
        <f aca="false">ROUND(V26/$O26*100,0)</f>
        <v>76</v>
      </c>
    </row>
    <row r="27" customFormat="false" ht="12.8" hidden="false" customHeight="false" outlineLevel="0" collapsed="false">
      <c r="A27" s="96" t="n">
        <v>30300</v>
      </c>
      <c r="B27" s="102" t="s">
        <v>179</v>
      </c>
      <c r="C27" s="89" t="n">
        <v>623</v>
      </c>
      <c r="D27" s="101"/>
      <c r="E27" s="89" t="n">
        <v>41</v>
      </c>
      <c r="F27" s="90" t="s">
        <v>101</v>
      </c>
      <c r="G27" s="61" t="s">
        <v>183</v>
      </c>
      <c r="H27" s="49" t="n">
        <v>17</v>
      </c>
      <c r="I27" s="49" t="n">
        <v>0</v>
      </c>
      <c r="J27" s="49" t="n">
        <v>0</v>
      </c>
      <c r="K27" s="51"/>
      <c r="L27" s="55"/>
      <c r="M27" s="55"/>
      <c r="N27" s="55"/>
      <c r="O27" s="49" t="n">
        <f aca="false">H27+SUM(K27:N27)</f>
        <v>17</v>
      </c>
      <c r="P27" s="51" t="n">
        <v>16.6</v>
      </c>
      <c r="Q27" s="53" t="n">
        <f aca="false">ROUND(P27/$O27*100,0)</f>
        <v>98</v>
      </c>
      <c r="R27" s="51" t="n">
        <v>16.6</v>
      </c>
      <c r="S27" s="53" t="n">
        <f aca="false">ROUND(R27/$O27*100,0)</f>
        <v>98</v>
      </c>
      <c r="T27" s="55" t="n">
        <v>16.6</v>
      </c>
      <c r="U27" s="53" t="n">
        <f aca="false">ROUND(T27/$O27*100,0)</f>
        <v>98</v>
      </c>
      <c r="V27" s="55" t="n">
        <v>16.6</v>
      </c>
      <c r="W27" s="53" t="n">
        <f aca="false">ROUND(V27/$O27*100,0)</f>
        <v>98</v>
      </c>
    </row>
    <row r="28" customFormat="false" ht="12.8" hidden="false" customHeight="false" outlineLevel="0" collapsed="false">
      <c r="A28" s="96" t="n">
        <v>30300</v>
      </c>
      <c r="B28" s="102" t="s">
        <v>179</v>
      </c>
      <c r="C28" s="89" t="n">
        <v>625001</v>
      </c>
      <c r="D28" s="101"/>
      <c r="E28" s="89" t="n">
        <v>41</v>
      </c>
      <c r="F28" s="90" t="s">
        <v>101</v>
      </c>
      <c r="G28" s="61" t="s">
        <v>184</v>
      </c>
      <c r="H28" s="49" t="n">
        <v>191</v>
      </c>
      <c r="I28" s="49" t="n">
        <f aca="false">ROUND(I25*0.014,0)</f>
        <v>244</v>
      </c>
      <c r="J28" s="49" t="n">
        <f aca="false">ROUND(J25*0.014,0)</f>
        <v>248</v>
      </c>
      <c r="K28" s="51"/>
      <c r="L28" s="55"/>
      <c r="M28" s="55"/>
      <c r="N28" s="55"/>
      <c r="O28" s="49" t="n">
        <f aca="false">H28+SUM(K28:N28)</f>
        <v>191</v>
      </c>
      <c r="P28" s="51" t="n">
        <v>54.38</v>
      </c>
      <c r="Q28" s="53" t="n">
        <f aca="false">ROUND(P28/$O28*100,0)</f>
        <v>28</v>
      </c>
      <c r="R28" s="51" t="n">
        <v>96.44</v>
      </c>
      <c r="S28" s="53" t="n">
        <f aca="false">ROUND(R28/$O28*100,0)</f>
        <v>50</v>
      </c>
      <c r="T28" s="55" t="n">
        <v>132.08</v>
      </c>
      <c r="U28" s="53" t="n">
        <f aca="false">ROUND(T28/$O28*100,0)</f>
        <v>69</v>
      </c>
      <c r="V28" s="55" t="n">
        <v>167.54</v>
      </c>
      <c r="W28" s="53" t="n">
        <f aca="false">ROUND(V28/$O28*100,0)</f>
        <v>88</v>
      </c>
    </row>
    <row r="29" customFormat="false" ht="12.8" hidden="false" customHeight="false" outlineLevel="0" collapsed="false">
      <c r="A29" s="96" t="n">
        <v>30300</v>
      </c>
      <c r="B29" s="102" t="s">
        <v>179</v>
      </c>
      <c r="C29" s="89" t="n">
        <v>625002</v>
      </c>
      <c r="D29" s="101"/>
      <c r="E29" s="89" t="n">
        <v>41</v>
      </c>
      <c r="F29" s="90" t="s">
        <v>101</v>
      </c>
      <c r="G29" s="61" t="s">
        <v>185</v>
      </c>
      <c r="H29" s="49" t="n">
        <v>2221</v>
      </c>
      <c r="I29" s="49" t="n">
        <f aca="false">ROUND((I25+I61)*0.14,0)</f>
        <v>2757</v>
      </c>
      <c r="J29" s="49" t="n">
        <f aca="false">ROUND((J25+J61)*0.14,0)</f>
        <v>2797</v>
      </c>
      <c r="K29" s="51"/>
      <c r="L29" s="55"/>
      <c r="M29" s="55"/>
      <c r="N29" s="55"/>
      <c r="O29" s="49" t="n">
        <f aca="false">H29+SUM(K29:N29)</f>
        <v>2221</v>
      </c>
      <c r="P29" s="51" t="n">
        <v>572.86</v>
      </c>
      <c r="Q29" s="53" t="n">
        <f aca="false">ROUND(P29/$O29*100,0)</f>
        <v>26</v>
      </c>
      <c r="R29" s="51" t="n">
        <v>993.76</v>
      </c>
      <c r="S29" s="53" t="n">
        <f aca="false">ROUND(R29/$O29*100,0)</f>
        <v>45</v>
      </c>
      <c r="T29" s="55" t="n">
        <v>1350.43</v>
      </c>
      <c r="U29" s="53" t="n">
        <f aca="false">ROUND(T29/$O29*100,0)</f>
        <v>61</v>
      </c>
      <c r="V29" s="55" t="n">
        <v>1705.19</v>
      </c>
      <c r="W29" s="53" t="n">
        <f aca="false">ROUND(V29/$O29*100,0)</f>
        <v>77</v>
      </c>
    </row>
    <row r="30" customFormat="false" ht="12.8" hidden="false" customHeight="false" outlineLevel="0" collapsed="false">
      <c r="A30" s="96" t="n">
        <v>30300</v>
      </c>
      <c r="B30" s="102" t="s">
        <v>179</v>
      </c>
      <c r="C30" s="89" t="n">
        <v>625003</v>
      </c>
      <c r="D30" s="101"/>
      <c r="E30" s="89" t="n">
        <v>41</v>
      </c>
      <c r="F30" s="90" t="s">
        <v>101</v>
      </c>
      <c r="G30" s="61" t="s">
        <v>186</v>
      </c>
      <c r="H30" s="49" t="n">
        <v>127</v>
      </c>
      <c r="I30" s="49" t="n">
        <f aca="false">ROUND((I25+I61)*0.008,0)</f>
        <v>158</v>
      </c>
      <c r="J30" s="49" t="n">
        <f aca="false">ROUND((J25+J61)*0.008,0)</f>
        <v>160</v>
      </c>
      <c r="K30" s="51"/>
      <c r="L30" s="55"/>
      <c r="M30" s="55"/>
      <c r="N30" s="55"/>
      <c r="O30" s="49" t="n">
        <f aca="false">H30+SUM(K30:N30)</f>
        <v>127</v>
      </c>
      <c r="P30" s="51" t="n">
        <v>32.7</v>
      </c>
      <c r="Q30" s="53" t="n">
        <f aca="false">ROUND(P30/$O30*100,0)</f>
        <v>26</v>
      </c>
      <c r="R30" s="51" t="n">
        <v>56.73</v>
      </c>
      <c r="S30" s="53" t="n">
        <f aca="false">ROUND(R30/$O30*100,0)</f>
        <v>45</v>
      </c>
      <c r="T30" s="55" t="n">
        <v>77.09</v>
      </c>
      <c r="U30" s="53" t="n">
        <f aca="false">ROUND(T30/$O30*100,0)</f>
        <v>61</v>
      </c>
      <c r="V30" s="55" t="n">
        <v>97.35</v>
      </c>
      <c r="W30" s="53" t="n">
        <f aca="false">ROUND(V30/$O30*100,0)</f>
        <v>77</v>
      </c>
    </row>
    <row r="31" customFormat="false" ht="12.8" hidden="false" customHeight="false" outlineLevel="0" collapsed="false">
      <c r="A31" s="96" t="n">
        <v>30300</v>
      </c>
      <c r="B31" s="102" t="s">
        <v>179</v>
      </c>
      <c r="C31" s="89" t="n">
        <v>625004</v>
      </c>
      <c r="D31" s="101"/>
      <c r="E31" s="89" t="n">
        <v>41</v>
      </c>
      <c r="F31" s="90" t="s">
        <v>101</v>
      </c>
      <c r="G31" s="61" t="s">
        <v>187</v>
      </c>
      <c r="H31" s="49" t="n">
        <v>476</v>
      </c>
      <c r="I31" s="49" t="n">
        <f aca="false">ROUND((I25+I61)*0.03,0)</f>
        <v>591</v>
      </c>
      <c r="J31" s="49" t="n">
        <f aca="false">ROUND((J25+J61)*0.03,0)</f>
        <v>599</v>
      </c>
      <c r="K31" s="51"/>
      <c r="L31" s="55"/>
      <c r="M31" s="55"/>
      <c r="N31" s="55"/>
      <c r="O31" s="49" t="n">
        <f aca="false">H31+SUM(K31:N31)</f>
        <v>476</v>
      </c>
      <c r="P31" s="51" t="n">
        <v>116.57</v>
      </c>
      <c r="Q31" s="53" t="n">
        <f aca="false">ROUND(P31/$O31*100,0)</f>
        <v>24</v>
      </c>
      <c r="R31" s="51" t="n">
        <v>206.75</v>
      </c>
      <c r="S31" s="53" t="n">
        <f aca="false">ROUND(R31/$O31*100,0)</f>
        <v>43</v>
      </c>
      <c r="T31" s="55" t="n">
        <v>283.18</v>
      </c>
      <c r="U31" s="53" t="n">
        <f aca="false">ROUND(T31/$O31*100,0)</f>
        <v>59</v>
      </c>
      <c r="V31" s="55" t="n">
        <v>359.2</v>
      </c>
      <c r="W31" s="53" t="n">
        <f aca="false">ROUND(V31/$O31*100,0)</f>
        <v>75</v>
      </c>
    </row>
    <row r="32" customFormat="false" ht="12.8" hidden="false" customHeight="false" outlineLevel="0" collapsed="false">
      <c r="A32" s="96" t="n">
        <v>30300</v>
      </c>
      <c r="B32" s="102" t="s">
        <v>179</v>
      </c>
      <c r="C32" s="89" t="n">
        <v>625005</v>
      </c>
      <c r="D32" s="101"/>
      <c r="E32" s="89" t="n">
        <v>41</v>
      </c>
      <c r="F32" s="90" t="s">
        <v>101</v>
      </c>
      <c r="G32" s="61" t="s">
        <v>188</v>
      </c>
      <c r="H32" s="49" t="n">
        <v>136</v>
      </c>
      <c r="I32" s="49" t="n">
        <f aca="false">ROUND(I25*0.01,0)</f>
        <v>174</v>
      </c>
      <c r="J32" s="49" t="n">
        <f aca="false">ROUND(J25*0.01,0)</f>
        <v>177</v>
      </c>
      <c r="K32" s="51"/>
      <c r="L32" s="55"/>
      <c r="M32" s="55"/>
      <c r="N32" s="55"/>
      <c r="O32" s="49" t="n">
        <f aca="false">H32+SUM(K32:N32)</f>
        <v>136</v>
      </c>
      <c r="P32" s="51" t="n">
        <v>38.85</v>
      </c>
      <c r="Q32" s="53" t="n">
        <f aca="false">ROUND(P32/$O32*100,0)</f>
        <v>29</v>
      </c>
      <c r="R32" s="51" t="n">
        <v>68.9</v>
      </c>
      <c r="S32" s="53" t="n">
        <f aca="false">ROUND(R32/$O32*100,0)</f>
        <v>51</v>
      </c>
      <c r="T32" s="55" t="n">
        <v>94.37</v>
      </c>
      <c r="U32" s="53" t="n">
        <f aca="false">ROUND(T32/$O32*100,0)</f>
        <v>69</v>
      </c>
      <c r="V32" s="55" t="n">
        <v>119.71</v>
      </c>
      <c r="W32" s="53" t="n">
        <f aca="false">ROUND(V32/$O32*100,0)</f>
        <v>88</v>
      </c>
    </row>
    <row r="33" customFormat="false" ht="12.8" hidden="false" customHeight="false" outlineLevel="0" collapsed="false">
      <c r="A33" s="96" t="n">
        <v>30300</v>
      </c>
      <c r="B33" s="102" t="s">
        <v>179</v>
      </c>
      <c r="C33" s="89" t="n">
        <v>625007</v>
      </c>
      <c r="D33" s="101"/>
      <c r="E33" s="89" t="n">
        <v>41</v>
      </c>
      <c r="F33" s="90" t="s">
        <v>101</v>
      </c>
      <c r="G33" s="61" t="s">
        <v>189</v>
      </c>
      <c r="H33" s="49" t="n">
        <v>754</v>
      </c>
      <c r="I33" s="49" t="n">
        <f aca="false">ROUND((I25+I61)*0.0475,0)</f>
        <v>936</v>
      </c>
      <c r="J33" s="49" t="n">
        <f aca="false">ROUND((J25+J61)*0.0475,0)</f>
        <v>949</v>
      </c>
      <c r="K33" s="51"/>
      <c r="L33" s="55"/>
      <c r="M33" s="55"/>
      <c r="N33" s="55"/>
      <c r="O33" s="49" t="n">
        <f aca="false">H33+SUM(K33:N33)</f>
        <v>754</v>
      </c>
      <c r="P33" s="51" t="n">
        <v>194.34</v>
      </c>
      <c r="Q33" s="53" t="n">
        <f aca="false">ROUND(P33/$O33*100,0)</f>
        <v>26</v>
      </c>
      <c r="R33" s="51" t="n">
        <v>337.15</v>
      </c>
      <c r="S33" s="53" t="n">
        <f aca="false">ROUND(R33/$O33*100,0)</f>
        <v>45</v>
      </c>
      <c r="T33" s="55" t="n">
        <v>458.15</v>
      </c>
      <c r="U33" s="53" t="n">
        <f aca="false">ROUND(T33/$O33*100,0)</f>
        <v>61</v>
      </c>
      <c r="V33" s="55" t="n">
        <v>578.5</v>
      </c>
      <c r="W33" s="53" t="n">
        <f aca="false">ROUND(V33/$O33*100,0)</f>
        <v>77</v>
      </c>
    </row>
    <row r="34" customFormat="false" ht="12.8" hidden="false" customHeight="false" outlineLevel="0" collapsed="false">
      <c r="A34" s="96" t="n">
        <v>30300</v>
      </c>
      <c r="B34" s="102" t="s">
        <v>179</v>
      </c>
      <c r="C34" s="89" t="n">
        <v>627</v>
      </c>
      <c r="D34" s="101"/>
      <c r="E34" s="89" t="n">
        <v>41</v>
      </c>
      <c r="F34" s="90" t="s">
        <v>101</v>
      </c>
      <c r="G34" s="61" t="s">
        <v>190</v>
      </c>
      <c r="H34" s="49" t="n">
        <v>0</v>
      </c>
      <c r="I34" s="49" t="n">
        <f aca="false">H34</f>
        <v>0</v>
      </c>
      <c r="J34" s="49" t="n">
        <f aca="false">I34</f>
        <v>0</v>
      </c>
      <c r="K34" s="51" t="n">
        <v>138</v>
      </c>
      <c r="L34" s="55"/>
      <c r="M34" s="55"/>
      <c r="N34" s="55"/>
      <c r="O34" s="49" t="n">
        <f aca="false">H34+SUM(K34:N34)</f>
        <v>138</v>
      </c>
      <c r="P34" s="51" t="n">
        <v>0</v>
      </c>
      <c r="Q34" s="53" t="n">
        <f aca="false">ROUND(P34/$O34*100,0)</f>
        <v>0</v>
      </c>
      <c r="R34" s="51" t="n">
        <v>34.55</v>
      </c>
      <c r="S34" s="53" t="n">
        <f aca="false">ROUND(R34/$O34*100,0)</f>
        <v>25</v>
      </c>
      <c r="T34" s="55" t="n">
        <v>82.63</v>
      </c>
      <c r="U34" s="53" t="n">
        <f aca="false">ROUND(T34/$O34*100,0)</f>
        <v>60</v>
      </c>
      <c r="V34" s="55" t="n">
        <v>133.31</v>
      </c>
      <c r="W34" s="53" t="n">
        <f aca="false">ROUND(V34/$O34*100,0)</f>
        <v>97</v>
      </c>
    </row>
    <row r="35" customFormat="false" ht="12.8" hidden="false" customHeight="false" outlineLevel="0" collapsed="false">
      <c r="A35" s="96" t="n">
        <v>30300</v>
      </c>
      <c r="B35" s="102" t="s">
        <v>179</v>
      </c>
      <c r="C35" s="89" t="n">
        <v>620</v>
      </c>
      <c r="D35" s="101"/>
      <c r="E35" s="89" t="n">
        <v>41</v>
      </c>
      <c r="F35" s="90" t="s">
        <v>101</v>
      </c>
      <c r="G35" s="61" t="s">
        <v>191</v>
      </c>
      <c r="H35" s="49" t="n">
        <f aca="false">SUM(H26:H34)</f>
        <v>5492</v>
      </c>
      <c r="I35" s="49" t="n">
        <f aca="false">SUM(I26:I34)</f>
        <v>6504</v>
      </c>
      <c r="J35" s="49" t="n">
        <f aca="false">SUM(J26:J34)</f>
        <v>6634</v>
      </c>
      <c r="K35" s="51" t="n">
        <f aca="false">SUM(K26:K34)</f>
        <v>-1670.2</v>
      </c>
      <c r="L35" s="49" t="n">
        <f aca="false">SUM(L26:L34)</f>
        <v>0</v>
      </c>
      <c r="M35" s="49" t="n">
        <f aca="false">SUM(M26:M34)</f>
        <v>0</v>
      </c>
      <c r="N35" s="49" t="n">
        <f aca="false">SUM(N26:N34)</f>
        <v>0</v>
      </c>
      <c r="O35" s="49" t="n">
        <f aca="false">SUM(O26:O34)</f>
        <v>5630</v>
      </c>
      <c r="P35" s="49" t="n">
        <f aca="false">SUM(P26:P34)</f>
        <v>1398.31</v>
      </c>
      <c r="Q35" s="53" t="n">
        <f aca="false">ROUND(P35/$O35*100,0)</f>
        <v>25</v>
      </c>
      <c r="R35" s="49" t="n">
        <f aca="false">SUM(R26:R34)</f>
        <v>2487</v>
      </c>
      <c r="S35" s="53" t="n">
        <f aca="false">ROUND(R35/$O35*100,0)</f>
        <v>44</v>
      </c>
      <c r="T35" s="49" t="n">
        <f aca="false">SUM(T26:T34)</f>
        <v>3430.22</v>
      </c>
      <c r="U35" s="53" t="n">
        <f aca="false">ROUND(T35/$O35*100,0)</f>
        <v>61</v>
      </c>
      <c r="V35" s="49" t="n">
        <f aca="false">SUM(V26:V34)</f>
        <v>4371.55</v>
      </c>
      <c r="W35" s="53" t="n">
        <f aca="false">ROUND(V35/$O35*100,0)</f>
        <v>78</v>
      </c>
    </row>
    <row r="36" customFormat="false" ht="12.8" hidden="false" customHeight="false" outlineLevel="0" collapsed="false">
      <c r="A36" s="96" t="n">
        <v>30300</v>
      </c>
      <c r="B36" s="102" t="s">
        <v>179</v>
      </c>
      <c r="C36" s="89" t="n">
        <v>631001</v>
      </c>
      <c r="D36" s="101"/>
      <c r="E36" s="89" t="n">
        <v>41</v>
      </c>
      <c r="F36" s="90" t="s">
        <v>101</v>
      </c>
      <c r="G36" s="61" t="s">
        <v>211</v>
      </c>
      <c r="H36" s="49" t="n">
        <v>0</v>
      </c>
      <c r="I36" s="49" t="n">
        <f aca="false">H36</f>
        <v>0</v>
      </c>
      <c r="J36" s="49" t="n">
        <f aca="false">I36</f>
        <v>0</v>
      </c>
      <c r="K36" s="51" t="n">
        <v>38.12</v>
      </c>
      <c r="L36" s="55"/>
      <c r="M36" s="55"/>
      <c r="N36" s="55"/>
      <c r="O36" s="49" t="n">
        <f aca="false">H36+SUM(K36:N36)</f>
        <v>38.12</v>
      </c>
      <c r="P36" s="51" t="n">
        <v>38.12</v>
      </c>
      <c r="Q36" s="53" t="n">
        <f aca="false">ROUND(P36/$O36*100,0)</f>
        <v>100</v>
      </c>
      <c r="R36" s="51" t="n">
        <v>38.12</v>
      </c>
      <c r="S36" s="53" t="n">
        <f aca="false">ROUND(R36/$O36*100,0)</f>
        <v>100</v>
      </c>
      <c r="T36" s="55" t="n">
        <v>38.12</v>
      </c>
      <c r="U36" s="53" t="n">
        <f aca="false">ROUND(T36/$O36*100,0)</f>
        <v>100</v>
      </c>
      <c r="V36" s="55" t="n">
        <v>38.12</v>
      </c>
      <c r="W36" s="53" t="n">
        <f aca="false">ROUND(V36/$O36*100,0)</f>
        <v>100</v>
      </c>
    </row>
    <row r="37" customFormat="false" ht="12.8" hidden="false" customHeight="false" outlineLevel="0" collapsed="false">
      <c r="A37" s="96" t="n">
        <v>30300</v>
      </c>
      <c r="B37" s="102" t="s">
        <v>179</v>
      </c>
      <c r="C37" s="89" t="n">
        <v>632001</v>
      </c>
      <c r="D37" s="101" t="n">
        <v>11</v>
      </c>
      <c r="E37" s="89" t="n">
        <v>41</v>
      </c>
      <c r="F37" s="90" t="s">
        <v>101</v>
      </c>
      <c r="G37" s="61" t="s">
        <v>279</v>
      </c>
      <c r="H37" s="49" t="n">
        <v>1815</v>
      </c>
      <c r="I37" s="49" t="n">
        <f aca="false">H37</f>
        <v>1815</v>
      </c>
      <c r="J37" s="49" t="n">
        <f aca="false">I37</f>
        <v>1815</v>
      </c>
      <c r="K37" s="51"/>
      <c r="L37" s="55"/>
      <c r="M37" s="55"/>
      <c r="N37" s="55"/>
      <c r="O37" s="49" t="n">
        <f aca="false">H37+SUM(K37:N37)</f>
        <v>1815</v>
      </c>
      <c r="P37" s="51" t="n">
        <v>330</v>
      </c>
      <c r="Q37" s="53" t="n">
        <f aca="false">ROUND(P37/$O37*100,0)</f>
        <v>18</v>
      </c>
      <c r="R37" s="51" t="n">
        <v>825</v>
      </c>
      <c r="S37" s="53" t="n">
        <f aca="false">ROUND(R37/$O37*100,0)</f>
        <v>45</v>
      </c>
      <c r="T37" s="55" t="n">
        <v>1320</v>
      </c>
      <c r="U37" s="53" t="n">
        <f aca="false">ROUND(T37/$O37*100,0)</f>
        <v>73</v>
      </c>
      <c r="V37" s="55" t="n">
        <v>1815</v>
      </c>
      <c r="W37" s="53" t="n">
        <f aca="false">ROUND(V37/$O37*100,0)</f>
        <v>100</v>
      </c>
    </row>
    <row r="38" customFormat="false" ht="12.8" hidden="false" customHeight="false" outlineLevel="0" collapsed="false">
      <c r="A38" s="96" t="n">
        <v>30300</v>
      </c>
      <c r="B38" s="111" t="s">
        <v>179</v>
      </c>
      <c r="C38" s="89" t="n">
        <v>632001</v>
      </c>
      <c r="D38" s="101" t="n">
        <v>12</v>
      </c>
      <c r="E38" s="89" t="n">
        <v>41</v>
      </c>
      <c r="F38" s="90" t="s">
        <v>101</v>
      </c>
      <c r="G38" s="61" t="s">
        <v>280</v>
      </c>
      <c r="H38" s="49" t="n">
        <v>550</v>
      </c>
      <c r="I38" s="49" t="n">
        <f aca="false">H38</f>
        <v>550</v>
      </c>
      <c r="J38" s="49" t="n">
        <f aca="false">I38</f>
        <v>550</v>
      </c>
      <c r="K38" s="51"/>
      <c r="L38" s="55"/>
      <c r="M38" s="55"/>
      <c r="N38" s="55"/>
      <c r="O38" s="49" t="n">
        <f aca="false">H38+SUM(K38:N38)</f>
        <v>550</v>
      </c>
      <c r="P38" s="51" t="n">
        <v>100</v>
      </c>
      <c r="Q38" s="53" t="n">
        <f aca="false">ROUND(P38/$O38*100,0)</f>
        <v>18</v>
      </c>
      <c r="R38" s="51" t="n">
        <v>250</v>
      </c>
      <c r="S38" s="53" t="n">
        <f aca="false">ROUND(R38/$O38*100,0)</f>
        <v>45</v>
      </c>
      <c r="T38" s="55" t="n">
        <v>400</v>
      </c>
      <c r="U38" s="53" t="n">
        <f aca="false">ROUND(T38/$O38*100,0)</f>
        <v>73</v>
      </c>
      <c r="V38" s="55" t="n">
        <v>550</v>
      </c>
      <c r="W38" s="53" t="n">
        <f aca="false">ROUND(V38/$O38*100,0)</f>
        <v>100</v>
      </c>
    </row>
    <row r="39" customFormat="false" ht="12.8" hidden="false" customHeight="false" outlineLevel="0" collapsed="false">
      <c r="A39" s="96" t="n">
        <v>30300</v>
      </c>
      <c r="B39" s="102" t="s">
        <v>179</v>
      </c>
      <c r="C39" s="89" t="n">
        <v>632001</v>
      </c>
      <c r="D39" s="101" t="n">
        <v>13</v>
      </c>
      <c r="E39" s="89" t="n">
        <v>41</v>
      </c>
      <c r="F39" s="90" t="s">
        <v>101</v>
      </c>
      <c r="G39" s="61" t="s">
        <v>281</v>
      </c>
      <c r="H39" s="49" t="n">
        <v>132</v>
      </c>
      <c r="I39" s="49" t="n">
        <f aca="false">H39</f>
        <v>132</v>
      </c>
      <c r="J39" s="49" t="n">
        <f aca="false">I39</f>
        <v>132</v>
      </c>
      <c r="K39" s="51"/>
      <c r="L39" s="55"/>
      <c r="M39" s="55"/>
      <c r="N39" s="55"/>
      <c r="O39" s="49" t="n">
        <f aca="false">H39+SUM(K39:N39)</f>
        <v>132</v>
      </c>
      <c r="P39" s="51" t="n">
        <v>24.3</v>
      </c>
      <c r="Q39" s="53" t="n">
        <f aca="false">ROUND(P39/$O39*100,0)</f>
        <v>18</v>
      </c>
      <c r="R39" s="51" t="n">
        <v>60.3</v>
      </c>
      <c r="S39" s="53" t="n">
        <f aca="false">ROUND(R39/$O39*100,0)</f>
        <v>46</v>
      </c>
      <c r="T39" s="55" t="n">
        <v>72.3</v>
      </c>
      <c r="U39" s="53" t="n">
        <f aca="false">ROUND(T39/$O39*100,0)</f>
        <v>55</v>
      </c>
      <c r="V39" s="55" t="n">
        <v>72.3</v>
      </c>
      <c r="W39" s="53" t="n">
        <f aca="false">ROUND(V39/$O39*100,0)</f>
        <v>55</v>
      </c>
    </row>
    <row r="40" customFormat="false" ht="12.8" hidden="false" customHeight="false" outlineLevel="0" collapsed="false">
      <c r="A40" s="96" t="n">
        <v>30300</v>
      </c>
      <c r="B40" s="102" t="s">
        <v>179</v>
      </c>
      <c r="C40" s="89" t="n">
        <v>632001</v>
      </c>
      <c r="D40" s="101" t="n">
        <v>21</v>
      </c>
      <c r="E40" s="89" t="n">
        <v>41</v>
      </c>
      <c r="F40" s="90" t="s">
        <v>101</v>
      </c>
      <c r="G40" s="61" t="s">
        <v>282</v>
      </c>
      <c r="H40" s="49" t="n">
        <v>9000</v>
      </c>
      <c r="I40" s="49" t="n">
        <f aca="false">H40</f>
        <v>9000</v>
      </c>
      <c r="J40" s="49" t="n">
        <f aca="false">I40</f>
        <v>9000</v>
      </c>
      <c r="K40" s="51"/>
      <c r="L40" s="55"/>
      <c r="M40" s="55"/>
      <c r="N40" s="55"/>
      <c r="O40" s="49" t="n">
        <f aca="false">H40+SUM(K40:N40)</f>
        <v>9000</v>
      </c>
      <c r="P40" s="51" t="n">
        <v>2250</v>
      </c>
      <c r="Q40" s="53" t="n">
        <f aca="false">ROUND(P40/$O40*100,0)</f>
        <v>25</v>
      </c>
      <c r="R40" s="51" t="n">
        <v>4500</v>
      </c>
      <c r="S40" s="53" t="n">
        <f aca="false">ROUND(R40/$O40*100,0)</f>
        <v>50</v>
      </c>
      <c r="T40" s="55" t="n">
        <v>6750</v>
      </c>
      <c r="U40" s="53" t="n">
        <f aca="false">ROUND(T40/$O40*100,0)</f>
        <v>75</v>
      </c>
      <c r="V40" s="55" t="n">
        <v>9000</v>
      </c>
      <c r="W40" s="53" t="n">
        <f aca="false">ROUND(V40/$O40*100,0)</f>
        <v>100</v>
      </c>
    </row>
    <row r="41" customFormat="false" ht="12.8" hidden="false" customHeight="false" outlineLevel="0" collapsed="false">
      <c r="A41" s="96" t="n">
        <v>30300</v>
      </c>
      <c r="B41" s="111" t="s">
        <v>179</v>
      </c>
      <c r="C41" s="89" t="n">
        <v>632001</v>
      </c>
      <c r="D41" s="101" t="n">
        <v>22</v>
      </c>
      <c r="E41" s="89" t="n">
        <v>41</v>
      </c>
      <c r="F41" s="90" t="s">
        <v>101</v>
      </c>
      <c r="G41" s="61" t="s">
        <v>283</v>
      </c>
      <c r="H41" s="49" t="n">
        <v>1956</v>
      </c>
      <c r="I41" s="49" t="n">
        <f aca="false">H41</f>
        <v>1956</v>
      </c>
      <c r="J41" s="49" t="n">
        <f aca="false">I41</f>
        <v>1956</v>
      </c>
      <c r="K41" s="51"/>
      <c r="L41" s="55"/>
      <c r="M41" s="55"/>
      <c r="N41" s="55"/>
      <c r="O41" s="49" t="n">
        <f aca="false">H41+SUM(K41:N41)</f>
        <v>1956</v>
      </c>
      <c r="P41" s="51" t="n">
        <v>489</v>
      </c>
      <c r="Q41" s="53" t="n">
        <f aca="false">ROUND(P41/$O41*100,0)</f>
        <v>25</v>
      </c>
      <c r="R41" s="51" t="n">
        <v>978</v>
      </c>
      <c r="S41" s="53" t="n">
        <f aca="false">ROUND(R41/$O41*100,0)</f>
        <v>50</v>
      </c>
      <c r="T41" s="55" t="n">
        <v>1467</v>
      </c>
      <c r="U41" s="53" t="n">
        <f aca="false">ROUND(T41/$O41*100,0)</f>
        <v>75</v>
      </c>
      <c r="V41" s="55" t="n">
        <v>1956</v>
      </c>
      <c r="W41" s="53" t="n">
        <f aca="false">ROUND(V41/$O41*100,0)</f>
        <v>100</v>
      </c>
    </row>
    <row r="42" customFormat="false" ht="12.8" hidden="false" customHeight="false" outlineLevel="0" collapsed="false">
      <c r="A42" s="96" t="n">
        <v>30300</v>
      </c>
      <c r="B42" s="102" t="s">
        <v>179</v>
      </c>
      <c r="C42" s="89" t="n">
        <v>632001</v>
      </c>
      <c r="D42" s="101" t="n">
        <v>23</v>
      </c>
      <c r="E42" s="89" t="n">
        <v>41</v>
      </c>
      <c r="F42" s="90" t="s">
        <v>101</v>
      </c>
      <c r="G42" s="61" t="s">
        <v>284</v>
      </c>
      <c r="H42" s="49" t="n">
        <v>48</v>
      </c>
      <c r="I42" s="49" t="n">
        <f aca="false">H42</f>
        <v>48</v>
      </c>
      <c r="J42" s="49" t="n">
        <f aca="false">I42</f>
        <v>48</v>
      </c>
      <c r="K42" s="51"/>
      <c r="L42" s="55"/>
      <c r="M42" s="55"/>
      <c r="N42" s="55"/>
      <c r="O42" s="49" t="n">
        <f aca="false">H42+SUM(K42:N42)</f>
        <v>48</v>
      </c>
      <c r="P42" s="51" t="n">
        <v>12</v>
      </c>
      <c r="Q42" s="53" t="n">
        <f aca="false">ROUND(P42/$O42*100,0)</f>
        <v>25</v>
      </c>
      <c r="R42" s="51" t="n">
        <v>24</v>
      </c>
      <c r="S42" s="53" t="n">
        <f aca="false">ROUND(R42/$O42*100,0)</f>
        <v>50</v>
      </c>
      <c r="T42" s="55" t="n">
        <v>36</v>
      </c>
      <c r="U42" s="53" t="n">
        <f aca="false">ROUND(T42/$O42*100,0)</f>
        <v>75</v>
      </c>
      <c r="V42" s="55" t="n">
        <v>48</v>
      </c>
      <c r="W42" s="53" t="n">
        <f aca="false">ROUND(V42/$O42*100,0)</f>
        <v>100</v>
      </c>
    </row>
    <row r="43" customFormat="false" ht="12.8" hidden="false" customHeight="false" outlineLevel="0" collapsed="false">
      <c r="A43" s="96" t="n">
        <v>30300</v>
      </c>
      <c r="B43" s="102" t="s">
        <v>179</v>
      </c>
      <c r="C43" s="89" t="n">
        <v>632003</v>
      </c>
      <c r="D43" s="101"/>
      <c r="E43" s="89" t="n">
        <v>41</v>
      </c>
      <c r="F43" s="90" t="s">
        <v>101</v>
      </c>
      <c r="G43" s="61" t="s">
        <v>192</v>
      </c>
      <c r="H43" s="49" t="n">
        <f aca="false">50+220</f>
        <v>270</v>
      </c>
      <c r="I43" s="49" t="n">
        <f aca="false">H43+20</f>
        <v>290</v>
      </c>
      <c r="J43" s="49" t="n">
        <f aca="false">I43</f>
        <v>290</v>
      </c>
      <c r="K43" s="51"/>
      <c r="L43" s="55"/>
      <c r="M43" s="55"/>
      <c r="N43" s="55"/>
      <c r="O43" s="49" t="n">
        <f aca="false">H43+SUM(K43:N43)</f>
        <v>270</v>
      </c>
      <c r="P43" s="51" t="n">
        <v>18.07</v>
      </c>
      <c r="Q43" s="53" t="n">
        <f aca="false">ROUND(P43/$O43*100,0)</f>
        <v>7</v>
      </c>
      <c r="R43" s="51" t="n">
        <v>111.34</v>
      </c>
      <c r="S43" s="53" t="n">
        <f aca="false">ROUND(R43/$O43*100,0)</f>
        <v>41</v>
      </c>
      <c r="T43" s="55" t="n">
        <v>199.09</v>
      </c>
      <c r="U43" s="53" t="n">
        <f aca="false">ROUND(T43/$O43*100,0)</f>
        <v>74</v>
      </c>
      <c r="V43" s="55" t="n">
        <v>267.55</v>
      </c>
      <c r="W43" s="53" t="n">
        <f aca="false">ROUND(V43/$O43*100,0)</f>
        <v>99</v>
      </c>
    </row>
    <row r="44" customFormat="false" ht="12.8" hidden="false" customHeight="false" outlineLevel="0" collapsed="false">
      <c r="A44" s="96" t="n">
        <v>30300</v>
      </c>
      <c r="B44" s="97" t="s">
        <v>179</v>
      </c>
      <c r="C44" s="89" t="n">
        <v>633004</v>
      </c>
      <c r="D44" s="101"/>
      <c r="E44" s="89" t="n">
        <v>41</v>
      </c>
      <c r="F44" s="90" t="s">
        <v>101</v>
      </c>
      <c r="G44" s="61" t="s">
        <v>285</v>
      </c>
      <c r="H44" s="49" t="n">
        <v>500</v>
      </c>
      <c r="I44" s="49" t="n">
        <f aca="false">H44</f>
        <v>500</v>
      </c>
      <c r="J44" s="49" t="n">
        <f aca="false">I44</f>
        <v>500</v>
      </c>
      <c r="K44" s="51" t="n">
        <v>1000</v>
      </c>
      <c r="L44" s="55"/>
      <c r="M44" s="55"/>
      <c r="N44" s="55"/>
      <c r="O44" s="49" t="n">
        <f aca="false">H44+SUM(K44:N44)</f>
        <v>1500</v>
      </c>
      <c r="P44" s="51" t="n">
        <v>594.7</v>
      </c>
      <c r="Q44" s="53" t="n">
        <f aca="false">ROUND(P44/$O44*100,0)</f>
        <v>40</v>
      </c>
      <c r="R44" s="51" t="n">
        <v>1368.5</v>
      </c>
      <c r="S44" s="53" t="n">
        <f aca="false">ROUND(R44/$O44*100,0)</f>
        <v>91</v>
      </c>
      <c r="T44" s="55" t="n">
        <v>1368.5</v>
      </c>
      <c r="U44" s="53" t="n">
        <f aca="false">ROUND(T44/$O44*100,0)</f>
        <v>91</v>
      </c>
      <c r="V44" s="55" t="n">
        <v>1368.5</v>
      </c>
      <c r="W44" s="53" t="n">
        <f aca="false">ROUND(V44/$O44*100,0)</f>
        <v>91</v>
      </c>
    </row>
    <row r="45" customFormat="false" ht="12.8" hidden="false" customHeight="false" outlineLevel="0" collapsed="false">
      <c r="A45" s="96" t="n">
        <v>30300</v>
      </c>
      <c r="B45" s="97" t="s">
        <v>179</v>
      </c>
      <c r="C45" s="89" t="n">
        <v>633005</v>
      </c>
      <c r="D45" s="101"/>
      <c r="E45" s="89" t="n">
        <v>41</v>
      </c>
      <c r="F45" s="90" t="s">
        <v>101</v>
      </c>
      <c r="G45" s="61" t="s">
        <v>286</v>
      </c>
      <c r="H45" s="49" t="n">
        <v>0</v>
      </c>
      <c r="I45" s="49" t="n">
        <f aca="false">H45</f>
        <v>0</v>
      </c>
      <c r="J45" s="49" t="n">
        <f aca="false">I45</f>
        <v>0</v>
      </c>
      <c r="K45" s="51" t="n">
        <v>57.9</v>
      </c>
      <c r="L45" s="55"/>
      <c r="M45" s="55"/>
      <c r="N45" s="55"/>
      <c r="O45" s="49" t="n">
        <f aca="false">H45+SUM(K45:N45)</f>
        <v>57.9</v>
      </c>
      <c r="P45" s="51" t="n">
        <v>57.9</v>
      </c>
      <c r="Q45" s="53" t="n">
        <f aca="false">ROUND(P45/$O45*100,0)</f>
        <v>100</v>
      </c>
      <c r="R45" s="51" t="n">
        <v>57.9</v>
      </c>
      <c r="S45" s="53" t="n">
        <f aca="false">ROUND(R45/$O45*100,0)</f>
        <v>100</v>
      </c>
      <c r="T45" s="55" t="n">
        <v>57.9</v>
      </c>
      <c r="U45" s="53" t="n">
        <f aca="false">ROUND(T45/$O45*100,0)</f>
        <v>100</v>
      </c>
      <c r="V45" s="55" t="n">
        <v>57.9</v>
      </c>
      <c r="W45" s="53" t="n">
        <f aca="false">ROUND(V45/$O45*100,0)</f>
        <v>100</v>
      </c>
    </row>
    <row r="46" customFormat="false" ht="12.8" hidden="false" customHeight="false" outlineLevel="0" collapsed="false">
      <c r="A46" s="96" t="n">
        <v>30300</v>
      </c>
      <c r="B46" s="97" t="s">
        <v>179</v>
      </c>
      <c r="C46" s="89" t="n">
        <v>633006</v>
      </c>
      <c r="D46" s="101" t="n">
        <v>1</v>
      </c>
      <c r="E46" s="89" t="n">
        <v>41</v>
      </c>
      <c r="F46" s="90" t="s">
        <v>101</v>
      </c>
      <c r="G46" s="61" t="s">
        <v>193</v>
      </c>
      <c r="H46" s="49" t="n">
        <v>1600</v>
      </c>
      <c r="I46" s="49" t="n">
        <f aca="false">H46</f>
        <v>1600</v>
      </c>
      <c r="J46" s="49" t="n">
        <f aca="false">I46</f>
        <v>1600</v>
      </c>
      <c r="K46" s="51" t="n">
        <v>-1000</v>
      </c>
      <c r="L46" s="55"/>
      <c r="M46" s="55"/>
      <c r="N46" s="55"/>
      <c r="O46" s="49" t="n">
        <f aca="false">H46+SUM(K46:N46)</f>
        <v>600</v>
      </c>
      <c r="P46" s="51" t="n">
        <v>324.64</v>
      </c>
      <c r="Q46" s="53" t="n">
        <f aca="false">ROUND(P46/$O46*100,0)</f>
        <v>54</v>
      </c>
      <c r="R46" s="51" t="n">
        <v>366.55</v>
      </c>
      <c r="S46" s="53" t="n">
        <f aca="false">ROUND(R46/$O46*100,0)</f>
        <v>61</v>
      </c>
      <c r="T46" s="55" t="n">
        <v>435.63</v>
      </c>
      <c r="U46" s="53" t="n">
        <f aca="false">ROUND(T46/$O46*100,0)</f>
        <v>73</v>
      </c>
      <c r="V46" s="55" t="n">
        <v>536.14</v>
      </c>
      <c r="W46" s="53" t="n">
        <f aca="false">ROUND(V46/$O46*100,0)</f>
        <v>89</v>
      </c>
    </row>
    <row r="47" customFormat="false" ht="12.8" hidden="false" customHeight="false" outlineLevel="0" collapsed="false">
      <c r="A47" s="96" t="n">
        <v>30300</v>
      </c>
      <c r="B47" s="97" t="s">
        <v>179</v>
      </c>
      <c r="C47" s="89" t="n">
        <v>633006</v>
      </c>
      <c r="D47" s="101" t="n">
        <v>2</v>
      </c>
      <c r="E47" s="89" t="n">
        <v>41</v>
      </c>
      <c r="F47" s="90" t="s">
        <v>101</v>
      </c>
      <c r="G47" s="61" t="s">
        <v>287</v>
      </c>
      <c r="H47" s="49" t="n">
        <v>700</v>
      </c>
      <c r="I47" s="49" t="n">
        <f aca="false">H47</f>
        <v>700</v>
      </c>
      <c r="J47" s="49" t="n">
        <f aca="false">I47</f>
        <v>700</v>
      </c>
      <c r="K47" s="51"/>
      <c r="L47" s="55"/>
      <c r="M47" s="55"/>
      <c r="N47" s="55"/>
      <c r="O47" s="49" t="n">
        <f aca="false">H47+SUM(K47:N47)</f>
        <v>700</v>
      </c>
      <c r="P47" s="51" t="n">
        <v>112.39</v>
      </c>
      <c r="Q47" s="53" t="n">
        <f aca="false">ROUND(P47/$O47*100,0)</f>
        <v>16</v>
      </c>
      <c r="R47" s="51" t="n">
        <v>310.55</v>
      </c>
      <c r="S47" s="53" t="n">
        <f aca="false">ROUND(R47/$O47*100,0)</f>
        <v>44</v>
      </c>
      <c r="T47" s="55" t="n">
        <v>452.07</v>
      </c>
      <c r="U47" s="53" t="n">
        <f aca="false">ROUND(T47/$O47*100,0)</f>
        <v>65</v>
      </c>
      <c r="V47" s="55" t="n">
        <v>635.43</v>
      </c>
      <c r="W47" s="53" t="n">
        <f aca="false">ROUND(V47/$O47*100,0)</f>
        <v>91</v>
      </c>
    </row>
    <row r="48" customFormat="false" ht="12.8" hidden="false" customHeight="false" outlineLevel="0" collapsed="false">
      <c r="A48" s="96" t="n">
        <v>30300</v>
      </c>
      <c r="B48" s="97" t="s">
        <v>179</v>
      </c>
      <c r="C48" s="89" t="n">
        <v>634006</v>
      </c>
      <c r="D48" s="101"/>
      <c r="E48" s="89" t="n">
        <v>41</v>
      </c>
      <c r="F48" s="90" t="s">
        <v>101</v>
      </c>
      <c r="G48" s="61" t="s">
        <v>288</v>
      </c>
      <c r="H48" s="49" t="n">
        <v>360</v>
      </c>
      <c r="I48" s="49" t="n">
        <f aca="false">H48</f>
        <v>360</v>
      </c>
      <c r="J48" s="49" t="n">
        <f aca="false">I48</f>
        <v>360</v>
      </c>
      <c r="K48" s="51"/>
      <c r="L48" s="55"/>
      <c r="M48" s="55"/>
      <c r="N48" s="55"/>
      <c r="O48" s="49" t="n">
        <f aca="false">H48+SUM(K48:N48)</f>
        <v>360</v>
      </c>
      <c r="P48" s="51" t="n">
        <v>0</v>
      </c>
      <c r="Q48" s="53" t="n">
        <f aca="false">ROUND(P48/$O48*100,0)</f>
        <v>0</v>
      </c>
      <c r="R48" s="51" t="n">
        <v>0</v>
      </c>
      <c r="S48" s="53" t="n">
        <f aca="false">ROUND(R48/$O48*100,0)</f>
        <v>0</v>
      </c>
      <c r="T48" s="55" t="n">
        <v>133.1</v>
      </c>
      <c r="U48" s="53" t="n">
        <f aca="false">ROUND(T48/$O48*100,0)</f>
        <v>37</v>
      </c>
      <c r="V48" s="55" t="n">
        <v>133.1</v>
      </c>
      <c r="W48" s="53" t="n">
        <f aca="false">ROUND(V48/$O48*100,0)</f>
        <v>37</v>
      </c>
    </row>
    <row r="49" customFormat="false" ht="12.8" hidden="false" customHeight="false" outlineLevel="0" collapsed="false">
      <c r="A49" s="96" t="n">
        <v>30300</v>
      </c>
      <c r="B49" s="97" t="s">
        <v>179</v>
      </c>
      <c r="C49" s="89" t="n">
        <v>635004</v>
      </c>
      <c r="D49" s="101"/>
      <c r="E49" s="89" t="n">
        <v>41</v>
      </c>
      <c r="F49" s="90" t="s">
        <v>101</v>
      </c>
      <c r="G49" s="61" t="s">
        <v>289</v>
      </c>
      <c r="H49" s="49" t="n">
        <v>500</v>
      </c>
      <c r="I49" s="49" t="n">
        <f aca="false">H49</f>
        <v>500</v>
      </c>
      <c r="J49" s="49" t="n">
        <f aca="false">I49</f>
        <v>500</v>
      </c>
      <c r="K49" s="51" t="n">
        <v>500</v>
      </c>
      <c r="L49" s="55"/>
      <c r="M49" s="55"/>
      <c r="N49" s="55"/>
      <c r="O49" s="49" t="n">
        <f aca="false">H49+SUM(K49:N49)</f>
        <v>1000</v>
      </c>
      <c r="P49" s="51" t="n">
        <v>333.58</v>
      </c>
      <c r="Q49" s="53" t="n">
        <f aca="false">ROUND(P49/$O49*100,0)</f>
        <v>33</v>
      </c>
      <c r="R49" s="51" t="n">
        <v>817.18</v>
      </c>
      <c r="S49" s="53" t="n">
        <f aca="false">ROUND(R49/$O49*100,0)</f>
        <v>82</v>
      </c>
      <c r="T49" s="55" t="n">
        <v>817.18</v>
      </c>
      <c r="U49" s="53" t="n">
        <f aca="false">ROUND(T49/$O49*100,0)</f>
        <v>82</v>
      </c>
      <c r="V49" s="55" t="n">
        <v>982.36</v>
      </c>
      <c r="W49" s="53" t="n">
        <f aca="false">ROUND(V49/$O49*100,0)</f>
        <v>98</v>
      </c>
    </row>
    <row r="50" customFormat="false" ht="12.8" hidden="false" customHeight="false" outlineLevel="0" collapsed="false">
      <c r="A50" s="96" t="n">
        <v>30300</v>
      </c>
      <c r="B50" s="97" t="s">
        <v>179</v>
      </c>
      <c r="C50" s="89" t="n">
        <v>635006</v>
      </c>
      <c r="D50" s="101" t="n">
        <v>1</v>
      </c>
      <c r="E50" s="89" t="n">
        <v>41</v>
      </c>
      <c r="F50" s="90" t="s">
        <v>101</v>
      </c>
      <c r="G50" s="61" t="s">
        <v>290</v>
      </c>
      <c r="H50" s="49" t="n">
        <v>200</v>
      </c>
      <c r="I50" s="49" t="n">
        <f aca="false">H50</f>
        <v>200</v>
      </c>
      <c r="J50" s="49" t="n">
        <f aca="false">I50</f>
        <v>200</v>
      </c>
      <c r="K50" s="51" t="n">
        <v>1800</v>
      </c>
      <c r="L50" s="55"/>
      <c r="M50" s="55" t="n">
        <v>300</v>
      </c>
      <c r="N50" s="55" t="n">
        <f aca="false">50+50</f>
        <v>100</v>
      </c>
      <c r="O50" s="49" t="n">
        <f aca="false">H50+SUM(K50:N50)</f>
        <v>2400</v>
      </c>
      <c r="P50" s="51" t="n">
        <v>613.63</v>
      </c>
      <c r="Q50" s="53" t="n">
        <f aca="false">ROUND(P50/$O50*100,0)</f>
        <v>26</v>
      </c>
      <c r="R50" s="51" t="n">
        <v>1795.52</v>
      </c>
      <c r="S50" s="53" t="n">
        <f aca="false">ROUND(R50/$O50*100,0)</f>
        <v>75</v>
      </c>
      <c r="T50" s="55" t="n">
        <v>2186.65</v>
      </c>
      <c r="U50" s="53" t="n">
        <f aca="false">ROUND(T50/$O50*100,0)</f>
        <v>91</v>
      </c>
      <c r="V50" s="55" t="n">
        <v>2398.38</v>
      </c>
      <c r="W50" s="53" t="n">
        <f aca="false">ROUND(V50/$O50*100,0)</f>
        <v>100</v>
      </c>
    </row>
    <row r="51" customFormat="false" ht="12.8" hidden="false" customHeight="false" outlineLevel="0" collapsed="false">
      <c r="A51" s="96" t="n">
        <v>30300</v>
      </c>
      <c r="B51" s="111" t="s">
        <v>179</v>
      </c>
      <c r="C51" s="89" t="n">
        <v>635006</v>
      </c>
      <c r="D51" s="101" t="n">
        <v>2</v>
      </c>
      <c r="E51" s="89" t="n">
        <v>41</v>
      </c>
      <c r="F51" s="90" t="s">
        <v>101</v>
      </c>
      <c r="G51" s="61" t="s">
        <v>291</v>
      </c>
      <c r="H51" s="49" t="n">
        <v>100</v>
      </c>
      <c r="I51" s="49" t="n">
        <f aca="false">H51</f>
        <v>100</v>
      </c>
      <c r="J51" s="49" t="n">
        <f aca="false">I51</f>
        <v>100</v>
      </c>
      <c r="K51" s="51"/>
      <c r="L51" s="55" t="n">
        <v>200</v>
      </c>
      <c r="M51" s="55"/>
      <c r="N51" s="55" t="n">
        <v>-50</v>
      </c>
      <c r="O51" s="49" t="n">
        <f aca="false">H51+SUM(K51:N51)</f>
        <v>250</v>
      </c>
      <c r="P51" s="51" t="n">
        <v>0</v>
      </c>
      <c r="Q51" s="53" t="n">
        <f aca="false">ROUND(P51/$O51*100,0)</f>
        <v>0</v>
      </c>
      <c r="R51" s="51" t="n">
        <v>0</v>
      </c>
      <c r="S51" s="53" t="n">
        <f aca="false">ROUND(R51/$O51*100,0)</f>
        <v>0</v>
      </c>
      <c r="T51" s="55" t="n">
        <v>208.38</v>
      </c>
      <c r="U51" s="53" t="n">
        <f aca="false">ROUND(T51/$O51*100,0)</f>
        <v>83</v>
      </c>
      <c r="V51" s="55" t="n">
        <v>208.38</v>
      </c>
      <c r="W51" s="53" t="n">
        <f aca="false">ROUND(V51/$O51*100,0)</f>
        <v>83</v>
      </c>
    </row>
    <row r="52" customFormat="false" ht="12.8" hidden="false" customHeight="false" outlineLevel="0" collapsed="false">
      <c r="A52" s="96" t="n">
        <v>30300</v>
      </c>
      <c r="B52" s="97" t="s">
        <v>179</v>
      </c>
      <c r="C52" s="89" t="n">
        <v>637004</v>
      </c>
      <c r="D52" s="101"/>
      <c r="E52" s="89" t="n">
        <v>41</v>
      </c>
      <c r="F52" s="90" t="s">
        <v>101</v>
      </c>
      <c r="G52" s="61" t="s">
        <v>212</v>
      </c>
      <c r="H52" s="49" t="n">
        <v>150</v>
      </c>
      <c r="I52" s="49" t="n">
        <f aca="false">H52</f>
        <v>150</v>
      </c>
      <c r="J52" s="49" t="n">
        <f aca="false">I52</f>
        <v>150</v>
      </c>
      <c r="K52" s="51" t="n">
        <v>150</v>
      </c>
      <c r="L52" s="55"/>
      <c r="M52" s="55"/>
      <c r="N52" s="55"/>
      <c r="O52" s="49" t="n">
        <f aca="false">H52+SUM(K52:N52)</f>
        <v>300</v>
      </c>
      <c r="P52" s="51" t="n">
        <v>170</v>
      </c>
      <c r="Q52" s="53" t="n">
        <f aca="false">ROUND(P52/$O52*100,0)</f>
        <v>57</v>
      </c>
      <c r="R52" s="51" t="n">
        <v>170</v>
      </c>
      <c r="S52" s="53" t="n">
        <f aca="false">ROUND(R52/$O52*100,0)</f>
        <v>57</v>
      </c>
      <c r="T52" s="55" t="n">
        <v>170</v>
      </c>
      <c r="U52" s="53" t="n">
        <f aca="false">ROUND(T52/$O52*100,0)</f>
        <v>57</v>
      </c>
      <c r="V52" s="55" t="n">
        <v>202.58</v>
      </c>
      <c r="W52" s="53" t="n">
        <f aca="false">ROUND(V52/$O52*100,0)</f>
        <v>68</v>
      </c>
    </row>
    <row r="53" customFormat="false" ht="12.8" hidden="false" customHeight="false" outlineLevel="0" collapsed="false">
      <c r="A53" s="96" t="n">
        <v>30300</v>
      </c>
      <c r="B53" s="97" t="s">
        <v>179</v>
      </c>
      <c r="C53" s="89" t="n">
        <v>637005</v>
      </c>
      <c r="D53" s="101"/>
      <c r="E53" s="89" t="n">
        <v>41</v>
      </c>
      <c r="F53" s="90" t="s">
        <v>101</v>
      </c>
      <c r="G53" s="61" t="s">
        <v>273</v>
      </c>
      <c r="H53" s="49" t="n">
        <v>0</v>
      </c>
      <c r="I53" s="49" t="n">
        <v>0</v>
      </c>
      <c r="J53" s="49" t="n">
        <v>0</v>
      </c>
      <c r="K53" s="51"/>
      <c r="L53" s="55"/>
      <c r="M53" s="55"/>
      <c r="N53" s="55" t="n">
        <f aca="false">180+240</f>
        <v>420</v>
      </c>
      <c r="O53" s="49" t="n">
        <f aca="false">H53+SUM(K53:N53)</f>
        <v>420</v>
      </c>
      <c r="P53" s="51" t="n">
        <v>0</v>
      </c>
      <c r="Q53" s="53" t="n">
        <f aca="false">ROUND(P53/$O53*100,0)</f>
        <v>0</v>
      </c>
      <c r="R53" s="51" t="n">
        <v>0</v>
      </c>
      <c r="S53" s="53" t="n">
        <f aca="false">ROUND(R53/$O53*100,0)</f>
        <v>0</v>
      </c>
      <c r="T53" s="55" t="n">
        <v>0</v>
      </c>
      <c r="U53" s="53" t="n">
        <f aca="false">ROUND(T53/$O53*100,0)</f>
        <v>0</v>
      </c>
      <c r="V53" s="55" t="n">
        <v>180</v>
      </c>
      <c r="W53" s="53" t="n">
        <f aca="false">ROUND(V53/$O53*100,0)</f>
        <v>43</v>
      </c>
    </row>
    <row r="54" customFormat="false" ht="12.8" hidden="false" customHeight="false" outlineLevel="0" collapsed="false">
      <c r="A54" s="96" t="n">
        <v>30300</v>
      </c>
      <c r="B54" s="97" t="s">
        <v>179</v>
      </c>
      <c r="C54" s="89" t="n">
        <v>637011</v>
      </c>
      <c r="D54" s="101"/>
      <c r="E54" s="89" t="n">
        <v>41</v>
      </c>
      <c r="F54" s="90" t="s">
        <v>101</v>
      </c>
      <c r="G54" s="61" t="s">
        <v>292</v>
      </c>
      <c r="H54" s="49" t="n">
        <v>0</v>
      </c>
      <c r="I54" s="49" t="n">
        <f aca="false">H54</f>
        <v>0</v>
      </c>
      <c r="J54" s="49" t="n">
        <f aca="false">I54</f>
        <v>0</v>
      </c>
      <c r="K54" s="51" t="n">
        <v>180</v>
      </c>
      <c r="L54" s="55"/>
      <c r="M54" s="55"/>
      <c r="N54" s="55"/>
      <c r="O54" s="49" t="n">
        <f aca="false">H54+SUM(K54:N54)</f>
        <v>180</v>
      </c>
      <c r="P54" s="51" t="n">
        <v>180</v>
      </c>
      <c r="Q54" s="53" t="n">
        <f aca="false">ROUND(P54/$O54*100,0)</f>
        <v>100</v>
      </c>
      <c r="R54" s="51" t="n">
        <v>180</v>
      </c>
      <c r="S54" s="53" t="n">
        <f aca="false">ROUND(R54/$O54*100,0)</f>
        <v>100</v>
      </c>
      <c r="T54" s="55" t="n">
        <v>180</v>
      </c>
      <c r="U54" s="53" t="n">
        <f aca="false">ROUND(T54/$O54*100,0)</f>
        <v>100</v>
      </c>
      <c r="V54" s="55" t="n">
        <v>180</v>
      </c>
      <c r="W54" s="53" t="n">
        <f aca="false">ROUND(V54/$O54*100,0)</f>
        <v>100</v>
      </c>
    </row>
    <row r="55" customFormat="false" ht="12.8" hidden="false" customHeight="false" outlineLevel="0" collapsed="false">
      <c r="A55" s="96" t="n">
        <v>30300</v>
      </c>
      <c r="B55" s="97" t="s">
        <v>179</v>
      </c>
      <c r="C55" s="89" t="n">
        <v>637012</v>
      </c>
      <c r="D55" s="101"/>
      <c r="E55" s="89" t="n">
        <v>41</v>
      </c>
      <c r="F55" s="90" t="s">
        <v>101</v>
      </c>
      <c r="G55" s="61" t="s">
        <v>293</v>
      </c>
      <c r="H55" s="49" t="n">
        <v>0</v>
      </c>
      <c r="I55" s="49" t="n">
        <f aca="false">H55</f>
        <v>0</v>
      </c>
      <c r="J55" s="49" t="n">
        <f aca="false">I55</f>
        <v>0</v>
      </c>
      <c r="K55" s="51"/>
      <c r="L55" s="55" t="n">
        <v>30</v>
      </c>
      <c r="M55" s="55" t="n">
        <v>30</v>
      </c>
      <c r="N55" s="55"/>
      <c r="O55" s="49" t="n">
        <f aca="false">H55+SUM(K55:N55)</f>
        <v>60</v>
      </c>
      <c r="P55" s="51" t="n">
        <v>0</v>
      </c>
      <c r="Q55" s="53" t="n">
        <f aca="false">ROUND(P55/$O55*100,0)</f>
        <v>0</v>
      </c>
      <c r="R55" s="51" t="n">
        <v>0</v>
      </c>
      <c r="S55" s="53" t="n">
        <f aca="false">ROUND(R55/$O55*100,0)</f>
        <v>0</v>
      </c>
      <c r="T55" s="55" t="n">
        <v>54.5</v>
      </c>
      <c r="U55" s="53" t="n">
        <f aca="false">ROUND(T55/$O55*100,0)</f>
        <v>91</v>
      </c>
      <c r="V55" s="55" t="n">
        <v>54.5</v>
      </c>
      <c r="W55" s="53" t="n">
        <f aca="false">ROUND(V55/$O55*100,0)</f>
        <v>91</v>
      </c>
    </row>
    <row r="56" customFormat="false" ht="12.8" hidden="false" customHeight="false" outlineLevel="0" collapsed="false">
      <c r="A56" s="96" t="n">
        <v>30300</v>
      </c>
      <c r="B56" s="97" t="s">
        <v>179</v>
      </c>
      <c r="C56" s="89" t="n">
        <v>637014</v>
      </c>
      <c r="D56" s="101"/>
      <c r="E56" s="89" t="n">
        <v>41</v>
      </c>
      <c r="F56" s="90" t="s">
        <v>101</v>
      </c>
      <c r="G56" s="61" t="s">
        <v>196</v>
      </c>
      <c r="H56" s="49" t="n">
        <v>1200</v>
      </c>
      <c r="I56" s="50" t="n">
        <f aca="false">ROUND((250-30)*2*3.2,0)</f>
        <v>1408</v>
      </c>
      <c r="J56" s="50" t="n">
        <f aca="false">ROUND((247-30)*2*3.2,0)</f>
        <v>1389</v>
      </c>
      <c r="K56" s="51"/>
      <c r="L56" s="55"/>
      <c r="M56" s="55"/>
      <c r="N56" s="55"/>
      <c r="O56" s="49" t="n">
        <f aca="false">H56+SUM(K56:N56)</f>
        <v>1200</v>
      </c>
      <c r="P56" s="51" t="n">
        <v>131.2</v>
      </c>
      <c r="Q56" s="53" t="n">
        <f aca="false">ROUND(P56/$O56*100,0)</f>
        <v>11</v>
      </c>
      <c r="R56" s="51" t="n">
        <v>304</v>
      </c>
      <c r="S56" s="53" t="n">
        <f aca="false">ROUND(R56/$O56*100,0)</f>
        <v>25</v>
      </c>
      <c r="T56" s="55" t="n">
        <v>438.4</v>
      </c>
      <c r="U56" s="53" t="n">
        <f aca="false">ROUND(T56/$O56*100,0)</f>
        <v>37</v>
      </c>
      <c r="V56" s="55" t="n">
        <v>585.6</v>
      </c>
      <c r="W56" s="53" t="n">
        <f aca="false">ROUND(V56/$O56*100,0)</f>
        <v>49</v>
      </c>
    </row>
    <row r="57" customFormat="false" ht="12.8" hidden="false" customHeight="false" outlineLevel="0" collapsed="false">
      <c r="A57" s="96" t="n">
        <v>30300</v>
      </c>
      <c r="B57" s="102" t="s">
        <v>179</v>
      </c>
      <c r="C57" s="89" t="n">
        <v>637015</v>
      </c>
      <c r="D57" s="101" t="n">
        <v>1</v>
      </c>
      <c r="E57" s="89" t="n">
        <v>41</v>
      </c>
      <c r="F57" s="90" t="s">
        <v>101</v>
      </c>
      <c r="G57" s="61" t="s">
        <v>294</v>
      </c>
      <c r="H57" s="49" t="n">
        <v>500</v>
      </c>
      <c r="I57" s="49" t="n">
        <f aca="false">H57</f>
        <v>500</v>
      </c>
      <c r="J57" s="49" t="n">
        <f aca="false">I57</f>
        <v>500</v>
      </c>
      <c r="K57" s="51"/>
      <c r="L57" s="55"/>
      <c r="M57" s="55" t="n">
        <v>-330</v>
      </c>
      <c r="N57" s="55" t="n">
        <v>-50</v>
      </c>
      <c r="O57" s="49" t="n">
        <f aca="false">H57+SUM(K57:N57)</f>
        <v>120</v>
      </c>
      <c r="P57" s="51" t="n">
        <v>0</v>
      </c>
      <c r="Q57" s="53" t="n">
        <f aca="false">ROUND(P57/$O57*100,0)</f>
        <v>0</v>
      </c>
      <c r="R57" s="51" t="n">
        <v>94.78</v>
      </c>
      <c r="S57" s="53" t="n">
        <f aca="false">ROUND(R57/$O57*100,0)</f>
        <v>79</v>
      </c>
      <c r="T57" s="55" t="n">
        <v>94.78</v>
      </c>
      <c r="U57" s="53" t="n">
        <f aca="false">ROUND(T57/$O57*100,0)</f>
        <v>79</v>
      </c>
      <c r="V57" s="55" t="n">
        <v>94.78</v>
      </c>
      <c r="W57" s="53" t="n">
        <f aca="false">ROUND(V57/$O57*100,0)</f>
        <v>79</v>
      </c>
    </row>
    <row r="58" customFormat="false" ht="12.8" hidden="false" customHeight="false" outlineLevel="0" collapsed="false">
      <c r="A58" s="96" t="n">
        <v>30300</v>
      </c>
      <c r="B58" s="111" t="s">
        <v>179</v>
      </c>
      <c r="C58" s="89" t="n">
        <v>637015</v>
      </c>
      <c r="D58" s="101" t="n">
        <v>2</v>
      </c>
      <c r="E58" s="89" t="n">
        <v>41</v>
      </c>
      <c r="F58" s="90" t="s">
        <v>101</v>
      </c>
      <c r="G58" s="61" t="s">
        <v>295</v>
      </c>
      <c r="H58" s="49" t="n">
        <v>298</v>
      </c>
      <c r="I58" s="49" t="n">
        <f aca="false">H58</f>
        <v>298</v>
      </c>
      <c r="J58" s="49" t="n">
        <f aca="false">I58</f>
        <v>298</v>
      </c>
      <c r="K58" s="51" t="n">
        <v>0.05</v>
      </c>
      <c r="L58" s="55"/>
      <c r="M58" s="55"/>
      <c r="N58" s="55"/>
      <c r="O58" s="49" t="n">
        <f aca="false">H58+SUM(K58:N58)</f>
        <v>298.05</v>
      </c>
      <c r="P58" s="51" t="n">
        <v>0</v>
      </c>
      <c r="Q58" s="53" t="n">
        <f aca="false">ROUND(P58/$O58*100,0)</f>
        <v>0</v>
      </c>
      <c r="R58" s="51" t="n">
        <v>298.05</v>
      </c>
      <c r="S58" s="53" t="n">
        <f aca="false">ROUND(R58/$O58*100,0)</f>
        <v>100</v>
      </c>
      <c r="T58" s="55" t="n">
        <v>298.05</v>
      </c>
      <c r="U58" s="53" t="n">
        <f aca="false">ROUND(T58/$O58*100,0)</f>
        <v>100</v>
      </c>
      <c r="V58" s="55" t="n">
        <v>298.05</v>
      </c>
      <c r="W58" s="53" t="n">
        <f aca="false">ROUND(V58/$O58*100,0)</f>
        <v>100</v>
      </c>
    </row>
    <row r="59" customFormat="false" ht="12.8" hidden="false" customHeight="false" outlineLevel="0" collapsed="false">
      <c r="A59" s="96" t="n">
        <v>30300</v>
      </c>
      <c r="B59" s="97" t="s">
        <v>179</v>
      </c>
      <c r="C59" s="89" t="n">
        <v>637016</v>
      </c>
      <c r="D59" s="101"/>
      <c r="E59" s="89" t="n">
        <v>41</v>
      </c>
      <c r="F59" s="90" t="s">
        <v>101</v>
      </c>
      <c r="G59" s="61" t="s">
        <v>208</v>
      </c>
      <c r="H59" s="49" t="n">
        <v>166</v>
      </c>
      <c r="I59" s="50" t="n">
        <f aca="false">ROUND(H59*1.02,0)</f>
        <v>169</v>
      </c>
      <c r="J59" s="50" t="n">
        <f aca="false">ROUND(I59*1.02,0)</f>
        <v>172</v>
      </c>
      <c r="K59" s="51"/>
      <c r="L59" s="55"/>
      <c r="M59" s="55"/>
      <c r="N59" s="55"/>
      <c r="O59" s="49" t="n">
        <f aca="false">H59+SUM(K59:N59)</f>
        <v>166</v>
      </c>
      <c r="P59" s="51" t="n">
        <v>34.78</v>
      </c>
      <c r="Q59" s="53" t="n">
        <f aca="false">ROUND(P59/$O59*100,0)</f>
        <v>21</v>
      </c>
      <c r="R59" s="51" t="n">
        <v>63.74</v>
      </c>
      <c r="S59" s="53" t="n">
        <f aca="false">ROUND(R59/$O59*100,0)</f>
        <v>38</v>
      </c>
      <c r="T59" s="55" t="n">
        <v>84.19</v>
      </c>
      <c r="U59" s="53" t="n">
        <f aca="false">ROUND(T59/$O59*100,0)</f>
        <v>51</v>
      </c>
      <c r="V59" s="55" t="n">
        <v>107.1</v>
      </c>
      <c r="W59" s="53" t="n">
        <f aca="false">ROUND(V59/$O59*100,0)</f>
        <v>65</v>
      </c>
    </row>
    <row r="60" customFormat="false" ht="12.8" hidden="false" customHeight="false" outlineLevel="0" collapsed="false">
      <c r="A60" s="96" t="n">
        <v>30300</v>
      </c>
      <c r="B60" s="97" t="s">
        <v>179</v>
      </c>
      <c r="C60" s="89" t="n">
        <v>637027</v>
      </c>
      <c r="D60" s="101" t="n">
        <v>1</v>
      </c>
      <c r="E60" s="89" t="n">
        <v>41</v>
      </c>
      <c r="F60" s="90" t="s">
        <v>101</v>
      </c>
      <c r="G60" s="61" t="s">
        <v>296</v>
      </c>
      <c r="H60" s="49" t="n">
        <v>166</v>
      </c>
      <c r="I60" s="49" t="n">
        <v>0</v>
      </c>
      <c r="J60" s="49" t="n">
        <f aca="false">I60</f>
        <v>0</v>
      </c>
      <c r="K60" s="51"/>
      <c r="L60" s="55"/>
      <c r="M60" s="55"/>
      <c r="N60" s="55"/>
      <c r="O60" s="49" t="n">
        <f aca="false">H60+SUM(K60:N60)</f>
        <v>166</v>
      </c>
      <c r="P60" s="51" t="n">
        <v>166</v>
      </c>
      <c r="Q60" s="53" t="n">
        <f aca="false">ROUND(P60/$O60*100,0)</f>
        <v>100</v>
      </c>
      <c r="R60" s="51" t="n">
        <v>166</v>
      </c>
      <c r="S60" s="53" t="n">
        <f aca="false">ROUND(R60/$O60*100,0)</f>
        <v>100</v>
      </c>
      <c r="T60" s="55" t="n">
        <v>166</v>
      </c>
      <c r="U60" s="53" t="n">
        <f aca="false">ROUND(T60/$O60*100,0)</f>
        <v>100</v>
      </c>
      <c r="V60" s="55" t="n">
        <v>166</v>
      </c>
      <c r="W60" s="53" t="n">
        <f aca="false">ROUND(V60/$O60*100,0)</f>
        <v>100</v>
      </c>
    </row>
    <row r="61" customFormat="false" ht="12.8" hidden="false" customHeight="false" outlineLevel="0" collapsed="false">
      <c r="A61" s="96" t="n">
        <v>30300</v>
      </c>
      <c r="B61" s="97" t="s">
        <v>179</v>
      </c>
      <c r="C61" s="89" t="n">
        <v>637027</v>
      </c>
      <c r="D61" s="101" t="n">
        <v>2</v>
      </c>
      <c r="E61" s="89" t="n">
        <v>41</v>
      </c>
      <c r="F61" s="90" t="s">
        <v>101</v>
      </c>
      <c r="G61" s="61" t="s">
        <v>297</v>
      </c>
      <c r="H61" s="49" t="n">
        <v>2250</v>
      </c>
      <c r="I61" s="49" t="n">
        <f aca="false">H61</f>
        <v>2250</v>
      </c>
      <c r="J61" s="49" t="n">
        <f aca="false">I61</f>
        <v>2250</v>
      </c>
      <c r="K61" s="51"/>
      <c r="L61" s="55"/>
      <c r="M61" s="55"/>
      <c r="N61" s="55"/>
      <c r="O61" s="49" t="n">
        <f aca="false">H61+SUM(K61:N61)</f>
        <v>2250</v>
      </c>
      <c r="P61" s="51" t="n">
        <v>368.76</v>
      </c>
      <c r="Q61" s="53" t="n">
        <f aca="false">ROUND(P61/$O61*100,0)</f>
        <v>16</v>
      </c>
      <c r="R61" s="51" t="n">
        <v>800.76</v>
      </c>
      <c r="S61" s="53" t="n">
        <f aca="false">ROUND(R61/$O61*100,0)</f>
        <v>36</v>
      </c>
      <c r="T61" s="55" t="n">
        <v>944.76</v>
      </c>
      <c r="U61" s="53" t="n">
        <f aca="false">ROUND(T61/$O61*100,0)</f>
        <v>42</v>
      </c>
      <c r="V61" s="55" t="n">
        <v>944.76</v>
      </c>
      <c r="W61" s="53" t="n">
        <f aca="false">ROUND(V61/$O61*100,0)</f>
        <v>42</v>
      </c>
    </row>
    <row r="62" customFormat="false" ht="12.8" hidden="false" customHeight="false" outlineLevel="0" collapsed="false">
      <c r="A62" s="96" t="n">
        <v>30300</v>
      </c>
      <c r="B62" s="111" t="s">
        <v>179</v>
      </c>
      <c r="C62" s="89" t="n">
        <v>642001</v>
      </c>
      <c r="D62" s="101"/>
      <c r="E62" s="89" t="n">
        <v>41</v>
      </c>
      <c r="F62" s="90" t="s">
        <v>101</v>
      </c>
      <c r="G62" s="61" t="s">
        <v>298</v>
      </c>
      <c r="H62" s="49" t="n">
        <v>200</v>
      </c>
      <c r="I62" s="49" t="n">
        <f aca="false">H62</f>
        <v>200</v>
      </c>
      <c r="J62" s="49" t="n">
        <f aca="false">I62</f>
        <v>200</v>
      </c>
      <c r="K62" s="51"/>
      <c r="L62" s="55"/>
      <c r="M62" s="55"/>
      <c r="N62" s="55"/>
      <c r="O62" s="49" t="n">
        <f aca="false">H62+SUM(K62:N62)</f>
        <v>200</v>
      </c>
      <c r="P62" s="51" t="n">
        <v>0</v>
      </c>
      <c r="Q62" s="53" t="n">
        <f aca="false">ROUND(P62/$O62*100,0)</f>
        <v>0</v>
      </c>
      <c r="R62" s="51" t="n">
        <v>0</v>
      </c>
      <c r="S62" s="53" t="n">
        <f aca="false">ROUND(R62/$O62*100,0)</f>
        <v>0</v>
      </c>
      <c r="T62" s="55" t="n">
        <v>0</v>
      </c>
      <c r="U62" s="53" t="n">
        <f aca="false">ROUND(T62/$O62*100,0)</f>
        <v>0</v>
      </c>
      <c r="V62" s="55" t="n">
        <v>0</v>
      </c>
      <c r="W62" s="53" t="n">
        <f aca="false">ROUND(V62/$O62*100,0)</f>
        <v>0</v>
      </c>
    </row>
    <row r="63" customFormat="false" ht="12.8" hidden="false" customHeight="false" outlineLevel="0" collapsed="false">
      <c r="A63" s="96" t="n">
        <v>30300</v>
      </c>
      <c r="B63" s="102" t="s">
        <v>179</v>
      </c>
      <c r="C63" s="89" t="n">
        <v>711001</v>
      </c>
      <c r="D63" s="101"/>
      <c r="E63" s="89" t="n">
        <v>41</v>
      </c>
      <c r="F63" s="90" t="s">
        <v>137</v>
      </c>
      <c r="G63" s="61" t="s">
        <v>299</v>
      </c>
      <c r="H63" s="49" t="n">
        <v>10000</v>
      </c>
      <c r="I63" s="49" t="n">
        <v>10000</v>
      </c>
      <c r="J63" s="49" t="n">
        <v>10000</v>
      </c>
      <c r="K63" s="51"/>
      <c r="L63" s="55"/>
      <c r="M63" s="55"/>
      <c r="N63" s="55"/>
      <c r="O63" s="49" t="n">
        <f aca="false">H63+SUM(K63:N63)</f>
        <v>10000</v>
      </c>
      <c r="P63" s="51" t="n">
        <v>0</v>
      </c>
      <c r="Q63" s="53" t="n">
        <f aca="false">ROUND(P63/$O63*100,0)</f>
        <v>0</v>
      </c>
      <c r="R63" s="51" t="n">
        <v>90</v>
      </c>
      <c r="S63" s="53" t="n">
        <f aca="false">ROUND(R63/$O63*100,0)</f>
        <v>1</v>
      </c>
      <c r="T63" s="55" t="n">
        <v>90</v>
      </c>
      <c r="U63" s="53" t="n">
        <f aca="false">ROUND(T63/$O63*100,0)</f>
        <v>1</v>
      </c>
      <c r="V63" s="55" t="n">
        <v>2590</v>
      </c>
      <c r="W63" s="53" t="n">
        <f aca="false">ROUND(V63/$O63*100,0)</f>
        <v>26</v>
      </c>
    </row>
    <row r="64" customFormat="false" ht="12.8" hidden="false" customHeight="false" outlineLevel="0" collapsed="false">
      <c r="A64" s="96" t="n">
        <v>30300</v>
      </c>
      <c r="B64" s="97" t="s">
        <v>179</v>
      </c>
      <c r="C64" s="89" t="n">
        <v>717002</v>
      </c>
      <c r="D64" s="101" t="n">
        <v>1</v>
      </c>
      <c r="E64" s="89" t="n">
        <v>41</v>
      </c>
      <c r="F64" s="90" t="s">
        <v>137</v>
      </c>
      <c r="G64" s="61" t="s">
        <v>300</v>
      </c>
      <c r="H64" s="49" t="n">
        <v>5000</v>
      </c>
      <c r="I64" s="49" t="n">
        <f aca="false">H64</f>
        <v>5000</v>
      </c>
      <c r="J64" s="49" t="n">
        <f aca="false">I64</f>
        <v>5000</v>
      </c>
      <c r="K64" s="51"/>
      <c r="L64" s="55"/>
      <c r="M64" s="55"/>
      <c r="N64" s="55"/>
      <c r="O64" s="49" t="n">
        <f aca="false">H64+SUM(K64:N64)</f>
        <v>5000</v>
      </c>
      <c r="P64" s="51" t="n">
        <v>0</v>
      </c>
      <c r="Q64" s="53" t="n">
        <f aca="false">ROUND(P64/$O64*100,0)</f>
        <v>0</v>
      </c>
      <c r="R64" s="51" t="n">
        <v>0</v>
      </c>
      <c r="S64" s="53" t="n">
        <f aca="false">ROUND(R64/$O64*100,0)</f>
        <v>0</v>
      </c>
      <c r="T64" s="55" t="n">
        <v>0</v>
      </c>
      <c r="U64" s="53" t="n">
        <f aca="false">ROUND(T64/$O64*100,0)</f>
        <v>0</v>
      </c>
      <c r="V64" s="55" t="n">
        <v>0</v>
      </c>
      <c r="W64" s="53" t="n">
        <f aca="false">ROUND(V64/$O64*100,0)</f>
        <v>0</v>
      </c>
    </row>
    <row r="65" customFormat="false" ht="12.8" hidden="false" customHeight="false" outlineLevel="0" collapsed="false">
      <c r="A65" s="96" t="n">
        <v>30300</v>
      </c>
      <c r="B65" s="97" t="s">
        <v>179</v>
      </c>
      <c r="C65" s="89" t="n">
        <v>717002</v>
      </c>
      <c r="D65" s="101" t="n">
        <v>2</v>
      </c>
      <c r="E65" s="89" t="n">
        <v>41</v>
      </c>
      <c r="F65" s="90" t="s">
        <v>137</v>
      </c>
      <c r="G65" s="61" t="s">
        <v>301</v>
      </c>
      <c r="H65" s="49" t="n">
        <v>20000</v>
      </c>
      <c r="I65" s="49" t="n">
        <f aca="false">H65</f>
        <v>20000</v>
      </c>
      <c r="J65" s="49" t="n">
        <f aca="false">I65</f>
        <v>20000</v>
      </c>
      <c r="K65" s="51" t="n">
        <v>-1800</v>
      </c>
      <c r="L65" s="55"/>
      <c r="M65" s="55"/>
      <c r="N65" s="55"/>
      <c r="O65" s="49" t="n">
        <f aca="false">H65+SUM(K65:N65)</f>
        <v>18200</v>
      </c>
      <c r="P65" s="51" t="n">
        <v>0</v>
      </c>
      <c r="Q65" s="53" t="n">
        <f aca="false">ROUND(P65/$O65*100,0)</f>
        <v>0</v>
      </c>
      <c r="R65" s="51" t="n">
        <v>991.99</v>
      </c>
      <c r="S65" s="53" t="n">
        <f aca="false">ROUND(R65/$O65*100,0)</f>
        <v>5</v>
      </c>
      <c r="T65" s="55" t="n">
        <v>991.99</v>
      </c>
      <c r="U65" s="53" t="n">
        <f aca="false">ROUND(T65/$O65*100,0)</f>
        <v>5</v>
      </c>
      <c r="V65" s="55" t="n">
        <v>991.99</v>
      </c>
      <c r="W65" s="53" t="n">
        <f aca="false">ROUND(V65/$O65*100,0)</f>
        <v>5</v>
      </c>
    </row>
    <row r="66" customFormat="false" ht="12.8" hidden="false" customHeight="false" outlineLevel="0" collapsed="false">
      <c r="A66" s="96" t="n">
        <v>30300</v>
      </c>
      <c r="B66" s="90" t="s">
        <v>302</v>
      </c>
      <c r="C66" s="89" t="n">
        <v>633006</v>
      </c>
      <c r="D66" s="101"/>
      <c r="E66" s="89" t="n">
        <v>41</v>
      </c>
      <c r="F66" s="90" t="s">
        <v>101</v>
      </c>
      <c r="G66" s="61" t="s">
        <v>303</v>
      </c>
      <c r="H66" s="49" t="n">
        <v>920</v>
      </c>
      <c r="I66" s="49" t="n">
        <v>0</v>
      </c>
      <c r="J66" s="49" t="n">
        <f aca="false">I66</f>
        <v>0</v>
      </c>
      <c r="K66" s="51"/>
      <c r="L66" s="55"/>
      <c r="M66" s="55"/>
      <c r="N66" s="55"/>
      <c r="O66" s="49" t="n">
        <f aca="false">H66+SUM(K66:N66)</f>
        <v>920</v>
      </c>
      <c r="P66" s="51" t="n">
        <v>0</v>
      </c>
      <c r="Q66" s="53" t="n">
        <f aca="false">ROUND(P66/$O66*100,0)</f>
        <v>0</v>
      </c>
      <c r="R66" s="51" t="n">
        <v>0</v>
      </c>
      <c r="S66" s="53" t="n">
        <f aca="false">ROUND(R66/$O66*100,0)</f>
        <v>0</v>
      </c>
      <c r="T66" s="55" t="n">
        <v>0</v>
      </c>
      <c r="U66" s="53" t="n">
        <f aca="false">ROUND(T66/$O66*100,0)</f>
        <v>0</v>
      </c>
      <c r="V66" s="55" t="n">
        <v>0</v>
      </c>
      <c r="W66" s="53" t="n">
        <f aca="false">ROUND(V66/$O66*100,0)</f>
        <v>0</v>
      </c>
    </row>
    <row r="67" customFormat="false" ht="12.8" hidden="false" customHeight="false" outlineLevel="0" collapsed="false">
      <c r="A67" s="96" t="n">
        <v>30300</v>
      </c>
      <c r="B67" s="90" t="s">
        <v>302</v>
      </c>
      <c r="C67" s="89" t="n">
        <v>637004</v>
      </c>
      <c r="D67" s="101" t="n">
        <v>1</v>
      </c>
      <c r="E67" s="89" t="n">
        <v>41</v>
      </c>
      <c r="F67" s="90" t="s">
        <v>101</v>
      </c>
      <c r="G67" s="61" t="s">
        <v>304</v>
      </c>
      <c r="H67" s="49" t="n">
        <v>490</v>
      </c>
      <c r="I67" s="49" t="n">
        <f aca="false">H67</f>
        <v>490</v>
      </c>
      <c r="J67" s="49" t="n">
        <f aca="false">I67</f>
        <v>490</v>
      </c>
      <c r="K67" s="51"/>
      <c r="L67" s="55"/>
      <c r="M67" s="55"/>
      <c r="N67" s="55" t="n">
        <v>-240</v>
      </c>
      <c r="O67" s="49" t="n">
        <f aca="false">H67+SUM(K67:N67)</f>
        <v>250</v>
      </c>
      <c r="P67" s="51" t="n">
        <v>0</v>
      </c>
      <c r="Q67" s="53" t="n">
        <f aca="false">ROUND(P67/$O67*100,0)</f>
        <v>0</v>
      </c>
      <c r="R67" s="51" t="n">
        <v>0</v>
      </c>
      <c r="S67" s="53" t="n">
        <f aca="false">ROUND(R67/$O67*100,0)</f>
        <v>0</v>
      </c>
      <c r="T67" s="55" t="n">
        <v>0</v>
      </c>
      <c r="U67" s="53" t="n">
        <f aca="false">ROUND(T67/$O67*100,0)</f>
        <v>0</v>
      </c>
      <c r="V67" s="55" t="n">
        <v>240</v>
      </c>
      <c r="W67" s="53" t="n">
        <f aca="false">ROUND(V67/$O67*100,0)</f>
        <v>96</v>
      </c>
    </row>
    <row r="68" customFormat="false" ht="12.8" hidden="false" customHeight="false" outlineLevel="0" collapsed="false">
      <c r="A68" s="96" t="n">
        <v>30300</v>
      </c>
      <c r="B68" s="90" t="s">
        <v>302</v>
      </c>
      <c r="C68" s="89" t="n">
        <v>637004</v>
      </c>
      <c r="D68" s="101" t="n">
        <v>2</v>
      </c>
      <c r="E68" s="89" t="n">
        <v>41</v>
      </c>
      <c r="F68" s="90" t="s">
        <v>101</v>
      </c>
      <c r="G68" s="61" t="s">
        <v>305</v>
      </c>
      <c r="H68" s="49" t="n">
        <v>2500</v>
      </c>
      <c r="I68" s="49" t="n">
        <f aca="false">H68</f>
        <v>2500</v>
      </c>
      <c r="J68" s="49" t="n">
        <f aca="false">I68</f>
        <v>2500</v>
      </c>
      <c r="K68" s="51"/>
      <c r="L68" s="55"/>
      <c r="M68" s="55"/>
      <c r="N68" s="55"/>
      <c r="O68" s="49" t="n">
        <f aca="false">H68+SUM(K68:N68)</f>
        <v>2500</v>
      </c>
      <c r="P68" s="51" t="n">
        <v>303.6</v>
      </c>
      <c r="Q68" s="53" t="n">
        <f aca="false">ROUND(P68/$O68*100,0)</f>
        <v>12</v>
      </c>
      <c r="R68" s="51" t="n">
        <v>303.6</v>
      </c>
      <c r="S68" s="53" t="n">
        <f aca="false">ROUND(R68/$O68*100,0)</f>
        <v>12</v>
      </c>
      <c r="T68" s="55" t="n">
        <v>303.6</v>
      </c>
      <c r="U68" s="53" t="n">
        <f aca="false">ROUND(T68/$O68*100,0)</f>
        <v>12</v>
      </c>
      <c r="V68" s="55" t="n">
        <v>2437.4</v>
      </c>
      <c r="W68" s="53" t="n">
        <f aca="false">ROUND(V68/$O68*100,0)</f>
        <v>97</v>
      </c>
    </row>
    <row r="69" customFormat="false" ht="12.8" hidden="false" customHeight="false" outlineLevel="0" collapsed="false">
      <c r="A69" s="96" t="n">
        <v>30300</v>
      </c>
      <c r="B69" s="90" t="s">
        <v>302</v>
      </c>
      <c r="C69" s="89" t="n">
        <v>637005</v>
      </c>
      <c r="D69" s="101"/>
      <c r="E69" s="89" t="n">
        <v>41</v>
      </c>
      <c r="F69" s="90" t="s">
        <v>101</v>
      </c>
      <c r="G69" s="61" t="s">
        <v>306</v>
      </c>
      <c r="H69" s="49" t="n">
        <v>1500</v>
      </c>
      <c r="I69" s="49" t="n">
        <v>0</v>
      </c>
      <c r="J69" s="49" t="n">
        <v>0</v>
      </c>
      <c r="K69" s="51"/>
      <c r="L69" s="55"/>
      <c r="M69" s="55"/>
      <c r="N69" s="55"/>
      <c r="O69" s="49" t="n">
        <f aca="false">H69+SUM(K69:N69)</f>
        <v>1500</v>
      </c>
      <c r="P69" s="51" t="n">
        <v>0</v>
      </c>
      <c r="Q69" s="53" t="n">
        <f aca="false">ROUND(P69/$O69*100,0)</f>
        <v>0</v>
      </c>
      <c r="R69" s="51" t="n">
        <v>0</v>
      </c>
      <c r="S69" s="53" t="n">
        <f aca="false">ROUND(R69/$O69*100,0)</f>
        <v>0</v>
      </c>
      <c r="T69" s="55" t="n">
        <v>0</v>
      </c>
      <c r="U69" s="53" t="n">
        <f aca="false">ROUND(T69/$O69*100,0)</f>
        <v>0</v>
      </c>
      <c r="V69" s="55" t="n">
        <v>0</v>
      </c>
      <c r="W69" s="53" t="n">
        <f aca="false">ROUND(V69/$O69*100,0)</f>
        <v>0</v>
      </c>
    </row>
    <row r="70" customFormat="false" ht="12.8" hidden="false" customHeight="false" outlineLevel="0" collapsed="false">
      <c r="A70" s="96" t="n">
        <v>30300</v>
      </c>
      <c r="B70" s="111" t="s">
        <v>307</v>
      </c>
      <c r="C70" s="89" t="n">
        <v>632001</v>
      </c>
      <c r="D70" s="101"/>
      <c r="E70" s="89" t="n">
        <v>41</v>
      </c>
      <c r="F70" s="90" t="s">
        <v>101</v>
      </c>
      <c r="G70" s="61" t="s">
        <v>308</v>
      </c>
      <c r="H70" s="49" t="n">
        <v>198</v>
      </c>
      <c r="I70" s="49" t="n">
        <f aca="false">H70</f>
        <v>198</v>
      </c>
      <c r="J70" s="49" t="n">
        <f aca="false">I70</f>
        <v>198</v>
      </c>
      <c r="K70" s="51"/>
      <c r="L70" s="55"/>
      <c r="M70" s="55"/>
      <c r="N70" s="55"/>
      <c r="O70" s="49" t="n">
        <f aca="false">H70+SUM(K70:N70)</f>
        <v>198</v>
      </c>
      <c r="P70" s="51" t="n">
        <v>36</v>
      </c>
      <c r="Q70" s="53" t="n">
        <f aca="false">ROUND(P70/$O70*100,0)</f>
        <v>18</v>
      </c>
      <c r="R70" s="51" t="n">
        <v>90</v>
      </c>
      <c r="S70" s="53" t="n">
        <f aca="false">ROUND(R70/$O70*100,0)</f>
        <v>45</v>
      </c>
      <c r="T70" s="55" t="n">
        <v>144</v>
      </c>
      <c r="U70" s="53" t="n">
        <f aca="false">ROUND(T70/$O70*100,0)</f>
        <v>73</v>
      </c>
      <c r="V70" s="55" t="n">
        <v>198</v>
      </c>
      <c r="W70" s="53" t="n">
        <f aca="false">ROUND(V70/$O70*100,0)</f>
        <v>100</v>
      </c>
    </row>
    <row r="71" customFormat="false" ht="12.8" hidden="false" customHeight="false" outlineLevel="0" collapsed="false">
      <c r="A71" s="103" t="n">
        <v>30300</v>
      </c>
      <c r="B71" s="127"/>
      <c r="C71" s="128"/>
      <c r="D71" s="129"/>
      <c r="E71" s="128"/>
      <c r="F71" s="127"/>
      <c r="G71" s="107" t="s">
        <v>41</v>
      </c>
      <c r="H71" s="108" t="n">
        <f aca="false">H25+SUM(H35:H70)</f>
        <v>82209</v>
      </c>
      <c r="I71" s="108" t="n">
        <f aca="false">I25+SUM(I35:I70)</f>
        <v>84864</v>
      </c>
      <c r="J71" s="108" t="n">
        <f aca="false">J25+SUM(J35:J70)</f>
        <v>85262</v>
      </c>
      <c r="K71" s="109" t="n">
        <f aca="false">K25+SUM(K35:K70)</f>
        <v>-744.13</v>
      </c>
      <c r="L71" s="108" t="n">
        <f aca="false">L25+SUM(L35:L70)</f>
        <v>230</v>
      </c>
      <c r="M71" s="108" t="n">
        <f aca="false">M25+SUM(M35:M70)</f>
        <v>0</v>
      </c>
      <c r="N71" s="108" t="n">
        <f aca="false">N25+SUM(N35:N70)</f>
        <v>180</v>
      </c>
      <c r="O71" s="108" t="n">
        <f aca="false">O25+SUM(O35:O70)</f>
        <v>83683.07</v>
      </c>
      <c r="P71" s="108" t="n">
        <f aca="false">P25+SUM(P35:P70)</f>
        <v>11519.11</v>
      </c>
      <c r="Q71" s="110" t="n">
        <f aca="false">ROUND(P71/$O71*100,0)</f>
        <v>14</v>
      </c>
      <c r="R71" s="108" t="n">
        <f aca="false">R25+SUM(R35:R70)</f>
        <v>23554.6</v>
      </c>
      <c r="S71" s="110" t="n">
        <f aca="false">ROUND(R71/$O71*100,0)</f>
        <v>28</v>
      </c>
      <c r="T71" s="108" t="n">
        <f aca="false">T25+SUM(T35:T70)</f>
        <v>31742.84</v>
      </c>
      <c r="U71" s="110" t="n">
        <f aca="false">ROUND(T71/$O71*100,0)</f>
        <v>38</v>
      </c>
      <c r="V71" s="108" t="n">
        <f aca="false">V25+SUM(V35:V70)</f>
        <v>44653.9</v>
      </c>
      <c r="W71" s="110" t="n">
        <f aca="false">ROUND(V71/$O71*100,0)</f>
        <v>53</v>
      </c>
    </row>
    <row r="72" customFormat="false" ht="12.8" hidden="false" customHeight="false" outlineLevel="0" collapsed="false">
      <c r="A72" s="96" t="n">
        <v>30400</v>
      </c>
      <c r="B72" s="97" t="s">
        <v>179</v>
      </c>
      <c r="C72" s="89" t="n">
        <v>637001</v>
      </c>
      <c r="D72" s="101"/>
      <c r="E72" s="89" t="n">
        <v>41</v>
      </c>
      <c r="F72" s="90" t="s">
        <v>101</v>
      </c>
      <c r="G72" s="61" t="s">
        <v>309</v>
      </c>
      <c r="H72" s="49" t="n">
        <v>600</v>
      </c>
      <c r="I72" s="49" t="n">
        <f aca="false">H72</f>
        <v>600</v>
      </c>
      <c r="J72" s="49" t="n">
        <f aca="false">I72</f>
        <v>600</v>
      </c>
      <c r="K72" s="51"/>
      <c r="L72" s="55"/>
      <c r="M72" s="55"/>
      <c r="N72" s="55"/>
      <c r="O72" s="49" t="n">
        <f aca="false">H72+SUM(K72:N72)</f>
        <v>600</v>
      </c>
      <c r="P72" s="51" t="n">
        <v>162</v>
      </c>
      <c r="Q72" s="53" t="n">
        <f aca="false">ROUND(P72/$O72*100,0)</f>
        <v>27</v>
      </c>
      <c r="R72" s="51" t="n">
        <v>212</v>
      </c>
      <c r="S72" s="53" t="n">
        <f aca="false">ROUND(R72/$O72*100,0)</f>
        <v>35</v>
      </c>
      <c r="T72" s="55" t="n">
        <v>252</v>
      </c>
      <c r="U72" s="53" t="n">
        <f aca="false">ROUND(T72/$O72*100,0)</f>
        <v>42</v>
      </c>
      <c r="V72" s="55" t="n">
        <v>375</v>
      </c>
      <c r="W72" s="53" t="n">
        <f aca="false">ROUND(V72/$O72*100,0)</f>
        <v>63</v>
      </c>
    </row>
    <row r="73" customFormat="false" ht="12.8" hidden="false" customHeight="false" outlineLevel="0" collapsed="false">
      <c r="A73" s="103" t="n">
        <v>30400</v>
      </c>
      <c r="B73" s="127"/>
      <c r="C73" s="128"/>
      <c r="D73" s="129"/>
      <c r="E73" s="128"/>
      <c r="F73" s="127"/>
      <c r="G73" s="107" t="s">
        <v>42</v>
      </c>
      <c r="H73" s="108" t="n">
        <f aca="false">SUM(H72)</f>
        <v>600</v>
      </c>
      <c r="I73" s="108" t="n">
        <f aca="false">SUM(I72)</f>
        <v>600</v>
      </c>
      <c r="J73" s="108" t="n">
        <f aca="false">SUM(J72)</f>
        <v>600</v>
      </c>
      <c r="K73" s="109" t="n">
        <f aca="false">SUM(K72)</f>
        <v>0</v>
      </c>
      <c r="L73" s="108" t="n">
        <f aca="false">SUM(L72)</f>
        <v>0</v>
      </c>
      <c r="M73" s="108" t="n">
        <f aca="false">SUM(M72)</f>
        <v>0</v>
      </c>
      <c r="N73" s="108" t="n">
        <f aca="false">SUM(N72)</f>
        <v>0</v>
      </c>
      <c r="O73" s="108" t="n">
        <f aca="false">SUM(O72)</f>
        <v>600</v>
      </c>
      <c r="P73" s="109" t="n">
        <f aca="false">SUM(P72)</f>
        <v>162</v>
      </c>
      <c r="Q73" s="110" t="n">
        <f aca="false">ROUND(P73/$O73*100,0)</f>
        <v>27</v>
      </c>
      <c r="R73" s="109" t="n">
        <f aca="false">SUM(R72)</f>
        <v>212</v>
      </c>
      <c r="S73" s="110" t="n">
        <f aca="false">ROUND(R73/$O73*100,0)</f>
        <v>35</v>
      </c>
      <c r="T73" s="108" t="n">
        <f aca="false">SUM(T72)</f>
        <v>252</v>
      </c>
      <c r="U73" s="110" t="n">
        <f aca="false">ROUND(T73/$O73*100,0)</f>
        <v>42</v>
      </c>
      <c r="V73" s="108" t="n">
        <f aca="false">SUM(V72)</f>
        <v>375</v>
      </c>
      <c r="W73" s="110" t="n">
        <f aca="false">ROUND(V73/$O73*100,0)</f>
        <v>63</v>
      </c>
    </row>
    <row r="74" customFormat="false" ht="12.8" hidden="false" customHeight="false" outlineLevel="0" collapsed="false">
      <c r="A74" s="96" t="n">
        <v>30500</v>
      </c>
      <c r="B74" s="97" t="s">
        <v>179</v>
      </c>
      <c r="C74" s="83" t="n">
        <v>633002</v>
      </c>
      <c r="D74" s="84"/>
      <c r="E74" s="83" t="n">
        <v>41</v>
      </c>
      <c r="F74" s="85" t="s">
        <v>101</v>
      </c>
      <c r="G74" s="47" t="s">
        <v>310</v>
      </c>
      <c r="H74" s="49" t="n">
        <v>300</v>
      </c>
      <c r="I74" s="49" t="n">
        <v>0</v>
      </c>
      <c r="J74" s="49" t="n">
        <f aca="false">I74</f>
        <v>0</v>
      </c>
      <c r="K74" s="51"/>
      <c r="L74" s="55" t="n">
        <v>150</v>
      </c>
      <c r="M74" s="55"/>
      <c r="N74" s="55"/>
      <c r="O74" s="49" t="n">
        <f aca="false">H74+SUM(K74:N74)</f>
        <v>450</v>
      </c>
      <c r="P74" s="51" t="n">
        <v>0</v>
      </c>
      <c r="Q74" s="53" t="n">
        <f aca="false">ROUND(P74/$O74*100,0)</f>
        <v>0</v>
      </c>
      <c r="R74" s="51" t="n">
        <v>91.2</v>
      </c>
      <c r="S74" s="53" t="n">
        <f aca="false">ROUND(R74/$O74*100,0)</f>
        <v>20</v>
      </c>
      <c r="T74" s="55" t="n">
        <v>447.2</v>
      </c>
      <c r="U74" s="53" t="n">
        <f aca="false">ROUND(T74/$O74*100,0)</f>
        <v>99</v>
      </c>
      <c r="V74" s="55" t="n">
        <v>447.2</v>
      </c>
      <c r="W74" s="53" t="n">
        <f aca="false">ROUND(V74/$O74*100,0)</f>
        <v>99</v>
      </c>
    </row>
    <row r="75" customFormat="false" ht="12.8" hidden="false" customHeight="false" outlineLevel="0" collapsed="false">
      <c r="A75" s="96" t="n">
        <v>30500</v>
      </c>
      <c r="B75" s="97" t="s">
        <v>179</v>
      </c>
      <c r="C75" s="83" t="n">
        <v>633003</v>
      </c>
      <c r="D75" s="84"/>
      <c r="E75" s="83" t="n">
        <v>41</v>
      </c>
      <c r="F75" s="85" t="s">
        <v>101</v>
      </c>
      <c r="G75" s="47" t="s">
        <v>311</v>
      </c>
      <c r="H75" s="49" t="n">
        <v>1200</v>
      </c>
      <c r="I75" s="49" t="n">
        <v>1500</v>
      </c>
      <c r="J75" s="49" t="n">
        <f aca="false">I75</f>
        <v>1500</v>
      </c>
      <c r="K75" s="51" t="n">
        <v>-280.4</v>
      </c>
      <c r="L75" s="55" t="n">
        <v>-150</v>
      </c>
      <c r="M75" s="55"/>
      <c r="N75" s="55" t="n">
        <v>374.49</v>
      </c>
      <c r="O75" s="49" t="n">
        <f aca="false">H75+SUM(K75:N75)</f>
        <v>1144.09</v>
      </c>
      <c r="P75" s="51" t="n">
        <v>149.2</v>
      </c>
      <c r="Q75" s="53" t="n">
        <f aca="false">ROUND(P75/$O75*100,0)</f>
        <v>13</v>
      </c>
      <c r="R75" s="51" t="n">
        <v>300.2</v>
      </c>
      <c r="S75" s="53" t="n">
        <f aca="false">ROUND(R75/$O75*100,0)</f>
        <v>26</v>
      </c>
      <c r="T75" s="55" t="n">
        <v>300.2</v>
      </c>
      <c r="U75" s="53" t="n">
        <f aca="false">ROUND(T75/$O75*100,0)</f>
        <v>26</v>
      </c>
      <c r="V75" s="55" t="n">
        <v>1144.09</v>
      </c>
      <c r="W75" s="53" t="n">
        <f aca="false">ROUND(V75/$O75*100,0)</f>
        <v>100</v>
      </c>
    </row>
    <row r="76" customFormat="false" ht="12.8" hidden="false" customHeight="false" outlineLevel="0" collapsed="false">
      <c r="A76" s="96" t="n">
        <v>30500</v>
      </c>
      <c r="B76" s="97" t="s">
        <v>179</v>
      </c>
      <c r="C76" s="83" t="n">
        <v>633004</v>
      </c>
      <c r="D76" s="84"/>
      <c r="E76" s="83" t="n">
        <v>41</v>
      </c>
      <c r="F76" s="85" t="s">
        <v>101</v>
      </c>
      <c r="G76" s="47" t="s">
        <v>285</v>
      </c>
      <c r="H76" s="49" t="n">
        <v>0</v>
      </c>
      <c r="I76" s="49" t="n">
        <f aca="false">H76</f>
        <v>0</v>
      </c>
      <c r="J76" s="49" t="n">
        <f aca="false">I76</f>
        <v>0</v>
      </c>
      <c r="K76" s="51" t="n">
        <v>200</v>
      </c>
      <c r="L76" s="55"/>
      <c r="M76" s="55"/>
      <c r="N76" s="55" t="n">
        <v>-105.01</v>
      </c>
      <c r="O76" s="49" t="n">
        <f aca="false">H76+SUM(K76:N76)</f>
        <v>94.99</v>
      </c>
      <c r="P76" s="51" t="n">
        <v>94.99</v>
      </c>
      <c r="Q76" s="53" t="n">
        <f aca="false">ROUND(P76/$O76*100,0)</f>
        <v>100</v>
      </c>
      <c r="R76" s="51" t="n">
        <v>94.99</v>
      </c>
      <c r="S76" s="53" t="n">
        <f aca="false">ROUND(R76/$O76*100,0)</f>
        <v>100</v>
      </c>
      <c r="T76" s="55" t="n">
        <v>94.99</v>
      </c>
      <c r="U76" s="53" t="n">
        <f aca="false">ROUND(T76/$O76*100,0)</f>
        <v>100</v>
      </c>
      <c r="V76" s="55" t="n">
        <v>94.99</v>
      </c>
      <c r="W76" s="53" t="n">
        <f aca="false">ROUND(V76/$O76*100,0)</f>
        <v>100</v>
      </c>
    </row>
    <row r="77" customFormat="false" ht="12.8" hidden="false" customHeight="false" outlineLevel="0" collapsed="false">
      <c r="A77" s="96" t="n">
        <v>30500</v>
      </c>
      <c r="B77" s="97" t="s">
        <v>179</v>
      </c>
      <c r="C77" s="83" t="n">
        <v>633006</v>
      </c>
      <c r="D77" s="84"/>
      <c r="E77" s="83" t="n">
        <v>41</v>
      </c>
      <c r="F77" s="85" t="s">
        <v>101</v>
      </c>
      <c r="G77" s="61" t="s">
        <v>193</v>
      </c>
      <c r="H77" s="49" t="n">
        <v>1200</v>
      </c>
      <c r="I77" s="49" t="n">
        <f aca="false">H77</f>
        <v>1200</v>
      </c>
      <c r="J77" s="49" t="n">
        <f aca="false">I77</f>
        <v>1200</v>
      </c>
      <c r="K77" s="51"/>
      <c r="L77" s="55"/>
      <c r="M77" s="55"/>
      <c r="N77" s="55"/>
      <c r="O77" s="49" t="n">
        <f aca="false">H77+SUM(K77:N77)</f>
        <v>1200</v>
      </c>
      <c r="P77" s="51" t="n">
        <v>551.63</v>
      </c>
      <c r="Q77" s="53" t="n">
        <f aca="false">ROUND(P77/$O77*100,0)</f>
        <v>46</v>
      </c>
      <c r="R77" s="51" t="n">
        <v>825.27</v>
      </c>
      <c r="S77" s="53" t="n">
        <f aca="false">ROUND(R77/$O77*100,0)</f>
        <v>69</v>
      </c>
      <c r="T77" s="55" t="n">
        <v>1162.23</v>
      </c>
      <c r="U77" s="53" t="n">
        <f aca="false">ROUND(T77/$O77*100,0)</f>
        <v>97</v>
      </c>
      <c r="V77" s="55" t="n">
        <v>1197.1</v>
      </c>
      <c r="W77" s="53" t="n">
        <f aca="false">ROUND(V77/$O77*100,0)</f>
        <v>100</v>
      </c>
    </row>
    <row r="78" customFormat="false" ht="12.8" hidden="false" customHeight="false" outlineLevel="0" collapsed="false">
      <c r="A78" s="96" t="n">
        <v>30500</v>
      </c>
      <c r="B78" s="97" t="s">
        <v>179</v>
      </c>
      <c r="C78" s="83" t="n">
        <v>633013</v>
      </c>
      <c r="D78" s="84"/>
      <c r="E78" s="83" t="n">
        <v>41</v>
      </c>
      <c r="F78" s="85" t="s">
        <v>101</v>
      </c>
      <c r="G78" s="47" t="s">
        <v>312</v>
      </c>
      <c r="H78" s="49" t="n">
        <v>1500</v>
      </c>
      <c r="I78" s="49" t="n">
        <f aca="false">H78</f>
        <v>1500</v>
      </c>
      <c r="J78" s="49" t="n">
        <f aca="false">I78</f>
        <v>1500</v>
      </c>
      <c r="K78" s="51"/>
      <c r="L78" s="55"/>
      <c r="M78" s="55"/>
      <c r="N78" s="55" t="n">
        <v>100</v>
      </c>
      <c r="O78" s="49" t="n">
        <f aca="false">H78+SUM(K78:N78)</f>
        <v>1600</v>
      </c>
      <c r="P78" s="51" t="n">
        <v>350</v>
      </c>
      <c r="Q78" s="53" t="n">
        <f aca="false">ROUND(P78/$O78*100,0)</f>
        <v>22</v>
      </c>
      <c r="R78" s="51" t="n">
        <v>700</v>
      </c>
      <c r="S78" s="53" t="n">
        <f aca="false">ROUND(R78/$O78*100,0)</f>
        <v>44</v>
      </c>
      <c r="T78" s="55" t="n">
        <v>1153.2</v>
      </c>
      <c r="U78" s="53" t="n">
        <f aca="false">ROUND(T78/$O78*100,0)</f>
        <v>72</v>
      </c>
      <c r="V78" s="55" t="n">
        <v>1563.13</v>
      </c>
      <c r="W78" s="53" t="n">
        <f aca="false">ROUND(V78/$O78*100,0)</f>
        <v>98</v>
      </c>
    </row>
    <row r="79" customFormat="false" ht="12.8" hidden="false" customHeight="false" outlineLevel="0" collapsed="false">
      <c r="A79" s="96" t="n">
        <v>30500</v>
      </c>
      <c r="B79" s="97" t="s">
        <v>179</v>
      </c>
      <c r="C79" s="83" t="n">
        <v>635002</v>
      </c>
      <c r="D79" s="84"/>
      <c r="E79" s="83" t="n">
        <v>41</v>
      </c>
      <c r="F79" s="85" t="s">
        <v>101</v>
      </c>
      <c r="G79" s="47" t="s">
        <v>313</v>
      </c>
      <c r="H79" s="49" t="n">
        <v>200</v>
      </c>
      <c r="I79" s="49" t="n">
        <f aca="false">H79</f>
        <v>200</v>
      </c>
      <c r="J79" s="49" t="n">
        <f aca="false">I79</f>
        <v>200</v>
      </c>
      <c r="K79" s="51"/>
      <c r="L79" s="55"/>
      <c r="M79" s="55"/>
      <c r="N79" s="55"/>
      <c r="O79" s="49" t="n">
        <f aca="false">H79+SUM(K79:N79)</f>
        <v>200</v>
      </c>
      <c r="P79" s="51" t="n">
        <v>0</v>
      </c>
      <c r="Q79" s="53" t="n">
        <f aca="false">ROUND(P79/$O79*100,0)</f>
        <v>0</v>
      </c>
      <c r="R79" s="51" t="n">
        <v>0</v>
      </c>
      <c r="S79" s="53" t="n">
        <f aca="false">ROUND(R79/$O79*100,0)</f>
        <v>0</v>
      </c>
      <c r="T79" s="55" t="n">
        <v>0</v>
      </c>
      <c r="U79" s="53" t="n">
        <f aca="false">ROUND(T79/$O79*100,0)</f>
        <v>0</v>
      </c>
      <c r="V79" s="55" t="n">
        <v>173.04</v>
      </c>
      <c r="W79" s="53" t="n">
        <f aca="false">ROUND(V79/$O79*100,0)</f>
        <v>87</v>
      </c>
    </row>
    <row r="80" customFormat="false" ht="12.8" hidden="false" customHeight="false" outlineLevel="0" collapsed="false">
      <c r="A80" s="96" t="n">
        <v>30500</v>
      </c>
      <c r="B80" s="97" t="s">
        <v>179</v>
      </c>
      <c r="C80" s="83" t="n">
        <v>635010</v>
      </c>
      <c r="D80" s="84"/>
      <c r="E80" s="83" t="n">
        <v>41</v>
      </c>
      <c r="F80" s="85" t="s">
        <v>101</v>
      </c>
      <c r="G80" s="47" t="s">
        <v>314</v>
      </c>
      <c r="H80" s="49" t="n">
        <v>400</v>
      </c>
      <c r="I80" s="49" t="n">
        <f aca="false">H80</f>
        <v>400</v>
      </c>
      <c r="J80" s="49" t="n">
        <f aca="false">I80</f>
        <v>400</v>
      </c>
      <c r="K80" s="51"/>
      <c r="L80" s="55"/>
      <c r="M80" s="55"/>
      <c r="N80" s="55" t="n">
        <f aca="false">-169.48-100</f>
        <v>-269.48</v>
      </c>
      <c r="O80" s="49" t="n">
        <f aca="false">H80+SUM(K80:N80)</f>
        <v>130.52</v>
      </c>
      <c r="P80" s="51" t="n">
        <v>0</v>
      </c>
      <c r="Q80" s="53" t="n">
        <f aca="false">ROUND(P80/$O80*100,0)</f>
        <v>0</v>
      </c>
      <c r="R80" s="51" t="n">
        <v>69.84</v>
      </c>
      <c r="S80" s="53" t="n">
        <f aca="false">ROUND(R80/$O80*100,0)</f>
        <v>54</v>
      </c>
      <c r="T80" s="55" t="n">
        <v>69.84</v>
      </c>
      <c r="U80" s="53" t="n">
        <f aca="false">ROUND(T80/$O80*100,0)</f>
        <v>54</v>
      </c>
      <c r="V80" s="55" t="n">
        <v>69.84</v>
      </c>
      <c r="W80" s="53" t="n">
        <f aca="false">ROUND(V80/$O80*100,0)</f>
        <v>54</v>
      </c>
    </row>
    <row r="81" customFormat="false" ht="12.8" hidden="false" customHeight="false" outlineLevel="0" collapsed="false">
      <c r="A81" s="96" t="n">
        <v>30500</v>
      </c>
      <c r="B81" s="97" t="s">
        <v>179</v>
      </c>
      <c r="C81" s="83" t="n">
        <v>637005</v>
      </c>
      <c r="D81" s="84"/>
      <c r="E81" s="83" t="n">
        <v>41</v>
      </c>
      <c r="F81" s="85" t="s">
        <v>101</v>
      </c>
      <c r="G81" s="47" t="s">
        <v>273</v>
      </c>
      <c r="H81" s="49" t="n">
        <v>100</v>
      </c>
      <c r="I81" s="49" t="n">
        <f aca="false">H81</f>
        <v>100</v>
      </c>
      <c r="J81" s="49" t="n">
        <f aca="false">I81</f>
        <v>100</v>
      </c>
      <c r="K81" s="51"/>
      <c r="L81" s="55"/>
      <c r="M81" s="55"/>
      <c r="N81" s="55" t="n">
        <v>-100</v>
      </c>
      <c r="O81" s="49" t="n">
        <f aca="false">H81+SUM(K81:N81)</f>
        <v>0</v>
      </c>
      <c r="P81" s="51" t="n">
        <v>0</v>
      </c>
      <c r="Q81" s="53" t="e">
        <f aca="false">ROUND(P81/$O81*100,0)</f>
        <v>#DIV/0!</v>
      </c>
      <c r="R81" s="51" t="n">
        <v>0</v>
      </c>
      <c r="S81" s="53" t="e">
        <f aca="false">ROUND(R81/$O81*100,0)</f>
        <v>#DIV/0!</v>
      </c>
      <c r="T81" s="55" t="n">
        <v>0</v>
      </c>
      <c r="U81" s="53" t="e">
        <f aca="false">ROUND(T81/$O81*100,0)</f>
        <v>#DIV/0!</v>
      </c>
      <c r="V81" s="55" t="n">
        <v>0</v>
      </c>
      <c r="W81" s="53" t="e">
        <f aca="false">ROUND(V81/$O81*100,0)</f>
        <v>#DIV/0!</v>
      </c>
    </row>
    <row r="82" customFormat="false" ht="12.8" hidden="false" customHeight="false" outlineLevel="0" collapsed="false">
      <c r="A82" s="96" t="n">
        <v>30500</v>
      </c>
      <c r="B82" s="97" t="s">
        <v>179</v>
      </c>
      <c r="C82" s="83" t="n">
        <v>637015</v>
      </c>
      <c r="D82" s="84"/>
      <c r="E82" s="83" t="n">
        <v>41</v>
      </c>
      <c r="F82" s="85" t="s">
        <v>101</v>
      </c>
      <c r="G82" s="47" t="s">
        <v>315</v>
      </c>
      <c r="H82" s="49" t="n">
        <v>0</v>
      </c>
      <c r="I82" s="49" t="n">
        <f aca="false">H82</f>
        <v>0</v>
      </c>
      <c r="J82" s="49" t="n">
        <f aca="false">I82</f>
        <v>0</v>
      </c>
      <c r="K82" s="51" t="n">
        <v>80.4</v>
      </c>
      <c r="L82" s="55"/>
      <c r="M82" s="55"/>
      <c r="N82" s="55"/>
      <c r="O82" s="49" t="n">
        <f aca="false">H82+SUM(K82:N82)</f>
        <v>80.4</v>
      </c>
      <c r="P82" s="51" t="n">
        <v>0</v>
      </c>
      <c r="Q82" s="53" t="n">
        <f aca="false">ROUND(P82/$O82*100,0)</f>
        <v>0</v>
      </c>
      <c r="R82" s="51" t="n">
        <v>80.4</v>
      </c>
      <c r="S82" s="53" t="n">
        <f aca="false">ROUND(R82/$O82*100,0)</f>
        <v>100</v>
      </c>
      <c r="T82" s="55" t="n">
        <v>80.4</v>
      </c>
      <c r="U82" s="53" t="n">
        <f aca="false">ROUND(T82/$O82*100,0)</f>
        <v>100</v>
      </c>
      <c r="V82" s="55" t="n">
        <v>80.4</v>
      </c>
      <c r="W82" s="53" t="n">
        <f aca="false">ROUND(V82/$O82*100,0)</f>
        <v>100</v>
      </c>
    </row>
    <row r="83" customFormat="false" ht="12.8" hidden="false" customHeight="false" outlineLevel="0" collapsed="false">
      <c r="A83" s="103" t="n">
        <v>30500</v>
      </c>
      <c r="B83" s="127"/>
      <c r="C83" s="128"/>
      <c r="D83" s="129"/>
      <c r="E83" s="128"/>
      <c r="F83" s="127"/>
      <c r="G83" s="107" t="s">
        <v>316</v>
      </c>
      <c r="H83" s="108" t="n">
        <f aca="false">SUM(H74:H82)</f>
        <v>4900</v>
      </c>
      <c r="I83" s="108" t="n">
        <f aca="false">SUM(I74:I82)</f>
        <v>4900</v>
      </c>
      <c r="J83" s="108" t="n">
        <f aca="false">SUM(J74:J82)</f>
        <v>4900</v>
      </c>
      <c r="K83" s="109" t="n">
        <f aca="false">SUM(K74:K82)</f>
        <v>2.8421709430404E-014</v>
      </c>
      <c r="L83" s="108" t="n">
        <f aca="false">SUM(L74:L82)</f>
        <v>0</v>
      </c>
      <c r="M83" s="108" t="n">
        <f aca="false">SUM(M74:M82)</f>
        <v>0</v>
      </c>
      <c r="N83" s="108" t="n">
        <f aca="false">SUM(N74:N82)</f>
        <v>0</v>
      </c>
      <c r="O83" s="108" t="n">
        <f aca="false">SUM(O74:O82)</f>
        <v>4900</v>
      </c>
      <c r="P83" s="108" t="n">
        <f aca="false">SUM(P74:P82)</f>
        <v>1145.82</v>
      </c>
      <c r="Q83" s="110" t="n">
        <f aca="false">ROUND(P83/$O83*100,0)</f>
        <v>23</v>
      </c>
      <c r="R83" s="109" t="n">
        <f aca="false">SUM(R74:R82)</f>
        <v>2161.9</v>
      </c>
      <c r="S83" s="110" t="n">
        <f aca="false">ROUND(R83/$O83*100,0)</f>
        <v>44</v>
      </c>
      <c r="T83" s="108" t="n">
        <f aca="false">SUM(T74:T82)</f>
        <v>3308.06</v>
      </c>
      <c r="U83" s="110" t="n">
        <f aca="false">ROUND(T83/$O83*100,0)</f>
        <v>68</v>
      </c>
      <c r="V83" s="108" t="n">
        <f aca="false">SUM(V74:V82)</f>
        <v>4769.79</v>
      </c>
      <c r="W83" s="110" t="n">
        <f aca="false">ROUND(V83/$O83*100,0)</f>
        <v>97</v>
      </c>
    </row>
    <row r="84" customFormat="false" ht="12.8" hidden="false" customHeight="false" outlineLevel="0" collapsed="false">
      <c r="A84" s="96" t="n">
        <v>30600</v>
      </c>
      <c r="B84" s="97" t="s">
        <v>179</v>
      </c>
      <c r="C84" s="89" t="n">
        <v>634001</v>
      </c>
      <c r="D84" s="101" t="n">
        <v>1</v>
      </c>
      <c r="E84" s="89" t="n">
        <v>41</v>
      </c>
      <c r="F84" s="90" t="s">
        <v>101</v>
      </c>
      <c r="G84" s="61" t="s">
        <v>317</v>
      </c>
      <c r="H84" s="49" t="n">
        <v>1700</v>
      </c>
      <c r="I84" s="49" t="n">
        <f aca="false">H84</f>
        <v>1700</v>
      </c>
      <c r="J84" s="49" t="n">
        <f aca="false">I84</f>
        <v>1700</v>
      </c>
      <c r="K84" s="51"/>
      <c r="L84" s="55" t="n">
        <v>-200</v>
      </c>
      <c r="M84" s="55"/>
      <c r="N84" s="55"/>
      <c r="O84" s="49" t="n">
        <f aca="false">H84+SUM(K84:N84)</f>
        <v>1500</v>
      </c>
      <c r="P84" s="51" t="n">
        <v>188.28</v>
      </c>
      <c r="Q84" s="53" t="n">
        <f aca="false">ROUND(P84/$O84*100,0)</f>
        <v>13</v>
      </c>
      <c r="R84" s="51" t="n">
        <v>289.28</v>
      </c>
      <c r="S84" s="53" t="n">
        <f aca="false">ROUND(R84/$O84*100,0)</f>
        <v>19</v>
      </c>
      <c r="T84" s="55" t="n">
        <v>646.3</v>
      </c>
      <c r="U84" s="53" t="n">
        <f aca="false">ROUND(T84/$O84*100,0)</f>
        <v>43</v>
      </c>
      <c r="V84" s="55" t="n">
        <v>956.41</v>
      </c>
      <c r="W84" s="53" t="n">
        <f aca="false">ROUND(V84/$O84*100,0)</f>
        <v>64</v>
      </c>
    </row>
    <row r="85" customFormat="false" ht="12.8" hidden="false" customHeight="false" outlineLevel="0" collapsed="false">
      <c r="A85" s="96" t="n">
        <v>30600</v>
      </c>
      <c r="B85" s="97" t="s">
        <v>179</v>
      </c>
      <c r="C85" s="89" t="n">
        <v>634001</v>
      </c>
      <c r="D85" s="101" t="n">
        <v>2</v>
      </c>
      <c r="E85" s="89" t="n">
        <v>41</v>
      </c>
      <c r="F85" s="90" t="s">
        <v>101</v>
      </c>
      <c r="G85" s="61" t="s">
        <v>318</v>
      </c>
      <c r="H85" s="49" t="n">
        <v>320</v>
      </c>
      <c r="I85" s="49" t="n">
        <f aca="false">H85</f>
        <v>320</v>
      </c>
      <c r="J85" s="49" t="n">
        <f aca="false">I85</f>
        <v>320</v>
      </c>
      <c r="K85" s="51"/>
      <c r="L85" s="55"/>
      <c r="M85" s="55"/>
      <c r="N85" s="55" t="n">
        <v>-100</v>
      </c>
      <c r="O85" s="49" t="n">
        <f aca="false">H85+SUM(K85:N85)</f>
        <v>220</v>
      </c>
      <c r="P85" s="51" t="n">
        <v>0</v>
      </c>
      <c r="Q85" s="53" t="n">
        <f aca="false">ROUND(P85/$O85*100,0)</f>
        <v>0</v>
      </c>
      <c r="R85" s="51" t="n">
        <v>0</v>
      </c>
      <c r="S85" s="53" t="n">
        <f aca="false">ROUND(R85/$O85*100,0)</f>
        <v>0</v>
      </c>
      <c r="T85" s="55" t="n">
        <v>0</v>
      </c>
      <c r="U85" s="53" t="n">
        <f aca="false">ROUND(T85/$O85*100,0)</f>
        <v>0</v>
      </c>
      <c r="V85" s="55" t="n">
        <v>0</v>
      </c>
      <c r="W85" s="53" t="n">
        <f aca="false">ROUND(V85/$O85*100,0)</f>
        <v>0</v>
      </c>
    </row>
    <row r="86" customFormat="false" ht="12.8" hidden="false" customHeight="false" outlineLevel="0" collapsed="false">
      <c r="A86" s="96" t="n">
        <v>30600</v>
      </c>
      <c r="B86" s="97" t="s">
        <v>179</v>
      </c>
      <c r="C86" s="89" t="n">
        <v>634001</v>
      </c>
      <c r="D86" s="101" t="n">
        <v>3</v>
      </c>
      <c r="E86" s="89" t="n">
        <v>41</v>
      </c>
      <c r="F86" s="90" t="s">
        <v>101</v>
      </c>
      <c r="G86" s="61" t="s">
        <v>319</v>
      </c>
      <c r="H86" s="49" t="n">
        <v>1100</v>
      </c>
      <c r="I86" s="49" t="n">
        <f aca="false">H86</f>
        <v>1100</v>
      </c>
      <c r="J86" s="49" t="n">
        <f aca="false">I86</f>
        <v>1100</v>
      </c>
      <c r="K86" s="51" t="n">
        <v>-344.07</v>
      </c>
      <c r="L86" s="55"/>
      <c r="M86" s="55"/>
      <c r="N86" s="55"/>
      <c r="O86" s="49" t="n">
        <f aca="false">H86+SUM(K86:N86)</f>
        <v>755.93</v>
      </c>
      <c r="P86" s="51" t="n">
        <v>60</v>
      </c>
      <c r="Q86" s="53" t="n">
        <f aca="false">ROUND(P86/$O86*100,0)</f>
        <v>8</v>
      </c>
      <c r="R86" s="51" t="n">
        <v>60</v>
      </c>
      <c r="S86" s="53" t="n">
        <f aca="false">ROUND(R86/$O86*100,0)</f>
        <v>8</v>
      </c>
      <c r="T86" s="55" t="n">
        <v>60</v>
      </c>
      <c r="U86" s="53" t="n">
        <f aca="false">ROUND(T86/$O86*100,0)</f>
        <v>8</v>
      </c>
      <c r="V86" s="55" t="n">
        <v>637.57</v>
      </c>
      <c r="W86" s="53" t="n">
        <f aca="false">ROUND(V86/$O86*100,0)</f>
        <v>84</v>
      </c>
    </row>
    <row r="87" customFormat="false" ht="12.8" hidden="false" customHeight="false" outlineLevel="0" collapsed="false">
      <c r="A87" s="96" t="n">
        <v>30600</v>
      </c>
      <c r="B87" s="97" t="s">
        <v>179</v>
      </c>
      <c r="C87" s="89" t="n">
        <v>634001</v>
      </c>
      <c r="D87" s="101" t="n">
        <v>4</v>
      </c>
      <c r="E87" s="89" t="n">
        <v>41</v>
      </c>
      <c r="F87" s="90" t="s">
        <v>101</v>
      </c>
      <c r="G87" s="61" t="s">
        <v>320</v>
      </c>
      <c r="H87" s="49" t="n">
        <v>4100</v>
      </c>
      <c r="I87" s="49" t="n">
        <f aca="false">H87</f>
        <v>4100</v>
      </c>
      <c r="J87" s="49" t="n">
        <f aca="false">I87</f>
        <v>4100</v>
      </c>
      <c r="K87" s="51"/>
      <c r="L87" s="55"/>
      <c r="M87" s="55"/>
      <c r="N87" s="55" t="n">
        <v>-300</v>
      </c>
      <c r="O87" s="49" t="n">
        <f aca="false">H87+SUM(K87:N87)</f>
        <v>3800</v>
      </c>
      <c r="P87" s="51" t="n">
        <v>1930.24</v>
      </c>
      <c r="Q87" s="53" t="n">
        <f aca="false">ROUND(P87/$O87*100,0)</f>
        <v>51</v>
      </c>
      <c r="R87" s="51" t="n">
        <v>3105.8</v>
      </c>
      <c r="S87" s="53" t="n">
        <f aca="false">ROUND(R87/$O87*100,0)</f>
        <v>82</v>
      </c>
      <c r="T87" s="55" t="n">
        <v>3105.8</v>
      </c>
      <c r="U87" s="53" t="n">
        <f aca="false">ROUND(T87/$O87*100,0)</f>
        <v>82</v>
      </c>
      <c r="V87" s="55" t="n">
        <v>2170.23</v>
      </c>
      <c r="W87" s="53" t="n">
        <f aca="false">ROUND(V87/$O87*100,0)</f>
        <v>57</v>
      </c>
    </row>
    <row r="88" customFormat="false" ht="12.8" hidden="false" customHeight="false" outlineLevel="0" collapsed="false">
      <c r="A88" s="96" t="n">
        <v>30600</v>
      </c>
      <c r="B88" s="97" t="s">
        <v>179</v>
      </c>
      <c r="C88" s="89" t="n">
        <v>634001</v>
      </c>
      <c r="D88" s="101" t="n">
        <v>5</v>
      </c>
      <c r="E88" s="89" t="n">
        <v>41</v>
      </c>
      <c r="F88" s="90" t="s">
        <v>101</v>
      </c>
      <c r="G88" s="61" t="s">
        <v>321</v>
      </c>
      <c r="H88" s="49" t="n">
        <v>480</v>
      </c>
      <c r="I88" s="49" t="n">
        <f aca="false">H88</f>
        <v>480</v>
      </c>
      <c r="J88" s="49" t="n">
        <f aca="false">I88</f>
        <v>480</v>
      </c>
      <c r="K88" s="51"/>
      <c r="L88" s="55"/>
      <c r="M88" s="55"/>
      <c r="N88" s="55"/>
      <c r="O88" s="49" t="n">
        <f aca="false">H88+SUM(K88:N88)</f>
        <v>480</v>
      </c>
      <c r="P88" s="51" t="n">
        <v>72.48</v>
      </c>
      <c r="Q88" s="53" t="n">
        <f aca="false">ROUND(P88/$O88*100,0)</f>
        <v>15</v>
      </c>
      <c r="R88" s="51" t="n">
        <v>72.48</v>
      </c>
      <c r="S88" s="53" t="n">
        <f aca="false">ROUND(R88/$O88*100,0)</f>
        <v>15</v>
      </c>
      <c r="T88" s="55" t="n">
        <v>72.48</v>
      </c>
      <c r="U88" s="53" t="n">
        <f aca="false">ROUND(T88/$O88*100,0)</f>
        <v>15</v>
      </c>
      <c r="V88" s="55" t="n">
        <v>412.83</v>
      </c>
      <c r="W88" s="53" t="n">
        <f aca="false">ROUND(V88/$O88*100,0)</f>
        <v>86</v>
      </c>
    </row>
    <row r="89" customFormat="false" ht="12.8" hidden="false" customHeight="false" outlineLevel="0" collapsed="false">
      <c r="A89" s="96" t="n">
        <v>30600</v>
      </c>
      <c r="B89" s="102" t="s">
        <v>179</v>
      </c>
      <c r="C89" s="89" t="n">
        <v>634001</v>
      </c>
      <c r="D89" s="101" t="n">
        <v>6</v>
      </c>
      <c r="E89" s="89" t="n">
        <v>41</v>
      </c>
      <c r="F89" s="90" t="s">
        <v>101</v>
      </c>
      <c r="G89" s="61" t="s">
        <v>322</v>
      </c>
      <c r="H89" s="49" t="n">
        <v>350</v>
      </c>
      <c r="I89" s="49" t="n">
        <f aca="false">H89</f>
        <v>350</v>
      </c>
      <c r="J89" s="49" t="n">
        <f aca="false">I89</f>
        <v>350</v>
      </c>
      <c r="K89" s="51"/>
      <c r="L89" s="55"/>
      <c r="M89" s="55"/>
      <c r="N89" s="55" t="n">
        <v>70</v>
      </c>
      <c r="O89" s="49" t="n">
        <f aca="false">H89+SUM(K89:N89)</f>
        <v>420</v>
      </c>
      <c r="P89" s="51" t="n">
        <v>100</v>
      </c>
      <c r="Q89" s="53" t="n">
        <f aca="false">ROUND(P89/$O89*100,0)</f>
        <v>24</v>
      </c>
      <c r="R89" s="51" t="n">
        <v>200</v>
      </c>
      <c r="S89" s="53" t="n">
        <f aca="false">ROUND(R89/$O89*100,0)</f>
        <v>48</v>
      </c>
      <c r="T89" s="55" t="n">
        <v>350</v>
      </c>
      <c r="U89" s="53" t="n">
        <f aca="false">ROUND(T89/$O89*100,0)</f>
        <v>83</v>
      </c>
      <c r="V89" s="55" t="n">
        <v>419.69</v>
      </c>
      <c r="W89" s="53" t="n">
        <f aca="false">ROUND(V89/$O89*100,0)</f>
        <v>100</v>
      </c>
    </row>
    <row r="90" customFormat="false" ht="12.8" hidden="false" customHeight="false" outlineLevel="0" collapsed="false">
      <c r="A90" s="96" t="n">
        <v>30600</v>
      </c>
      <c r="B90" s="97" t="s">
        <v>179</v>
      </c>
      <c r="C90" s="89" t="n">
        <v>634001</v>
      </c>
      <c r="D90" s="101" t="n">
        <v>7</v>
      </c>
      <c r="E90" s="89" t="n">
        <v>41</v>
      </c>
      <c r="F90" s="90" t="s">
        <v>101</v>
      </c>
      <c r="G90" s="61" t="s">
        <v>323</v>
      </c>
      <c r="H90" s="49" t="n">
        <v>350</v>
      </c>
      <c r="I90" s="49" t="n">
        <f aca="false">H90</f>
        <v>350</v>
      </c>
      <c r="J90" s="49" t="n">
        <f aca="false">I90</f>
        <v>350</v>
      </c>
      <c r="K90" s="51"/>
      <c r="L90" s="55"/>
      <c r="M90" s="55"/>
      <c r="N90" s="55" t="n">
        <f aca="false">300+30</f>
        <v>330</v>
      </c>
      <c r="O90" s="49" t="n">
        <f aca="false">H90+SUM(K90:N90)</f>
        <v>680</v>
      </c>
      <c r="P90" s="51" t="n">
        <v>0</v>
      </c>
      <c r="Q90" s="53" t="n">
        <f aca="false">ROUND(P90/$O90*100,0)</f>
        <v>0</v>
      </c>
      <c r="R90" s="51" t="n">
        <v>77</v>
      </c>
      <c r="S90" s="53" t="n">
        <f aca="false">ROUND(R90/$O90*100,0)</f>
        <v>11</v>
      </c>
      <c r="T90" s="55" t="n">
        <v>77</v>
      </c>
      <c r="U90" s="53" t="n">
        <f aca="false">ROUND(T90/$O90*100,0)</f>
        <v>11</v>
      </c>
      <c r="V90" s="55" t="n">
        <v>679.49</v>
      </c>
      <c r="W90" s="53" t="n">
        <f aca="false">ROUND(V90/$O90*100,0)</f>
        <v>100</v>
      </c>
    </row>
    <row r="91" customFormat="false" ht="12.8" hidden="false" customHeight="false" outlineLevel="0" collapsed="false">
      <c r="A91" s="96" t="n">
        <v>30600</v>
      </c>
      <c r="B91" s="97" t="s">
        <v>179</v>
      </c>
      <c r="C91" s="89" t="n">
        <v>634001</v>
      </c>
      <c r="D91" s="101" t="n">
        <v>9</v>
      </c>
      <c r="E91" s="89" t="n">
        <v>41</v>
      </c>
      <c r="F91" s="90" t="s">
        <v>101</v>
      </c>
      <c r="G91" s="61" t="s">
        <v>324</v>
      </c>
      <c r="H91" s="49" t="n">
        <v>450</v>
      </c>
      <c r="I91" s="49" t="n">
        <f aca="false">H91</f>
        <v>450</v>
      </c>
      <c r="J91" s="49" t="n">
        <f aca="false">I91</f>
        <v>450</v>
      </c>
      <c r="K91" s="51"/>
      <c r="L91" s="55"/>
      <c r="M91" s="55"/>
      <c r="N91" s="55"/>
      <c r="O91" s="49" t="n">
        <f aca="false">H91+SUM(K91:N91)</f>
        <v>450</v>
      </c>
      <c r="P91" s="51" t="n">
        <v>71.42</v>
      </c>
      <c r="Q91" s="53" t="n">
        <f aca="false">ROUND(P91/$O91*100,0)</f>
        <v>16</v>
      </c>
      <c r="R91" s="51" t="n">
        <v>178.32</v>
      </c>
      <c r="S91" s="53" t="n">
        <f aca="false">ROUND(R91/$O91*100,0)</f>
        <v>40</v>
      </c>
      <c r="T91" s="55" t="n">
        <v>178.32</v>
      </c>
      <c r="U91" s="53" t="n">
        <f aca="false">ROUND(T91/$O91*100,0)</f>
        <v>40</v>
      </c>
      <c r="V91" s="55" t="n">
        <v>359.99</v>
      </c>
      <c r="W91" s="53" t="n">
        <f aca="false">ROUND(V91/$O91*100,0)</f>
        <v>80</v>
      </c>
    </row>
    <row r="92" customFormat="false" ht="12.8" hidden="false" customHeight="false" outlineLevel="0" collapsed="false">
      <c r="A92" s="96" t="n">
        <v>30600</v>
      </c>
      <c r="B92" s="97" t="s">
        <v>179</v>
      </c>
      <c r="C92" s="89" t="n">
        <v>634002</v>
      </c>
      <c r="D92" s="101" t="n">
        <v>1</v>
      </c>
      <c r="E92" s="89" t="n">
        <v>41</v>
      </c>
      <c r="F92" s="90" t="s">
        <v>101</v>
      </c>
      <c r="G92" s="61" t="s">
        <v>325</v>
      </c>
      <c r="H92" s="49" t="n">
        <v>1700</v>
      </c>
      <c r="I92" s="49" t="n">
        <f aca="false">H92</f>
        <v>1700</v>
      </c>
      <c r="J92" s="49" t="n">
        <f aca="false">I92</f>
        <v>1700</v>
      </c>
      <c r="K92" s="51"/>
      <c r="L92" s="55" t="n">
        <f aca="false">300+200</f>
        <v>500</v>
      </c>
      <c r="M92" s="55" t="n">
        <v>200</v>
      </c>
      <c r="N92" s="55" t="n">
        <f aca="false">300+300</f>
        <v>600</v>
      </c>
      <c r="O92" s="49" t="n">
        <f aca="false">H92+SUM(K92:N92)</f>
        <v>3000</v>
      </c>
      <c r="P92" s="51" t="n">
        <v>249.28</v>
      </c>
      <c r="Q92" s="53" t="n">
        <f aca="false">ROUND(P92/$O92*100,0)</f>
        <v>8</v>
      </c>
      <c r="R92" s="51" t="n">
        <v>1003.08</v>
      </c>
      <c r="S92" s="53" t="n">
        <f aca="false">ROUND(R92/$O92*100,0)</f>
        <v>33</v>
      </c>
      <c r="T92" s="55" t="n">
        <v>2204.65</v>
      </c>
      <c r="U92" s="53" t="n">
        <f aca="false">ROUND(T92/$O92*100,0)</f>
        <v>73</v>
      </c>
      <c r="V92" s="55" t="n">
        <v>2821.49</v>
      </c>
      <c r="W92" s="53" t="n">
        <f aca="false">ROUND(V92/$O92*100,0)</f>
        <v>94</v>
      </c>
    </row>
    <row r="93" customFormat="false" ht="12.8" hidden="false" customHeight="false" outlineLevel="0" collapsed="false">
      <c r="A93" s="96" t="n">
        <v>30600</v>
      </c>
      <c r="B93" s="97" t="s">
        <v>179</v>
      </c>
      <c r="C93" s="89" t="n">
        <v>634002</v>
      </c>
      <c r="D93" s="101" t="n">
        <v>2</v>
      </c>
      <c r="E93" s="89" t="n">
        <v>41</v>
      </c>
      <c r="F93" s="90" t="s">
        <v>101</v>
      </c>
      <c r="G93" s="61" t="s">
        <v>326</v>
      </c>
      <c r="H93" s="49" t="n">
        <v>200</v>
      </c>
      <c r="I93" s="49" t="n">
        <f aca="false">H93</f>
        <v>200</v>
      </c>
      <c r="J93" s="49" t="n">
        <f aca="false">I93</f>
        <v>200</v>
      </c>
      <c r="K93" s="51"/>
      <c r="L93" s="55"/>
      <c r="M93" s="55" t="n">
        <v>-200</v>
      </c>
      <c r="N93" s="55"/>
      <c r="O93" s="49" t="n">
        <f aca="false">H93+SUM(K93:N93)</f>
        <v>0</v>
      </c>
      <c r="P93" s="51" t="n">
        <v>0</v>
      </c>
      <c r="Q93" s="53" t="e">
        <f aca="false">ROUND(P93/$O93*100,0)</f>
        <v>#DIV/0!</v>
      </c>
      <c r="R93" s="51" t="n">
        <v>0</v>
      </c>
      <c r="S93" s="53" t="e">
        <f aca="false">ROUND(R93/$O93*100,0)</f>
        <v>#DIV/0!</v>
      </c>
      <c r="T93" s="55" t="n">
        <v>0</v>
      </c>
      <c r="U93" s="53" t="e">
        <f aca="false">ROUND(T93/$O93*100,0)</f>
        <v>#DIV/0!</v>
      </c>
      <c r="V93" s="55" t="n">
        <v>0</v>
      </c>
      <c r="W93" s="53" t="e">
        <f aca="false">ROUND(V93/$O93*100,0)</f>
        <v>#DIV/0!</v>
      </c>
    </row>
    <row r="94" customFormat="false" ht="12.8" hidden="false" customHeight="false" outlineLevel="0" collapsed="false">
      <c r="A94" s="96" t="n">
        <v>30600</v>
      </c>
      <c r="B94" s="97" t="s">
        <v>179</v>
      </c>
      <c r="C94" s="89" t="n">
        <v>634003</v>
      </c>
      <c r="D94" s="101" t="n">
        <v>1</v>
      </c>
      <c r="E94" s="89" t="n">
        <v>41</v>
      </c>
      <c r="F94" s="90" t="s">
        <v>101</v>
      </c>
      <c r="G94" s="61" t="s">
        <v>327</v>
      </c>
      <c r="H94" s="49" t="n">
        <v>1346</v>
      </c>
      <c r="I94" s="49" t="n">
        <f aca="false">H94</f>
        <v>1346</v>
      </c>
      <c r="J94" s="49" t="n">
        <f aca="false">I94</f>
        <v>1346</v>
      </c>
      <c r="K94" s="51"/>
      <c r="L94" s="55"/>
      <c r="M94" s="55"/>
      <c r="N94" s="55"/>
      <c r="O94" s="49" t="n">
        <f aca="false">H94+SUM(K94:N94)</f>
        <v>1346</v>
      </c>
      <c r="P94" s="51" t="n">
        <v>0</v>
      </c>
      <c r="Q94" s="53" t="n">
        <f aca="false">ROUND(P94/$O94*100,0)</f>
        <v>0</v>
      </c>
      <c r="R94" s="51" t="n">
        <v>54.69</v>
      </c>
      <c r="S94" s="53" t="n">
        <f aca="false">ROUND(R94/$O94*100,0)</f>
        <v>4</v>
      </c>
      <c r="T94" s="55" t="n">
        <v>54.69</v>
      </c>
      <c r="U94" s="53" t="n">
        <f aca="false">ROUND(T94/$O94*100,0)</f>
        <v>4</v>
      </c>
      <c r="V94" s="55" t="n">
        <v>1085.94</v>
      </c>
      <c r="W94" s="53" t="n">
        <f aca="false">ROUND(V94/$O94*100,0)</f>
        <v>81</v>
      </c>
    </row>
    <row r="95" customFormat="false" ht="12.8" hidden="false" customHeight="false" outlineLevel="0" collapsed="false">
      <c r="A95" s="96" t="n">
        <v>30600</v>
      </c>
      <c r="B95" s="97" t="s">
        <v>179</v>
      </c>
      <c r="C95" s="89" t="n">
        <v>634003</v>
      </c>
      <c r="D95" s="101" t="n">
        <v>2</v>
      </c>
      <c r="E95" s="89" t="n">
        <v>41</v>
      </c>
      <c r="F95" s="90" t="s">
        <v>101</v>
      </c>
      <c r="G95" s="61" t="s">
        <v>328</v>
      </c>
      <c r="H95" s="49" t="n">
        <v>306</v>
      </c>
      <c r="I95" s="49" t="n">
        <v>102</v>
      </c>
      <c r="J95" s="49" t="n">
        <v>0</v>
      </c>
      <c r="K95" s="51"/>
      <c r="L95" s="55"/>
      <c r="M95" s="55"/>
      <c r="N95" s="55"/>
      <c r="O95" s="49" t="n">
        <f aca="false">H95+SUM(K95:N95)</f>
        <v>306</v>
      </c>
      <c r="P95" s="51" t="n">
        <v>76.53</v>
      </c>
      <c r="Q95" s="53" t="n">
        <f aca="false">ROUND(P95/$O95*100,0)</f>
        <v>25</v>
      </c>
      <c r="R95" s="51" t="n">
        <v>153.06</v>
      </c>
      <c r="S95" s="53" t="n">
        <f aca="false">ROUND(R95/$O95*100,0)</f>
        <v>50</v>
      </c>
      <c r="T95" s="55" t="n">
        <v>229.59</v>
      </c>
      <c r="U95" s="53" t="n">
        <f aca="false">ROUND(T95/$O95*100,0)</f>
        <v>75</v>
      </c>
      <c r="V95" s="55" t="n">
        <v>306.12</v>
      </c>
      <c r="W95" s="53" t="n">
        <f aca="false">ROUND(V95/$O95*100,0)</f>
        <v>100</v>
      </c>
    </row>
    <row r="96" customFormat="false" ht="12.8" hidden="false" customHeight="false" outlineLevel="0" collapsed="false">
      <c r="A96" s="96" t="n">
        <v>30600</v>
      </c>
      <c r="B96" s="97" t="s">
        <v>179</v>
      </c>
      <c r="C96" s="89" t="n">
        <v>634005</v>
      </c>
      <c r="D96" s="101"/>
      <c r="E96" s="89" t="n">
        <v>41</v>
      </c>
      <c r="F96" s="90" t="s">
        <v>101</v>
      </c>
      <c r="G96" s="61" t="s">
        <v>329</v>
      </c>
      <c r="H96" s="49" t="n">
        <v>100</v>
      </c>
      <c r="I96" s="49" t="n">
        <f aca="false">H96</f>
        <v>100</v>
      </c>
      <c r="J96" s="49" t="n">
        <f aca="false">I96</f>
        <v>100</v>
      </c>
      <c r="K96" s="51"/>
      <c r="L96" s="55"/>
      <c r="M96" s="55"/>
      <c r="N96" s="55"/>
      <c r="O96" s="49" t="n">
        <f aca="false">H96+SUM(K96:N96)</f>
        <v>100</v>
      </c>
      <c r="P96" s="51" t="n">
        <v>6</v>
      </c>
      <c r="Q96" s="53" t="n">
        <f aca="false">ROUND(P96/$O96*100,0)</f>
        <v>6</v>
      </c>
      <c r="R96" s="51" t="n">
        <v>8</v>
      </c>
      <c r="S96" s="53" t="n">
        <f aca="false">ROUND(R96/$O96*100,0)</f>
        <v>8</v>
      </c>
      <c r="T96" s="55" t="n">
        <v>8</v>
      </c>
      <c r="U96" s="53" t="n">
        <f aca="false">ROUND(T96/$O96*100,0)</f>
        <v>8</v>
      </c>
      <c r="V96" s="55" t="n">
        <v>8</v>
      </c>
      <c r="W96" s="53" t="n">
        <f aca="false">ROUND(V96/$O96*100,0)</f>
        <v>8</v>
      </c>
    </row>
    <row r="97" customFormat="false" ht="12.8" hidden="false" customHeight="false" outlineLevel="0" collapsed="false">
      <c r="A97" s="96" t="n">
        <v>30600</v>
      </c>
      <c r="B97" s="97" t="s">
        <v>179</v>
      </c>
      <c r="C97" s="89" t="n">
        <v>651004</v>
      </c>
      <c r="D97" s="101"/>
      <c r="E97" s="89" t="n">
        <v>41</v>
      </c>
      <c r="F97" s="90" t="s">
        <v>101</v>
      </c>
      <c r="G97" s="61" t="s">
        <v>330</v>
      </c>
      <c r="H97" s="49" t="n">
        <v>797</v>
      </c>
      <c r="I97" s="49" t="n">
        <v>65</v>
      </c>
      <c r="J97" s="49" t="n">
        <v>0</v>
      </c>
      <c r="K97" s="51"/>
      <c r="L97" s="55"/>
      <c r="M97" s="55"/>
      <c r="N97" s="55"/>
      <c r="O97" s="49" t="n">
        <f aca="false">H97+SUM(K97:N97)</f>
        <v>797</v>
      </c>
      <c r="P97" s="51" t="n">
        <v>278.54</v>
      </c>
      <c r="Q97" s="53" t="n">
        <f aca="false">ROUND(P97/$O97*100,0)</f>
        <v>35</v>
      </c>
      <c r="R97" s="51" t="n">
        <v>505.84</v>
      </c>
      <c r="S97" s="53" t="n">
        <f aca="false">ROUND(R97/$O97*100,0)</f>
        <v>63</v>
      </c>
      <c r="T97" s="55" t="n">
        <v>679.97</v>
      </c>
      <c r="U97" s="53" t="n">
        <f aca="false">ROUND(T97/$O97*100,0)</f>
        <v>85</v>
      </c>
      <c r="V97" s="55" t="n">
        <v>796.97</v>
      </c>
      <c r="W97" s="53" t="n">
        <f aca="false">ROUND(V97/$O97*100,0)</f>
        <v>100</v>
      </c>
    </row>
    <row r="98" customFormat="false" ht="12.8" hidden="false" customHeight="false" outlineLevel="0" collapsed="false">
      <c r="A98" s="96" t="n">
        <v>30600</v>
      </c>
      <c r="B98" s="97" t="s">
        <v>179</v>
      </c>
      <c r="C98" s="89" t="n">
        <v>821005</v>
      </c>
      <c r="D98" s="101"/>
      <c r="E98" s="89" t="n">
        <v>41</v>
      </c>
      <c r="F98" s="90" t="s">
        <v>171</v>
      </c>
      <c r="G98" s="61" t="s">
        <v>331</v>
      </c>
      <c r="H98" s="49" t="n">
        <v>12054</v>
      </c>
      <c r="I98" s="49" t="n">
        <v>4219</v>
      </c>
      <c r="J98" s="49" t="n">
        <v>0</v>
      </c>
      <c r="K98" s="51"/>
      <c r="L98" s="55"/>
      <c r="M98" s="55"/>
      <c r="N98" s="55"/>
      <c r="O98" s="49" t="n">
        <f aca="false">H98+SUM(K98:N98)</f>
        <v>12054</v>
      </c>
      <c r="P98" s="51" t="n">
        <v>2934.28</v>
      </c>
      <c r="Q98" s="53" t="n">
        <f aca="false">ROUND(P98/$O98*100,0)</f>
        <v>24</v>
      </c>
      <c r="R98" s="51" t="n">
        <v>5919.8</v>
      </c>
      <c r="S98" s="53" t="n">
        <f aca="false">ROUND(R98/$O98*100,0)</f>
        <v>49</v>
      </c>
      <c r="T98" s="55" t="n">
        <v>8958.49</v>
      </c>
      <c r="U98" s="53" t="n">
        <f aca="false">ROUND(T98/$O98*100,0)</f>
        <v>74</v>
      </c>
      <c r="V98" s="55" t="n">
        <v>12054.31</v>
      </c>
      <c r="W98" s="53" t="n">
        <f aca="false">ROUND(V98/$O98*100,0)</f>
        <v>100</v>
      </c>
    </row>
    <row r="99" customFormat="false" ht="12.8" hidden="false" customHeight="false" outlineLevel="0" collapsed="false">
      <c r="A99" s="103" t="n">
        <v>30600</v>
      </c>
      <c r="B99" s="127"/>
      <c r="C99" s="128"/>
      <c r="D99" s="129"/>
      <c r="E99" s="128"/>
      <c r="F99" s="127"/>
      <c r="G99" s="107" t="s">
        <v>44</v>
      </c>
      <c r="H99" s="108" t="n">
        <f aca="false">SUM(H84:H98)</f>
        <v>25353</v>
      </c>
      <c r="I99" s="108" t="n">
        <f aca="false">SUM(I84:I98)</f>
        <v>16582</v>
      </c>
      <c r="J99" s="108" t="n">
        <f aca="false">SUM(J84:J98)</f>
        <v>12196</v>
      </c>
      <c r="K99" s="109" t="n">
        <f aca="false">SUM(K84:K98)</f>
        <v>-344.07</v>
      </c>
      <c r="L99" s="108" t="n">
        <f aca="false">SUM(L84:L98)</f>
        <v>300</v>
      </c>
      <c r="M99" s="108" t="n">
        <f aca="false">SUM(M84:M98)</f>
        <v>0</v>
      </c>
      <c r="N99" s="108" t="n">
        <f aca="false">SUM(N84:N98)</f>
        <v>600</v>
      </c>
      <c r="O99" s="108" t="n">
        <f aca="false">SUM(O84:O98)</f>
        <v>25908.93</v>
      </c>
      <c r="P99" s="109" t="n">
        <f aca="false">SUM(P84:P98)</f>
        <v>5967.05</v>
      </c>
      <c r="Q99" s="110" t="n">
        <f aca="false">ROUND(P99/$O99*100,0)</f>
        <v>23</v>
      </c>
      <c r="R99" s="109" t="n">
        <f aca="false">SUM(R84:R98)</f>
        <v>11627.35</v>
      </c>
      <c r="S99" s="110" t="n">
        <f aca="false">ROUND(R99/$O99*100,0)</f>
        <v>45</v>
      </c>
      <c r="T99" s="108" t="n">
        <f aca="false">SUM(T84:T98)</f>
        <v>16625.29</v>
      </c>
      <c r="U99" s="110" t="n">
        <f aca="false">ROUND(T99/$O99*100,0)</f>
        <v>64</v>
      </c>
      <c r="V99" s="108" t="n">
        <f aca="false">SUM(V84:V98)</f>
        <v>22709.04</v>
      </c>
      <c r="W99" s="110" t="n">
        <f aca="false">ROUND(V99/$O99*100,0)</f>
        <v>88</v>
      </c>
    </row>
    <row r="100" customFormat="false" ht="12.8" hidden="false" customHeight="false" outlineLevel="0" collapsed="false">
      <c r="A100" s="115" t="n">
        <v>30000</v>
      </c>
      <c r="B100" s="131"/>
      <c r="C100" s="132"/>
      <c r="D100" s="133"/>
      <c r="E100" s="132"/>
      <c r="F100" s="131"/>
      <c r="G100" s="119" t="s">
        <v>221</v>
      </c>
      <c r="H100" s="120" t="n">
        <f aca="false">H4+H20+H71+H73+H83+H99</f>
        <v>120062</v>
      </c>
      <c r="I100" s="120" t="n">
        <f aca="false">I4+I20+I71+I73+I83+I99</f>
        <v>113946</v>
      </c>
      <c r="J100" s="120" t="n">
        <f aca="false">J4+J20+J71+J73+J83+J99</f>
        <v>109958</v>
      </c>
      <c r="K100" s="121" t="n">
        <f aca="false">K4+K20+K71+K73+K83+K99</f>
        <v>-1808.2</v>
      </c>
      <c r="L100" s="120" t="n">
        <f aca="false">L4+L20+L71+L73+L83+L99</f>
        <v>530</v>
      </c>
      <c r="M100" s="120" t="n">
        <f aca="false">M4+M20+M71+M73+M83+M99</f>
        <v>0</v>
      </c>
      <c r="N100" s="120" t="n">
        <f aca="false">N4+N20+N71+N73+N83+N99</f>
        <v>780</v>
      </c>
      <c r="O100" s="120" t="n">
        <f aca="false">O4+O20+O71+O73+O83+O99</f>
        <v>121372</v>
      </c>
      <c r="P100" s="121" t="n">
        <f aca="false">P4+P20+P71+P73+P83+P99</f>
        <v>20073.98</v>
      </c>
      <c r="Q100" s="122" t="n">
        <f aca="false">ROUND(P100/$O100*100,0)</f>
        <v>17</v>
      </c>
      <c r="R100" s="121" t="n">
        <f aca="false">R4+R20+R71+R73+R83+R99</f>
        <v>39349.92</v>
      </c>
      <c r="S100" s="122" t="n">
        <f aca="false">ROUND(R100/$O100*100,0)</f>
        <v>32</v>
      </c>
      <c r="T100" s="120" t="n">
        <f aca="false">T4+T20+T71+T73+T83+T99</f>
        <v>53936.33</v>
      </c>
      <c r="U100" s="122" t="n">
        <f aca="false">ROUND(T100/$O100*100,0)</f>
        <v>44</v>
      </c>
      <c r="V100" s="120" t="n">
        <f aca="false">V4+V20+V71+V73+V83+V99</f>
        <v>77582.89</v>
      </c>
      <c r="W100" s="122" t="n">
        <f aca="false">ROUND(V100/$O100*100,0)</f>
        <v>64</v>
      </c>
    </row>
    <row r="102" customFormat="false" ht="12.8" hidden="false" customHeight="false" outlineLevel="0" collapsed="false">
      <c r="A102" s="123" t="s">
        <v>222</v>
      </c>
      <c r="B102" s="123"/>
      <c r="C102" s="123"/>
      <c r="D102" s="123"/>
      <c r="E102" s="123"/>
      <c r="F102" s="123"/>
      <c r="G102" s="123"/>
      <c r="O102" s="1" t="n">
        <v>2015</v>
      </c>
      <c r="P102" s="34" t="s">
        <v>223</v>
      </c>
      <c r="R102" s="34" t="s">
        <v>224</v>
      </c>
      <c r="T102" s="0" t="s">
        <v>225</v>
      </c>
      <c r="V102" s="0" t="s">
        <v>226</v>
      </c>
    </row>
    <row r="103" customFormat="false" ht="12.8" hidden="false" customHeight="false" outlineLevel="0" collapsed="false">
      <c r="A103" s="76" t="n">
        <v>30100</v>
      </c>
      <c r="F103" s="77" t="s">
        <v>227</v>
      </c>
      <c r="G103" s="0" t="s">
        <v>332</v>
      </c>
    </row>
    <row r="104" customFormat="false" ht="12.8" hidden="false" customHeight="false" outlineLevel="0" collapsed="false">
      <c r="A104" s="76" t="n">
        <v>30100</v>
      </c>
      <c r="F104" s="77" t="s">
        <v>229</v>
      </c>
      <c r="G104" s="0" t="s">
        <v>333</v>
      </c>
      <c r="H104" s="0" t="n">
        <v>100</v>
      </c>
      <c r="I104" s="0" t="n">
        <v>100</v>
      </c>
      <c r="J104" s="0" t="n">
        <v>100</v>
      </c>
      <c r="O104" s="0" t="n">
        <f aca="false">H104</f>
        <v>100</v>
      </c>
      <c r="P104" s="124"/>
      <c r="Q104" s="35" t="n">
        <f aca="false">ROUND(P104/$O104*100,0)</f>
        <v>0</v>
      </c>
      <c r="R104" s="34" t="n">
        <v>100</v>
      </c>
      <c r="S104" s="35" t="n">
        <f aca="false">ROUND(R104/$O104*100,0)</f>
        <v>100</v>
      </c>
      <c r="T104" s="124"/>
      <c r="U104" s="35" t="n">
        <f aca="false">ROUND(T104/$O104*100,0)</f>
        <v>0</v>
      </c>
      <c r="V104" s="124"/>
      <c r="W104" s="35" t="n">
        <f aca="false">ROUND(V104/$O104*100,0)</f>
        <v>0</v>
      </c>
    </row>
    <row r="105" customFormat="false" ht="12.8" hidden="false" customHeight="false" outlineLevel="0" collapsed="false">
      <c r="A105" s="76" t="n">
        <v>30200</v>
      </c>
      <c r="F105" s="77" t="s">
        <v>227</v>
      </c>
      <c r="G105" s="0" t="s">
        <v>334</v>
      </c>
    </row>
    <row r="106" customFormat="false" ht="12.8" hidden="false" customHeight="false" outlineLevel="0" collapsed="false">
      <c r="A106" s="76" t="n">
        <v>30200</v>
      </c>
      <c r="F106" s="77" t="s">
        <v>229</v>
      </c>
      <c r="G106" s="0" t="s">
        <v>335</v>
      </c>
      <c r="H106" s="0" t="n">
        <v>1</v>
      </c>
      <c r="I106" s="0" t="n">
        <v>1</v>
      </c>
      <c r="J106" s="0" t="n">
        <v>1</v>
      </c>
      <c r="O106" s="0" t="n">
        <f aca="false">H106</f>
        <v>1</v>
      </c>
      <c r="P106" s="124"/>
      <c r="Q106" s="35" t="n">
        <f aca="false">ROUND(P106/$O106*100,0)</f>
        <v>0</v>
      </c>
      <c r="R106" s="34" t="n">
        <v>1</v>
      </c>
      <c r="S106" s="35" t="n">
        <f aca="false">ROUND(R106/$O106*100,0)</f>
        <v>100</v>
      </c>
      <c r="T106" s="124"/>
      <c r="U106" s="35" t="n">
        <f aca="false">ROUND(T106/$O106*100,0)</f>
        <v>0</v>
      </c>
      <c r="V106" s="124"/>
      <c r="W106" s="35" t="n">
        <f aca="false">ROUND(V106/$O106*100,0)</f>
        <v>0</v>
      </c>
    </row>
    <row r="107" customFormat="false" ht="12.8" hidden="false" customHeight="false" outlineLevel="0" collapsed="false">
      <c r="A107" s="76" t="n">
        <v>30200</v>
      </c>
      <c r="F107" s="77" t="s">
        <v>229</v>
      </c>
      <c r="G107" s="0" t="s">
        <v>336</v>
      </c>
      <c r="H107" s="0" t="n">
        <v>2250</v>
      </c>
      <c r="I107" s="0" t="n">
        <v>2500</v>
      </c>
      <c r="J107" s="0" t="n">
        <v>2500</v>
      </c>
      <c r="O107" s="0" t="n">
        <f aca="false">H107</f>
        <v>2250</v>
      </c>
      <c r="P107" s="124"/>
      <c r="Q107" s="35" t="n">
        <f aca="false">ROUND(P107/$O107*100,0)</f>
        <v>0</v>
      </c>
      <c r="R107" s="34" t="n">
        <v>2477</v>
      </c>
      <c r="S107" s="35" t="n">
        <f aca="false">ROUND(R107/$O107*100,0)</f>
        <v>110</v>
      </c>
      <c r="T107" s="124"/>
      <c r="U107" s="35" t="n">
        <f aca="false">ROUND(T107/$O107*100,0)</f>
        <v>0</v>
      </c>
      <c r="V107" s="124"/>
      <c r="W107" s="35" t="n">
        <f aca="false">ROUND(V107/$O107*100,0)</f>
        <v>0</v>
      </c>
    </row>
    <row r="108" customFormat="false" ht="12.8" hidden="false" customHeight="false" outlineLevel="0" collapsed="false">
      <c r="A108" s="76" t="n">
        <v>30200</v>
      </c>
      <c r="F108" s="77" t="s">
        <v>229</v>
      </c>
      <c r="G108" s="0" t="s">
        <v>337</v>
      </c>
      <c r="H108" s="0" t="n">
        <v>0</v>
      </c>
      <c r="I108" s="0" t="n">
        <v>0</v>
      </c>
      <c r="J108" s="0" t="n">
        <v>0</v>
      </c>
      <c r="O108" s="0" t="n">
        <f aca="false">H108</f>
        <v>0</v>
      </c>
      <c r="P108" s="124"/>
      <c r="Q108" s="35" t="e">
        <f aca="false">ROUND(P108/$O108*100,0)</f>
        <v>#DIV/0!</v>
      </c>
      <c r="R108" s="34" t="n">
        <v>0</v>
      </c>
      <c r="S108" s="35" t="e">
        <f aca="false">ROUND(R108/$O108*100,0)</f>
        <v>#DIV/0!</v>
      </c>
      <c r="T108" s="124"/>
      <c r="U108" s="35" t="e">
        <f aca="false">ROUND(T108/$O108*100,0)</f>
        <v>#DIV/0!</v>
      </c>
      <c r="V108" s="124"/>
      <c r="W108" s="35" t="e">
        <f aca="false">ROUND(V108/$O108*100,0)</f>
        <v>#DIV/0!</v>
      </c>
    </row>
    <row r="109" customFormat="false" ht="12.8" hidden="false" customHeight="false" outlineLevel="0" collapsed="false">
      <c r="A109" s="76" t="n">
        <v>30300</v>
      </c>
      <c r="F109" s="77" t="s">
        <v>227</v>
      </c>
      <c r="G109" s="0" t="s">
        <v>338</v>
      </c>
    </row>
    <row r="110" customFormat="false" ht="12.8" hidden="false" customHeight="false" outlineLevel="0" collapsed="false">
      <c r="A110" s="76" t="n">
        <v>30300</v>
      </c>
      <c r="F110" s="77" t="s">
        <v>229</v>
      </c>
      <c r="G110" s="0" t="s">
        <v>339</v>
      </c>
      <c r="H110" s="0" t="n">
        <v>50</v>
      </c>
      <c r="I110" s="0" t="n">
        <v>50</v>
      </c>
      <c r="J110" s="0" t="n">
        <v>50</v>
      </c>
      <c r="O110" s="0" t="n">
        <f aca="false">H110</f>
        <v>50</v>
      </c>
      <c r="P110" s="124"/>
      <c r="Q110" s="35" t="n">
        <f aca="false">ROUND(P110/$O110*100,0)</f>
        <v>0</v>
      </c>
      <c r="R110" s="34" t="n">
        <v>0</v>
      </c>
      <c r="S110" s="35" t="n">
        <f aca="false">ROUND(R110/$O110*100,0)</f>
        <v>0</v>
      </c>
      <c r="T110" s="124"/>
      <c r="U110" s="35" t="n">
        <f aca="false">ROUND(T110/$O110*100,0)</f>
        <v>0</v>
      </c>
      <c r="V110" s="124"/>
      <c r="W110" s="35" t="n">
        <f aca="false">ROUND(V110/$O110*100,0)</f>
        <v>0</v>
      </c>
    </row>
    <row r="111" customFormat="false" ht="12.8" hidden="false" customHeight="false" outlineLevel="0" collapsed="false">
      <c r="A111" s="76" t="n">
        <v>30300</v>
      </c>
      <c r="F111" s="77" t="s">
        <v>227</v>
      </c>
      <c r="G111" s="0" t="s">
        <v>340</v>
      </c>
    </row>
    <row r="112" customFormat="false" ht="12.8" hidden="false" customHeight="false" outlineLevel="0" collapsed="false">
      <c r="A112" s="76" t="n">
        <v>30300</v>
      </c>
      <c r="F112" s="77" t="s">
        <v>229</v>
      </c>
      <c r="G112" s="0" t="s">
        <v>341</v>
      </c>
      <c r="H112" s="0" t="n">
        <v>0</v>
      </c>
      <c r="I112" s="0" t="n">
        <v>0</v>
      </c>
      <c r="J112" s="0" t="n">
        <v>0</v>
      </c>
      <c r="O112" s="0" t="n">
        <f aca="false">H112</f>
        <v>0</v>
      </c>
      <c r="P112" s="124"/>
      <c r="Q112" s="35" t="e">
        <f aca="false">ROUND(P112/$O112*100,0)</f>
        <v>#DIV/0!</v>
      </c>
      <c r="R112" s="34" t="n">
        <v>0</v>
      </c>
      <c r="S112" s="35" t="e">
        <f aca="false">ROUND(R112/$O112*100,0)</f>
        <v>#DIV/0!</v>
      </c>
      <c r="T112" s="124"/>
      <c r="U112" s="35" t="e">
        <f aca="false">ROUND(T112/$O112*100,0)</f>
        <v>#DIV/0!</v>
      </c>
      <c r="V112" s="124"/>
      <c r="W112" s="35" t="e">
        <f aca="false">ROUND(V112/$O112*100,0)</f>
        <v>#DIV/0!</v>
      </c>
    </row>
    <row r="113" customFormat="false" ht="12.8" hidden="false" customHeight="false" outlineLevel="0" collapsed="false">
      <c r="A113" s="76" t="n">
        <v>30300</v>
      </c>
      <c r="F113" s="77" t="s">
        <v>227</v>
      </c>
      <c r="G113" s="0" t="s">
        <v>342</v>
      </c>
    </row>
    <row r="114" customFormat="false" ht="12.8" hidden="false" customHeight="false" outlineLevel="0" collapsed="false">
      <c r="A114" s="76" t="n">
        <v>30300</v>
      </c>
      <c r="F114" s="77" t="s">
        <v>229</v>
      </c>
      <c r="G114" s="0" t="s">
        <v>343</v>
      </c>
      <c r="H114" s="0" t="n">
        <v>50</v>
      </c>
      <c r="I114" s="0" t="n">
        <v>50</v>
      </c>
      <c r="J114" s="0" t="n">
        <v>50</v>
      </c>
      <c r="O114" s="0" t="n">
        <f aca="false">H114</f>
        <v>50</v>
      </c>
      <c r="P114" s="124"/>
      <c r="Q114" s="35" t="n">
        <f aca="false">ROUND(P114/$O114*100,0)</f>
        <v>0</v>
      </c>
      <c r="R114" s="34" t="n">
        <v>73</v>
      </c>
      <c r="S114" s="35" t="n">
        <f aca="false">ROUND(R114/$O114*100,0)</f>
        <v>146</v>
      </c>
      <c r="T114" s="124"/>
      <c r="U114" s="35" t="n">
        <f aca="false">ROUND(T114/$O114*100,0)</f>
        <v>0</v>
      </c>
      <c r="V114" s="124"/>
      <c r="W114" s="35" t="n">
        <f aca="false">ROUND(V114/$O114*100,0)</f>
        <v>0</v>
      </c>
    </row>
    <row r="115" customFormat="false" ht="12.8" hidden="false" customHeight="false" outlineLevel="0" collapsed="false">
      <c r="A115" s="76" t="n">
        <v>30300</v>
      </c>
      <c r="F115" s="77" t="s">
        <v>227</v>
      </c>
      <c r="G115" s="0" t="s">
        <v>344</v>
      </c>
    </row>
    <row r="116" customFormat="false" ht="12.8" hidden="false" customHeight="false" outlineLevel="0" collapsed="false">
      <c r="A116" s="76" t="n">
        <v>30300</v>
      </c>
      <c r="F116" s="77" t="s">
        <v>229</v>
      </c>
      <c r="G116" s="0" t="s">
        <v>345</v>
      </c>
      <c r="H116" s="0" t="n">
        <v>40</v>
      </c>
      <c r="I116" s="0" t="n">
        <v>40</v>
      </c>
      <c r="J116" s="0" t="n">
        <v>40</v>
      </c>
      <c r="O116" s="0" t="n">
        <f aca="false">H116</f>
        <v>40</v>
      </c>
      <c r="P116" s="124"/>
      <c r="Q116" s="35" t="n">
        <f aca="false">ROUND(P116/$O116*100,0)</f>
        <v>0</v>
      </c>
      <c r="R116" s="34" t="n">
        <v>40</v>
      </c>
      <c r="S116" s="35" t="n">
        <f aca="false">ROUND(R116/$O116*100,0)</f>
        <v>100</v>
      </c>
      <c r="T116" s="124"/>
      <c r="U116" s="35" t="n">
        <f aca="false">ROUND(T116/$O116*100,0)</f>
        <v>0</v>
      </c>
      <c r="V116" s="124"/>
      <c r="W116" s="35" t="n">
        <f aca="false">ROUND(V116/$O116*100,0)</f>
        <v>0</v>
      </c>
    </row>
    <row r="117" customFormat="false" ht="12.8" hidden="false" customHeight="false" outlineLevel="0" collapsed="false">
      <c r="A117" s="76" t="n">
        <v>30300</v>
      </c>
      <c r="F117" s="77" t="s">
        <v>227</v>
      </c>
      <c r="G117" s="0" t="s">
        <v>346</v>
      </c>
    </row>
    <row r="118" customFormat="false" ht="12.8" hidden="false" customHeight="false" outlineLevel="0" collapsed="false">
      <c r="A118" s="76" t="n">
        <v>30300</v>
      </c>
      <c r="F118" s="77" t="s">
        <v>229</v>
      </c>
      <c r="G118" s="0" t="s">
        <v>347</v>
      </c>
      <c r="H118" s="0" t="n">
        <v>24</v>
      </c>
      <c r="I118" s="0" t="n">
        <v>24</v>
      </c>
      <c r="J118" s="0" t="n">
        <v>24</v>
      </c>
      <c r="O118" s="0" t="n">
        <f aca="false">H118</f>
        <v>24</v>
      </c>
      <c r="P118" s="124"/>
      <c r="Q118" s="35" t="n">
        <f aca="false">ROUND(P118/$O118*100,0)</f>
        <v>0</v>
      </c>
      <c r="R118" s="34" t="n">
        <v>24</v>
      </c>
      <c r="S118" s="35" t="n">
        <f aca="false">ROUND(R118/$O118*100,0)</f>
        <v>100</v>
      </c>
      <c r="T118" s="124"/>
      <c r="U118" s="35" t="n">
        <f aca="false">ROUND(T118/$O118*100,0)</f>
        <v>0</v>
      </c>
      <c r="V118" s="124"/>
      <c r="W118" s="35" t="n">
        <f aca="false">ROUND(V118/$O118*100,0)</f>
        <v>0</v>
      </c>
    </row>
    <row r="119" customFormat="false" ht="12.8" hidden="false" customHeight="false" outlineLevel="0" collapsed="false">
      <c r="A119" s="76" t="n">
        <v>30400</v>
      </c>
      <c r="F119" s="77" t="s">
        <v>227</v>
      </c>
      <c r="G119" s="0" t="s">
        <v>348</v>
      </c>
    </row>
    <row r="120" customFormat="false" ht="12.8" hidden="false" customHeight="false" outlineLevel="0" collapsed="false">
      <c r="A120" s="76" t="n">
        <v>30400</v>
      </c>
      <c r="F120" s="77" t="s">
        <v>229</v>
      </c>
      <c r="G120" s="0" t="s">
        <v>349</v>
      </c>
      <c r="H120" s="0" t="n">
        <v>10</v>
      </c>
      <c r="I120" s="0" t="n">
        <v>10</v>
      </c>
      <c r="J120" s="0" t="n">
        <v>10</v>
      </c>
      <c r="O120" s="0" t="n">
        <f aca="false">H120</f>
        <v>10</v>
      </c>
      <c r="P120" s="124"/>
      <c r="Q120" s="35" t="n">
        <f aca="false">ROUND(P120/$O120*100,0)</f>
        <v>0</v>
      </c>
      <c r="R120" s="34" t="n">
        <v>6</v>
      </c>
      <c r="S120" s="35" t="n">
        <f aca="false">ROUND(R120/$O120*100,0)</f>
        <v>60</v>
      </c>
      <c r="T120" s="124"/>
      <c r="U120" s="35" t="n">
        <f aca="false">ROUND(T120/$O120*100,0)</f>
        <v>0</v>
      </c>
      <c r="V120" s="124"/>
      <c r="W120" s="35" t="n">
        <f aca="false">ROUND(V120/$O120*100,0)</f>
        <v>0</v>
      </c>
    </row>
    <row r="121" customFormat="false" ht="12.8" hidden="false" customHeight="false" outlineLevel="0" collapsed="false">
      <c r="A121" s="76" t="n">
        <v>30500</v>
      </c>
      <c r="F121" s="77" t="s">
        <v>227</v>
      </c>
      <c r="G121" s="0" t="s">
        <v>350</v>
      </c>
    </row>
    <row r="122" customFormat="false" ht="12.8" hidden="false" customHeight="false" outlineLevel="0" collapsed="false">
      <c r="A122" s="76" t="n">
        <v>30500</v>
      </c>
      <c r="F122" s="77" t="s">
        <v>229</v>
      </c>
      <c r="G122" s="0" t="s">
        <v>351</v>
      </c>
      <c r="H122" s="0" t="n">
        <v>34</v>
      </c>
      <c r="I122" s="0" t="n">
        <v>34</v>
      </c>
      <c r="J122" s="0" t="n">
        <v>34</v>
      </c>
      <c r="O122" s="0" t="n">
        <f aca="false">H122</f>
        <v>34</v>
      </c>
      <c r="P122" s="124"/>
      <c r="Q122" s="35" t="n">
        <f aca="false">ROUND(P122/$O122*100,0)</f>
        <v>0</v>
      </c>
      <c r="R122" s="34" t="n">
        <v>34</v>
      </c>
      <c r="S122" s="35" t="n">
        <f aca="false">ROUND(R122/$O122*100,0)</f>
        <v>100</v>
      </c>
      <c r="T122" s="124"/>
      <c r="U122" s="35" t="n">
        <f aca="false">ROUND(T122/$O122*100,0)</f>
        <v>0</v>
      </c>
      <c r="V122" s="124"/>
      <c r="W122" s="35" t="n">
        <f aca="false">ROUND(V122/$O122*100,0)</f>
        <v>0</v>
      </c>
    </row>
    <row r="123" customFormat="false" ht="12.8" hidden="false" customHeight="false" outlineLevel="0" collapsed="false">
      <c r="A123" s="76" t="n">
        <v>30500</v>
      </c>
      <c r="F123" s="77" t="s">
        <v>229</v>
      </c>
      <c r="G123" s="0" t="s">
        <v>352</v>
      </c>
      <c r="H123" s="0" t="n">
        <v>15</v>
      </c>
      <c r="I123" s="0" t="n">
        <v>15</v>
      </c>
      <c r="J123" s="0" t="n">
        <v>15</v>
      </c>
      <c r="O123" s="0" t="n">
        <f aca="false">H123</f>
        <v>15</v>
      </c>
      <c r="P123" s="124"/>
      <c r="Q123" s="35" t="n">
        <f aca="false">ROUND(P123/$O123*100,0)</f>
        <v>0</v>
      </c>
      <c r="R123" s="34" t="n">
        <v>15</v>
      </c>
      <c r="S123" s="35" t="n">
        <f aca="false">ROUND(R123/$O123*100,0)</f>
        <v>100</v>
      </c>
      <c r="T123" s="124"/>
      <c r="U123" s="35" t="n">
        <f aca="false">ROUND(T123/$O123*100,0)</f>
        <v>0</v>
      </c>
      <c r="V123" s="124"/>
      <c r="W123" s="35" t="n">
        <f aca="false">ROUND(V123/$O123*100,0)</f>
        <v>0</v>
      </c>
    </row>
    <row r="124" customFormat="false" ht="12.8" hidden="false" customHeight="false" outlineLevel="0" collapsed="false">
      <c r="A124" s="76" t="n">
        <v>30500</v>
      </c>
      <c r="F124" s="77" t="s">
        <v>229</v>
      </c>
      <c r="G124" s="0" t="s">
        <v>353</v>
      </c>
      <c r="H124" s="0" t="n">
        <v>21</v>
      </c>
      <c r="I124" s="0" t="n">
        <v>21</v>
      </c>
      <c r="J124" s="0" t="n">
        <v>21</v>
      </c>
      <c r="O124" s="0" t="n">
        <f aca="false">H124</f>
        <v>21</v>
      </c>
      <c r="P124" s="124"/>
      <c r="Q124" s="35" t="n">
        <f aca="false">ROUND(P124/$O124*100,0)</f>
        <v>0</v>
      </c>
      <c r="R124" s="34" t="n">
        <v>21</v>
      </c>
      <c r="S124" s="35" t="n">
        <f aca="false">ROUND(R124/$O124*100,0)</f>
        <v>100</v>
      </c>
      <c r="T124" s="124"/>
      <c r="U124" s="35" t="n">
        <f aca="false">ROUND(T124/$O124*100,0)</f>
        <v>0</v>
      </c>
      <c r="V124" s="124"/>
      <c r="W124" s="35" t="n">
        <f aca="false">ROUND(V124/$O124*100,0)</f>
        <v>0</v>
      </c>
    </row>
    <row r="125" customFormat="false" ht="12.8" hidden="false" customHeight="false" outlineLevel="0" collapsed="false">
      <c r="A125" s="76" t="n">
        <v>30600</v>
      </c>
      <c r="F125" s="77" t="s">
        <v>227</v>
      </c>
      <c r="G125" s="0" t="s">
        <v>354</v>
      </c>
    </row>
    <row r="126" customFormat="false" ht="12.8" hidden="false" customHeight="false" outlineLevel="0" collapsed="false">
      <c r="A126" s="76" t="n">
        <v>30600</v>
      </c>
      <c r="F126" s="77" t="s">
        <v>229</v>
      </c>
      <c r="G126" s="0" t="s">
        <v>355</v>
      </c>
      <c r="H126" s="0" t="n">
        <v>3</v>
      </c>
      <c r="I126" s="0" t="n">
        <v>3</v>
      </c>
      <c r="J126" s="0" t="n">
        <v>3</v>
      </c>
      <c r="O126" s="0" t="n">
        <f aca="false">H126</f>
        <v>3</v>
      </c>
      <c r="P126" s="124"/>
      <c r="Q126" s="35" t="n">
        <f aca="false">ROUND(P126/$O126*100,0)</f>
        <v>0</v>
      </c>
      <c r="R126" s="34" t="n">
        <v>3</v>
      </c>
      <c r="S126" s="35" t="n">
        <f aca="false">ROUND(R126/$O126*100,0)</f>
        <v>100</v>
      </c>
      <c r="T126" s="124"/>
      <c r="U126" s="35" t="n">
        <f aca="false">ROUND(T126/$O126*100,0)</f>
        <v>0</v>
      </c>
      <c r="V126" s="124"/>
      <c r="W126" s="35" t="n">
        <f aca="false">ROUND(V126/$O126*100,0)</f>
        <v>0</v>
      </c>
    </row>
    <row r="127" customFormat="false" ht="12.8" hidden="false" customHeight="false" outlineLevel="0" collapsed="false">
      <c r="A127" s="76" t="n">
        <v>30600</v>
      </c>
      <c r="F127" s="77" t="s">
        <v>229</v>
      </c>
      <c r="G127" s="0" t="s">
        <v>356</v>
      </c>
      <c r="H127" s="0" t="n">
        <v>5</v>
      </c>
      <c r="I127" s="0" t="n">
        <v>5</v>
      </c>
      <c r="J127" s="0" t="n">
        <v>5</v>
      </c>
      <c r="O127" s="0" t="n">
        <f aca="false">H127</f>
        <v>5</v>
      </c>
      <c r="P127" s="124"/>
      <c r="Q127" s="35" t="n">
        <f aca="false">ROUND(P127/$O127*100,0)</f>
        <v>0</v>
      </c>
      <c r="R127" s="34" t="n">
        <v>5</v>
      </c>
      <c r="S127" s="35" t="n">
        <f aca="false">ROUND(R127/$O127*100,0)</f>
        <v>100</v>
      </c>
      <c r="T127" s="124"/>
      <c r="U127" s="35" t="n">
        <f aca="false">ROUND(T127/$O127*100,0)</f>
        <v>0</v>
      </c>
      <c r="V127" s="124"/>
      <c r="W127" s="35" t="n">
        <f aca="false">ROUND(V127/$O127*100,0)</f>
        <v>0</v>
      </c>
    </row>
    <row r="128" customFormat="false" ht="12.8" hidden="false" customHeight="false" outlineLevel="0" collapsed="false">
      <c r="A128" s="76" t="n">
        <v>30600</v>
      </c>
      <c r="F128" s="77" t="s">
        <v>229</v>
      </c>
      <c r="G128" s="0" t="s">
        <v>357</v>
      </c>
      <c r="H128" s="0" t="n">
        <v>1</v>
      </c>
      <c r="I128" s="0" t="n">
        <v>1</v>
      </c>
      <c r="J128" s="0" t="n">
        <v>1</v>
      </c>
      <c r="O128" s="0" t="n">
        <f aca="false">H128</f>
        <v>1</v>
      </c>
      <c r="P128" s="124"/>
      <c r="Q128" s="35" t="n">
        <f aca="false">ROUND(P128/$O128*100,0)</f>
        <v>0</v>
      </c>
      <c r="R128" s="34" t="n">
        <v>1</v>
      </c>
      <c r="S128" s="35" t="n">
        <f aca="false">ROUND(R128/$O128*100,0)</f>
        <v>100</v>
      </c>
      <c r="T128" s="124"/>
      <c r="U128" s="35" t="n">
        <f aca="false">ROUND(T128/$O128*100,0)</f>
        <v>0</v>
      </c>
      <c r="V128" s="124"/>
      <c r="W128" s="35" t="n">
        <f aca="false">ROUND(V128/$O128*100,0)</f>
        <v>0</v>
      </c>
    </row>
    <row r="129" customFormat="false" ht="12.8" hidden="false" customHeight="false" outlineLevel="0" collapsed="false">
      <c r="A129" s="76" t="n">
        <v>30600</v>
      </c>
      <c r="F129" s="77" t="s">
        <v>229</v>
      </c>
      <c r="G129" s="0" t="s">
        <v>358</v>
      </c>
      <c r="H129" s="0" t="n">
        <v>1</v>
      </c>
      <c r="I129" s="0" t="n">
        <v>1</v>
      </c>
      <c r="J129" s="0" t="n">
        <v>1</v>
      </c>
      <c r="O129" s="0" t="n">
        <f aca="false">H129</f>
        <v>1</v>
      </c>
      <c r="P129" s="124"/>
      <c r="Q129" s="35" t="n">
        <f aca="false">ROUND(P129/$O129*100,0)</f>
        <v>0</v>
      </c>
      <c r="R129" s="34" t="n">
        <v>1</v>
      </c>
      <c r="S129" s="35" t="n">
        <f aca="false">ROUND(R129/$O129*100,0)</f>
        <v>100</v>
      </c>
      <c r="T129" s="124"/>
      <c r="U129" s="35" t="n">
        <f aca="false">ROUND(T129/$O129*100,0)</f>
        <v>0</v>
      </c>
      <c r="V129" s="124"/>
      <c r="W129" s="35" t="n">
        <f aca="false">ROUND(V129/$O129*100,0)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102:G102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W6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76" width="7.64795918367347"/>
    <col collapsed="false" hidden="false" max="2" min="2" style="77" width="7.64795918367347"/>
    <col collapsed="false" hidden="false" max="3" min="3" style="77" width="7.14795918367347"/>
    <col collapsed="false" hidden="false" max="4" min="4" style="78" width="2.54591836734694"/>
    <col collapsed="false" hidden="false" max="5" min="5" style="77" width="5.35714285714286"/>
    <col collapsed="false" hidden="false" max="6" min="6" style="77" width="2.29591836734694"/>
    <col collapsed="false" hidden="false" max="7" min="7" style="0" width="51.015306122449"/>
    <col collapsed="false" hidden="false" max="10" min="8" style="0" width="11.5204081632653"/>
    <col collapsed="false" hidden="false" max="11" min="11" style="34" width="11.5204081632653"/>
    <col collapsed="false" hidden="false" max="15" min="12" style="0" width="11.5204081632653"/>
    <col collapsed="false" hidden="false" max="16" min="16" style="34" width="11.5204081632653"/>
    <col collapsed="false" hidden="false" max="17" min="17" style="35" width="11.5204081632653"/>
    <col collapsed="false" hidden="false" max="18" min="18" style="34" width="11.5204081632653"/>
    <col collapsed="false" hidden="false" max="19" min="19" style="35" width="11.5204081632653"/>
    <col collapsed="false" hidden="false" max="20" min="20" style="0" width="11.5204081632653"/>
    <col collapsed="false" hidden="false" max="21" min="21" style="35" width="11.5204081632653"/>
    <col collapsed="false" hidden="false" max="22" min="22" style="0" width="11.5204081632653"/>
    <col collapsed="false" hidden="false" max="23" min="23" style="35" width="11.5204081632653"/>
    <col collapsed="false" hidden="false" max="1025" min="24" style="0" width="11.5204081632653"/>
  </cols>
  <sheetData>
    <row r="1" customFormat="false" ht="12.8" hidden="false" customHeight="true" outlineLevel="0" collapsed="false">
      <c r="A1" s="36" t="s">
        <v>359</v>
      </c>
      <c r="B1" s="36"/>
      <c r="C1" s="36"/>
      <c r="D1" s="36"/>
      <c r="E1" s="36"/>
      <c r="F1" s="36"/>
      <c r="G1" s="36"/>
      <c r="H1" s="37" t="s">
        <v>2</v>
      </c>
      <c r="I1" s="37"/>
      <c r="J1" s="37"/>
      <c r="K1" s="38" t="s">
        <v>3</v>
      </c>
      <c r="L1" s="38"/>
      <c r="M1" s="38"/>
      <c r="N1" s="38"/>
      <c r="O1" s="39" t="s">
        <v>4</v>
      </c>
      <c r="P1" s="38" t="s">
        <v>90</v>
      </c>
      <c r="Q1" s="38"/>
      <c r="R1" s="38"/>
      <c r="S1" s="38" t="s">
        <v>3</v>
      </c>
      <c r="T1" s="38"/>
      <c r="U1" s="38"/>
      <c r="V1" s="38" t="s">
        <v>3</v>
      </c>
      <c r="W1" s="38"/>
    </row>
    <row r="2" customFormat="false" ht="12.8" hidden="false" customHeight="false" outlineLevel="0" collapsed="false">
      <c r="A2" s="36" t="s">
        <v>91</v>
      </c>
      <c r="B2" s="79" t="s">
        <v>92</v>
      </c>
      <c r="C2" s="79" t="s">
        <v>93</v>
      </c>
      <c r="D2" s="80" t="s">
        <v>94</v>
      </c>
      <c r="E2" s="79" t="s">
        <v>95</v>
      </c>
      <c r="F2" s="79" t="s">
        <v>96</v>
      </c>
      <c r="G2" s="41" t="s">
        <v>1</v>
      </c>
      <c r="H2" s="43" t="s">
        <v>6</v>
      </c>
      <c r="I2" s="43" t="s">
        <v>7</v>
      </c>
      <c r="J2" s="43" t="s">
        <v>8</v>
      </c>
      <c r="K2" s="44" t="s">
        <v>9</v>
      </c>
      <c r="L2" s="43" t="s">
        <v>10</v>
      </c>
      <c r="M2" s="43" t="s">
        <v>11</v>
      </c>
      <c r="N2" s="43" t="s">
        <v>12</v>
      </c>
      <c r="O2" s="39" t="s">
        <v>11</v>
      </c>
      <c r="P2" s="44" t="s">
        <v>13</v>
      </c>
      <c r="Q2" s="45" t="s">
        <v>97</v>
      </c>
      <c r="R2" s="44" t="s">
        <v>15</v>
      </c>
      <c r="S2" s="45" t="s">
        <v>98</v>
      </c>
      <c r="T2" s="43" t="s">
        <v>17</v>
      </c>
      <c r="U2" s="45" t="s">
        <v>99</v>
      </c>
      <c r="V2" s="43" t="s">
        <v>19</v>
      </c>
      <c r="W2" s="45" t="s">
        <v>100</v>
      </c>
    </row>
    <row r="3" customFormat="false" ht="12.8" hidden="false" customHeight="false" outlineLevel="0" collapsed="false">
      <c r="A3" s="96" t="n">
        <v>40100</v>
      </c>
      <c r="B3" s="111" t="s">
        <v>360</v>
      </c>
      <c r="C3" s="85" t="n">
        <v>611</v>
      </c>
      <c r="D3" s="98"/>
      <c r="E3" s="85" t="n">
        <v>111</v>
      </c>
      <c r="F3" s="85" t="s">
        <v>101</v>
      </c>
      <c r="G3" s="99" t="s">
        <v>180</v>
      </c>
      <c r="H3" s="58" t="n">
        <v>3178</v>
      </c>
      <c r="I3" s="100" t="n">
        <v>3178</v>
      </c>
      <c r="J3" s="100" t="n">
        <v>3178</v>
      </c>
      <c r="K3" s="59"/>
      <c r="L3" s="60"/>
      <c r="M3" s="60"/>
      <c r="N3" s="60" t="n">
        <f aca="false">-100-20</f>
        <v>-120</v>
      </c>
      <c r="O3" s="49" t="n">
        <f aca="false">H3+SUM(K3:N3)</f>
        <v>3058</v>
      </c>
      <c r="P3" s="59" t="n">
        <v>385.27</v>
      </c>
      <c r="Q3" s="53" t="n">
        <f aca="false">ROUND(P3/$O3*100,0)</f>
        <v>13</v>
      </c>
      <c r="R3" s="59" t="n">
        <v>1231.99</v>
      </c>
      <c r="S3" s="53" t="n">
        <f aca="false">ROUND(R3/$O3*100,0)</f>
        <v>40</v>
      </c>
      <c r="T3" s="60" t="n">
        <v>1973.54</v>
      </c>
      <c r="U3" s="53" t="n">
        <f aca="false">ROUND(T3/$O3*100,0)</f>
        <v>65</v>
      </c>
      <c r="V3" s="60" t="n">
        <v>2651.69</v>
      </c>
      <c r="W3" s="53" t="n">
        <f aca="false">ROUND(V3/$O3*100,0)</f>
        <v>87</v>
      </c>
    </row>
    <row r="4" customFormat="false" ht="12.8" hidden="false" customHeight="false" outlineLevel="0" collapsed="false">
      <c r="A4" s="96" t="n">
        <v>40100</v>
      </c>
      <c r="B4" s="111" t="s">
        <v>360</v>
      </c>
      <c r="C4" s="85" t="n">
        <v>611</v>
      </c>
      <c r="D4" s="98"/>
      <c r="E4" s="85" t="n">
        <v>41</v>
      </c>
      <c r="F4" s="85" t="s">
        <v>101</v>
      </c>
      <c r="G4" s="99" t="s">
        <v>180</v>
      </c>
      <c r="H4" s="58" t="n">
        <v>4151</v>
      </c>
      <c r="I4" s="100" t="n">
        <v>4298</v>
      </c>
      <c r="J4" s="100" t="n">
        <v>4448</v>
      </c>
      <c r="K4" s="59" t="n">
        <v>-92.46</v>
      </c>
      <c r="L4" s="60"/>
      <c r="M4" s="60"/>
      <c r="N4" s="60" t="n">
        <v>-415</v>
      </c>
      <c r="O4" s="49" t="n">
        <f aca="false">H4+SUM(K4:N4)</f>
        <v>3643.54</v>
      </c>
      <c r="P4" s="59" t="n">
        <v>722.73</v>
      </c>
      <c r="Q4" s="53" t="n">
        <f aca="false">ROUND(P4/$O4*100,0)</f>
        <v>20</v>
      </c>
      <c r="R4" s="59" t="n">
        <v>1618.51</v>
      </c>
      <c r="S4" s="53" t="n">
        <f aca="false">ROUND(R4/$O4*100,0)</f>
        <v>44</v>
      </c>
      <c r="T4" s="60" t="n">
        <v>2698.46</v>
      </c>
      <c r="U4" s="53" t="n">
        <f aca="false">ROUND(T4/$O4*100,0)</f>
        <v>74</v>
      </c>
      <c r="V4" s="60" t="n">
        <v>3643.18</v>
      </c>
      <c r="W4" s="53" t="n">
        <f aca="false">ROUND(V4/$O4*100,0)</f>
        <v>100</v>
      </c>
    </row>
    <row r="5" customFormat="false" ht="12.8" hidden="false" customHeight="false" outlineLevel="0" collapsed="false">
      <c r="A5" s="96" t="n">
        <v>40100</v>
      </c>
      <c r="B5" s="111" t="s">
        <v>360</v>
      </c>
      <c r="C5" s="85" t="n">
        <v>614</v>
      </c>
      <c r="D5" s="98"/>
      <c r="E5" s="85" t="n">
        <v>41</v>
      </c>
      <c r="F5" s="85" t="s">
        <v>101</v>
      </c>
      <c r="G5" s="99" t="s">
        <v>205</v>
      </c>
      <c r="H5" s="58" t="n">
        <v>100</v>
      </c>
      <c r="I5" s="100" t="n">
        <v>100</v>
      </c>
      <c r="J5" s="100" t="n">
        <v>100</v>
      </c>
      <c r="K5" s="59"/>
      <c r="L5" s="60"/>
      <c r="M5" s="60"/>
      <c r="N5" s="60" t="n">
        <v>43</v>
      </c>
      <c r="O5" s="49" t="n">
        <f aca="false">H5+SUM(K5:N5)</f>
        <v>143</v>
      </c>
      <c r="P5" s="59" t="n">
        <v>0</v>
      </c>
      <c r="Q5" s="53" t="n">
        <f aca="false">ROUND(P5/$O5*100,0)</f>
        <v>0</v>
      </c>
      <c r="R5" s="59" t="n">
        <v>0</v>
      </c>
      <c r="S5" s="53" t="n">
        <f aca="false">ROUND(R5/$O5*100,0)</f>
        <v>0</v>
      </c>
      <c r="T5" s="60" t="n">
        <v>0</v>
      </c>
      <c r="U5" s="53" t="n">
        <f aca="false">ROUND(T5/$O5*100,0)</f>
        <v>0</v>
      </c>
      <c r="V5" s="60" t="n">
        <v>143</v>
      </c>
      <c r="W5" s="53" t="n">
        <f aca="false">ROUND(V5/$O5*100,0)</f>
        <v>100</v>
      </c>
    </row>
    <row r="6" customFormat="false" ht="12.8" hidden="false" customHeight="false" outlineLevel="0" collapsed="false">
      <c r="A6" s="96" t="n">
        <v>40100</v>
      </c>
      <c r="B6" s="111" t="s">
        <v>360</v>
      </c>
      <c r="C6" s="135" t="n">
        <v>610</v>
      </c>
      <c r="D6" s="84"/>
      <c r="E6" s="136" t="s">
        <v>361</v>
      </c>
      <c r="F6" s="85" t="s">
        <v>101</v>
      </c>
      <c r="G6" s="47" t="s">
        <v>181</v>
      </c>
      <c r="H6" s="49" t="n">
        <f aca="false">SUM(H3:H5)</f>
        <v>7429</v>
      </c>
      <c r="I6" s="49" t="n">
        <f aca="false">SUM(I3:I5)</f>
        <v>7576</v>
      </c>
      <c r="J6" s="49" t="n">
        <f aca="false">SUM(J3:J5)</f>
        <v>7726</v>
      </c>
      <c r="K6" s="51" t="n">
        <f aca="false">SUM(K3:K5)</f>
        <v>-92.46</v>
      </c>
      <c r="L6" s="49" t="n">
        <f aca="false">SUM(L3:L5)</f>
        <v>0</v>
      </c>
      <c r="M6" s="49" t="n">
        <f aca="false">SUM(M3:M5)</f>
        <v>0</v>
      </c>
      <c r="N6" s="49" t="n">
        <f aca="false">SUM(N3:N5)</f>
        <v>-492</v>
      </c>
      <c r="O6" s="49" t="n">
        <f aca="false">SUM(O3:O5)</f>
        <v>6844.54</v>
      </c>
      <c r="P6" s="51" t="n">
        <f aca="false">SUM(P3:P5)</f>
        <v>1108</v>
      </c>
      <c r="Q6" s="53" t="n">
        <f aca="false">ROUND(P6/$O6*100,0)</f>
        <v>16</v>
      </c>
      <c r="R6" s="51" t="n">
        <f aca="false">SUM(R3:R5)</f>
        <v>2850.5</v>
      </c>
      <c r="S6" s="53" t="n">
        <f aca="false">ROUND(R6/$O6*100,0)</f>
        <v>42</v>
      </c>
      <c r="T6" s="49" t="n">
        <f aca="false">SUM(T3:T5)</f>
        <v>4672</v>
      </c>
      <c r="U6" s="53" t="n">
        <f aca="false">ROUND(T6/$O6*100,0)</f>
        <v>68</v>
      </c>
      <c r="V6" s="49" t="n">
        <f aca="false">SUM(V3:V5)</f>
        <v>6437.87</v>
      </c>
      <c r="W6" s="53" t="n">
        <f aca="false">ROUND(V6/$O6*100,0)</f>
        <v>94</v>
      </c>
    </row>
    <row r="7" customFormat="false" ht="12.8" hidden="false" customHeight="false" outlineLevel="0" collapsed="false">
      <c r="A7" s="96" t="n">
        <v>40100</v>
      </c>
      <c r="B7" s="111" t="s">
        <v>360</v>
      </c>
      <c r="C7" s="135" t="n">
        <v>621</v>
      </c>
      <c r="D7" s="84"/>
      <c r="E7" s="136" t="n">
        <v>111</v>
      </c>
      <c r="F7" s="85" t="s">
        <v>101</v>
      </c>
      <c r="G7" s="47" t="s">
        <v>182</v>
      </c>
      <c r="H7" s="49" t="n">
        <v>234</v>
      </c>
      <c r="I7" s="50" t="n">
        <v>235</v>
      </c>
      <c r="J7" s="50" t="n">
        <v>234</v>
      </c>
      <c r="K7" s="51"/>
      <c r="L7" s="55"/>
      <c r="M7" s="55"/>
      <c r="N7" s="55" t="n">
        <v>54</v>
      </c>
      <c r="O7" s="49" t="n">
        <f aca="false">H7+SUM(K7:N7)</f>
        <v>288</v>
      </c>
      <c r="P7" s="51" t="n">
        <v>59.24</v>
      </c>
      <c r="Q7" s="53" t="n">
        <f aca="false">ROUND(P7/$O7*100,0)</f>
        <v>21</v>
      </c>
      <c r="R7" s="51" t="n">
        <v>137.3</v>
      </c>
      <c r="S7" s="53" t="n">
        <f aca="false">ROUND(R7/$O7*100,0)</f>
        <v>48</v>
      </c>
      <c r="T7" s="55" t="n">
        <v>217.07</v>
      </c>
      <c r="U7" s="53" t="n">
        <f aca="false">ROUND(T7/$O7*100,0)</f>
        <v>75</v>
      </c>
      <c r="V7" s="55" t="n">
        <v>288.07</v>
      </c>
      <c r="W7" s="53" t="n">
        <f aca="false">ROUND(V7/$O7*100,0)</f>
        <v>100</v>
      </c>
    </row>
    <row r="8" customFormat="false" ht="12.8" hidden="false" customHeight="false" outlineLevel="0" collapsed="false">
      <c r="A8" s="96" t="n">
        <v>40100</v>
      </c>
      <c r="B8" s="111" t="s">
        <v>360</v>
      </c>
      <c r="C8" s="135" t="n">
        <v>621</v>
      </c>
      <c r="D8" s="84"/>
      <c r="E8" s="136" t="n">
        <v>41</v>
      </c>
      <c r="F8" s="85" t="s">
        <v>101</v>
      </c>
      <c r="G8" s="47" t="s">
        <v>182</v>
      </c>
      <c r="H8" s="49" t="n">
        <v>509</v>
      </c>
      <c r="I8" s="50" t="n">
        <v>523</v>
      </c>
      <c r="J8" s="50" t="n">
        <v>539</v>
      </c>
      <c r="K8" s="51" t="n">
        <v>-7</v>
      </c>
      <c r="L8" s="55"/>
      <c r="M8" s="55"/>
      <c r="N8" s="55" t="n">
        <v>-99</v>
      </c>
      <c r="O8" s="49" t="n">
        <f aca="false">H8+SUM(K8:N8)</f>
        <v>403</v>
      </c>
      <c r="P8" s="51" t="n">
        <v>78.15</v>
      </c>
      <c r="Q8" s="53" t="n">
        <f aca="false">ROUND(P8/$O8*100,0)</f>
        <v>19</v>
      </c>
      <c r="R8" s="51" t="n">
        <v>186.27</v>
      </c>
      <c r="S8" s="53" t="n">
        <f aca="false">ROUND(R8/$O8*100,0)</f>
        <v>46</v>
      </c>
      <c r="T8" s="55" t="n">
        <v>304.22</v>
      </c>
      <c r="U8" s="53" t="n">
        <f aca="false">ROUND(T8/$O8*100,0)</f>
        <v>75</v>
      </c>
      <c r="V8" s="55" t="n">
        <v>403.13</v>
      </c>
      <c r="W8" s="53" t="n">
        <f aca="false">ROUND(V8/$O8*100,0)</f>
        <v>100</v>
      </c>
    </row>
    <row r="9" customFormat="false" ht="12.8" hidden="false" customHeight="false" outlineLevel="0" collapsed="false">
      <c r="A9" s="96" t="n">
        <v>40100</v>
      </c>
      <c r="B9" s="111" t="s">
        <v>360</v>
      </c>
      <c r="C9" s="135" t="n">
        <v>623</v>
      </c>
      <c r="D9" s="84"/>
      <c r="E9" s="136" t="n">
        <v>41</v>
      </c>
      <c r="F9" s="85" t="s">
        <v>101</v>
      </c>
      <c r="G9" s="47" t="s">
        <v>183</v>
      </c>
      <c r="H9" s="49" t="n">
        <v>0</v>
      </c>
      <c r="I9" s="50" t="n">
        <f aca="false">H9</f>
        <v>0</v>
      </c>
      <c r="J9" s="50" t="n">
        <f aca="false">I9</f>
        <v>0</v>
      </c>
      <c r="K9" s="51" t="n">
        <v>7</v>
      </c>
      <c r="L9" s="55"/>
      <c r="M9" s="55"/>
      <c r="N9" s="55" t="n">
        <v>-3</v>
      </c>
      <c r="O9" s="49" t="n">
        <f aca="false">H9+SUM(K9:N9)</f>
        <v>4</v>
      </c>
      <c r="P9" s="51" t="n">
        <v>3.32</v>
      </c>
      <c r="Q9" s="53" t="n">
        <f aca="false">ROUND(P9/$O9*100,0)</f>
        <v>83</v>
      </c>
      <c r="R9" s="51" t="n">
        <v>3.32</v>
      </c>
      <c r="S9" s="53" t="n">
        <f aca="false">ROUND(R9/$O9*100,0)</f>
        <v>83</v>
      </c>
      <c r="T9" s="55" t="n">
        <v>3.32</v>
      </c>
      <c r="U9" s="53" t="n">
        <f aca="false">ROUND(T9/$O9*100,0)</f>
        <v>83</v>
      </c>
      <c r="V9" s="55" t="n">
        <v>3.32</v>
      </c>
      <c r="W9" s="53" t="n">
        <f aca="false">ROUND(V9/$O9*100,0)</f>
        <v>83</v>
      </c>
    </row>
    <row r="10" customFormat="false" ht="12.8" hidden="false" customHeight="false" outlineLevel="0" collapsed="false">
      <c r="A10" s="96" t="n">
        <v>40100</v>
      </c>
      <c r="B10" s="111" t="s">
        <v>360</v>
      </c>
      <c r="C10" s="135" t="n">
        <v>625001</v>
      </c>
      <c r="D10" s="84"/>
      <c r="E10" s="136" t="n">
        <v>111</v>
      </c>
      <c r="F10" s="85" t="s">
        <v>101</v>
      </c>
      <c r="G10" s="47" t="s">
        <v>184</v>
      </c>
      <c r="H10" s="49" t="n">
        <v>33</v>
      </c>
      <c r="I10" s="50" t="n">
        <v>33</v>
      </c>
      <c r="J10" s="50" t="n">
        <v>33</v>
      </c>
      <c r="K10" s="51"/>
      <c r="L10" s="55"/>
      <c r="M10" s="55"/>
      <c r="N10" s="55" t="n">
        <v>7</v>
      </c>
      <c r="O10" s="49" t="n">
        <f aca="false">H10+SUM(K10:N10)</f>
        <v>40</v>
      </c>
      <c r="P10" s="51" t="n">
        <v>8.19</v>
      </c>
      <c r="Q10" s="53" t="n">
        <f aca="false">ROUND(P10/$O10*100,0)</f>
        <v>20</v>
      </c>
      <c r="R10" s="51" t="n">
        <v>18.9</v>
      </c>
      <c r="S10" s="53" t="n">
        <f aca="false">ROUND(R10/$O10*100,0)</f>
        <v>47</v>
      </c>
      <c r="T10" s="55" t="n">
        <v>29.85</v>
      </c>
      <c r="U10" s="53" t="n">
        <f aca="false">ROUND(T10/$O10*100,0)</f>
        <v>75</v>
      </c>
      <c r="V10" s="55" t="n">
        <v>39.6</v>
      </c>
      <c r="W10" s="53" t="n">
        <f aca="false">ROUND(V10/$O10*100,0)</f>
        <v>99</v>
      </c>
    </row>
    <row r="11" customFormat="false" ht="12.8" hidden="false" customHeight="false" outlineLevel="0" collapsed="false">
      <c r="A11" s="96" t="n">
        <v>40100</v>
      </c>
      <c r="B11" s="111" t="s">
        <v>360</v>
      </c>
      <c r="C11" s="135" t="n">
        <v>625001</v>
      </c>
      <c r="D11" s="84"/>
      <c r="E11" s="136" t="n">
        <v>41</v>
      </c>
      <c r="F11" s="85" t="s">
        <v>101</v>
      </c>
      <c r="G11" s="47" t="s">
        <v>184</v>
      </c>
      <c r="H11" s="49" t="n">
        <v>71</v>
      </c>
      <c r="I11" s="50" t="n">
        <v>73</v>
      </c>
      <c r="J11" s="50" t="n">
        <v>75</v>
      </c>
      <c r="K11" s="51"/>
      <c r="L11" s="55"/>
      <c r="M11" s="55"/>
      <c r="N11" s="55"/>
      <c r="O11" s="49" t="n">
        <f aca="false">H11+SUM(K11:N11)</f>
        <v>71</v>
      </c>
      <c r="P11" s="51" t="n">
        <v>10.11</v>
      </c>
      <c r="Q11" s="53" t="n">
        <f aca="false">ROUND(P11/$O11*100,0)</f>
        <v>14</v>
      </c>
      <c r="R11" s="51" t="n">
        <v>24.93</v>
      </c>
      <c r="S11" s="53" t="n">
        <f aca="false">ROUND(R11/$O11*100,0)</f>
        <v>35</v>
      </c>
      <c r="T11" s="55" t="n">
        <v>41.11</v>
      </c>
      <c r="U11" s="53" t="n">
        <f aca="false">ROUND(T11/$O11*100,0)</f>
        <v>58</v>
      </c>
      <c r="V11" s="55" t="n">
        <v>54.68</v>
      </c>
      <c r="W11" s="53" t="n">
        <f aca="false">ROUND(V11/$O11*100,0)</f>
        <v>77</v>
      </c>
    </row>
    <row r="12" customFormat="false" ht="12.8" hidden="false" customHeight="false" outlineLevel="0" collapsed="false">
      <c r="A12" s="96" t="n">
        <v>40100</v>
      </c>
      <c r="B12" s="111" t="s">
        <v>360</v>
      </c>
      <c r="C12" s="135" t="n">
        <v>625002</v>
      </c>
      <c r="D12" s="84"/>
      <c r="E12" s="136" t="n">
        <v>111</v>
      </c>
      <c r="F12" s="85" t="s">
        <v>101</v>
      </c>
      <c r="G12" s="47" t="s">
        <v>185</v>
      </c>
      <c r="H12" s="49" t="n">
        <v>328</v>
      </c>
      <c r="I12" s="50" t="n">
        <v>328</v>
      </c>
      <c r="J12" s="50" t="n">
        <v>328</v>
      </c>
      <c r="K12" s="51"/>
      <c r="L12" s="55"/>
      <c r="M12" s="55"/>
      <c r="N12" s="55" t="n">
        <v>68</v>
      </c>
      <c r="O12" s="49" t="n">
        <f aca="false">H12+SUM(K12:N12)</f>
        <v>396</v>
      </c>
      <c r="P12" s="51" t="n">
        <v>81.94</v>
      </c>
      <c r="Q12" s="53" t="n">
        <f aca="false">ROUND(P12/$O12*100,0)</f>
        <v>21</v>
      </c>
      <c r="R12" s="51" t="n">
        <v>189.09</v>
      </c>
      <c r="S12" s="53" t="n">
        <f aca="false">ROUND(R12/$O12*100,0)</f>
        <v>48</v>
      </c>
      <c r="T12" s="55" t="n">
        <v>298.58</v>
      </c>
      <c r="U12" s="53" t="n">
        <f aca="false">ROUND(T12/$O12*100,0)</f>
        <v>75</v>
      </c>
      <c r="V12" s="55" t="n">
        <v>396.04</v>
      </c>
      <c r="W12" s="53" t="n">
        <f aca="false">ROUND(V12/$O12*100,0)</f>
        <v>100</v>
      </c>
    </row>
    <row r="13" customFormat="false" ht="12.8" hidden="false" customHeight="false" outlineLevel="0" collapsed="false">
      <c r="A13" s="96" t="n">
        <v>40100</v>
      </c>
      <c r="B13" s="111" t="s">
        <v>360</v>
      </c>
      <c r="C13" s="135" t="n">
        <v>625002</v>
      </c>
      <c r="D13" s="84"/>
      <c r="E13" s="136" t="n">
        <v>41</v>
      </c>
      <c r="F13" s="85" t="s">
        <v>101</v>
      </c>
      <c r="G13" s="47" t="s">
        <v>185</v>
      </c>
      <c r="H13" s="49" t="n">
        <v>712</v>
      </c>
      <c r="I13" s="50" t="n">
        <v>733</v>
      </c>
      <c r="J13" s="50" t="n">
        <v>754</v>
      </c>
      <c r="K13" s="51"/>
      <c r="L13" s="55"/>
      <c r="M13" s="55"/>
      <c r="N13" s="55"/>
      <c r="O13" s="49" t="n">
        <f aca="false">H13+SUM(K13:N13)</f>
        <v>712</v>
      </c>
      <c r="P13" s="51" t="n">
        <v>117.43</v>
      </c>
      <c r="Q13" s="53" t="n">
        <f aca="false">ROUND(P13/$O13*100,0)</f>
        <v>16</v>
      </c>
      <c r="R13" s="51" t="n">
        <v>265.85</v>
      </c>
      <c r="S13" s="53" t="n">
        <f aca="false">ROUND(R13/$O13*100,0)</f>
        <v>37</v>
      </c>
      <c r="T13" s="55" t="n">
        <v>432.39</v>
      </c>
      <c r="U13" s="53" t="n">
        <f aca="false">ROUND(T13/$O13*100,0)</f>
        <v>61</v>
      </c>
      <c r="V13" s="55" t="n">
        <v>570.47</v>
      </c>
      <c r="W13" s="53" t="n">
        <f aca="false">ROUND(V13/$O13*100,0)</f>
        <v>80</v>
      </c>
    </row>
    <row r="14" customFormat="false" ht="12.8" hidden="false" customHeight="false" outlineLevel="0" collapsed="false">
      <c r="A14" s="96" t="n">
        <v>40100</v>
      </c>
      <c r="B14" s="111" t="s">
        <v>360</v>
      </c>
      <c r="C14" s="135" t="n">
        <v>625003</v>
      </c>
      <c r="D14" s="84"/>
      <c r="E14" s="136" t="n">
        <v>111</v>
      </c>
      <c r="F14" s="85" t="s">
        <v>101</v>
      </c>
      <c r="G14" s="47" t="s">
        <v>186</v>
      </c>
      <c r="H14" s="49" t="n">
        <v>19</v>
      </c>
      <c r="I14" s="50" t="n">
        <v>19</v>
      </c>
      <c r="J14" s="50" t="n">
        <v>19</v>
      </c>
      <c r="K14" s="51"/>
      <c r="L14" s="55"/>
      <c r="M14" s="55"/>
      <c r="N14" s="55" t="n">
        <v>4</v>
      </c>
      <c r="O14" s="49" t="n">
        <f aca="false">H14+SUM(K14:N14)</f>
        <v>23</v>
      </c>
      <c r="P14" s="51" t="n">
        <v>4.68</v>
      </c>
      <c r="Q14" s="53" t="n">
        <f aca="false">ROUND(P14/$O14*100,0)</f>
        <v>20</v>
      </c>
      <c r="R14" s="51" t="n">
        <v>10.79</v>
      </c>
      <c r="S14" s="53" t="n">
        <f aca="false">ROUND(R14/$O14*100,0)</f>
        <v>47</v>
      </c>
      <c r="T14" s="55" t="n">
        <v>17.05</v>
      </c>
      <c r="U14" s="53" t="n">
        <f aca="false">ROUND(T14/$O14*100,0)</f>
        <v>74</v>
      </c>
      <c r="V14" s="55" t="n">
        <v>22.62</v>
      </c>
      <c r="W14" s="53" t="n">
        <f aca="false">ROUND(V14/$O14*100,0)</f>
        <v>98</v>
      </c>
    </row>
    <row r="15" customFormat="false" ht="12.8" hidden="false" customHeight="false" outlineLevel="0" collapsed="false">
      <c r="A15" s="96" t="n">
        <v>40100</v>
      </c>
      <c r="B15" s="111" t="s">
        <v>360</v>
      </c>
      <c r="C15" s="135" t="n">
        <v>625003</v>
      </c>
      <c r="D15" s="84"/>
      <c r="E15" s="136" t="n">
        <v>41</v>
      </c>
      <c r="F15" s="85" t="s">
        <v>101</v>
      </c>
      <c r="G15" s="47" t="s">
        <v>186</v>
      </c>
      <c r="H15" s="49" t="n">
        <v>40</v>
      </c>
      <c r="I15" s="50" t="n">
        <v>41</v>
      </c>
      <c r="J15" s="50" t="n">
        <v>42</v>
      </c>
      <c r="K15" s="51"/>
      <c r="L15" s="55"/>
      <c r="M15" s="55"/>
      <c r="N15" s="55"/>
      <c r="O15" s="49" t="n">
        <f aca="false">H15+SUM(K15:N15)</f>
        <v>40</v>
      </c>
      <c r="P15" s="51" t="n">
        <v>6.68</v>
      </c>
      <c r="Q15" s="53" t="n">
        <f aca="false">ROUND(P15/$O15*100,0)</f>
        <v>17</v>
      </c>
      <c r="R15" s="51" t="n">
        <v>15.15</v>
      </c>
      <c r="S15" s="53" t="n">
        <f aca="false">ROUND(R15/$O15*100,0)</f>
        <v>38</v>
      </c>
      <c r="T15" s="55" t="n">
        <v>24.65</v>
      </c>
      <c r="U15" s="53" t="n">
        <f aca="false">ROUND(T15/$O15*100,0)</f>
        <v>62</v>
      </c>
      <c r="V15" s="55" t="n">
        <v>32.53</v>
      </c>
      <c r="W15" s="53" t="n">
        <f aca="false">ROUND(V15/$O15*100,0)</f>
        <v>81</v>
      </c>
    </row>
    <row r="16" customFormat="false" ht="12.8" hidden="false" customHeight="false" outlineLevel="0" collapsed="false">
      <c r="A16" s="96" t="n">
        <v>40100</v>
      </c>
      <c r="B16" s="111" t="s">
        <v>360</v>
      </c>
      <c r="C16" s="135" t="n">
        <v>625004</v>
      </c>
      <c r="D16" s="84"/>
      <c r="E16" s="136" t="n">
        <v>111</v>
      </c>
      <c r="F16" s="85" t="s">
        <v>101</v>
      </c>
      <c r="G16" s="47" t="s">
        <v>187</v>
      </c>
      <c r="H16" s="49" t="n">
        <v>70</v>
      </c>
      <c r="I16" s="50" t="n">
        <v>70</v>
      </c>
      <c r="J16" s="50" t="n">
        <v>70</v>
      </c>
      <c r="K16" s="51"/>
      <c r="L16" s="55"/>
      <c r="M16" s="55"/>
      <c r="N16" s="55" t="n">
        <v>15</v>
      </c>
      <c r="O16" s="49" t="n">
        <f aca="false">H16+SUM(K16:N16)</f>
        <v>85</v>
      </c>
      <c r="P16" s="51" t="n">
        <v>17.55</v>
      </c>
      <c r="Q16" s="53" t="n">
        <f aca="false">ROUND(P16/$O16*100,0)</f>
        <v>21</v>
      </c>
      <c r="R16" s="51" t="n">
        <v>40.51</v>
      </c>
      <c r="S16" s="53" t="n">
        <f aca="false">ROUND(R16/$O16*100,0)</f>
        <v>48</v>
      </c>
      <c r="T16" s="55" t="n">
        <v>63.98</v>
      </c>
      <c r="U16" s="53" t="n">
        <f aca="false">ROUND(T16/$O16*100,0)</f>
        <v>75</v>
      </c>
      <c r="V16" s="55" t="n">
        <v>84.86</v>
      </c>
      <c r="W16" s="53" t="n">
        <f aca="false">ROUND(V16/$O16*100,0)</f>
        <v>100</v>
      </c>
    </row>
    <row r="17" customFormat="false" ht="12.8" hidden="false" customHeight="false" outlineLevel="0" collapsed="false">
      <c r="A17" s="96" t="n">
        <v>40100</v>
      </c>
      <c r="B17" s="111" t="s">
        <v>360</v>
      </c>
      <c r="C17" s="135" t="n">
        <v>625004</v>
      </c>
      <c r="D17" s="84"/>
      <c r="E17" s="136" t="n">
        <v>41</v>
      </c>
      <c r="F17" s="85" t="s">
        <v>101</v>
      </c>
      <c r="G17" s="47" t="s">
        <v>187</v>
      </c>
      <c r="H17" s="49" t="n">
        <v>153</v>
      </c>
      <c r="I17" s="50" t="n">
        <v>157</v>
      </c>
      <c r="J17" s="50" t="n">
        <v>162</v>
      </c>
      <c r="K17" s="51"/>
      <c r="L17" s="55"/>
      <c r="M17" s="55"/>
      <c r="N17" s="55"/>
      <c r="O17" s="49" t="n">
        <f aca="false">H17+SUM(K17:N17)</f>
        <v>153</v>
      </c>
      <c r="P17" s="51" t="n">
        <v>24.16</v>
      </c>
      <c r="Q17" s="53" t="n">
        <f aca="false">ROUND(P17/$O17*100,0)</f>
        <v>16</v>
      </c>
      <c r="R17" s="51" t="n">
        <v>55.95</v>
      </c>
      <c r="S17" s="53" t="n">
        <f aca="false">ROUND(R17/$O17*100,0)</f>
        <v>37</v>
      </c>
      <c r="T17" s="55" t="n">
        <v>90.63</v>
      </c>
      <c r="U17" s="53" t="n">
        <f aca="false">ROUND(T17/$O17*100,0)</f>
        <v>59</v>
      </c>
      <c r="V17" s="55" t="n">
        <v>119.72</v>
      </c>
      <c r="W17" s="53" t="n">
        <f aca="false">ROUND(V17/$O17*100,0)</f>
        <v>78</v>
      </c>
    </row>
    <row r="18" customFormat="false" ht="12.8" hidden="false" customHeight="false" outlineLevel="0" collapsed="false">
      <c r="A18" s="96" t="n">
        <v>40100</v>
      </c>
      <c r="B18" s="111" t="s">
        <v>360</v>
      </c>
      <c r="C18" s="135" t="n">
        <v>625005</v>
      </c>
      <c r="D18" s="84"/>
      <c r="E18" s="136" t="n">
        <v>111</v>
      </c>
      <c r="F18" s="85" t="s">
        <v>101</v>
      </c>
      <c r="G18" s="47" t="s">
        <v>188</v>
      </c>
      <c r="H18" s="49" t="n">
        <v>23</v>
      </c>
      <c r="I18" s="50" t="n">
        <v>23</v>
      </c>
      <c r="J18" s="50" t="n">
        <v>23</v>
      </c>
      <c r="K18" s="51"/>
      <c r="L18" s="55"/>
      <c r="M18" s="55"/>
      <c r="N18" s="55" t="n">
        <v>5</v>
      </c>
      <c r="O18" s="49" t="n">
        <f aca="false">H18+SUM(K18:N18)</f>
        <v>28</v>
      </c>
      <c r="P18" s="51" t="n">
        <v>5.85</v>
      </c>
      <c r="Q18" s="53" t="n">
        <f aca="false">ROUND(P18/$O18*100,0)</f>
        <v>21</v>
      </c>
      <c r="R18" s="51" t="n">
        <v>13.5</v>
      </c>
      <c r="S18" s="53" t="n">
        <f aca="false">ROUND(R18/$O18*100,0)</f>
        <v>48</v>
      </c>
      <c r="T18" s="55" t="n">
        <v>21.32</v>
      </c>
      <c r="U18" s="53" t="n">
        <f aca="false">ROUND(T18/$O18*100,0)</f>
        <v>76</v>
      </c>
      <c r="V18" s="55" t="n">
        <v>28.28</v>
      </c>
      <c r="W18" s="53" t="n">
        <f aca="false">ROUND(V18/$O18*100,0)</f>
        <v>101</v>
      </c>
    </row>
    <row r="19" customFormat="false" ht="12.8" hidden="false" customHeight="false" outlineLevel="0" collapsed="false">
      <c r="A19" s="96" t="n">
        <v>40100</v>
      </c>
      <c r="B19" s="111" t="s">
        <v>360</v>
      </c>
      <c r="C19" s="135" t="n">
        <v>625005</v>
      </c>
      <c r="D19" s="84"/>
      <c r="E19" s="136" t="n">
        <v>41</v>
      </c>
      <c r="F19" s="85" t="s">
        <v>101</v>
      </c>
      <c r="G19" s="47" t="s">
        <v>188</v>
      </c>
      <c r="H19" s="49" t="n">
        <v>51</v>
      </c>
      <c r="I19" s="50" t="n">
        <v>52</v>
      </c>
      <c r="J19" s="50" t="n">
        <v>54</v>
      </c>
      <c r="K19" s="51"/>
      <c r="L19" s="55"/>
      <c r="M19" s="55"/>
      <c r="N19" s="55"/>
      <c r="O19" s="49" t="n">
        <f aca="false">H19+SUM(K19:N19)</f>
        <v>51</v>
      </c>
      <c r="P19" s="51" t="n">
        <v>7.22</v>
      </c>
      <c r="Q19" s="53" t="n">
        <f aca="false">ROUND(P19/$O19*100,0)</f>
        <v>14</v>
      </c>
      <c r="R19" s="51" t="n">
        <v>17.81</v>
      </c>
      <c r="S19" s="53" t="n">
        <f aca="false">ROUND(R19/$O19*100,0)</f>
        <v>35</v>
      </c>
      <c r="T19" s="55" t="n">
        <v>29.37</v>
      </c>
      <c r="U19" s="53" t="n">
        <f aca="false">ROUND(T19/$O19*100,0)</f>
        <v>58</v>
      </c>
      <c r="V19" s="55" t="n">
        <v>39.06</v>
      </c>
      <c r="W19" s="53" t="n">
        <f aca="false">ROUND(V19/$O19*100,0)</f>
        <v>77</v>
      </c>
    </row>
    <row r="20" customFormat="false" ht="12.8" hidden="false" customHeight="false" outlineLevel="0" collapsed="false">
      <c r="A20" s="96" t="n">
        <v>40100</v>
      </c>
      <c r="B20" s="111" t="s">
        <v>360</v>
      </c>
      <c r="C20" s="135" t="n">
        <v>625007</v>
      </c>
      <c r="D20" s="84"/>
      <c r="E20" s="136" t="n">
        <v>111</v>
      </c>
      <c r="F20" s="85" t="s">
        <v>101</v>
      </c>
      <c r="G20" s="47" t="s">
        <v>189</v>
      </c>
      <c r="H20" s="49" t="n">
        <v>111</v>
      </c>
      <c r="I20" s="50" t="n">
        <v>111</v>
      </c>
      <c r="J20" s="50" t="n">
        <v>111</v>
      </c>
      <c r="K20" s="51"/>
      <c r="L20" s="55"/>
      <c r="M20" s="55"/>
      <c r="N20" s="55" t="n">
        <v>24</v>
      </c>
      <c r="O20" s="49" t="n">
        <f aca="false">H20+SUM(K20:N20)</f>
        <v>135</v>
      </c>
      <c r="P20" s="51" t="n">
        <v>27.8</v>
      </c>
      <c r="Q20" s="53" t="n">
        <f aca="false">ROUND(P20/$O20*100,0)</f>
        <v>21</v>
      </c>
      <c r="R20" s="51" t="n">
        <v>64.15</v>
      </c>
      <c r="S20" s="53" t="n">
        <f aca="false">ROUND(R20/$O20*100,0)</f>
        <v>48</v>
      </c>
      <c r="T20" s="55" t="n">
        <v>101.3</v>
      </c>
      <c r="U20" s="53" t="n">
        <f aca="false">ROUND(T20/$O20*100,0)</f>
        <v>75</v>
      </c>
      <c r="V20" s="55" t="n">
        <v>134.37</v>
      </c>
      <c r="W20" s="53" t="n">
        <f aca="false">ROUND(V20/$O20*100,0)</f>
        <v>100</v>
      </c>
    </row>
    <row r="21" customFormat="false" ht="12.8" hidden="false" customHeight="false" outlineLevel="0" collapsed="false">
      <c r="A21" s="96" t="n">
        <v>40100</v>
      </c>
      <c r="B21" s="111" t="s">
        <v>360</v>
      </c>
      <c r="C21" s="135" t="n">
        <v>625007</v>
      </c>
      <c r="D21" s="84"/>
      <c r="E21" s="136" t="n">
        <v>41</v>
      </c>
      <c r="F21" s="85" t="s">
        <v>101</v>
      </c>
      <c r="G21" s="47" t="s">
        <v>189</v>
      </c>
      <c r="H21" s="49" t="n">
        <v>242</v>
      </c>
      <c r="I21" s="50" t="n">
        <v>249</v>
      </c>
      <c r="J21" s="50" t="n">
        <v>256</v>
      </c>
      <c r="K21" s="51"/>
      <c r="L21" s="55"/>
      <c r="M21" s="55"/>
      <c r="N21" s="55"/>
      <c r="O21" s="49" t="n">
        <f aca="false">H21+SUM(K21:N21)</f>
        <v>242</v>
      </c>
      <c r="P21" s="51" t="n">
        <v>39.81</v>
      </c>
      <c r="Q21" s="53" t="n">
        <f aca="false">ROUND(P21/$O21*100,0)</f>
        <v>16</v>
      </c>
      <c r="R21" s="51" t="n">
        <v>90.16</v>
      </c>
      <c r="S21" s="53" t="n">
        <f aca="false">ROUND(R21/$O21*100,0)</f>
        <v>37</v>
      </c>
      <c r="T21" s="55" t="n">
        <v>146.64</v>
      </c>
      <c r="U21" s="53" t="n">
        <f aca="false">ROUND(T21/$O21*100,0)</f>
        <v>61</v>
      </c>
      <c r="V21" s="55" t="n">
        <v>193.47</v>
      </c>
      <c r="W21" s="53" t="n">
        <f aca="false">ROUND(V21/$O21*100,0)</f>
        <v>80</v>
      </c>
    </row>
    <row r="22" customFormat="false" ht="12.8" hidden="false" customHeight="false" outlineLevel="0" collapsed="false">
      <c r="A22" s="96" t="n">
        <v>40100</v>
      </c>
      <c r="B22" s="111" t="s">
        <v>360</v>
      </c>
      <c r="C22" s="135" t="n">
        <v>627</v>
      </c>
      <c r="D22" s="84"/>
      <c r="E22" s="136" t="n">
        <v>41</v>
      </c>
      <c r="F22" s="85" t="s">
        <v>101</v>
      </c>
      <c r="G22" s="47" t="s">
        <v>190</v>
      </c>
      <c r="H22" s="49" t="n">
        <v>149</v>
      </c>
      <c r="I22" s="50" t="n">
        <v>152</v>
      </c>
      <c r="J22" s="50" t="n">
        <v>155</v>
      </c>
      <c r="K22" s="51"/>
      <c r="L22" s="55"/>
      <c r="M22" s="55"/>
      <c r="N22" s="55"/>
      <c r="O22" s="49" t="n">
        <f aca="false">H22+SUM(K22:N22)</f>
        <v>149</v>
      </c>
      <c r="P22" s="51" t="n">
        <v>16.17</v>
      </c>
      <c r="Q22" s="53" t="n">
        <f aca="false">ROUND(P22/$O22*100,0)</f>
        <v>11</v>
      </c>
      <c r="R22" s="51" t="n">
        <v>52.68</v>
      </c>
      <c r="S22" s="53" t="n">
        <f aca="false">ROUND(R22/$O22*100,0)</f>
        <v>35</v>
      </c>
      <c r="T22" s="55" t="n">
        <v>91.45</v>
      </c>
      <c r="U22" s="53" t="n">
        <f aca="false">ROUND(T22/$O22*100,0)</f>
        <v>61</v>
      </c>
      <c r="V22" s="55" t="n">
        <v>124.77</v>
      </c>
      <c r="W22" s="53" t="n">
        <f aca="false">ROUND(V22/$O22*100,0)</f>
        <v>84</v>
      </c>
    </row>
    <row r="23" customFormat="false" ht="12.8" hidden="false" customHeight="false" outlineLevel="0" collapsed="false">
      <c r="A23" s="96" t="n">
        <v>40100</v>
      </c>
      <c r="B23" s="111" t="s">
        <v>360</v>
      </c>
      <c r="C23" s="135" t="n">
        <v>620</v>
      </c>
      <c r="D23" s="84"/>
      <c r="E23" s="135" t="s">
        <v>361</v>
      </c>
      <c r="F23" s="85" t="s">
        <v>101</v>
      </c>
      <c r="G23" s="47" t="s">
        <v>191</v>
      </c>
      <c r="H23" s="49" t="n">
        <f aca="false">SUM(H7:H22)</f>
        <v>2745</v>
      </c>
      <c r="I23" s="49" t="n">
        <f aca="false">SUM(I7:I22)</f>
        <v>2799</v>
      </c>
      <c r="J23" s="49" t="n">
        <f aca="false">SUM(J7:J22)</f>
        <v>2855</v>
      </c>
      <c r="K23" s="51" t="n">
        <f aca="false">SUM(K7:K22)</f>
        <v>0</v>
      </c>
      <c r="L23" s="49" t="n">
        <f aca="false">SUM(L7:L22)</f>
        <v>0</v>
      </c>
      <c r="M23" s="49" t="n">
        <f aca="false">SUM(M7:M22)</f>
        <v>0</v>
      </c>
      <c r="N23" s="49" t="n">
        <f aca="false">SUM(N7:N22)</f>
        <v>75</v>
      </c>
      <c r="O23" s="49" t="n">
        <f aca="false">SUM(O7:O22)</f>
        <v>2820</v>
      </c>
      <c r="P23" s="51" t="n">
        <f aca="false">SUM(P7:P22)</f>
        <v>508.3</v>
      </c>
      <c r="Q23" s="53" t="n">
        <f aca="false">ROUND(P23/$O23*100,0)</f>
        <v>18</v>
      </c>
      <c r="R23" s="51" t="n">
        <f aca="false">SUM(R7:R22)</f>
        <v>1186.36</v>
      </c>
      <c r="S23" s="53" t="n">
        <f aca="false">ROUND(R23/$O23*100,0)</f>
        <v>42</v>
      </c>
      <c r="T23" s="49" t="n">
        <f aca="false">SUM(T7:T22)</f>
        <v>1912.93</v>
      </c>
      <c r="U23" s="53" t="n">
        <f aca="false">ROUND(T23/$O23*100,0)</f>
        <v>68</v>
      </c>
      <c r="V23" s="49" t="n">
        <f aca="false">SUM(V7:V22)</f>
        <v>2534.99</v>
      </c>
      <c r="W23" s="53" t="n">
        <f aca="false">ROUND(V23/$O23*100,0)</f>
        <v>90</v>
      </c>
    </row>
    <row r="24" customFormat="false" ht="12.8" hidden="false" customHeight="false" outlineLevel="0" collapsed="false">
      <c r="A24" s="96" t="n">
        <v>40100</v>
      </c>
      <c r="B24" s="111" t="s">
        <v>360</v>
      </c>
      <c r="C24" s="136" t="n">
        <v>631001</v>
      </c>
      <c r="D24" s="101"/>
      <c r="E24" s="136" t="n">
        <v>111</v>
      </c>
      <c r="F24" s="90" t="s">
        <v>101</v>
      </c>
      <c r="G24" s="61" t="s">
        <v>211</v>
      </c>
      <c r="H24" s="49" t="n">
        <v>0</v>
      </c>
      <c r="I24" s="49" t="n">
        <f aca="false">H24</f>
        <v>0</v>
      </c>
      <c r="J24" s="49" t="n">
        <f aca="false">I24</f>
        <v>0</v>
      </c>
      <c r="K24" s="51" t="n">
        <v>91.65</v>
      </c>
      <c r="L24" s="55" t="n">
        <v>100</v>
      </c>
      <c r="M24" s="55" t="n">
        <v>40</v>
      </c>
      <c r="N24" s="55" t="n">
        <v>20</v>
      </c>
      <c r="O24" s="49" t="n">
        <f aca="false">H24+SUM(K24:N24)</f>
        <v>251.65</v>
      </c>
      <c r="P24" s="51" t="n">
        <v>0</v>
      </c>
      <c r="Q24" s="53" t="n">
        <f aca="false">ROUND(P24/$O24*100,0)</f>
        <v>0</v>
      </c>
      <c r="R24" s="51" t="n">
        <v>185.89</v>
      </c>
      <c r="S24" s="53" t="n">
        <f aca="false">ROUND(R24/$O24*100,0)</f>
        <v>74</v>
      </c>
      <c r="T24" s="55" t="n">
        <v>185.89</v>
      </c>
      <c r="U24" s="53" t="n">
        <f aca="false">ROUND(T24/$O24*100,0)</f>
        <v>74</v>
      </c>
      <c r="V24" s="55" t="n">
        <v>244.08</v>
      </c>
      <c r="W24" s="53" t="n">
        <f aca="false">ROUND(V24/$O24*100,0)</f>
        <v>97</v>
      </c>
    </row>
    <row r="25" customFormat="false" ht="12.8" hidden="false" customHeight="false" outlineLevel="0" collapsed="false">
      <c r="A25" s="96" t="n">
        <v>40100</v>
      </c>
      <c r="B25" s="111" t="s">
        <v>360</v>
      </c>
      <c r="C25" s="136" t="n">
        <v>632003</v>
      </c>
      <c r="D25" s="101"/>
      <c r="E25" s="136" t="n">
        <v>111</v>
      </c>
      <c r="F25" s="90" t="s">
        <v>101</v>
      </c>
      <c r="G25" s="61" t="s">
        <v>192</v>
      </c>
      <c r="H25" s="49" t="n">
        <v>150</v>
      </c>
      <c r="I25" s="49" t="n">
        <f aca="false">H25</f>
        <v>150</v>
      </c>
      <c r="J25" s="49" t="n">
        <f aca="false">I25</f>
        <v>150</v>
      </c>
      <c r="K25" s="51"/>
      <c r="L25" s="55"/>
      <c r="M25" s="55"/>
      <c r="N25" s="55" t="n">
        <f aca="false">50+94</f>
        <v>144</v>
      </c>
      <c r="O25" s="49" t="n">
        <f aca="false">H25+SUM(K25:N25)</f>
        <v>294</v>
      </c>
      <c r="P25" s="51" t="n">
        <v>30.85</v>
      </c>
      <c r="Q25" s="53" t="n">
        <f aca="false">ROUND(P25/$O25*100,0)</f>
        <v>10</v>
      </c>
      <c r="R25" s="51" t="n">
        <v>99.2</v>
      </c>
      <c r="S25" s="53" t="n">
        <f aca="false">ROUND(R25/$O25*100,0)</f>
        <v>34</v>
      </c>
      <c r="T25" s="55" t="n">
        <v>133.2</v>
      </c>
      <c r="U25" s="53" t="n">
        <f aca="false">ROUND(T25/$O25*100,0)</f>
        <v>45</v>
      </c>
      <c r="V25" s="55" t="n">
        <v>293.79</v>
      </c>
      <c r="W25" s="53" t="n">
        <f aca="false">ROUND(V25/$O25*100,0)</f>
        <v>100</v>
      </c>
    </row>
    <row r="26" customFormat="false" ht="12.8" hidden="false" customHeight="false" outlineLevel="0" collapsed="false">
      <c r="A26" s="96" t="n">
        <v>40100</v>
      </c>
      <c r="B26" s="111" t="s">
        <v>360</v>
      </c>
      <c r="C26" s="136" t="n">
        <v>633001</v>
      </c>
      <c r="D26" s="101"/>
      <c r="E26" s="136" t="n">
        <v>111</v>
      </c>
      <c r="F26" s="90" t="s">
        <v>101</v>
      </c>
      <c r="G26" s="61" t="s">
        <v>201</v>
      </c>
      <c r="H26" s="49" t="n">
        <v>0</v>
      </c>
      <c r="I26" s="49" t="n">
        <v>0</v>
      </c>
      <c r="J26" s="49" t="n">
        <v>0</v>
      </c>
      <c r="K26" s="51"/>
      <c r="L26" s="55"/>
      <c r="M26" s="55"/>
      <c r="N26" s="55" t="n">
        <v>90</v>
      </c>
      <c r="O26" s="49" t="n">
        <f aca="false">H26+SUM(K26:N26)</f>
        <v>90</v>
      </c>
      <c r="P26" s="51" t="n">
        <v>0</v>
      </c>
      <c r="Q26" s="53" t="n">
        <f aca="false">ROUND(P26/$O26*100,0)</f>
        <v>0</v>
      </c>
      <c r="R26" s="51" t="n">
        <v>0</v>
      </c>
      <c r="S26" s="53" t="n">
        <f aca="false">ROUND(R26/$O26*100,0)</f>
        <v>0</v>
      </c>
      <c r="T26" s="55" t="n">
        <v>0</v>
      </c>
      <c r="U26" s="53" t="n">
        <f aca="false">ROUND(T26/$O26*100,0)</f>
        <v>0</v>
      </c>
      <c r="V26" s="55" t="n">
        <v>85.78</v>
      </c>
      <c r="W26" s="53" t="n">
        <f aca="false">ROUND(V26/$O26*100,0)</f>
        <v>95</v>
      </c>
    </row>
    <row r="27" customFormat="false" ht="12.8" hidden="false" customHeight="false" outlineLevel="0" collapsed="false">
      <c r="A27" s="96" t="n">
        <v>40100</v>
      </c>
      <c r="B27" s="111" t="s">
        <v>360</v>
      </c>
      <c r="C27" s="136" t="n">
        <v>633006</v>
      </c>
      <c r="D27" s="101" t="n">
        <v>1</v>
      </c>
      <c r="E27" s="136" t="n">
        <v>111</v>
      </c>
      <c r="F27" s="90" t="s">
        <v>101</v>
      </c>
      <c r="G27" s="61" t="s">
        <v>362</v>
      </c>
      <c r="H27" s="49" t="n">
        <v>200</v>
      </c>
      <c r="I27" s="49" t="n">
        <f aca="false">H27</f>
        <v>200</v>
      </c>
      <c r="J27" s="49" t="n">
        <f aca="false">I27</f>
        <v>200</v>
      </c>
      <c r="K27" s="51"/>
      <c r="L27" s="55"/>
      <c r="M27" s="55" t="n">
        <v>-5</v>
      </c>
      <c r="N27" s="55" t="n">
        <f aca="false">200+20</f>
        <v>220</v>
      </c>
      <c r="O27" s="49" t="n">
        <f aca="false">H27+SUM(K27:N27)</f>
        <v>415</v>
      </c>
      <c r="P27" s="51" t="n">
        <v>7.9</v>
      </c>
      <c r="Q27" s="53" t="n">
        <f aca="false">ROUND(P27/$O27*100,0)</f>
        <v>2</v>
      </c>
      <c r="R27" s="51" t="n">
        <v>89.64</v>
      </c>
      <c r="S27" s="53" t="n">
        <f aca="false">ROUND(R27/$O27*100,0)</f>
        <v>22</v>
      </c>
      <c r="T27" s="55" t="n">
        <v>137.06</v>
      </c>
      <c r="U27" s="53" t="n">
        <f aca="false">ROUND(T27/$O27*100,0)</f>
        <v>33</v>
      </c>
      <c r="V27" s="55" t="n">
        <v>413.41</v>
      </c>
      <c r="W27" s="53" t="n">
        <f aca="false">ROUND(V27/$O27*100,0)</f>
        <v>100</v>
      </c>
    </row>
    <row r="28" customFormat="false" ht="12.8" hidden="false" customHeight="false" outlineLevel="0" collapsed="false">
      <c r="A28" s="96" t="n">
        <v>40100</v>
      </c>
      <c r="B28" s="111" t="s">
        <v>360</v>
      </c>
      <c r="C28" s="136" t="n">
        <v>633006</v>
      </c>
      <c r="D28" s="101" t="n">
        <v>2</v>
      </c>
      <c r="E28" s="136" t="n">
        <v>111</v>
      </c>
      <c r="F28" s="90" t="s">
        <v>101</v>
      </c>
      <c r="G28" s="61" t="s">
        <v>363</v>
      </c>
      <c r="H28" s="49" t="n">
        <v>100</v>
      </c>
      <c r="I28" s="49" t="n">
        <f aca="false">H28</f>
        <v>100</v>
      </c>
      <c r="J28" s="49" t="n">
        <f aca="false">I28</f>
        <v>100</v>
      </c>
      <c r="K28" s="51"/>
      <c r="L28" s="55"/>
      <c r="M28" s="55"/>
      <c r="N28" s="55" t="n">
        <v>-100</v>
      </c>
      <c r="O28" s="49" t="n">
        <f aca="false">H28+SUM(K28:N28)</f>
        <v>0</v>
      </c>
      <c r="P28" s="51" t="n">
        <v>0</v>
      </c>
      <c r="Q28" s="53" t="e">
        <f aca="false">ROUND(P28/$O28*100,0)</f>
        <v>#DIV/0!</v>
      </c>
      <c r="R28" s="51" t="n">
        <v>0</v>
      </c>
      <c r="S28" s="53" t="e">
        <f aca="false">ROUND(R28/$O28*100,0)</f>
        <v>#DIV/0!</v>
      </c>
      <c r="T28" s="55" t="n">
        <v>0</v>
      </c>
      <c r="U28" s="53" t="e">
        <f aca="false">ROUND(T28/$O28*100,0)</f>
        <v>#DIV/0!</v>
      </c>
      <c r="V28" s="55" t="n">
        <v>0</v>
      </c>
      <c r="W28" s="53" t="e">
        <f aca="false">ROUND(V28/$O28*100,0)</f>
        <v>#DIV/0!</v>
      </c>
    </row>
    <row r="29" customFormat="false" ht="12.8" hidden="false" customHeight="false" outlineLevel="0" collapsed="false">
      <c r="A29" s="96" t="n">
        <v>40100</v>
      </c>
      <c r="B29" s="111" t="s">
        <v>360</v>
      </c>
      <c r="C29" s="136" t="n">
        <v>633010</v>
      </c>
      <c r="D29" s="101"/>
      <c r="E29" s="136" t="n">
        <v>111</v>
      </c>
      <c r="F29" s="90" t="s">
        <v>101</v>
      </c>
      <c r="G29" s="61" t="s">
        <v>288</v>
      </c>
      <c r="H29" s="49" t="n">
        <v>100</v>
      </c>
      <c r="I29" s="49" t="n">
        <f aca="false">H29</f>
        <v>100</v>
      </c>
      <c r="J29" s="49" t="n">
        <f aca="false">I29</f>
        <v>100</v>
      </c>
      <c r="K29" s="51"/>
      <c r="L29" s="55"/>
      <c r="M29" s="55" t="n">
        <v>-100</v>
      </c>
      <c r="N29" s="55"/>
      <c r="O29" s="49" t="n">
        <f aca="false">H29+SUM(K29:N29)</f>
        <v>0</v>
      </c>
      <c r="P29" s="51" t="n">
        <v>0</v>
      </c>
      <c r="Q29" s="53" t="e">
        <f aca="false">ROUND(P29/$O29*100,0)</f>
        <v>#DIV/0!</v>
      </c>
      <c r="R29" s="51" t="n">
        <v>0</v>
      </c>
      <c r="S29" s="53" t="e">
        <f aca="false">ROUND(R29/$O29*100,0)</f>
        <v>#DIV/0!</v>
      </c>
      <c r="T29" s="55" t="n">
        <v>0</v>
      </c>
      <c r="U29" s="53" t="e">
        <f aca="false">ROUND(T29/$O29*100,0)</f>
        <v>#DIV/0!</v>
      </c>
      <c r="V29" s="55" t="n">
        <v>0</v>
      </c>
      <c r="W29" s="53" t="e">
        <f aca="false">ROUND(V29/$O29*100,0)</f>
        <v>#DIV/0!</v>
      </c>
    </row>
    <row r="30" customFormat="false" ht="12.8" hidden="false" customHeight="false" outlineLevel="0" collapsed="false">
      <c r="A30" s="96" t="n">
        <v>40100</v>
      </c>
      <c r="B30" s="111" t="s">
        <v>360</v>
      </c>
      <c r="C30" s="136" t="n">
        <v>633013</v>
      </c>
      <c r="D30" s="101"/>
      <c r="E30" s="136" t="n">
        <v>111</v>
      </c>
      <c r="F30" s="90" t="s">
        <v>101</v>
      </c>
      <c r="G30" s="61" t="s">
        <v>312</v>
      </c>
      <c r="H30" s="49" t="n">
        <v>35</v>
      </c>
      <c r="I30" s="49" t="n">
        <f aca="false">H30</f>
        <v>35</v>
      </c>
      <c r="J30" s="49" t="n">
        <f aca="false">I30</f>
        <v>35</v>
      </c>
      <c r="K30" s="51"/>
      <c r="L30" s="55"/>
      <c r="M30" s="55" t="n">
        <v>-35</v>
      </c>
      <c r="N30" s="55"/>
      <c r="O30" s="49" t="n">
        <f aca="false">H30+SUM(K30:N30)</f>
        <v>0</v>
      </c>
      <c r="P30" s="51" t="n">
        <v>0</v>
      </c>
      <c r="Q30" s="53" t="e">
        <f aca="false">ROUND(P30/$O30*100,0)</f>
        <v>#DIV/0!</v>
      </c>
      <c r="R30" s="51" t="n">
        <v>0</v>
      </c>
      <c r="S30" s="53" t="e">
        <f aca="false">ROUND(R30/$O30*100,0)</f>
        <v>#DIV/0!</v>
      </c>
      <c r="T30" s="55" t="n">
        <v>0</v>
      </c>
      <c r="U30" s="53" t="e">
        <f aca="false">ROUND(T30/$O30*100,0)</f>
        <v>#DIV/0!</v>
      </c>
      <c r="V30" s="55" t="n">
        <v>0</v>
      </c>
      <c r="W30" s="53" t="e">
        <f aca="false">ROUND(V30/$O30*100,0)</f>
        <v>#DIV/0!</v>
      </c>
    </row>
    <row r="31" customFormat="false" ht="12.8" hidden="false" customHeight="false" outlineLevel="0" collapsed="false">
      <c r="A31" s="96" t="n">
        <v>40100</v>
      </c>
      <c r="B31" s="111" t="s">
        <v>360</v>
      </c>
      <c r="C31" s="136" t="n">
        <v>637001</v>
      </c>
      <c r="D31" s="101"/>
      <c r="E31" s="136" t="n">
        <v>111</v>
      </c>
      <c r="F31" s="90" t="s">
        <v>101</v>
      </c>
      <c r="G31" s="61" t="s">
        <v>364</v>
      </c>
      <c r="H31" s="49" t="n">
        <v>0</v>
      </c>
      <c r="I31" s="49" t="n">
        <f aca="false">H31</f>
        <v>0</v>
      </c>
      <c r="J31" s="49" t="n">
        <f aca="false">I31</f>
        <v>0</v>
      </c>
      <c r="K31" s="51" t="n">
        <v>130</v>
      </c>
      <c r="L31" s="55"/>
      <c r="M31" s="55"/>
      <c r="N31" s="55" t="n">
        <v>130</v>
      </c>
      <c r="O31" s="49" t="n">
        <f aca="false">H31+SUM(K31:N31)</f>
        <v>260</v>
      </c>
      <c r="P31" s="51" t="n">
        <v>0</v>
      </c>
      <c r="Q31" s="53" t="n">
        <f aca="false">ROUND(P31/$O31*100,0)</f>
        <v>0</v>
      </c>
      <c r="R31" s="51" t="n">
        <v>130</v>
      </c>
      <c r="S31" s="53" t="n">
        <f aca="false">ROUND(R31/$O31*100,0)</f>
        <v>50</v>
      </c>
      <c r="T31" s="55" t="n">
        <v>130</v>
      </c>
      <c r="U31" s="53" t="n">
        <f aca="false">ROUND(T31/$O31*100,0)</f>
        <v>50</v>
      </c>
      <c r="V31" s="55" t="n">
        <v>260</v>
      </c>
      <c r="W31" s="53" t="n">
        <f aca="false">ROUND(V31/$O31*100,0)</f>
        <v>100</v>
      </c>
    </row>
    <row r="32" customFormat="false" ht="12.8" hidden="false" customHeight="false" outlineLevel="0" collapsed="false">
      <c r="A32" s="96" t="n">
        <v>40100</v>
      </c>
      <c r="B32" s="111" t="s">
        <v>360</v>
      </c>
      <c r="C32" s="136" t="n">
        <v>637013</v>
      </c>
      <c r="D32" s="101"/>
      <c r="E32" s="136" t="n">
        <v>111</v>
      </c>
      <c r="F32" s="90" t="s">
        <v>101</v>
      </c>
      <c r="G32" s="61" t="s">
        <v>365</v>
      </c>
      <c r="H32" s="49" t="n">
        <v>0</v>
      </c>
      <c r="I32" s="49" t="n">
        <f aca="false">H32</f>
        <v>0</v>
      </c>
      <c r="J32" s="49" t="n">
        <f aca="false">I32</f>
        <v>0</v>
      </c>
      <c r="K32" s="51" t="n">
        <v>100</v>
      </c>
      <c r="L32" s="55"/>
      <c r="M32" s="55" t="n">
        <v>100</v>
      </c>
      <c r="N32" s="55"/>
      <c r="O32" s="49" t="n">
        <f aca="false">H32+SUM(K32:N32)</f>
        <v>200</v>
      </c>
      <c r="P32" s="51" t="n">
        <v>100</v>
      </c>
      <c r="Q32" s="53" t="n">
        <f aca="false">ROUND(P32/$O32*100,0)</f>
        <v>50</v>
      </c>
      <c r="R32" s="51" t="n">
        <v>100</v>
      </c>
      <c r="S32" s="53" t="n">
        <f aca="false">ROUND(R32/$O32*100,0)</f>
        <v>50</v>
      </c>
      <c r="T32" s="55" t="n">
        <v>200</v>
      </c>
      <c r="U32" s="53" t="n">
        <f aca="false">ROUND(T32/$O32*100,0)</f>
        <v>100</v>
      </c>
      <c r="V32" s="55" t="n">
        <v>200</v>
      </c>
      <c r="W32" s="53" t="n">
        <f aca="false">ROUND(V32/$O32*100,0)</f>
        <v>100</v>
      </c>
    </row>
    <row r="33" customFormat="false" ht="12.8" hidden="false" customHeight="false" outlineLevel="0" collapsed="false">
      <c r="A33" s="96" t="n">
        <v>40100</v>
      </c>
      <c r="B33" s="111" t="s">
        <v>360</v>
      </c>
      <c r="C33" s="136" t="n">
        <v>637014</v>
      </c>
      <c r="D33" s="101"/>
      <c r="E33" s="136" t="n">
        <v>41</v>
      </c>
      <c r="F33" s="90" t="s">
        <v>101</v>
      </c>
      <c r="G33" s="61" t="s">
        <v>196</v>
      </c>
      <c r="H33" s="49" t="n">
        <v>704</v>
      </c>
      <c r="I33" s="50" t="n">
        <f aca="false">ROUND((250-30)*3.2,0)</f>
        <v>704</v>
      </c>
      <c r="J33" s="50" t="n">
        <f aca="false">ROUND((247-30)*3.2,0)</f>
        <v>694</v>
      </c>
      <c r="K33" s="51"/>
      <c r="L33" s="55"/>
      <c r="M33" s="55"/>
      <c r="N33" s="55"/>
      <c r="O33" s="49" t="n">
        <f aca="false">H33+SUM(K33:N33)</f>
        <v>704</v>
      </c>
      <c r="P33" s="51" t="n">
        <v>118.4</v>
      </c>
      <c r="Q33" s="53" t="n">
        <f aca="false">ROUND(P33/$O33*100,0)</f>
        <v>17</v>
      </c>
      <c r="R33" s="51" t="n">
        <v>278.4</v>
      </c>
      <c r="S33" s="53" t="n">
        <f aca="false">ROUND(R33/$O33*100,0)</f>
        <v>40</v>
      </c>
      <c r="T33" s="55" t="n">
        <v>412.8</v>
      </c>
      <c r="U33" s="53" t="n">
        <f aca="false">ROUND(T33/$O33*100,0)</f>
        <v>59</v>
      </c>
      <c r="V33" s="55" t="n">
        <v>595.2</v>
      </c>
      <c r="W33" s="53" t="n">
        <f aca="false">ROUND(V33/$O33*100,0)</f>
        <v>85</v>
      </c>
    </row>
    <row r="34" customFormat="false" ht="12.8" hidden="false" customHeight="false" outlineLevel="0" collapsed="false">
      <c r="A34" s="96" t="n">
        <v>40100</v>
      </c>
      <c r="B34" s="111" t="s">
        <v>360</v>
      </c>
      <c r="C34" s="136" t="n">
        <v>637016</v>
      </c>
      <c r="D34" s="101"/>
      <c r="E34" s="136" t="n">
        <v>41</v>
      </c>
      <c r="F34" s="90" t="s">
        <v>101</v>
      </c>
      <c r="G34" s="61" t="s">
        <v>208</v>
      </c>
      <c r="H34" s="49" t="n">
        <v>82</v>
      </c>
      <c r="I34" s="50" t="n">
        <f aca="false">ROUND(H34*1.02,0)</f>
        <v>84</v>
      </c>
      <c r="J34" s="50" t="n">
        <f aca="false">ROUND(I34*1.02,0)</f>
        <v>86</v>
      </c>
      <c r="K34" s="51"/>
      <c r="L34" s="55"/>
      <c r="M34" s="55"/>
      <c r="N34" s="55"/>
      <c r="O34" s="49" t="n">
        <f aca="false">H34+SUM(K34:N34)</f>
        <v>82</v>
      </c>
      <c r="P34" s="51" t="n">
        <v>14.21</v>
      </c>
      <c r="Q34" s="53" t="n">
        <f aca="false">ROUND(P34/$O34*100,0)</f>
        <v>17</v>
      </c>
      <c r="R34" s="51" t="n">
        <v>34.69</v>
      </c>
      <c r="S34" s="53" t="n">
        <f aca="false">ROUND(R34/$O34*100,0)</f>
        <v>42</v>
      </c>
      <c r="T34" s="55" t="n">
        <v>50.62</v>
      </c>
      <c r="U34" s="53" t="n">
        <f aca="false">ROUND(T34/$O34*100,0)</f>
        <v>62</v>
      </c>
      <c r="V34" s="55" t="n">
        <v>69.33</v>
      </c>
      <c r="W34" s="53" t="n">
        <f aca="false">ROUND(V34/$O34*100,0)</f>
        <v>85</v>
      </c>
    </row>
    <row r="35" customFormat="false" ht="12.8" hidden="false" customHeight="false" outlineLevel="0" collapsed="false">
      <c r="A35" s="96" t="n">
        <v>40100</v>
      </c>
      <c r="B35" s="111" t="s">
        <v>360</v>
      </c>
      <c r="C35" s="136" t="n">
        <v>637027</v>
      </c>
      <c r="D35" s="101"/>
      <c r="E35" s="136" t="n">
        <v>41</v>
      </c>
      <c r="F35" s="90" t="s">
        <v>101</v>
      </c>
      <c r="G35" s="61" t="s">
        <v>366</v>
      </c>
      <c r="H35" s="49" t="n">
        <v>270</v>
      </c>
      <c r="I35" s="49" t="n">
        <f aca="false">H35</f>
        <v>270</v>
      </c>
      <c r="J35" s="49" t="n">
        <f aca="false">I35</f>
        <v>270</v>
      </c>
      <c r="K35" s="51"/>
      <c r="L35" s="55"/>
      <c r="M35" s="55"/>
      <c r="N35" s="55"/>
      <c r="O35" s="49" t="n">
        <f aca="false">H35+SUM(K35:N35)</f>
        <v>270</v>
      </c>
      <c r="P35" s="51" t="n">
        <v>30.49</v>
      </c>
      <c r="Q35" s="53" t="n">
        <f aca="false">ROUND(P35/$O35*100,0)</f>
        <v>11</v>
      </c>
      <c r="R35" s="51" t="n">
        <v>30.49</v>
      </c>
      <c r="S35" s="53" t="n">
        <f aca="false">ROUND(R35/$O35*100,0)</f>
        <v>11</v>
      </c>
      <c r="T35" s="55" t="n">
        <v>76.61</v>
      </c>
      <c r="U35" s="53" t="n">
        <f aca="false">ROUND(T35/$O35*100,0)</f>
        <v>28</v>
      </c>
      <c r="V35" s="55" t="n">
        <v>106.12</v>
      </c>
      <c r="W35" s="53" t="n">
        <f aca="false">ROUND(V35/$O35*100,0)</f>
        <v>39</v>
      </c>
    </row>
    <row r="36" customFormat="false" ht="12.8" hidden="false" customHeight="false" outlineLevel="0" collapsed="false">
      <c r="A36" s="96" t="n">
        <v>40100</v>
      </c>
      <c r="B36" s="111" t="s">
        <v>360</v>
      </c>
      <c r="C36" s="136" t="n">
        <v>637037</v>
      </c>
      <c r="D36" s="101"/>
      <c r="E36" s="136" t="n">
        <v>111</v>
      </c>
      <c r="F36" s="90" t="s">
        <v>101</v>
      </c>
      <c r="G36" s="61" t="s">
        <v>278</v>
      </c>
      <c r="H36" s="49" t="n">
        <v>0</v>
      </c>
      <c r="I36" s="49" t="n">
        <v>0</v>
      </c>
      <c r="J36" s="49" t="n">
        <v>0</v>
      </c>
      <c r="K36" s="51"/>
      <c r="L36" s="55"/>
      <c r="M36" s="55"/>
      <c r="N36" s="55"/>
      <c r="O36" s="49" t="n">
        <f aca="false">H36+SUM(K36:N36)</f>
        <v>0</v>
      </c>
      <c r="P36" s="51" t="n">
        <v>0</v>
      </c>
      <c r="Q36" s="53" t="e">
        <f aca="false">ROUND(P36/$O36*100,0)</f>
        <v>#DIV/0!</v>
      </c>
      <c r="R36" s="51" t="n">
        <v>0</v>
      </c>
      <c r="S36" s="53" t="e">
        <f aca="false">ROUND(R36/$O36*100,0)</f>
        <v>#DIV/0!</v>
      </c>
      <c r="T36" s="55" t="n">
        <v>0.01</v>
      </c>
      <c r="U36" s="53" t="e">
        <f aca="false">ROUND(T36/$O36*100,0)</f>
        <v>#DIV/0!</v>
      </c>
      <c r="V36" s="55" t="n">
        <v>0.01</v>
      </c>
      <c r="W36" s="53" t="e">
        <f aca="false">ROUND(V36/$O36*100,0)</f>
        <v>#DIV/0!</v>
      </c>
    </row>
    <row r="37" customFormat="false" ht="12.8" hidden="false" customHeight="false" outlineLevel="0" collapsed="false">
      <c r="A37" s="96" t="n">
        <v>40100</v>
      </c>
      <c r="B37" s="111" t="s">
        <v>360</v>
      </c>
      <c r="C37" s="136" t="n">
        <v>642015</v>
      </c>
      <c r="D37" s="101"/>
      <c r="E37" s="136" t="n">
        <v>41</v>
      </c>
      <c r="F37" s="90" t="s">
        <v>101</v>
      </c>
      <c r="G37" s="61" t="s">
        <v>200</v>
      </c>
      <c r="H37" s="49" t="n">
        <v>0</v>
      </c>
      <c r="I37" s="49" t="n">
        <f aca="false">H37</f>
        <v>0</v>
      </c>
      <c r="J37" s="49" t="n">
        <f aca="false">I37</f>
        <v>0</v>
      </c>
      <c r="K37" s="51" t="n">
        <v>92.46</v>
      </c>
      <c r="L37" s="55"/>
      <c r="M37" s="55"/>
      <c r="N37" s="55" t="n">
        <v>93</v>
      </c>
      <c r="O37" s="49" t="n">
        <f aca="false">H37+SUM(K37:N37)</f>
        <v>185.46</v>
      </c>
      <c r="P37" s="51" t="n">
        <v>92.46</v>
      </c>
      <c r="Q37" s="53" t="n">
        <f aca="false">ROUND(P37/$O37*100,0)</f>
        <v>50</v>
      </c>
      <c r="R37" s="51" t="n">
        <v>92.46</v>
      </c>
      <c r="S37" s="53" t="n">
        <f aca="false">ROUND(R37/$O37*100,0)</f>
        <v>50</v>
      </c>
      <c r="T37" s="55" t="n">
        <v>92.46</v>
      </c>
      <c r="U37" s="53" t="n">
        <f aca="false">ROUND(T37/$O37*100,0)</f>
        <v>50</v>
      </c>
      <c r="V37" s="55" t="n">
        <v>184.92</v>
      </c>
      <c r="W37" s="53" t="n">
        <f aca="false">ROUND(V37/$O37*100,0)</f>
        <v>100</v>
      </c>
    </row>
    <row r="38" customFormat="false" ht="12.8" hidden="false" customHeight="false" outlineLevel="0" collapsed="false">
      <c r="A38" s="103" t="n">
        <v>40100</v>
      </c>
      <c r="B38" s="127"/>
      <c r="C38" s="127"/>
      <c r="D38" s="129"/>
      <c r="E38" s="127"/>
      <c r="F38" s="127"/>
      <c r="G38" s="107" t="s">
        <v>46</v>
      </c>
      <c r="H38" s="108" t="n">
        <f aca="false">H6+SUM(H23:H37)</f>
        <v>11815</v>
      </c>
      <c r="I38" s="108" t="n">
        <f aca="false">I6+SUM(I23:I37)</f>
        <v>12018</v>
      </c>
      <c r="J38" s="108" t="n">
        <f aca="false">J6+SUM(J23:J37)</f>
        <v>12216</v>
      </c>
      <c r="K38" s="109" t="n">
        <f aca="false">K6+SUM(K23:K37)</f>
        <v>321.65</v>
      </c>
      <c r="L38" s="108" t="n">
        <f aca="false">L6+SUM(L23:L37)</f>
        <v>100</v>
      </c>
      <c r="M38" s="108" t="n">
        <f aca="false">M6+SUM(M23:M37)</f>
        <v>0</v>
      </c>
      <c r="N38" s="108" t="n">
        <f aca="false">N6+SUM(N23:N37)</f>
        <v>180</v>
      </c>
      <c r="O38" s="108" t="n">
        <f aca="false">O6+SUM(O23:O37)</f>
        <v>12416.65</v>
      </c>
      <c r="P38" s="108" t="n">
        <f aca="false">P6+SUM(P23:P37)</f>
        <v>2010.61</v>
      </c>
      <c r="Q38" s="110" t="n">
        <f aca="false">ROUND(P38/$O38*100,0)</f>
        <v>16</v>
      </c>
      <c r="R38" s="108" t="n">
        <f aca="false">R6+SUM(R23:R37)</f>
        <v>5077.63</v>
      </c>
      <c r="S38" s="110" t="n">
        <f aca="false">ROUND(R38/$O38*100,0)</f>
        <v>41</v>
      </c>
      <c r="T38" s="108" t="n">
        <f aca="false">T6+SUM(T23:T37)</f>
        <v>8003.58</v>
      </c>
      <c r="U38" s="110" t="n">
        <f aca="false">ROUND(T38/$O38*100,0)</f>
        <v>64</v>
      </c>
      <c r="V38" s="108" t="n">
        <f aca="false">V6+SUM(V23:V37)</f>
        <v>11425.5</v>
      </c>
      <c r="W38" s="110" t="n">
        <f aca="false">ROUND(V38/$O38*100,0)</f>
        <v>92</v>
      </c>
    </row>
    <row r="39" customFormat="false" ht="12.8" hidden="false" customHeight="false" outlineLevel="0" collapsed="false">
      <c r="A39" s="96" t="n">
        <v>40200</v>
      </c>
      <c r="B39" s="111" t="s">
        <v>367</v>
      </c>
      <c r="C39" s="90" t="n">
        <v>633001</v>
      </c>
      <c r="D39" s="137"/>
      <c r="E39" s="136" t="n">
        <v>41</v>
      </c>
      <c r="F39" s="90" t="s">
        <v>101</v>
      </c>
      <c r="G39" s="56" t="s">
        <v>368</v>
      </c>
      <c r="H39" s="49" t="n">
        <v>3000</v>
      </c>
      <c r="I39" s="58" t="n">
        <v>0</v>
      </c>
      <c r="J39" s="58" t="n">
        <v>0</v>
      </c>
      <c r="K39" s="51"/>
      <c r="L39" s="55"/>
      <c r="M39" s="55"/>
      <c r="N39" s="55"/>
      <c r="O39" s="49" t="n">
        <f aca="false">H39+SUM(K39:N39)</f>
        <v>3000</v>
      </c>
      <c r="P39" s="51" t="n">
        <v>0</v>
      </c>
      <c r="Q39" s="53" t="n">
        <f aca="false">ROUND(P39/$O39*100,0)</f>
        <v>0</v>
      </c>
      <c r="R39" s="51" t="n">
        <v>0</v>
      </c>
      <c r="S39" s="53" t="n">
        <f aca="false">ROUND(R39/$O39*100,0)</f>
        <v>0</v>
      </c>
      <c r="T39" s="55" t="n">
        <v>0</v>
      </c>
      <c r="U39" s="53" t="n">
        <f aca="false">ROUND(T39/$O39*100,0)</f>
        <v>0</v>
      </c>
      <c r="V39" s="55" t="n">
        <v>0</v>
      </c>
      <c r="W39" s="53" t="n">
        <f aca="false">ROUND(V39/$O39*100,0)</f>
        <v>0</v>
      </c>
    </row>
    <row r="40" customFormat="false" ht="12.8" hidden="false" customHeight="false" outlineLevel="0" collapsed="false">
      <c r="A40" s="96" t="n">
        <v>40200</v>
      </c>
      <c r="B40" s="111" t="s">
        <v>367</v>
      </c>
      <c r="C40" s="90" t="n">
        <v>635006</v>
      </c>
      <c r="D40" s="138"/>
      <c r="E40" s="136" t="n">
        <v>41</v>
      </c>
      <c r="F40" s="90" t="s">
        <v>101</v>
      </c>
      <c r="G40" s="56" t="s">
        <v>369</v>
      </c>
      <c r="H40" s="49" t="n">
        <v>5000</v>
      </c>
      <c r="I40" s="58" t="n">
        <v>0</v>
      </c>
      <c r="J40" s="58" t="n">
        <v>0</v>
      </c>
      <c r="K40" s="51"/>
      <c r="L40" s="55"/>
      <c r="M40" s="55"/>
      <c r="N40" s="55"/>
      <c r="O40" s="49" t="n">
        <f aca="false">H40+SUM(K40:N40)</f>
        <v>5000</v>
      </c>
      <c r="P40" s="51" t="n">
        <v>0</v>
      </c>
      <c r="Q40" s="53" t="n">
        <f aca="false">ROUND(P40/$O40*100,0)</f>
        <v>0</v>
      </c>
      <c r="R40" s="51" t="n">
        <v>55.08</v>
      </c>
      <c r="S40" s="53" t="n">
        <f aca="false">ROUND(R40/$O40*100,0)</f>
        <v>1</v>
      </c>
      <c r="T40" s="55" t="n">
        <v>1361.39</v>
      </c>
      <c r="U40" s="53" t="n">
        <f aca="false">ROUND(T40/$O40*100,0)</f>
        <v>27</v>
      </c>
      <c r="V40" s="55" t="n">
        <v>1919.22</v>
      </c>
      <c r="W40" s="53" t="n">
        <f aca="false">ROUND(V40/$O40*100,0)</f>
        <v>38</v>
      </c>
    </row>
    <row r="41" customFormat="false" ht="12.8" hidden="false" customHeight="false" outlineLevel="0" collapsed="false">
      <c r="A41" s="96" t="n">
        <v>40200</v>
      </c>
      <c r="B41" s="111" t="s">
        <v>367</v>
      </c>
      <c r="C41" s="90" t="n">
        <v>637004</v>
      </c>
      <c r="D41" s="138"/>
      <c r="E41" s="136" t="n">
        <v>41</v>
      </c>
      <c r="F41" s="90" t="s">
        <v>101</v>
      </c>
      <c r="G41" s="56" t="s">
        <v>370</v>
      </c>
      <c r="H41" s="49" t="n">
        <v>500</v>
      </c>
      <c r="I41" s="58" t="n">
        <v>0</v>
      </c>
      <c r="J41" s="58" t="n">
        <v>0</v>
      </c>
      <c r="K41" s="51"/>
      <c r="L41" s="55"/>
      <c r="M41" s="55"/>
      <c r="N41" s="55"/>
      <c r="O41" s="49" t="n">
        <f aca="false">H41+SUM(K41:N41)</f>
        <v>500</v>
      </c>
      <c r="P41" s="51" t="n">
        <v>0</v>
      </c>
      <c r="Q41" s="53" t="n">
        <f aca="false">ROUND(P41/$O41*100,0)</f>
        <v>0</v>
      </c>
      <c r="R41" s="51" t="n">
        <v>0</v>
      </c>
      <c r="S41" s="53" t="n">
        <f aca="false">ROUND(R41/$O41*100,0)</f>
        <v>0</v>
      </c>
      <c r="T41" s="55" t="n">
        <v>0</v>
      </c>
      <c r="U41" s="53" t="n">
        <f aca="false">ROUND(T41/$O41*100,0)</f>
        <v>0</v>
      </c>
      <c r="V41" s="55" t="n">
        <v>0</v>
      </c>
      <c r="W41" s="53" t="n">
        <f aca="false">ROUND(V41/$O41*100,0)</f>
        <v>0</v>
      </c>
    </row>
    <row r="42" customFormat="false" ht="12.8" hidden="false" customHeight="false" outlineLevel="0" collapsed="false">
      <c r="A42" s="96" t="n">
        <v>40200</v>
      </c>
      <c r="B42" s="111" t="s">
        <v>367</v>
      </c>
      <c r="C42" s="136" t="n">
        <v>637015</v>
      </c>
      <c r="D42" s="101"/>
      <c r="E42" s="136" t="n">
        <v>41</v>
      </c>
      <c r="F42" s="90" t="s">
        <v>101</v>
      </c>
      <c r="G42" s="61" t="s">
        <v>371</v>
      </c>
      <c r="H42" s="49" t="n">
        <v>165</v>
      </c>
      <c r="I42" s="58" t="n">
        <f aca="false">H42</f>
        <v>165</v>
      </c>
      <c r="J42" s="58" t="n">
        <f aca="false">I42</f>
        <v>165</v>
      </c>
      <c r="K42" s="51"/>
      <c r="L42" s="55"/>
      <c r="M42" s="55"/>
      <c r="N42" s="55"/>
      <c r="O42" s="49" t="n">
        <f aca="false">H42+SUM(K42:N42)</f>
        <v>165</v>
      </c>
      <c r="P42" s="51" t="n">
        <v>82.36</v>
      </c>
      <c r="Q42" s="53" t="n">
        <f aca="false">ROUND(P42/$O42*100,0)</f>
        <v>50</v>
      </c>
      <c r="R42" s="51" t="n">
        <v>82.36</v>
      </c>
      <c r="S42" s="53" t="n">
        <f aca="false">ROUND(R42/$O42*100,0)</f>
        <v>50</v>
      </c>
      <c r="T42" s="55" t="n">
        <v>164.72</v>
      </c>
      <c r="U42" s="53" t="n">
        <f aca="false">ROUND(T42/$O42*100,0)</f>
        <v>100</v>
      </c>
      <c r="V42" s="55" t="n">
        <v>164.72</v>
      </c>
      <c r="W42" s="53" t="n">
        <f aca="false">ROUND(V42/$O42*100,0)</f>
        <v>100</v>
      </c>
    </row>
    <row r="43" customFormat="false" ht="12.8" hidden="false" customHeight="false" outlineLevel="0" collapsed="false">
      <c r="A43" s="96" t="n">
        <v>40200</v>
      </c>
      <c r="B43" s="111" t="s">
        <v>367</v>
      </c>
      <c r="C43" s="136" t="n">
        <v>637034</v>
      </c>
      <c r="D43" s="101"/>
      <c r="E43" s="136" t="n">
        <v>41</v>
      </c>
      <c r="F43" s="90" t="s">
        <v>101</v>
      </c>
      <c r="G43" s="61" t="s">
        <v>372</v>
      </c>
      <c r="H43" s="49" t="n">
        <v>5400</v>
      </c>
      <c r="I43" s="49" t="n">
        <f aca="false">H43</f>
        <v>5400</v>
      </c>
      <c r="J43" s="49" t="n">
        <f aca="false">I43</f>
        <v>5400</v>
      </c>
      <c r="K43" s="51"/>
      <c r="L43" s="55"/>
      <c r="M43" s="55"/>
      <c r="N43" s="55"/>
      <c r="O43" s="49" t="n">
        <f aca="false">H43+SUM(K43:N43)</f>
        <v>5400</v>
      </c>
      <c r="P43" s="51" t="n">
        <v>450</v>
      </c>
      <c r="Q43" s="53" t="n">
        <f aca="false">ROUND(P43/$O43*100,0)</f>
        <v>8</v>
      </c>
      <c r="R43" s="51" t="n">
        <v>2700</v>
      </c>
      <c r="S43" s="53" t="n">
        <f aca="false">ROUND(R43/$O43*100,0)</f>
        <v>50</v>
      </c>
      <c r="T43" s="55" t="n">
        <v>4050</v>
      </c>
      <c r="U43" s="53" t="n">
        <f aca="false">ROUND(T43/$O43*100,0)</f>
        <v>75</v>
      </c>
      <c r="V43" s="55" t="n">
        <v>5400</v>
      </c>
      <c r="W43" s="53" t="n">
        <f aca="false">ROUND(V43/$O43*100,0)</f>
        <v>100</v>
      </c>
    </row>
    <row r="44" customFormat="false" ht="12.8" hidden="false" customHeight="false" outlineLevel="0" collapsed="false">
      <c r="A44" s="103" t="n">
        <v>40200</v>
      </c>
      <c r="B44" s="127"/>
      <c r="C44" s="127"/>
      <c r="D44" s="129"/>
      <c r="E44" s="127"/>
      <c r="F44" s="127"/>
      <c r="G44" s="107" t="s">
        <v>47</v>
      </c>
      <c r="H44" s="108" t="n">
        <f aca="false">SUM(H39:H43)</f>
        <v>14065</v>
      </c>
      <c r="I44" s="108" t="n">
        <f aca="false">SUM(I39:I43)</f>
        <v>5565</v>
      </c>
      <c r="J44" s="108" t="n">
        <f aca="false">SUM(J39:J43)</f>
        <v>5565</v>
      </c>
      <c r="K44" s="109" t="n">
        <f aca="false">SUM(K39:K43)</f>
        <v>0</v>
      </c>
      <c r="L44" s="108" t="n">
        <f aca="false">SUM(L39:L43)</f>
        <v>0</v>
      </c>
      <c r="M44" s="108" t="n">
        <f aca="false">SUM(M39:M43)</f>
        <v>0</v>
      </c>
      <c r="N44" s="108" t="n">
        <f aca="false">SUM(N39:N43)</f>
        <v>0</v>
      </c>
      <c r="O44" s="108" t="n">
        <f aca="false">SUM(O39:O43)</f>
        <v>14065</v>
      </c>
      <c r="P44" s="109" t="n">
        <f aca="false">SUM(P39:P43)</f>
        <v>532.36</v>
      </c>
      <c r="Q44" s="110" t="n">
        <f aca="false">ROUND(P44/$O44*100,0)</f>
        <v>4</v>
      </c>
      <c r="R44" s="109" t="n">
        <f aca="false">SUM(R39:R43)</f>
        <v>2837.44</v>
      </c>
      <c r="S44" s="110" t="n">
        <f aca="false">ROUND(R44/$O44*100,0)</f>
        <v>20</v>
      </c>
      <c r="T44" s="108" t="n">
        <f aca="false">SUM(T39:T43)</f>
        <v>5576.11</v>
      </c>
      <c r="U44" s="110" t="n">
        <f aca="false">ROUND(T44/$O44*100,0)</f>
        <v>40</v>
      </c>
      <c r="V44" s="108" t="n">
        <f aca="false">SUM(V39:V43)</f>
        <v>7483.94</v>
      </c>
      <c r="W44" s="110" t="n">
        <f aca="false">ROUND(V44/$O44*100,0)</f>
        <v>53</v>
      </c>
    </row>
    <row r="45" customFormat="false" ht="12.8" hidden="false" customHeight="false" outlineLevel="0" collapsed="false">
      <c r="A45" s="96" t="n">
        <v>40300</v>
      </c>
      <c r="B45" s="111" t="s">
        <v>373</v>
      </c>
      <c r="C45" s="136" t="n">
        <v>633004</v>
      </c>
      <c r="D45" s="101"/>
      <c r="E45" s="136" t="n">
        <v>41</v>
      </c>
      <c r="F45" s="90" t="s">
        <v>101</v>
      </c>
      <c r="G45" s="61" t="s">
        <v>374</v>
      </c>
      <c r="H45" s="49" t="n">
        <v>0</v>
      </c>
      <c r="I45" s="49" t="n">
        <f aca="false">H45</f>
        <v>0</v>
      </c>
      <c r="J45" s="49" t="n">
        <f aca="false">I45</f>
        <v>0</v>
      </c>
      <c r="K45" s="51" t="n">
        <v>191.99</v>
      </c>
      <c r="L45" s="55"/>
      <c r="M45" s="55"/>
      <c r="N45" s="55"/>
      <c r="O45" s="49" t="n">
        <f aca="false">H45+SUM(K45:N45)</f>
        <v>191.99</v>
      </c>
      <c r="P45" s="51" t="n">
        <v>0</v>
      </c>
      <c r="Q45" s="53" t="n">
        <f aca="false">ROUND(P45/$O45*100,0)</f>
        <v>0</v>
      </c>
      <c r="R45" s="51" t="n">
        <v>191.99</v>
      </c>
      <c r="S45" s="53" t="n">
        <f aca="false">ROUND(R45/$O45*100,0)</f>
        <v>100</v>
      </c>
      <c r="T45" s="55" t="n">
        <v>191.99</v>
      </c>
      <c r="U45" s="53" t="n">
        <f aca="false">ROUND(T45/$O45*100,0)</f>
        <v>100</v>
      </c>
      <c r="V45" s="55" t="n">
        <v>191.99</v>
      </c>
      <c r="W45" s="53" t="n">
        <f aca="false">ROUND(V45/$O45*100,0)</f>
        <v>100</v>
      </c>
    </row>
    <row r="46" customFormat="false" ht="12.8" hidden="false" customHeight="false" outlineLevel="0" collapsed="false">
      <c r="A46" s="96" t="n">
        <v>40300</v>
      </c>
      <c r="B46" s="111" t="s">
        <v>373</v>
      </c>
      <c r="C46" s="136" t="n">
        <v>633006</v>
      </c>
      <c r="D46" s="101"/>
      <c r="E46" s="136" t="n">
        <v>41</v>
      </c>
      <c r="F46" s="90" t="s">
        <v>101</v>
      </c>
      <c r="G46" s="61" t="s">
        <v>375</v>
      </c>
      <c r="H46" s="49" t="n">
        <v>2000</v>
      </c>
      <c r="I46" s="49" t="n">
        <f aca="false">H46</f>
        <v>2000</v>
      </c>
      <c r="J46" s="49" t="n">
        <f aca="false">I46</f>
        <v>2000</v>
      </c>
      <c r="K46" s="51" t="n">
        <v>-192.35</v>
      </c>
      <c r="L46" s="55"/>
      <c r="M46" s="55"/>
      <c r="N46" s="55"/>
      <c r="O46" s="49" t="n">
        <f aca="false">H46+SUM(K46:N46)</f>
        <v>1807.65</v>
      </c>
      <c r="P46" s="51" t="n">
        <v>374.64</v>
      </c>
      <c r="Q46" s="53" t="n">
        <f aca="false">ROUND(P46/$O46*100,0)</f>
        <v>21</v>
      </c>
      <c r="R46" s="51" t="n">
        <v>374.64</v>
      </c>
      <c r="S46" s="53" t="n">
        <f aca="false">ROUND(R46/$O46*100,0)</f>
        <v>21</v>
      </c>
      <c r="T46" s="55" t="n">
        <v>374.64</v>
      </c>
      <c r="U46" s="53" t="n">
        <f aca="false">ROUND(T46/$O46*100,0)</f>
        <v>21</v>
      </c>
      <c r="V46" s="55" t="n">
        <v>374.64</v>
      </c>
      <c r="W46" s="53" t="n">
        <f aca="false">ROUND(V46/$O46*100,0)</f>
        <v>21</v>
      </c>
    </row>
    <row r="47" customFormat="false" ht="12.8" hidden="false" customHeight="false" outlineLevel="0" collapsed="false">
      <c r="A47" s="96" t="n">
        <v>40300</v>
      </c>
      <c r="B47" s="111" t="s">
        <v>373</v>
      </c>
      <c r="C47" s="136" t="n">
        <v>637012</v>
      </c>
      <c r="D47" s="101"/>
      <c r="E47" s="136" t="n">
        <v>41</v>
      </c>
      <c r="F47" s="90" t="s">
        <v>101</v>
      </c>
      <c r="G47" s="61" t="s">
        <v>376</v>
      </c>
      <c r="H47" s="49" t="n">
        <v>20</v>
      </c>
      <c r="I47" s="49" t="n">
        <f aca="false">H47</f>
        <v>20</v>
      </c>
      <c r="J47" s="49" t="n">
        <f aca="false">I47</f>
        <v>20</v>
      </c>
      <c r="K47" s="51" t="n">
        <v>0.4</v>
      </c>
      <c r="L47" s="55"/>
      <c r="M47" s="55"/>
      <c r="N47" s="55"/>
      <c r="O47" s="49" t="n">
        <f aca="false">H47+SUM(K47:N47)</f>
        <v>20.4</v>
      </c>
      <c r="P47" s="51" t="n">
        <v>20.4</v>
      </c>
      <c r="Q47" s="53" t="n">
        <f aca="false">ROUND(P47/$O47*100,0)</f>
        <v>100</v>
      </c>
      <c r="R47" s="51" t="n">
        <v>20.4</v>
      </c>
      <c r="S47" s="53" t="n">
        <f aca="false">ROUND(R47/$O47*100,0)</f>
        <v>100</v>
      </c>
      <c r="T47" s="55" t="n">
        <v>20.4</v>
      </c>
      <c r="U47" s="53" t="n">
        <f aca="false">ROUND(T47/$O47*100,0)</f>
        <v>100</v>
      </c>
      <c r="V47" s="55" t="n">
        <v>20.4</v>
      </c>
      <c r="W47" s="53" t="n">
        <f aca="false">ROUND(V47/$O47*100,0)</f>
        <v>100</v>
      </c>
    </row>
    <row r="48" customFormat="false" ht="12.8" hidden="false" customHeight="false" outlineLevel="0" collapsed="false">
      <c r="A48" s="96" t="n">
        <v>40300</v>
      </c>
      <c r="B48" s="111" t="s">
        <v>373</v>
      </c>
      <c r="C48" s="136" t="n">
        <v>637035</v>
      </c>
      <c r="D48" s="101"/>
      <c r="E48" s="136" t="n">
        <v>41</v>
      </c>
      <c r="F48" s="90" t="s">
        <v>101</v>
      </c>
      <c r="G48" s="61" t="s">
        <v>377</v>
      </c>
      <c r="H48" s="49" t="n">
        <v>223</v>
      </c>
      <c r="I48" s="49" t="n">
        <f aca="false">H48</f>
        <v>223</v>
      </c>
      <c r="J48" s="49" t="n">
        <f aca="false">I48</f>
        <v>223</v>
      </c>
      <c r="K48" s="51" t="n">
        <v>-0.04</v>
      </c>
      <c r="L48" s="55"/>
      <c r="M48" s="55"/>
      <c r="N48" s="55"/>
      <c r="O48" s="49" t="n">
        <f aca="false">H48+SUM(K48:N48)</f>
        <v>222.96</v>
      </c>
      <c r="P48" s="51" t="n">
        <v>222.96</v>
      </c>
      <c r="Q48" s="53" t="n">
        <f aca="false">ROUND(P48/$O48*100,0)</f>
        <v>100</v>
      </c>
      <c r="R48" s="51" t="n">
        <v>222.96</v>
      </c>
      <c r="S48" s="53" t="n">
        <f aca="false">ROUND(R48/$O48*100,0)</f>
        <v>100</v>
      </c>
      <c r="T48" s="55" t="n">
        <v>222.96</v>
      </c>
      <c r="U48" s="53" t="n">
        <f aca="false">ROUND(T48/$O48*100,0)</f>
        <v>100</v>
      </c>
      <c r="V48" s="55" t="n">
        <v>222.96</v>
      </c>
      <c r="W48" s="53" t="n">
        <f aca="false">ROUND(V48/$O48*100,0)</f>
        <v>100</v>
      </c>
    </row>
    <row r="49" customFormat="false" ht="12.8" hidden="false" customHeight="false" outlineLevel="0" collapsed="false">
      <c r="A49" s="103" t="n">
        <v>40300</v>
      </c>
      <c r="B49" s="127"/>
      <c r="C49" s="127"/>
      <c r="D49" s="129"/>
      <c r="E49" s="127"/>
      <c r="F49" s="127"/>
      <c r="G49" s="107" t="s">
        <v>48</v>
      </c>
      <c r="H49" s="108" t="n">
        <f aca="false">SUM(H45:H48)</f>
        <v>2243</v>
      </c>
      <c r="I49" s="108" t="n">
        <f aca="false">SUM(I45:I48)</f>
        <v>2243</v>
      </c>
      <c r="J49" s="108" t="n">
        <f aca="false">SUM(J45:J48)</f>
        <v>2243</v>
      </c>
      <c r="K49" s="109" t="n">
        <f aca="false">SUM(K45:K48)</f>
        <v>1.48006606970341E-014</v>
      </c>
      <c r="L49" s="108" t="n">
        <f aca="false">SUM(L45:L48)</f>
        <v>0</v>
      </c>
      <c r="M49" s="108" t="n">
        <f aca="false">SUM(M45:M48)</f>
        <v>0</v>
      </c>
      <c r="N49" s="108" t="n">
        <f aca="false">SUM(N45:N48)</f>
        <v>0</v>
      </c>
      <c r="O49" s="108" t="n">
        <f aca="false">SUM(O45:O48)</f>
        <v>2243</v>
      </c>
      <c r="P49" s="108" t="n">
        <f aca="false">SUM(P45:P48)</f>
        <v>618</v>
      </c>
      <c r="Q49" s="110" t="n">
        <f aca="false">ROUND(P49/$O49*100,0)</f>
        <v>28</v>
      </c>
      <c r="R49" s="109" t="n">
        <f aca="false">SUM(R45:R48)</f>
        <v>809.99</v>
      </c>
      <c r="S49" s="110" t="n">
        <f aca="false">ROUND(R49/$O49*100,0)</f>
        <v>36</v>
      </c>
      <c r="T49" s="108" t="n">
        <f aca="false">SUM(T45:T48)</f>
        <v>809.99</v>
      </c>
      <c r="U49" s="110" t="n">
        <f aca="false">ROUND(T49/$O49*100,0)</f>
        <v>36</v>
      </c>
      <c r="V49" s="108" t="n">
        <f aca="false">SUM(V45:V48)</f>
        <v>809.99</v>
      </c>
      <c r="W49" s="110" t="n">
        <f aca="false">ROUND(V49/$O49*100,0)</f>
        <v>36</v>
      </c>
    </row>
    <row r="50" customFormat="false" ht="12.8" hidden="false" customHeight="false" outlineLevel="0" collapsed="false">
      <c r="A50" s="115" t="n">
        <v>40000</v>
      </c>
      <c r="B50" s="131"/>
      <c r="C50" s="131"/>
      <c r="D50" s="133"/>
      <c r="E50" s="131"/>
      <c r="F50" s="131"/>
      <c r="G50" s="119" t="s">
        <v>221</v>
      </c>
      <c r="H50" s="120" t="n">
        <f aca="false">H38+H44+H49</f>
        <v>28123</v>
      </c>
      <c r="I50" s="120" t="n">
        <f aca="false">I38+I44+I49</f>
        <v>19826</v>
      </c>
      <c r="J50" s="120" t="n">
        <f aca="false">J38+J44+J49</f>
        <v>20024</v>
      </c>
      <c r="K50" s="121" t="n">
        <f aca="false">K38+K44+K49</f>
        <v>321.65</v>
      </c>
      <c r="L50" s="120" t="n">
        <f aca="false">L38+L44+L49</f>
        <v>100</v>
      </c>
      <c r="M50" s="120" t="n">
        <f aca="false">M38+M44+M49</f>
        <v>0</v>
      </c>
      <c r="N50" s="120" t="n">
        <f aca="false">N38+N44+N49</f>
        <v>180</v>
      </c>
      <c r="O50" s="120" t="n">
        <f aca="false">O38+O44+O49</f>
        <v>28724.65</v>
      </c>
      <c r="P50" s="121" t="n">
        <f aca="false">P38+P44+P49</f>
        <v>3160.97</v>
      </c>
      <c r="Q50" s="122" t="n">
        <f aca="false">ROUND(P50/$O50*100,0)</f>
        <v>11</v>
      </c>
      <c r="R50" s="121" t="n">
        <f aca="false">R38+R44+R49</f>
        <v>8725.06</v>
      </c>
      <c r="S50" s="122" t="n">
        <f aca="false">ROUND(R50/$O50*100,0)</f>
        <v>30</v>
      </c>
      <c r="T50" s="120" t="n">
        <f aca="false">T38+T44+T49</f>
        <v>14389.68</v>
      </c>
      <c r="U50" s="122" t="n">
        <f aca="false">ROUND(T50/$O50*100,0)</f>
        <v>50</v>
      </c>
      <c r="V50" s="120" t="n">
        <f aca="false">V38+V44+V49</f>
        <v>19719.43</v>
      </c>
      <c r="W50" s="122" t="n">
        <f aca="false">ROUND(V50/$O50*100,0)</f>
        <v>69</v>
      </c>
    </row>
    <row r="52" customFormat="false" ht="12.8" hidden="false" customHeight="false" outlineLevel="0" collapsed="false">
      <c r="A52" s="123" t="s">
        <v>222</v>
      </c>
      <c r="B52" s="123"/>
      <c r="C52" s="123"/>
      <c r="D52" s="123"/>
      <c r="E52" s="123"/>
      <c r="F52" s="123"/>
      <c r="G52" s="123"/>
      <c r="O52" s="1" t="n">
        <v>2015</v>
      </c>
      <c r="P52" s="34" t="s">
        <v>223</v>
      </c>
      <c r="R52" s="34" t="s">
        <v>224</v>
      </c>
      <c r="T52" s="0" t="s">
        <v>225</v>
      </c>
      <c r="V52" s="0" t="s">
        <v>226</v>
      </c>
    </row>
    <row r="53" customFormat="false" ht="12.8" hidden="false" customHeight="false" outlineLevel="0" collapsed="false">
      <c r="A53" s="76" t="n">
        <v>40100</v>
      </c>
      <c r="F53" s="77" t="s">
        <v>227</v>
      </c>
      <c r="G53" s="0" t="s">
        <v>378</v>
      </c>
    </row>
    <row r="54" customFormat="false" ht="12.8" hidden="false" customHeight="false" outlineLevel="0" collapsed="false">
      <c r="A54" s="76" t="n">
        <v>40100</v>
      </c>
      <c r="F54" s="77" t="s">
        <v>229</v>
      </c>
      <c r="G54" s="0" t="s">
        <v>379</v>
      </c>
      <c r="H54" s="0" t="n">
        <v>250</v>
      </c>
      <c r="I54" s="0" t="n">
        <v>250</v>
      </c>
      <c r="J54" s="0" t="n">
        <v>250</v>
      </c>
      <c r="O54" s="0" t="n">
        <f aca="false">H54</f>
        <v>250</v>
      </c>
      <c r="P54" s="124"/>
      <c r="Q54" s="35" t="n">
        <f aca="false">ROUND(P54/$O54*100,0)</f>
        <v>0</v>
      </c>
      <c r="R54" s="34" t="n">
        <v>148</v>
      </c>
      <c r="S54" s="35" t="n">
        <f aca="false">ROUND(R54/$O54*100,0)</f>
        <v>59</v>
      </c>
      <c r="T54" s="124"/>
      <c r="U54" s="35" t="n">
        <f aca="false">ROUND(T54/$O54*100,0)</f>
        <v>0</v>
      </c>
      <c r="V54" s="124"/>
      <c r="W54" s="35" t="n">
        <f aca="false">ROUND(V54/$O54*100,0)</f>
        <v>0</v>
      </c>
    </row>
    <row r="55" customFormat="false" ht="12.8" hidden="false" customHeight="false" outlineLevel="0" collapsed="false">
      <c r="A55" s="76" t="n">
        <v>40100</v>
      </c>
      <c r="F55" s="77" t="s">
        <v>227</v>
      </c>
      <c r="G55" s="0" t="s">
        <v>380</v>
      </c>
    </row>
    <row r="56" customFormat="false" ht="12.8" hidden="false" customHeight="false" outlineLevel="0" collapsed="false">
      <c r="A56" s="76" t="n">
        <v>40100</v>
      </c>
      <c r="F56" s="77" t="s">
        <v>229</v>
      </c>
      <c r="G56" s="0" t="s">
        <v>381</v>
      </c>
      <c r="H56" s="0" t="n">
        <v>25</v>
      </c>
      <c r="I56" s="0" t="n">
        <v>25</v>
      </c>
      <c r="J56" s="0" t="n">
        <v>25</v>
      </c>
      <c r="O56" s="0" t="n">
        <f aca="false">H56</f>
        <v>25</v>
      </c>
      <c r="P56" s="124"/>
      <c r="Q56" s="35" t="n">
        <f aca="false">ROUND(P56/$O56*100,0)</f>
        <v>0</v>
      </c>
      <c r="R56" s="34" t="n">
        <v>11</v>
      </c>
      <c r="S56" s="35" t="n">
        <f aca="false">ROUND(R56/$O56*100,0)</f>
        <v>44</v>
      </c>
      <c r="T56" s="124"/>
      <c r="U56" s="35" t="n">
        <f aca="false">ROUND(T56/$O56*100,0)</f>
        <v>0</v>
      </c>
      <c r="V56" s="124"/>
      <c r="W56" s="35" t="n">
        <f aca="false">ROUND(V56/$O56*100,0)</f>
        <v>0</v>
      </c>
    </row>
    <row r="57" customFormat="false" ht="12.8" hidden="false" customHeight="false" outlineLevel="0" collapsed="false">
      <c r="A57" s="76" t="n">
        <v>40100</v>
      </c>
      <c r="F57" s="77" t="s">
        <v>227</v>
      </c>
      <c r="G57" s="0" t="s">
        <v>382</v>
      </c>
    </row>
    <row r="58" customFormat="false" ht="12.8" hidden="false" customHeight="false" outlineLevel="0" collapsed="false">
      <c r="A58" s="76" t="n">
        <v>40100</v>
      </c>
      <c r="F58" s="77" t="s">
        <v>229</v>
      </c>
      <c r="G58" s="0" t="s">
        <v>383</v>
      </c>
      <c r="H58" s="0" t="n">
        <v>2</v>
      </c>
      <c r="I58" s="0" t="n">
        <v>2</v>
      </c>
      <c r="J58" s="0" t="n">
        <v>2</v>
      </c>
      <c r="O58" s="0" t="n">
        <f aca="false">H58</f>
        <v>2</v>
      </c>
      <c r="P58" s="124"/>
      <c r="Q58" s="35" t="n">
        <f aca="false">ROUND(P58/$O58*100,0)</f>
        <v>0</v>
      </c>
      <c r="R58" s="34" t="n">
        <v>1</v>
      </c>
      <c r="S58" s="35" t="n">
        <f aca="false">ROUND(R58/$O58*100,0)</f>
        <v>50</v>
      </c>
      <c r="T58" s="124"/>
      <c r="U58" s="35" t="n">
        <f aca="false">ROUND(T58/$O58*100,0)</f>
        <v>0</v>
      </c>
      <c r="V58" s="124"/>
      <c r="W58" s="35" t="n">
        <f aca="false">ROUND(V58/$O58*100,0)</f>
        <v>0</v>
      </c>
    </row>
    <row r="59" customFormat="false" ht="12.8" hidden="false" customHeight="false" outlineLevel="0" collapsed="false">
      <c r="A59" s="76" t="n">
        <v>40200</v>
      </c>
      <c r="F59" s="77" t="s">
        <v>227</v>
      </c>
      <c r="G59" s="0" t="s">
        <v>384</v>
      </c>
    </row>
    <row r="60" customFormat="false" ht="12.8" hidden="false" customHeight="false" outlineLevel="0" collapsed="false">
      <c r="A60" s="76" t="n">
        <v>40200</v>
      </c>
      <c r="F60" s="77" t="s">
        <v>229</v>
      </c>
      <c r="G60" s="0" t="s">
        <v>385</v>
      </c>
      <c r="H60" s="0" t="n">
        <v>12</v>
      </c>
      <c r="I60" s="0" t="n">
        <v>12</v>
      </c>
      <c r="J60" s="0" t="n">
        <v>12</v>
      </c>
      <c r="O60" s="0" t="n">
        <f aca="false">H60</f>
        <v>12</v>
      </c>
      <c r="P60" s="124"/>
      <c r="Q60" s="35" t="n">
        <f aca="false">ROUND(P60/$O60*100,0)</f>
        <v>0</v>
      </c>
      <c r="R60" s="34" t="n">
        <v>0</v>
      </c>
      <c r="S60" s="35" t="n">
        <f aca="false">ROUND(R60/$O60*100,0)</f>
        <v>0</v>
      </c>
      <c r="T60" s="124"/>
      <c r="U60" s="35" t="n">
        <f aca="false">ROUND(T60/$O60*100,0)</f>
        <v>0</v>
      </c>
      <c r="V60" s="124"/>
      <c r="W60" s="35" t="n">
        <f aca="false">ROUND(V60/$O60*100,0)</f>
        <v>0</v>
      </c>
    </row>
    <row r="61" customFormat="false" ht="12.8" hidden="false" customHeight="false" outlineLevel="0" collapsed="false">
      <c r="A61" s="76" t="n">
        <v>40300</v>
      </c>
      <c r="F61" s="77" t="s">
        <v>227</v>
      </c>
      <c r="G61" s="0" t="s">
        <v>386</v>
      </c>
    </row>
    <row r="62" customFormat="false" ht="12.8" hidden="false" customHeight="false" outlineLevel="0" collapsed="false">
      <c r="A62" s="76" t="n">
        <v>40300</v>
      </c>
      <c r="F62" s="77" t="s">
        <v>229</v>
      </c>
      <c r="G62" s="0" t="s">
        <v>387</v>
      </c>
      <c r="H62" s="0" t="n">
        <v>240</v>
      </c>
      <c r="I62" s="0" t="n">
        <v>240</v>
      </c>
      <c r="J62" s="0" t="n">
        <v>240</v>
      </c>
      <c r="O62" s="0" t="n">
        <f aca="false">H62</f>
        <v>240</v>
      </c>
      <c r="P62" s="124"/>
      <c r="Q62" s="35" t="n">
        <f aca="false">ROUND(P62/$O62*100,0)</f>
        <v>0</v>
      </c>
      <c r="R62" s="34" t="n">
        <v>120</v>
      </c>
      <c r="S62" s="35" t="n">
        <f aca="false">ROUND(R62/$O62*100,0)</f>
        <v>50</v>
      </c>
      <c r="T62" s="124"/>
      <c r="U62" s="35" t="n">
        <f aca="false">ROUND(T62/$O62*100,0)</f>
        <v>0</v>
      </c>
      <c r="V62" s="124"/>
      <c r="W62" s="35" t="n">
        <f aca="false">ROUND(V62/$O62*100,0)</f>
        <v>0</v>
      </c>
    </row>
  </sheetData>
  <sheetProtection sheet="true" objects="true" scenarios="true"/>
  <mergeCells count="6">
    <mergeCell ref="A1:G1"/>
    <mergeCell ref="H1:J1"/>
    <mergeCell ref="K1:N1"/>
    <mergeCell ref="O1:O2"/>
    <mergeCell ref="P1:W1"/>
    <mergeCell ref="A52:G52"/>
  </mergeCells>
  <printOptions headings="false" gridLines="false" gridLinesSet="true" horizontalCentered="true" verticalCentered="false"/>
  <pageMargins left="0.196527777777778" right="0.196527777777778" top="0.434027777777778" bottom="0.434027777777778" header="0.196527777777778" footer="0.196527777777778"/>
  <pageSetup paperSize="9" scale="54" firstPageNumber="1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906</TotalTime>
  <Application>LibreOffice/5.1.0.3$Windows_X86_64 LibreOffice_project/5e3e00a007d9b3b6efb6797a8b8e57b51ab1f737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2015-04-09T09:35:57Z</dcterms:created>
  <dc:creator>Matej Tabaček</dc:creator>
  <dc:description>RO č. 1/2015 - UOZ č. 4-12/2015 - 26. 06. 2015
RO č. 2/2015 - starostka - 01. 07. 2015
RO č. 2-1/2015 - starostka - 27. 08. 2015
RO č. 2-2/2015 - starostka - 28. 08. 2015
RO č. 2-3/2015 - starostka - 09. 09. 2015
RO č. 3/2015 - UOZ č. M-4/2015 - 14. 09. 2015
RO č. 3-1/2015 - starostka - 14. 09. 2015
RO č. 3-2/2015 - UOZ č. VI-12 a 13/2015 - 23. 09. 2015
RO č. 3-3/2015 - starostka - 25. 09. 2015</dc:description>
  <cp:keywords>schválený rozpočet čerpanie úpravy plnenie 2015 obec Nesluša monitorovanie ciele merateľné ukazovatele</cp:keywords>
  <dc:language>sk-SK</dc:language>
  <cp:lastModifiedBy>Matej Tabaček</cp:lastModifiedBy>
  <dcterms:modified xsi:type="dcterms:W3CDTF">2016-03-10T12:59:23Z</dcterms:modified>
  <cp:revision>92</cp:revision>
  <dc:subject>Programový rozpočet obce</dc:subject>
  <dc:title>Rozpočet 2015 - Obec Nesluša</dc:title>
</cp:coreProperties>
</file>