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umar" sheetId="1" state="visible" r:id="rId2"/>
    <sheet name="PrD" sheetId="2" state="visible" r:id="rId3"/>
    <sheet name="PrN" sheetId="3" state="visible" r:id="rId4"/>
    <sheet name="PrGT" sheetId="4" state="visible" r:id="rId5"/>
    <sheet name="PrFO" sheetId="5" state="visible" r:id="rId6"/>
    <sheet name="VP1" sheetId="6" state="visible" r:id="rId7"/>
    <sheet name="VP2" sheetId="7" state="visible" r:id="rId8"/>
    <sheet name="VP3" sheetId="8" state="visible" r:id="rId9"/>
    <sheet name="VP4" sheetId="9" state="visible" r:id="rId10"/>
    <sheet name="VP5" sheetId="10" state="visible" r:id="rId11"/>
    <sheet name="VP6" sheetId="11" state="visible" r:id="rId12"/>
    <sheet name="VP7" sheetId="12" state="visible" r:id="rId13"/>
    <sheet name="VP8" sheetId="13" state="visible" r:id="rId14"/>
    <sheet name="VP9" sheetId="14" state="visible" r:id="rId15"/>
    <sheet name="VP10" sheetId="15" state="visible" r:id="rId16"/>
    <sheet name="VP11" sheetId="16" state="visible" r:id="rId17"/>
    <sheet name="VP12" sheetId="17" state="visible" r:id="rId18"/>
    <sheet name="VP13" sheetId="18" state="visible" r:id="rId19"/>
    <sheet name="Legenda" sheetId="19" state="visible" r:id="rId20"/>
  </sheets>
  <calcPr iterateCount="100" refMode="A1" iterate="false" iterateDelta="0.001"/>
</workbook>
</file>

<file path=xl/sharedStrings.xml><?xml version="1.0" encoding="utf-8"?>
<sst xmlns="http://schemas.openxmlformats.org/spreadsheetml/2006/main" count="2713" uniqueCount="456">
  <si>
    <t>Kód</t>
  </si>
  <si>
    <t>Názov</t>
  </si>
  <si>
    <t>Schválený rozpočet</t>
  </si>
  <si>
    <t>Návrh úpravy U1</t>
  </si>
  <si>
    <t>Upravený rozpočet</t>
  </si>
  <si>
    <t>Čerpanie k 09. 06.</t>
  </si>
  <si>
    <t>Úpravy rozpočtu 2015</t>
  </si>
  <si>
    <t>S 2015</t>
  </si>
  <si>
    <t>S 2016</t>
  </si>
  <si>
    <t>S 2017</t>
  </si>
  <si>
    <t>U1</t>
  </si>
  <si>
    <t>U2</t>
  </si>
  <si>
    <t>U3</t>
  </si>
  <si>
    <t>U4</t>
  </si>
  <si>
    <t>ČQ1</t>
  </si>
  <si>
    <t>do 31. 03.</t>
  </si>
  <si>
    <t>ČQ2</t>
  </si>
  <si>
    <t>do 30. 06.</t>
  </si>
  <si>
    <t>ČQ3</t>
  </si>
  <si>
    <t>do 30. 09.</t>
  </si>
  <si>
    <t>ČQ4</t>
  </si>
  <si>
    <t>do 31. 12.</t>
  </si>
  <si>
    <t>PrD</t>
  </si>
  <si>
    <t>Daňové príjmy</t>
  </si>
  <si>
    <t>PrN</t>
  </si>
  <si>
    <t>Nedaňové príjmy</t>
  </si>
  <si>
    <t>PrGT</t>
  </si>
  <si>
    <t>Granty a transfery</t>
  </si>
  <si>
    <t>PrFO</t>
  </si>
  <si>
    <t>Príjmové finančné operácie</t>
  </si>
  <si>
    <t>∑ Príjmy</t>
  </si>
  <si>
    <t>Manažment obce</t>
  </si>
  <si>
    <t>Plánovanie</t>
  </si>
  <si>
    <t>Kontrolná činnosť</t>
  </si>
  <si>
    <t>Finančná a rozpočtová politika</t>
  </si>
  <si>
    <t>Spoločný obecný úrad</t>
  </si>
  <si>
    <t>Riadenie</t>
  </si>
  <si>
    <t>Propagácia a prezentácia obce</t>
  </si>
  <si>
    <t>Obecný informačný systém</t>
  </si>
  <si>
    <t>Propagácia a marketing</t>
  </si>
  <si>
    <t>Právne služby</t>
  </si>
  <si>
    <t>Voľby</t>
  </si>
  <si>
    <t>Hospodárska správa, údržba a evidencia majetku obce</t>
  </si>
  <si>
    <t>Vzdelávanie zamestnancov obce</t>
  </si>
  <si>
    <t>Správa kancelárskej a výpočtovej techniky</t>
  </si>
  <si>
    <t>Doprava</t>
  </si>
  <si>
    <t>Interné služby</t>
  </si>
  <si>
    <t>Matrika a evidencia obyvateľstva</t>
  </si>
  <si>
    <t>Cintorínske služby</t>
  </si>
  <si>
    <t>Miestny rozhlas</t>
  </si>
  <si>
    <t>Služby občanom</t>
  </si>
  <si>
    <t>Požiarna ochrana</t>
  </si>
  <si>
    <t>Civilná ochrana</t>
  </si>
  <si>
    <t>Verejné osvetlenie</t>
  </si>
  <si>
    <t>Kamerový systém</t>
  </si>
  <si>
    <t>Bezpečnosť, právo a poriadok</t>
  </si>
  <si>
    <t>Tuhý komunálny odpad</t>
  </si>
  <si>
    <t>Separovaný zber</t>
  </si>
  <si>
    <t>Likvidácia nelegálnych skládok</t>
  </si>
  <si>
    <t>Zberný dvor</t>
  </si>
  <si>
    <t>Odpadové hospodárstvo</t>
  </si>
  <si>
    <t>Správa a údržba miestnych komunikácií</t>
  </si>
  <si>
    <t>Výstavba a rekonštrukcia miestnych komunikácií</t>
  </si>
  <si>
    <t>Komunikácie a verejné priestranstvá</t>
  </si>
  <si>
    <t>Materská škola</t>
  </si>
  <si>
    <t>Základná škola, školská jedáleň, školský klub detí</t>
  </si>
  <si>
    <t>Centrum voľného času</t>
  </si>
  <si>
    <t>Vzdelávanie</t>
  </si>
  <si>
    <t>Futbalový klub</t>
  </si>
  <si>
    <t>Záujmové kluby</t>
  </si>
  <si>
    <t>Šport</t>
  </si>
  <si>
    <t>Podpora kultúrnych domov</t>
  </si>
  <si>
    <t>Podpora kultúrnych a spoločenských aktivít</t>
  </si>
  <si>
    <t>Knižnica</t>
  </si>
  <si>
    <t>Kultúra</t>
  </si>
  <si>
    <t>Obecné služby – aktivačná činnosť uchádzačov o zamestnanie</t>
  </si>
  <si>
    <t>Správa a údržba verejných priestranstiev a zelene</t>
  </si>
  <si>
    <t>Zásobovanie vodou</t>
  </si>
  <si>
    <t>Regionálny rozvoj</t>
  </si>
  <si>
    <t>Prostredie pre život</t>
  </si>
  <si>
    <t>Opatrovateľská služba</t>
  </si>
  <si>
    <t>Starostlivosť o starých občanov</t>
  </si>
  <si>
    <t>Jednorázové dávky sociálnej pomoci</t>
  </si>
  <si>
    <t>Príspevok pre novonarodené deti</t>
  </si>
  <si>
    <t>Príspevok neziskovým organizáciám</t>
  </si>
  <si>
    <t>Dom opatrovateľských služieb</t>
  </si>
  <si>
    <t>Chránená dielňa</t>
  </si>
  <si>
    <t>Sociálne služby</t>
  </si>
  <si>
    <t>Podporná činnosť – správa obce</t>
  </si>
  <si>
    <t>Administratíva</t>
  </si>
  <si>
    <t>∑ Výdaje</t>
  </si>
  <si>
    <t>Čerpanie a plnenie rozpočtu</t>
  </si>
  <si>
    <t>P</t>
  </si>
  <si>
    <t>FK</t>
  </si>
  <si>
    <t>EK</t>
  </si>
  <si>
    <t>A</t>
  </si>
  <si>
    <t>Z</t>
  </si>
  <si>
    <t>D</t>
  </si>
  <si>
    <t>PQ1</t>
  </si>
  <si>
    <t>PQ2</t>
  </si>
  <si>
    <t>PQ3</t>
  </si>
  <si>
    <t>PQ4</t>
  </si>
  <si>
    <t>B</t>
  </si>
  <si>
    <t>Výnos dane z príjmov poukázaný územnej samospráve</t>
  </si>
  <si>
    <t>Z pozemkov</t>
  </si>
  <si>
    <t>Zo stavieb</t>
  </si>
  <si>
    <t>Z bytov a nebytových priestorov v bytovom dome</t>
  </si>
  <si>
    <t>Za psa</t>
  </si>
  <si>
    <t>Za užívanie verejného priestranstva</t>
  </si>
  <si>
    <t>Za komunálne odpady a drobné stavebné odpady</t>
  </si>
  <si>
    <t>Z prenajatých pozemkov</t>
  </si>
  <si>
    <t>Z prenajatých budov, priestorov a objektov</t>
  </si>
  <si>
    <t>Ostatné poplatky - administratívne</t>
  </si>
  <si>
    <t>Ostatné poplatky - stavebné</t>
  </si>
  <si>
    <t>Licencie</t>
  </si>
  <si>
    <t>Za porušenie predpisov</t>
  </si>
  <si>
    <t>Obradné siene</t>
  </si>
  <si>
    <t>Vodné, stočné</t>
  </si>
  <si>
    <t>Odpadové nádoby</t>
  </si>
  <si>
    <t>Relácie MR</t>
  </si>
  <si>
    <t>Kopírovanie</t>
  </si>
  <si>
    <t>Rybárske lístky</t>
  </si>
  <si>
    <t>Dopravné služby</t>
  </si>
  <si>
    <t>Vodovodný materiál</t>
  </si>
  <si>
    <t>Železný a iný šrot</t>
  </si>
  <si>
    <t>Knižnica - zápisné a iné príspevky</t>
  </si>
  <si>
    <t>Predaj kníh, CD</t>
  </si>
  <si>
    <t>CVČ – vystúpenia Žiarinky</t>
  </si>
  <si>
    <t>Poplatky od obyvateľov DOS</t>
  </si>
  <si>
    <t>Mulčovanie - lesná fréza SEPPI</t>
  </si>
  <si>
    <t>Známky pre psy</t>
  </si>
  <si>
    <t>Služby na úhradu rôzne</t>
  </si>
  <si>
    <t>Príspevok rodičov MŠ</t>
  </si>
  <si>
    <t>Príspevok členov CVČ</t>
  </si>
  <si>
    <t>Za odber podzemnej vody</t>
  </si>
  <si>
    <t>Za znečisťovanie ovzdušia</t>
  </si>
  <si>
    <t>Z účtov finančného hospodárenia</t>
  </si>
  <si>
    <t>Z odvodov z hazardných hier a iných podobných hier</t>
  </si>
  <si>
    <t>Z dobropisov (elektrina a plyn)</t>
  </si>
  <si>
    <t>Mylná platba</t>
  </si>
  <si>
    <t>Stravné zamestnanci</t>
  </si>
  <si>
    <t>Stravné sociálny fond</t>
  </si>
  <si>
    <t>Príjmy z účtovníctva RO ZŠ</t>
  </si>
  <si>
    <t>Prídavky na deti</t>
  </si>
  <si>
    <t>ZŠ z OÚ-OŠ</t>
  </si>
  <si>
    <t>131E</t>
  </si>
  <si>
    <t>ZŠ stravné ŠJ</t>
  </si>
  <si>
    <t>ZŠ školské potreby</t>
  </si>
  <si>
    <t>ZŠ žiaci zo SZP</t>
  </si>
  <si>
    <t>ZŠ vzdelávacie poukazy</t>
  </si>
  <si>
    <t>Stavebný úrad</t>
  </si>
  <si>
    <t>Cestná doprava</t>
  </si>
  <si>
    <t>Matrika</t>
  </si>
  <si>
    <t>CO sklad</t>
  </si>
  <si>
    <t>MŠ z OÚ-OŠ</t>
  </si>
  <si>
    <t>Životné prostredie</t>
  </si>
  <si>
    <t>Register obyvateľstva</t>
  </si>
  <si>
    <t>CVČ vzdelávacie poukazy</t>
  </si>
  <si>
    <t>11T1</t>
  </si>
  <si>
    <t>Chránená dielňa ESF</t>
  </si>
  <si>
    <t>11T2</t>
  </si>
  <si>
    <t>Chránená dielňa ESF ŠR</t>
  </si>
  <si>
    <t>Regionálny rozvoj ESF</t>
  </si>
  <si>
    <t>Regionálny rozvoj ESF ŠR</t>
  </si>
  <si>
    <t>ZŠ asistent učiteľa</t>
  </si>
  <si>
    <t>ZŠ učebnice</t>
  </si>
  <si>
    <t>F</t>
  </si>
  <si>
    <t>Zostatok – transfer DOS 2014</t>
  </si>
  <si>
    <t>Zostatok – transfer prevencia kriminality</t>
  </si>
  <si>
    <t>Zostatok – transfer ZŠ – OÚ-OŠ 12/2014</t>
  </si>
  <si>
    <t>Zostatok prostriedkov z predchádzajúcich rokov</t>
  </si>
  <si>
    <t>Prevod prostriedkov z rezervného fondu</t>
  </si>
  <si>
    <t>Finančné operácie</t>
  </si>
  <si>
    <t>Program č. 1 – Riadenie</t>
  </si>
  <si>
    <t>01.1.1</t>
  </si>
  <si>
    <t>Tarifný plat, osobný plat, základný plat, funkčný</t>
  </si>
  <si>
    <t>Mzdy, platy, služobné príjmy a ostatné osobné vyrovnania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</si>
  <si>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</si>
  <si>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</si>
  <si>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</si>
  <si>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</si>
  <si>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</si>
  <si>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</si>
  <si>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</si>
  <si>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</si>
  <si>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</si>
  <si>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Poistné a príspevok do poisťovní</t>
  </si>
  <si>
    <t>Poštové služby a telekomunikačné služby</t>
  </si>
  <si>
    <t>Všeobecný materiál</t>
  </si>
  <si>
    <t>Reprezentačné</t>
  </si>
  <si>
    <t>Palivo, mazivá, oleje, špeciálne kvapaliny</t>
  </si>
  <si>
    <t>Stravovanie</t>
  </si>
  <si>
    <t>Odmeny a príspevky – obecné zastupiteľstvo</t>
  </si>
  <si>
    <t>Odmeny a príspevky – komisie</t>
  </si>
  <si>
    <t>Odstupné</t>
  </si>
  <si>
    <t>K</t>
  </si>
  <si>
    <t>Interiérové vybavenie</t>
  </si>
  <si>
    <t>04.4.3</t>
  </si>
  <si>
    <t>Prípravná a projektová dokumentácia</t>
  </si>
  <si>
    <t>01.1.2</t>
  </si>
  <si>
    <t>Odmeny</t>
  </si>
  <si>
    <t>Knihy, časopisy, noviny</t>
  </si>
  <si>
    <t>Špeciálne služby – audit</t>
  </si>
  <si>
    <t>Prídel do sociálneho fondu</t>
  </si>
  <si>
    <t>Osobný príplatok</t>
  </si>
  <si>
    <t>Ostatné príplatky okrem osobných príplatkov</t>
  </si>
  <si>
    <t>Tuzemské cestovné náhrady</t>
  </si>
  <si>
    <t>Všeobecné služby</t>
  </si>
  <si>
    <t>Bankové poplatky</t>
  </si>
  <si>
    <t>Poplatky za stravné lístky</t>
  </si>
  <si>
    <t>Pokuty a penále</t>
  </si>
  <si>
    <t>Zrážková daň – bankové účty</t>
  </si>
  <si>
    <t>09.1.1.1</t>
  </si>
  <si>
    <t>MŠ - spracovanie miezd</t>
  </si>
  <si>
    <t>09.1.2.1</t>
  </si>
  <si>
    <t>ZŠ - školský metodik</t>
  </si>
  <si>
    <t>Spolu za program</t>
  </si>
  <si>
    <t>Program č. 2 – Propagácia a marketing</t>
  </si>
  <si>
    <t>Propagácia, reklama a inzercia</t>
  </si>
  <si>
    <t>Program č. 3 – Interné služby</t>
  </si>
  <si>
    <t>Špeciálne služby</t>
  </si>
  <si>
    <t>01.6.0</t>
  </si>
  <si>
    <t>Budov, objektov alebo ich častí</t>
  </si>
  <si>
    <t>Odmeny a príspevky</t>
  </si>
  <si>
    <t>Odmeny zamestnancov mimopracovného pomeru</t>
  </si>
  <si>
    <t>Vratky nevyčerpanej dotácie</t>
  </si>
  <si>
    <t>Energie – elektrina obecný úrad</t>
  </si>
  <si>
    <t>Energie – elektrina ZS</t>
  </si>
  <si>
    <t>Energie – elektrina pekáreň</t>
  </si>
  <si>
    <t>Energie – plyn obecný úrad</t>
  </si>
  <si>
    <t>Energie – plyn ZS</t>
  </si>
  <si>
    <t>Energie – plyn skrinka horná škola</t>
  </si>
  <si>
    <t>Prevádzkové stroje, prístroje, zariadenie,</t>
  </si>
  <si>
    <t>Špeciálne stroje, prístroje - alkotester</t>
  </si>
  <si>
    <t>Čistiace, hygienické a dezinfekčné prostriedky</t>
  </si>
  <si>
    <t>Pracovné odevy, obuv a pracovné pomôcky</t>
  </si>
  <si>
    <t>Prevádzkových strojov, prístrojov, zariadení</t>
  </si>
  <si>
    <t>Údržba administratívnych budov</t>
  </si>
  <si>
    <t>ZS – údržba budov, objektov alebo ich častí</t>
  </si>
  <si>
    <t>Štúdie, expertízy, posudky</t>
  </si>
  <si>
    <t>Poistenie obecného úradu</t>
  </si>
  <si>
    <t>ZS – poistné budovy</t>
  </si>
  <si>
    <t>Dohody – správca telocvične</t>
  </si>
  <si>
    <t>Dohody – ostatné</t>
  </si>
  <si>
    <t>ZS – transfer do fondu SVB</t>
  </si>
  <si>
    <t>Výkup pozemkov</t>
  </si>
  <si>
    <t>Rekonštrukcia a modernizácia – schodisko a dvere</t>
  </si>
  <si>
    <t>Rekonštrukcia a modernizácia – zateplenie OcÚ/strecha</t>
  </si>
  <si>
    <t>04.2.2</t>
  </si>
  <si>
    <t>Všeobecný materiál – stromy do rúbaniska</t>
  </si>
  <si>
    <t>Všeobecné služby - výkon OLH</t>
  </si>
  <si>
    <t>Všeobecné služby – ťažba dreva, výsadba stromov</t>
  </si>
  <si>
    <t>Všeobecné služby – zmena programu starostlivosti o lesy</t>
  </si>
  <si>
    <t>06.1.0</t>
  </si>
  <si>
    <t>Energie – byt HK</t>
  </si>
  <si>
    <t>Školenia, kurzy, semináre, porady, konferencie</t>
  </si>
  <si>
    <t>Výpočtová technika</t>
  </si>
  <si>
    <t>Telekomunikačná technika</t>
  </si>
  <si>
    <t>Softvér</t>
  </si>
  <si>
    <t>Výpočtovej techniky</t>
  </si>
  <si>
    <t>Komunikačnej infraštruktúry</t>
  </si>
  <si>
    <t>Poistné</t>
  </si>
  <si>
    <t>Správa kancelárskej a výpočtovej techniky a materiálu</t>
  </si>
  <si>
    <t>PHM – PickUp</t>
  </si>
  <si>
    <t>PHM – Patrol</t>
  </si>
  <si>
    <t>PHM – Octavia</t>
  </si>
  <si>
    <t>PHM – Zetor</t>
  </si>
  <si>
    <t>PHM – UNC</t>
  </si>
  <si>
    <t>PHM – iné rozvozy</t>
  </si>
  <si>
    <t>PHM – Avia</t>
  </si>
  <si>
    <t>Mazivá, oleje, špeciálne kvapaliny</t>
  </si>
  <si>
    <t>Servis, údržba, opravy a výdavky s tým spojené</t>
  </si>
  <si>
    <t>Pneumatiky</t>
  </si>
  <si>
    <t>Povinné zmluvné poistenie</t>
  </si>
  <si>
    <t>Havarijné poistenie – traktor</t>
  </si>
  <si>
    <t>Karty, známky, poplatky</t>
  </si>
  <si>
    <t>Splátka úroku úveru – traktor</t>
  </si>
  <si>
    <t>Splácanie istiny – traktor</t>
  </si>
  <si>
    <t>Program č. 4 – Služby občanom</t>
  </si>
  <si>
    <t>01.3.3</t>
  </si>
  <si>
    <t>¼</t>
  </si>
  <si>
    <t>Všeobecný materiál – matrika</t>
  </si>
  <si>
    <t>Všeobecný materiál – evidencia obyvateľstva</t>
  </si>
  <si>
    <t>Školenia, kurzy, semináre</t>
  </si>
  <si>
    <t>Naturálne mzdy – ošatné</t>
  </si>
  <si>
    <t>Dohody – spoločenské obrady</t>
  </si>
  <si>
    <t>Na nemocenské dávky</t>
  </si>
  <si>
    <t>08.4.0</t>
  </si>
  <si>
    <t>Interiérové vybavenie – lavice</t>
  </si>
  <si>
    <t>Údržba cintorína a domu smútku</t>
  </si>
  <si>
    <t>Dokumentácia – rozšírenie cintorína Vojtek</t>
  </si>
  <si>
    <t>Poistenie domu smútku</t>
  </si>
  <si>
    <t>Pohrebná služba Ján Lisko</t>
  </si>
  <si>
    <t>08.3.0</t>
  </si>
  <si>
    <t>Prevádzkové stroje, prístroje, zariadenia, technika, náradie</t>
  </si>
  <si>
    <t>Elektroinštalačný materiál</t>
  </si>
  <si>
    <t>Poplatky SOZA</t>
  </si>
  <si>
    <t>Poplatky za služby verejnosti</t>
  </si>
  <si>
    <t>Program č. 5 – Bezpečnosť, právo a poriadok</t>
  </si>
  <si>
    <t>03.2.0</t>
  </si>
  <si>
    <t>Energie - elektrina</t>
  </si>
  <si>
    <t>Palivá ako zdroj energie</t>
  </si>
  <si>
    <t>Servis, údržba, opravy automobilov</t>
  </si>
  <si>
    <t>Údržba strojov</t>
  </si>
  <si>
    <t>Údržba budov</t>
  </si>
  <si>
    <t>Školenia, kurzy, semináre, porady, konferencie,</t>
  </si>
  <si>
    <t>Súťaže a športové podujatia</t>
  </si>
  <si>
    <t>Poistenie zbrojnice</t>
  </si>
  <si>
    <t>02.2.0</t>
  </si>
  <si>
    <t>Všeobecné služby – následky povodní</t>
  </si>
  <si>
    <t>06.4.0</t>
  </si>
  <si>
    <t>03.6.0</t>
  </si>
  <si>
    <t>Konkurzy a súťaže – verejné obstarávanie</t>
  </si>
  <si>
    <t>Vratky – nevyčerpaná dotácia</t>
  </si>
  <si>
    <t>Prevencia kriminality (kamerový systém)</t>
  </si>
  <si>
    <t>Program č. 6 – Odpadové hospodárstvo</t>
  </si>
  <si>
    <t>05.1.0</t>
  </si>
  <si>
    <t>Odvoz TKO</t>
  </si>
  <si>
    <t>Manipulačný poplatok</t>
  </si>
  <si>
    <t>Zákonný poplatok</t>
  </si>
  <si>
    <t>Plastové vrecia</t>
  </si>
  <si>
    <t>Odvoz skla a plastov</t>
  </si>
  <si>
    <t>Pokuty</t>
  </si>
  <si>
    <t>Realizácia nových stavieb</t>
  </si>
  <si>
    <t>Program č. 7 – Komunikácie a verejné priestranstvá</t>
  </si>
  <si>
    <t>04.5.1</t>
  </si>
  <si>
    <t>Posypový materiál</t>
  </si>
  <si>
    <t>Palivá ako zdroj energie – generátor</t>
  </si>
  <si>
    <t>Údržba ciest a chodníkov</t>
  </si>
  <si>
    <t>Údržba - odvod povrchovej vody</t>
  </si>
  <si>
    <t>Zimná údržba ciest a chodníkov</t>
  </si>
  <si>
    <t>Prístavby, nadstavby, stavebné úpravy</t>
  </si>
  <si>
    <t>Program č. 8 – Vzdelávanie</t>
  </si>
  <si>
    <t>Odmeny – transfer z OÚ-OŠ</t>
  </si>
  <si>
    <t>Tlačivá a tlačiarenské služby</t>
  </si>
  <si>
    <t>Učebné pomôcky – dotácia OÚ-OŠ</t>
  </si>
  <si>
    <t>Učebné a kompenzačné pomôcky</t>
  </si>
  <si>
    <t>Prepravné – dotácia OÚ-OŠ</t>
  </si>
  <si>
    <t>Údržba interiérového vybavenia</t>
  </si>
  <si>
    <t>Čistiace a upratovacie práce</t>
  </si>
  <si>
    <t>Poistenie detí</t>
  </si>
  <si>
    <t>Poistenie majetku</t>
  </si>
  <si>
    <t>Realizácia nových stavieb – vstupná brána</t>
  </si>
  <si>
    <t>Rekonštrukcia a modernizácia – zateplenie, trieda zo ŠJ</t>
  </si>
  <si>
    <t>Prístavby, nadstavby, stavebné úpravy – podkrovie</t>
  </si>
  <si>
    <t>Materská škola </t>
  </si>
  <si>
    <t>Rozpočtované v účtovníctve RO</t>
  </si>
  <si>
    <t>09.2.1.1</t>
  </si>
  <si>
    <t>Údržba budov (2014 – ihrisko)</t>
  </si>
  <si>
    <t>Poistenie budovy ZŠ, ŠJ a telocvične</t>
  </si>
  <si>
    <t>Vratky - OÚ-OŠ 2014</t>
  </si>
  <si>
    <t>Transfer - školské potreby</t>
  </si>
  <si>
    <t>Transfer - príspevok prvákom</t>
  </si>
  <si>
    <t>Transfer - príspevok na stravu v núdzi</t>
  </si>
  <si>
    <t>Realizácia nových stavieb – oplotenie areálu</t>
  </si>
  <si>
    <t>Rekonštrukcia a modernizácia – WC</t>
  </si>
  <si>
    <t>Základná škola</t>
  </si>
  <si>
    <t>09.5.0</t>
  </si>
  <si>
    <t>Knihy, časopisy, noviny, učebnice, učebné pomôcky</t>
  </si>
  <si>
    <t>Prepravné a nájom dopravných prostriedkov</t>
  </si>
  <si>
    <t>Cestovné náhrady</t>
  </si>
  <si>
    <t>Centrum voľného času </t>
  </si>
  <si>
    <t>Program č. 9 – Šport</t>
  </si>
  <si>
    <t>08.1.0</t>
  </si>
  <si>
    <t>Elektrická energia</t>
  </si>
  <si>
    <t>Palivá ako zdroj energie – PHM kosačka</t>
  </si>
  <si>
    <t>Údržba budov, objektov alebo ich častí</t>
  </si>
  <si>
    <t>Prenájom budov, objektov alebo častí</t>
  </si>
  <si>
    <t>Súťaže a športové podujatia – pľacový turnaj</t>
  </si>
  <si>
    <t>Všeobecné služby – rozhodcovia/kameraman</t>
  </si>
  <si>
    <t>Poplatky a odvody – Slovenský futbalový zväz</t>
  </si>
  <si>
    <t>Poistenie tribúny</t>
  </si>
  <si>
    <t>Transfer šachový klub</t>
  </si>
  <si>
    <t>Transfer stolnotenisový klub</t>
  </si>
  <si>
    <t>Transfer kluby</t>
  </si>
  <si>
    <t>Program č. 10 – Kultúra</t>
  </si>
  <si>
    <t>08.2.0</t>
  </si>
  <si>
    <t>Energie - plyn</t>
  </si>
  <si>
    <t>Údržba kultúrneho domu</t>
  </si>
  <si>
    <t>Kultúrne podujatia</t>
  </si>
  <si>
    <t>Poistenie kultúrneho domu</t>
  </si>
  <si>
    <t>Deň obce</t>
  </si>
  <si>
    <t>Hody a ostatné podujatia obce</t>
  </si>
  <si>
    <t>Všeobecné služby – nájom toaliet na Chomút</t>
  </si>
  <si>
    <t>Hody – dohody</t>
  </si>
  <si>
    <t>Fašiangy – dohody</t>
  </si>
  <si>
    <t>Dotácia na Neslušský chomút</t>
  </si>
  <si>
    <t>Dotácia na Rocknes</t>
  </si>
  <si>
    <t>Dychovka – dotácia na noty, nástroje a odevy</t>
  </si>
  <si>
    <t>Program č. 11 – Prostredie pre život</t>
  </si>
  <si>
    <t>06.2.0</t>
  </si>
  <si>
    <t>Stroje, prístroje, zariadenia, technika, náradie</t>
  </si>
  <si>
    <t>PHM - traktor, iné dovozy</t>
  </si>
  <si>
    <t>Obecné služby – aktivačná činnosť UoZ</t>
  </si>
  <si>
    <t>PHM – kosačky, krovinorezy</t>
  </si>
  <si>
    <t>Údržba prevádzkových strojov, prístrojov</t>
  </si>
  <si>
    <t>Rekonštrukcia a modernizácia – centrum obce</t>
  </si>
  <si>
    <t>06.3.0</t>
  </si>
  <si>
    <t>Poštové služby a telekomunikačné služby – Orange</t>
  </si>
  <si>
    <t>Dezinfekčné prostriedky</t>
  </si>
  <si>
    <t>Nájom budov, objektov alebo ich častí</t>
  </si>
  <si>
    <t>Rozbor vody</t>
  </si>
  <si>
    <t>Poplatky a odvody - odber podzemnej vody</t>
  </si>
  <si>
    <t>Rekonštrukcia a modernizácia</t>
  </si>
  <si>
    <t>Program č. 12 – Sociálne služby</t>
  </si>
  <si>
    <t>10.2.0</t>
  </si>
  <si>
    <t>Rozvoz stravy</t>
  </si>
  <si>
    <t>10.4.0</t>
  </si>
  <si>
    <t>Prídavky na deti – vratka</t>
  </si>
  <si>
    <t>10.7.0</t>
  </si>
  <si>
    <t>Potraviny - dotácia ÚPSVaR deti v núdzi MŠ</t>
  </si>
  <si>
    <t>Na dávku v hmotnej núdzi a príspevky k dávke</t>
  </si>
  <si>
    <t>Príspevok pri narodení dieťaťa</t>
  </si>
  <si>
    <t>Dotácia klubu invalidov</t>
  </si>
  <si>
    <t>Dotácia červenému krížu</t>
  </si>
  <si>
    <t>Dotácia cirkvi na elektrinu a prestavbu WC</t>
  </si>
  <si>
    <t>Poštové služby a telekomunikačné služby – Telekom</t>
  </si>
  <si>
    <t>Špeciálne stroje</t>
  </si>
  <si>
    <t>Koks</t>
  </si>
  <si>
    <t>Údržba prevádzkových strojov, prístrojov, zariadení</t>
  </si>
  <si>
    <t>Poplatky a odvody</t>
  </si>
  <si>
    <t>Stravovanie zamestnanci</t>
  </si>
  <si>
    <t>Vratky – neobsadené lôžka DOS 2014</t>
  </si>
  <si>
    <t>Rekonštrukcia a modernizácia – výmena okien</t>
  </si>
  <si>
    <t>Na odstupné</t>
  </si>
  <si>
    <t>Spolu za DOS</t>
  </si>
  <si>
    <t>Program č. 13 – Administratíva</t>
  </si>
  <si>
    <t>Telefón, fax, internet</t>
  </si>
  <si>
    <t>Poštové služby</t>
  </si>
  <si>
    <t>Služby BOZP, požiarnej ochrany a zdravotná služba</t>
  </si>
  <si>
    <t>Odmeny zamestnancov mimo pracovného pomeru</t>
  </si>
  <si>
    <t>C</t>
  </si>
  <si>
    <t>cieľ</t>
  </si>
  <si>
    <t>daňové príjmy</t>
  </si>
  <si>
    <t>nedaňové príjmy</t>
  </si>
  <si>
    <t>granty a transfery</t>
  </si>
  <si>
    <t>príjmové finančné operácie</t>
  </si>
  <si>
    <t>VP1-13</t>
  </si>
  <si>
    <t>výdavkový program č. 1 – 13</t>
  </si>
  <si>
    <t>program/podprogram/prvok rozpočtu</t>
  </si>
  <si>
    <t>funkčná klasifikácia</t>
  </si>
  <si>
    <t>ekonomická klasifikácia</t>
  </si>
  <si>
    <t>analytika</t>
  </si>
  <si>
    <t>kód zdroja</t>
  </si>
  <si>
    <t>D:B-K-F</t>
  </si>
  <si>
    <t>druh rozpočtu: bežný-kapitálový-finančné operácie</t>
  </si>
  <si>
    <t>S</t>
  </si>
  <si>
    <t>schválený rozpočet</t>
  </si>
  <si>
    <t>U</t>
  </si>
  <si>
    <t>ukazovateľ výkonnosti</t>
  </si>
  <si>
    <t>U#</t>
  </si>
  <si>
    <t>úprava č. #</t>
  </si>
  <si>
    <t>ČQ#</t>
  </si>
  <si>
    <t>čerpanie za štvrťrok č. # (suma)</t>
  </si>
  <si>
    <t>PQ#</t>
  </si>
  <si>
    <t>plnenie za štvrťrok č. # (percentá)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</si>
</sst>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0&quot; %&quot;"/>
    <numFmt numFmtId="167" formatCode="000000"/>
    <numFmt numFmtId="168" formatCode="00"/>
    <numFmt numFmtId="169" formatCode="0"/>
    <numFmt numFmtId="170" formatCode="DD/MM/YYYY"/>
    <numFmt numFmtId="171" formatCode="@"/>
  </numFmts>
  <fonts count="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Mang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Bez_názvu1" xfId="20" builtinId="53" customBuiltin="true"/>
  </cellStyles>
  <dxfs count="2">
    <dxf>
      <fill>
        <patternFill>
          <bgColor rgb="00FFFFFF"/>
        </patternFill>
      </fill>
      <alignment horizontal="general" vertical="bottom" textRotation="0" wrapText="false" indent="0" shrinkToFit="false"/>
    </dxf>
    <dxf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CC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9FFFF"/>
    <pageSetUpPr fitToPage="false"/>
  </sheetPr>
  <dimension ref="A1:R6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" width="6.76530612244898"/>
    <col collapsed="false" hidden="false" max="2" min="2" style="0" width="35.719387755102"/>
    <col collapsed="false" hidden="false" max="3" min="3" style="2" width="12.9234693877551"/>
    <col collapsed="false" hidden="true" max="5" min="4" style="2" width="0"/>
    <col collapsed="false" hidden="false" max="6" min="6" style="0" width="11.5204081632653"/>
    <col collapsed="false" hidden="true" max="9" min="7" style="0" width="0"/>
    <col collapsed="false" hidden="false" max="10" min="10" style="0" width="12.9234693877551"/>
    <col collapsed="false" hidden="true" max="11" min="11" style="0" width="0"/>
    <col collapsed="false" hidden="true" max="12" min="12" style="3" width="0"/>
    <col collapsed="false" hidden="false" max="13" min="13" style="0" width="11.5204081632653"/>
    <col collapsed="false" hidden="true" max="14" min="14" style="3" width="0"/>
    <col collapsed="false" hidden="true" max="15" min="15" style="0" width="0"/>
    <col collapsed="false" hidden="true" max="16" min="16" style="3" width="0"/>
    <col collapsed="false" hidden="true" max="17" min="17" style="0" width="0"/>
    <col collapsed="false" hidden="true" max="18" min="18" style="3" width="0"/>
    <col collapsed="false" hidden="false" max="1025" min="19" style="0" width="11.5204081632653"/>
  </cols>
  <sheetData>
    <row r="1" customFormat="false" ht="12.8" hidden="false" customHeight="true" outlineLevel="0" collapsed="false">
      <c r="A1" s="4" t="s">
        <v>0</v>
      </c>
      <c r="B1" s="4" t="s">
        <v>1</v>
      </c>
      <c r="C1" s="5" t="s">
        <v>2</v>
      </c>
      <c r="D1" s="5"/>
      <c r="E1" s="5"/>
      <c r="F1" s="5" t="s">
        <v>3</v>
      </c>
      <c r="G1" s="5"/>
      <c r="H1" s="5"/>
      <c r="I1" s="5"/>
      <c r="J1" s="6" t="s">
        <v>4</v>
      </c>
      <c r="K1" s="5" t="s">
        <v>5</v>
      </c>
      <c r="L1" s="5"/>
      <c r="M1" s="5"/>
      <c r="N1" s="5" t="s">
        <v>6</v>
      </c>
      <c r="O1" s="5"/>
      <c r="P1" s="5"/>
      <c r="Q1" s="5" t="s">
        <v>6</v>
      </c>
      <c r="R1" s="5"/>
    </row>
    <row r="2" customFormat="false" ht="12.8" hidden="false" customHeight="false" outlineLevel="0" collapsed="false">
      <c r="A2" s="4"/>
      <c r="B2" s="4"/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6" t="s">
        <v>12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</row>
    <row r="3" customFormat="false" ht="12.8" hidden="false" customHeight="false" outlineLevel="0" collapsed="false">
      <c r="A3" s="1" t="s">
        <v>22</v>
      </c>
      <c r="B3" s="0" t="s">
        <v>23</v>
      </c>
      <c r="C3" s="2" t="n">
        <f aca="false">PrD!H10</f>
        <v>787798</v>
      </c>
      <c r="D3" s="2" t="n">
        <f aca="false">PrD!I10</f>
        <v>787798</v>
      </c>
      <c r="E3" s="2" t="n">
        <f aca="false">PrD!J10</f>
        <v>787798</v>
      </c>
      <c r="F3" s="2" t="n">
        <f aca="false">PrD!K10</f>
        <v>1000</v>
      </c>
      <c r="G3" s="2" t="n">
        <f aca="false">PrD!L10</f>
        <v>0</v>
      </c>
      <c r="H3" s="2" t="n">
        <f aca="false">PrD!M10</f>
        <v>0</v>
      </c>
      <c r="I3" s="2" t="n">
        <f aca="false">PrD!N10</f>
        <v>0</v>
      </c>
      <c r="J3" s="2" t="n">
        <f aca="false">PrD!O10</f>
        <v>788798</v>
      </c>
      <c r="K3" s="2" t="n">
        <f aca="false">PrD!P10</f>
        <v>216458.42</v>
      </c>
      <c r="L3" s="3" t="n">
        <f aca="false">PrD!Q10</f>
        <v>27</v>
      </c>
      <c r="M3" s="2" t="n">
        <f aca="false">PrD!R10</f>
        <v>348951.67</v>
      </c>
      <c r="N3" s="3" t="n">
        <f aca="false">PrD!S10</f>
        <v>44</v>
      </c>
      <c r="O3" s="2" t="n">
        <f aca="false">PrD!T10</f>
        <v>0</v>
      </c>
      <c r="P3" s="3" t="n">
        <f aca="false">PrD!U10</f>
        <v>0</v>
      </c>
      <c r="Q3" s="2" t="n">
        <f aca="false">PrD!V10</f>
        <v>0</v>
      </c>
      <c r="R3" s="3" t="n">
        <f aca="false">PrD!W10</f>
        <v>0</v>
      </c>
    </row>
    <row r="4" customFormat="false" ht="12.8" hidden="false" customHeight="false" outlineLevel="0" collapsed="false">
      <c r="A4" s="1" t="s">
        <v>24</v>
      </c>
      <c r="B4" s="0" t="s">
        <v>25</v>
      </c>
      <c r="C4" s="2" t="n">
        <f aca="false">PrN!H37</f>
        <v>84791</v>
      </c>
      <c r="D4" s="2" t="n">
        <f aca="false">PrN!I37</f>
        <v>80906</v>
      </c>
      <c r="E4" s="2" t="n">
        <f aca="false">PrN!J37</f>
        <v>80906</v>
      </c>
      <c r="F4" s="2" t="n">
        <f aca="false">PrN!K37</f>
        <v>898.78</v>
      </c>
      <c r="G4" s="2" t="n">
        <f aca="false">PrN!L37</f>
        <v>0</v>
      </c>
      <c r="H4" s="2" t="n">
        <f aca="false">PrN!M37</f>
        <v>0</v>
      </c>
      <c r="I4" s="2" t="n">
        <f aca="false">PrN!N37</f>
        <v>0</v>
      </c>
      <c r="J4" s="2" t="n">
        <f aca="false">PrN!O37</f>
        <v>85689.78</v>
      </c>
      <c r="K4" s="2" t="n">
        <f aca="false">PrN!P37</f>
        <v>25505.02</v>
      </c>
      <c r="L4" s="3" t="n">
        <f aca="false">PrN!Q37</f>
        <v>30</v>
      </c>
      <c r="M4" s="2" t="n">
        <f aca="false">PrN!R37</f>
        <v>39654.01</v>
      </c>
      <c r="N4" s="3" t="n">
        <f aca="false">PrN!S37</f>
        <v>46</v>
      </c>
      <c r="O4" s="2" t="n">
        <f aca="false">PrN!T37</f>
        <v>0</v>
      </c>
      <c r="P4" s="3" t="n">
        <f aca="false">PrN!U37</f>
        <v>0</v>
      </c>
      <c r="Q4" s="2" t="n">
        <f aca="false">PrN!V37</f>
        <v>0</v>
      </c>
      <c r="R4" s="3" t="n">
        <f aca="false">PrN!W37</f>
        <v>0</v>
      </c>
    </row>
    <row r="5" customFormat="false" ht="12.8" hidden="false" customHeight="false" outlineLevel="0" collapsed="false">
      <c r="A5" s="1" t="s">
        <v>26</v>
      </c>
      <c r="B5" s="0" t="s">
        <v>27</v>
      </c>
      <c r="C5" s="2" t="n">
        <f aca="false">PrGT!H26</f>
        <v>480248</v>
      </c>
      <c r="D5" s="2" t="n">
        <f aca="false">PrGT!I26</f>
        <v>445936</v>
      </c>
      <c r="E5" s="2" t="n">
        <f aca="false">PrGT!J26</f>
        <v>445936</v>
      </c>
      <c r="F5" s="2" t="n">
        <f aca="false">PrGT!K26</f>
        <v>4379.39</v>
      </c>
      <c r="G5" s="2" t="n">
        <f aca="false">PrGT!L26</f>
        <v>0</v>
      </c>
      <c r="H5" s="2" t="n">
        <f aca="false">PrGT!M26</f>
        <v>0</v>
      </c>
      <c r="I5" s="2" t="n">
        <f aca="false">PrGT!N26</f>
        <v>0</v>
      </c>
      <c r="J5" s="2" t="n">
        <f aca="false">PrGT!O26</f>
        <v>484627.39</v>
      </c>
      <c r="K5" s="2" t="n">
        <f aca="false">PrGT!P26</f>
        <v>129380.29</v>
      </c>
      <c r="L5" s="3" t="n">
        <f aca="false">PrGT!Q26</f>
        <v>27</v>
      </c>
      <c r="M5" s="2" t="n">
        <f aca="false">PrGT!R26</f>
        <v>212143.04</v>
      </c>
      <c r="N5" s="3" t="n">
        <f aca="false">PrGT!S26</f>
        <v>44</v>
      </c>
      <c r="O5" s="2" t="n">
        <f aca="false">PrGT!T26</f>
        <v>0</v>
      </c>
      <c r="P5" s="3" t="n">
        <f aca="false">PrGT!U26</f>
        <v>0</v>
      </c>
      <c r="Q5" s="2" t="n">
        <f aca="false">PrGT!V26</f>
        <v>0</v>
      </c>
      <c r="R5" s="3" t="n">
        <f aca="false">PrGT!W26</f>
        <v>0</v>
      </c>
    </row>
    <row r="6" customFormat="false" ht="12.8" hidden="false" customHeight="false" outlineLevel="0" collapsed="false">
      <c r="A6" s="1" t="s">
        <v>28</v>
      </c>
      <c r="B6" s="0" t="s">
        <v>29</v>
      </c>
      <c r="C6" s="2" t="n">
        <f aca="false">PrFO!H8</f>
        <v>30238</v>
      </c>
      <c r="D6" s="2" t="n">
        <f aca="false">PrFO!I8</f>
        <v>0</v>
      </c>
      <c r="E6" s="2" t="n">
        <f aca="false">PrFO!J8</f>
        <v>0</v>
      </c>
      <c r="F6" s="2" t="n">
        <f aca="false">PrFO!K8</f>
        <v>0</v>
      </c>
      <c r="G6" s="2" t="n">
        <f aca="false">PrFO!L8</f>
        <v>0</v>
      </c>
      <c r="H6" s="2" t="n">
        <f aca="false">PrFO!M8</f>
        <v>0</v>
      </c>
      <c r="I6" s="2" t="n">
        <f aca="false">PrFO!N8</f>
        <v>0</v>
      </c>
      <c r="J6" s="2" t="n">
        <f aca="false">PrFO!O8</f>
        <v>30238</v>
      </c>
      <c r="K6" s="2" t="n">
        <f aca="false">PrFO!P8</f>
        <v>30238.35</v>
      </c>
      <c r="L6" s="3" t="n">
        <f aca="false">PrFO!Q8</f>
        <v>100</v>
      </c>
      <c r="M6" s="2" t="n">
        <f aca="false">PrFO!R8</f>
        <v>30238.35</v>
      </c>
      <c r="N6" s="3" t="n">
        <f aca="false">PrFO!S8</f>
        <v>100</v>
      </c>
      <c r="O6" s="2" t="n">
        <f aca="false">PrFO!T8</f>
        <v>0</v>
      </c>
      <c r="P6" s="3" t="n">
        <f aca="false">PrFO!U8</f>
        <v>0</v>
      </c>
      <c r="Q6" s="2" t="n">
        <f aca="false">PrFO!V8</f>
        <v>0</v>
      </c>
      <c r="R6" s="3" t="n">
        <f aca="false">PrFO!W8</f>
        <v>0</v>
      </c>
    </row>
    <row r="7" s="10" customFormat="true" ht="12.8" hidden="false" customHeight="false" outlineLevel="0" collapsed="false">
      <c r="A7" s="7" t="s">
        <v>30</v>
      </c>
      <c r="B7" s="7"/>
      <c r="C7" s="8" t="n">
        <f aca="false">SUM(C3:C6)</f>
        <v>1383075</v>
      </c>
      <c r="D7" s="8" t="n">
        <f aca="false">SUM(D3:D6)</f>
        <v>1314640</v>
      </c>
      <c r="E7" s="8" t="n">
        <f aca="false">SUM(E3:E6)</f>
        <v>1314640</v>
      </c>
      <c r="F7" s="8" t="n">
        <f aca="false">SUM(F3:F6)</f>
        <v>6278.17</v>
      </c>
      <c r="G7" s="8" t="n">
        <f aca="false">SUM(G3:G6)</f>
        <v>0</v>
      </c>
      <c r="H7" s="8" t="n">
        <f aca="false">SUM(H3:H6)</f>
        <v>0</v>
      </c>
      <c r="I7" s="8" t="n">
        <f aca="false">SUM(I3:I6)</f>
        <v>0</v>
      </c>
      <c r="J7" s="8" t="n">
        <f aca="false">SUM(J3:J6)</f>
        <v>1389353.17</v>
      </c>
      <c r="K7" s="8" t="n">
        <f aca="false">SUM(K3:K6)</f>
        <v>401582.08</v>
      </c>
      <c r="L7" s="9" t="n">
        <f aca="false">ROUND(K7/$J7*100,0)</f>
        <v>29</v>
      </c>
      <c r="M7" s="8" t="n">
        <f aca="false">SUM(M3:M6)</f>
        <v>630987.07</v>
      </c>
      <c r="N7" s="9" t="n">
        <f aca="false">ROUND(M7/$J7*100,0)</f>
        <v>45</v>
      </c>
      <c r="O7" s="8" t="n">
        <f aca="false">SUM(O3:O6)</f>
        <v>0</v>
      </c>
      <c r="P7" s="9" t="n">
        <f aca="false">ROUND(O7/$J7*100,0)</f>
        <v>0</v>
      </c>
      <c r="Q7" s="8" t="n">
        <f aca="false">SUM(Q3:Q6)</f>
        <v>0</v>
      </c>
      <c r="R7" s="9" t="n">
        <f aca="false">ROUND(Q7/$J7*100,0)</f>
        <v>0</v>
      </c>
    </row>
    <row r="8" customFormat="false" ht="12.8" hidden="false" customHeight="false" outlineLevel="0" collapsed="false">
      <c r="A8" s="11" t="n">
        <v>10100</v>
      </c>
      <c r="B8" s="12" t="s">
        <v>31</v>
      </c>
      <c r="C8" s="2" t="n">
        <f aca="false">VP1!H24</f>
        <v>58770</v>
      </c>
      <c r="D8" s="2" t="n">
        <f aca="false">VP1!I24</f>
        <v>47498</v>
      </c>
      <c r="E8" s="2" t="n">
        <f aca="false">VP1!J24</f>
        <v>48309</v>
      </c>
      <c r="F8" s="2" t="n">
        <f aca="false">VP1!K24</f>
        <v>-146.3</v>
      </c>
      <c r="G8" s="2" t="n">
        <f aca="false">VP1!L24</f>
        <v>0</v>
      </c>
      <c r="H8" s="2" t="n">
        <f aca="false">VP1!M24</f>
        <v>0</v>
      </c>
      <c r="I8" s="2" t="n">
        <f aca="false">VP1!N24</f>
        <v>0</v>
      </c>
      <c r="J8" s="2" t="n">
        <f aca="false">VP1!O24</f>
        <v>58623.7</v>
      </c>
      <c r="K8" s="2" t="n">
        <f aca="false">VP1!P24</f>
        <v>21709.87</v>
      </c>
      <c r="L8" s="3" t="n">
        <f aca="false">VP1!Q24</f>
        <v>37</v>
      </c>
      <c r="M8" s="2" t="n">
        <f aca="false">VP1!R24</f>
        <v>28648.7</v>
      </c>
      <c r="N8" s="3" t="n">
        <f aca="false">VP1!S24</f>
        <v>49</v>
      </c>
      <c r="O8" s="2" t="n">
        <f aca="false">VP1!T24</f>
        <v>0</v>
      </c>
      <c r="P8" s="3" t="n">
        <f aca="false">VP1!U24</f>
        <v>0</v>
      </c>
      <c r="Q8" s="2" t="n">
        <f aca="false">VP1!V24</f>
        <v>0</v>
      </c>
      <c r="R8" s="3" t="n">
        <f aca="false">VP1!W24</f>
        <v>0</v>
      </c>
    </row>
    <row r="9" customFormat="false" ht="12.8" hidden="false" customHeight="false" outlineLevel="0" collapsed="false">
      <c r="A9" s="11" t="n">
        <v>10200</v>
      </c>
      <c r="B9" s="12" t="s">
        <v>32</v>
      </c>
      <c r="C9" s="2" t="n">
        <f aca="false">VP1!H26</f>
        <v>1560</v>
      </c>
      <c r="D9" s="2" t="n">
        <f aca="false">VP1!I26</f>
        <v>0</v>
      </c>
      <c r="E9" s="2" t="n">
        <f aca="false">VP1!J26</f>
        <v>0</v>
      </c>
      <c r="F9" s="2" t="n">
        <f aca="false">VP1!K26</f>
        <v>0</v>
      </c>
      <c r="G9" s="2" t="n">
        <f aca="false">VP1!L26</f>
        <v>0</v>
      </c>
      <c r="H9" s="2" t="n">
        <f aca="false">VP1!M26</f>
        <v>0</v>
      </c>
      <c r="I9" s="2" t="n">
        <f aca="false">VP1!N26</f>
        <v>0</v>
      </c>
      <c r="J9" s="2" t="n">
        <f aca="false">VP1!O26</f>
        <v>1560</v>
      </c>
      <c r="K9" s="2" t="n">
        <f aca="false">VP1!P26</f>
        <v>75.1</v>
      </c>
      <c r="L9" s="3" t="n">
        <f aca="false">VP1!Q26</f>
        <v>5</v>
      </c>
      <c r="M9" s="2" t="n">
        <f aca="false">VP1!R26</f>
        <v>75.1</v>
      </c>
      <c r="N9" s="3" t="n">
        <f aca="false">VP1!S26</f>
        <v>5</v>
      </c>
      <c r="O9" s="2" t="n">
        <f aca="false">VP1!T26</f>
        <v>0</v>
      </c>
      <c r="P9" s="3" t="n">
        <f aca="false">VP1!U26</f>
        <v>0</v>
      </c>
      <c r="Q9" s="2" t="n">
        <f aca="false">VP1!V26</f>
        <v>0</v>
      </c>
      <c r="R9" s="3" t="n">
        <f aca="false">VP1!W26</f>
        <v>0</v>
      </c>
    </row>
    <row r="10" customFormat="false" ht="12.8" hidden="false" customHeight="false" outlineLevel="0" collapsed="false">
      <c r="A10" s="11" t="n">
        <v>10300</v>
      </c>
      <c r="B10" s="12" t="s">
        <v>33</v>
      </c>
      <c r="C10" s="2" t="n">
        <f aca="false">VP1!H42</f>
        <v>13083</v>
      </c>
      <c r="D10" s="2" t="n">
        <f aca="false">VP1!I42</f>
        <v>13304</v>
      </c>
      <c r="E10" s="2" t="n">
        <f aca="false">VP1!J42</f>
        <v>13551</v>
      </c>
      <c r="F10" s="2" t="n">
        <f aca="false">VP1!K42</f>
        <v>200</v>
      </c>
      <c r="G10" s="2" t="n">
        <f aca="false">VP1!L42</f>
        <v>0</v>
      </c>
      <c r="H10" s="2" t="n">
        <f aca="false">VP1!M42</f>
        <v>0</v>
      </c>
      <c r="I10" s="2" t="n">
        <f aca="false">VP1!N42</f>
        <v>0</v>
      </c>
      <c r="J10" s="2" t="n">
        <f aca="false">VP1!O42</f>
        <v>13283</v>
      </c>
      <c r="K10" s="2" t="n">
        <f aca="false">VP1!P42</f>
        <v>3338.8</v>
      </c>
      <c r="L10" s="3" t="n">
        <f aca="false">VP1!Q42</f>
        <v>25</v>
      </c>
      <c r="M10" s="2" t="n">
        <f aca="false">VP1!R42</f>
        <v>6493.87</v>
      </c>
      <c r="N10" s="3" t="n">
        <f aca="false">VP1!S42</f>
        <v>49</v>
      </c>
      <c r="O10" s="2" t="n">
        <f aca="false">VP1!T42</f>
        <v>0</v>
      </c>
      <c r="P10" s="3" t="n">
        <f aca="false">VP1!U42</f>
        <v>0</v>
      </c>
      <c r="Q10" s="2" t="n">
        <f aca="false">VP1!V42</f>
        <v>0</v>
      </c>
      <c r="R10" s="3" t="n">
        <f aca="false">VP1!W42</f>
        <v>0</v>
      </c>
    </row>
    <row r="11" customFormat="false" ht="12.8" hidden="false" customHeight="false" outlineLevel="0" collapsed="false">
      <c r="A11" s="11" t="n">
        <v>10400</v>
      </c>
      <c r="B11" s="12" t="s">
        <v>34</v>
      </c>
      <c r="C11" s="2" t="n">
        <f aca="false">VP1!H69</f>
        <v>55936</v>
      </c>
      <c r="D11" s="2" t="n">
        <f aca="false">VP1!I69</f>
        <v>53761</v>
      </c>
      <c r="E11" s="2" t="n">
        <f aca="false">VP1!J69</f>
        <v>54450</v>
      </c>
      <c r="F11" s="2" t="n">
        <f aca="false">VP1!K69</f>
        <v>499.3</v>
      </c>
      <c r="G11" s="2" t="n">
        <f aca="false">VP1!L69</f>
        <v>0</v>
      </c>
      <c r="H11" s="2" t="n">
        <f aca="false">VP1!M69</f>
        <v>0</v>
      </c>
      <c r="I11" s="2" t="n">
        <f aca="false">VP1!N69</f>
        <v>0</v>
      </c>
      <c r="J11" s="2" t="n">
        <f aca="false">VP1!O69</f>
        <v>56435.3</v>
      </c>
      <c r="K11" s="2" t="n">
        <f aca="false">VP1!P69</f>
        <v>17088.13</v>
      </c>
      <c r="L11" s="3" t="n">
        <f aca="false">VP1!Q69</f>
        <v>30</v>
      </c>
      <c r="M11" s="2" t="n">
        <f aca="false">VP1!R69</f>
        <v>26295.43</v>
      </c>
      <c r="N11" s="3" t="n">
        <f aca="false">VP1!S69</f>
        <v>47</v>
      </c>
      <c r="O11" s="2" t="n">
        <f aca="false">VP1!T69</f>
        <v>0</v>
      </c>
      <c r="P11" s="3" t="n">
        <f aca="false">VP1!U69</f>
        <v>0</v>
      </c>
      <c r="Q11" s="2" t="n">
        <f aca="false">VP1!V69</f>
        <v>0</v>
      </c>
      <c r="R11" s="3" t="n">
        <f aca="false">VP1!W69</f>
        <v>0</v>
      </c>
    </row>
    <row r="12" customFormat="false" ht="12.8" hidden="false" customHeight="false" outlineLevel="0" collapsed="false">
      <c r="A12" s="11" t="n">
        <v>10500</v>
      </c>
      <c r="B12" s="12" t="s">
        <v>35</v>
      </c>
      <c r="C12" s="2" t="n">
        <f aca="false">VP1!H74</f>
        <v>11318</v>
      </c>
      <c r="D12" s="2" t="n">
        <f aca="false">VP1!I74</f>
        <v>10524</v>
      </c>
      <c r="E12" s="2" t="n">
        <f aca="false">VP1!J74</f>
        <v>10734</v>
      </c>
      <c r="F12" s="2" t="n">
        <f aca="false">VP1!K74</f>
        <v>-553</v>
      </c>
      <c r="G12" s="2" t="n">
        <f aca="false">VP1!L74</f>
        <v>0</v>
      </c>
      <c r="H12" s="2" t="n">
        <f aca="false">VP1!M74</f>
        <v>0</v>
      </c>
      <c r="I12" s="2" t="n">
        <f aca="false">VP1!N74</f>
        <v>0</v>
      </c>
      <c r="J12" s="2" t="n">
        <f aca="false">VP1!O74</f>
        <v>10765</v>
      </c>
      <c r="K12" s="2" t="n">
        <f aca="false">VP1!P74</f>
        <v>2407.8</v>
      </c>
      <c r="L12" s="3" t="n">
        <f aca="false">VP1!Q74</f>
        <v>22</v>
      </c>
      <c r="M12" s="2" t="n">
        <f aca="false">VP1!R74</f>
        <v>5937.3</v>
      </c>
      <c r="N12" s="3" t="n">
        <f aca="false">VP1!S74</f>
        <v>55</v>
      </c>
      <c r="O12" s="2" t="n">
        <f aca="false">VP1!T74</f>
        <v>0</v>
      </c>
      <c r="P12" s="3" t="n">
        <f aca="false">VP1!U74</f>
        <v>0</v>
      </c>
      <c r="Q12" s="2" t="n">
        <f aca="false">VP1!V74</f>
        <v>0</v>
      </c>
      <c r="R12" s="3" t="n">
        <f aca="false">VP1!W74</f>
        <v>0</v>
      </c>
    </row>
    <row r="13" s="17" customFormat="true" ht="12.8" hidden="false" customHeight="false" outlineLevel="0" collapsed="false">
      <c r="A13" s="13" t="n">
        <v>10000</v>
      </c>
      <c r="B13" s="14" t="s">
        <v>36</v>
      </c>
      <c r="C13" s="15" t="n">
        <f aca="false">VP1!H75</f>
        <v>140667</v>
      </c>
      <c r="D13" s="15" t="n">
        <f aca="false">VP1!I75</f>
        <v>125087</v>
      </c>
      <c r="E13" s="15" t="n">
        <f aca="false">VP1!J75</f>
        <v>127044</v>
      </c>
      <c r="F13" s="15" t="n">
        <f aca="false">VP1!K75</f>
        <v>0</v>
      </c>
      <c r="G13" s="15" t="n">
        <f aca="false">VP1!L75</f>
        <v>0</v>
      </c>
      <c r="H13" s="15" t="n">
        <f aca="false">VP1!M75</f>
        <v>0</v>
      </c>
      <c r="I13" s="15" t="n">
        <f aca="false">VP1!N75</f>
        <v>0</v>
      </c>
      <c r="J13" s="15" t="n">
        <f aca="false">VP1!O75</f>
        <v>140667</v>
      </c>
      <c r="K13" s="15" t="n">
        <f aca="false">VP1!P75</f>
        <v>44619.7</v>
      </c>
      <c r="L13" s="16" t="n">
        <f aca="false">VP1!Q75</f>
        <v>32</v>
      </c>
      <c r="M13" s="15" t="n">
        <f aca="false">VP1!R75</f>
        <v>67450.4</v>
      </c>
      <c r="N13" s="16" t="n">
        <f aca="false">VP1!S75</f>
        <v>48</v>
      </c>
      <c r="O13" s="15" t="n">
        <f aca="false">VP1!T75</f>
        <v>0</v>
      </c>
      <c r="P13" s="16" t="n">
        <f aca="false">VP1!U75</f>
        <v>0</v>
      </c>
      <c r="Q13" s="15" t="n">
        <f aca="false">VP1!V75</f>
        <v>0</v>
      </c>
      <c r="R13" s="16" t="n">
        <f aca="false">VP1!W75</f>
        <v>0</v>
      </c>
    </row>
    <row r="14" customFormat="false" ht="12.8" hidden="false" customHeight="false" outlineLevel="0" collapsed="false">
      <c r="A14" s="11" t="n">
        <v>20100</v>
      </c>
      <c r="B14" s="12" t="s">
        <v>37</v>
      </c>
      <c r="C14" s="2" t="n">
        <f aca="false">VP2!H7</f>
        <v>500</v>
      </c>
      <c r="D14" s="2" t="n">
        <f aca="false">VP2!I7</f>
        <v>500</v>
      </c>
      <c r="E14" s="2" t="n">
        <f aca="false">VP2!J7</f>
        <v>500</v>
      </c>
      <c r="F14" s="2" t="n">
        <f aca="false">VP2!K7</f>
        <v>0</v>
      </c>
      <c r="G14" s="2" t="n">
        <f aca="false">VP2!L7</f>
        <v>0</v>
      </c>
      <c r="H14" s="2" t="n">
        <f aca="false">VP2!M7</f>
        <v>0</v>
      </c>
      <c r="I14" s="2" t="n">
        <f aca="false">VP2!N7</f>
        <v>0</v>
      </c>
      <c r="J14" s="2" t="n">
        <f aca="false">VP2!O7</f>
        <v>500</v>
      </c>
      <c r="K14" s="2" t="n">
        <f aca="false">VP2!P7</f>
        <v>0</v>
      </c>
      <c r="L14" s="3" t="n">
        <f aca="false">VP2!Q7</f>
        <v>0</v>
      </c>
      <c r="M14" s="2" t="n">
        <f aca="false">VP2!R7</f>
        <v>10.35</v>
      </c>
      <c r="N14" s="3" t="n">
        <f aca="false">VP2!S7</f>
        <v>2</v>
      </c>
      <c r="O14" s="2" t="n">
        <f aca="false">VP2!T7</f>
        <v>0</v>
      </c>
      <c r="P14" s="3" t="n">
        <f aca="false">VP2!U7</f>
        <v>0</v>
      </c>
      <c r="Q14" s="2" t="n">
        <f aca="false">VP2!V7</f>
        <v>0</v>
      </c>
      <c r="R14" s="3" t="n">
        <f aca="false">VP2!W7</f>
        <v>0</v>
      </c>
    </row>
    <row r="15" customFormat="false" ht="12.8" hidden="false" customHeight="false" outlineLevel="0" collapsed="false">
      <c r="A15" s="11" t="n">
        <v>20200</v>
      </c>
      <c r="B15" s="12" t="s">
        <v>38</v>
      </c>
      <c r="C15" s="2" t="n">
        <f aca="false">VP2!H10</f>
        <v>2950</v>
      </c>
      <c r="D15" s="2" t="n">
        <f aca="false">VP2!I10</f>
        <v>1950</v>
      </c>
      <c r="E15" s="2" t="n">
        <f aca="false">VP2!J10</f>
        <v>1950</v>
      </c>
      <c r="F15" s="2" t="n">
        <f aca="false">VP2!K10</f>
        <v>0</v>
      </c>
      <c r="G15" s="2" t="n">
        <f aca="false">VP2!L10</f>
        <v>0</v>
      </c>
      <c r="H15" s="2" t="n">
        <f aca="false">VP2!M10</f>
        <v>0</v>
      </c>
      <c r="I15" s="2" t="n">
        <f aca="false">VP2!N10</f>
        <v>0</v>
      </c>
      <c r="J15" s="2" t="n">
        <f aca="false">VP2!O10</f>
        <v>2950</v>
      </c>
      <c r="K15" s="2" t="n">
        <f aca="false">VP2!P10</f>
        <v>49.1</v>
      </c>
      <c r="L15" s="3" t="n">
        <f aca="false">VP2!Q10</f>
        <v>2</v>
      </c>
      <c r="M15" s="2" t="n">
        <f aca="false">VP2!R10</f>
        <v>63.85</v>
      </c>
      <c r="N15" s="3" t="n">
        <f aca="false">VP2!S10</f>
        <v>2</v>
      </c>
      <c r="O15" s="2" t="n">
        <f aca="false">VP2!T10</f>
        <v>0</v>
      </c>
      <c r="P15" s="3" t="n">
        <f aca="false">VP2!U10</f>
        <v>0</v>
      </c>
      <c r="Q15" s="2" t="n">
        <f aca="false">VP2!V10</f>
        <v>0</v>
      </c>
      <c r="R15" s="3" t="n">
        <f aca="false">VP2!W10</f>
        <v>0</v>
      </c>
    </row>
    <row r="16" s="17" customFormat="true" ht="12.8" hidden="false" customHeight="false" outlineLevel="0" collapsed="false">
      <c r="A16" s="13" t="n">
        <v>20000</v>
      </c>
      <c r="B16" s="14" t="s">
        <v>39</v>
      </c>
      <c r="C16" s="15" t="n">
        <f aca="false">VP2!H11</f>
        <v>3450</v>
      </c>
      <c r="D16" s="15" t="n">
        <f aca="false">VP2!I11</f>
        <v>2450</v>
      </c>
      <c r="E16" s="15" t="n">
        <f aca="false">VP2!J11</f>
        <v>2450</v>
      </c>
      <c r="F16" s="15" t="n">
        <f aca="false">VP2!K11</f>
        <v>0</v>
      </c>
      <c r="G16" s="15" t="n">
        <f aca="false">VP2!L11</f>
        <v>0</v>
      </c>
      <c r="H16" s="15" t="n">
        <f aca="false">VP2!M11</f>
        <v>0</v>
      </c>
      <c r="I16" s="15" t="n">
        <f aca="false">VP2!N11</f>
        <v>0</v>
      </c>
      <c r="J16" s="15" t="n">
        <f aca="false">VP2!O11</f>
        <v>3450</v>
      </c>
      <c r="K16" s="15" t="n">
        <f aca="false">VP2!P11</f>
        <v>49.1</v>
      </c>
      <c r="L16" s="16" t="n">
        <f aca="false">VP2!Q11</f>
        <v>1</v>
      </c>
      <c r="M16" s="15" t="n">
        <f aca="false">VP2!R11</f>
        <v>74.2</v>
      </c>
      <c r="N16" s="16" t="n">
        <f aca="false">VP2!S11</f>
        <v>2</v>
      </c>
      <c r="O16" s="15" t="n">
        <f aca="false">VP2!T11</f>
        <v>0</v>
      </c>
      <c r="P16" s="16" t="n">
        <f aca="false">VP2!U11</f>
        <v>0</v>
      </c>
      <c r="Q16" s="15" t="n">
        <f aca="false">VP2!V11</f>
        <v>0</v>
      </c>
      <c r="R16" s="16" t="n">
        <f aca="false">VP2!W11</f>
        <v>0</v>
      </c>
    </row>
    <row r="17" customFormat="false" ht="12.8" hidden="false" customHeight="false" outlineLevel="0" collapsed="false">
      <c r="A17" s="11" t="n">
        <v>30100</v>
      </c>
      <c r="B17" s="12" t="s">
        <v>40</v>
      </c>
      <c r="C17" s="2" t="n">
        <f aca="false">VP3!H4</f>
        <v>5000</v>
      </c>
      <c r="D17" s="2" t="n">
        <f aca="false">VP3!I4</f>
        <v>5000</v>
      </c>
      <c r="E17" s="2" t="n">
        <f aca="false">VP3!J4</f>
        <v>5000</v>
      </c>
      <c r="F17" s="2" t="n">
        <f aca="false">VP3!K4</f>
        <v>0</v>
      </c>
      <c r="G17" s="2" t="n">
        <f aca="false">VP3!L4</f>
        <v>0</v>
      </c>
      <c r="H17" s="2" t="n">
        <f aca="false">VP3!M4</f>
        <v>0</v>
      </c>
      <c r="I17" s="2" t="n">
        <f aca="false">VP3!N4</f>
        <v>0</v>
      </c>
      <c r="J17" s="2" t="n">
        <f aca="false">VP3!O4</f>
        <v>5000</v>
      </c>
      <c r="K17" s="2" t="n">
        <f aca="false">VP3!P4</f>
        <v>0</v>
      </c>
      <c r="L17" s="3" t="n">
        <f aca="false">VP3!Q4</f>
        <v>0</v>
      </c>
      <c r="M17" s="2" t="n">
        <f aca="false">VP3!R4</f>
        <v>514.07</v>
      </c>
      <c r="N17" s="3" t="n">
        <f aca="false">VP3!S4</f>
        <v>10</v>
      </c>
      <c r="O17" s="2" t="n">
        <f aca="false">VP3!T4</f>
        <v>0</v>
      </c>
      <c r="P17" s="3" t="n">
        <f aca="false">VP3!U4</f>
        <v>0</v>
      </c>
      <c r="Q17" s="2" t="n">
        <f aca="false">VP3!V4</f>
        <v>0</v>
      </c>
      <c r="R17" s="3" t="n">
        <f aca="false">VP3!W4</f>
        <v>0</v>
      </c>
    </row>
    <row r="18" customFormat="false" ht="12.8" hidden="false" customHeight="false" outlineLevel="0" collapsed="false">
      <c r="A18" s="11" t="n">
        <v>30200</v>
      </c>
      <c r="B18" s="12" t="s">
        <v>41</v>
      </c>
      <c r="C18" s="2" t="n">
        <f aca="false">VP3!H20</f>
        <v>2000</v>
      </c>
      <c r="D18" s="2" t="n">
        <f aca="false">VP3!I20</f>
        <v>2000</v>
      </c>
      <c r="E18" s="2" t="n">
        <f aca="false">VP3!J20</f>
        <v>2000</v>
      </c>
      <c r="F18" s="2" t="n">
        <f aca="false">VP3!K20</f>
        <v>-720</v>
      </c>
      <c r="G18" s="2" t="n">
        <f aca="false">VP3!L20</f>
        <v>0</v>
      </c>
      <c r="H18" s="2" t="n">
        <f aca="false">VP3!M20</f>
        <v>0</v>
      </c>
      <c r="I18" s="2" t="n">
        <f aca="false">VP3!N20</f>
        <v>0</v>
      </c>
      <c r="J18" s="2" t="n">
        <f aca="false">VP3!O20</f>
        <v>1280</v>
      </c>
      <c r="K18" s="2" t="n">
        <f aca="false">VP3!P20</f>
        <v>1280</v>
      </c>
      <c r="L18" s="3" t="n">
        <f aca="false">VP3!Q20</f>
        <v>100</v>
      </c>
      <c r="M18" s="2" t="n">
        <f aca="false">VP3!R20</f>
        <v>1280</v>
      </c>
      <c r="N18" s="3" t="n">
        <f aca="false">VP3!S20</f>
        <v>100</v>
      </c>
      <c r="O18" s="2" t="n">
        <f aca="false">VP3!T20</f>
        <v>0</v>
      </c>
      <c r="P18" s="3" t="n">
        <f aca="false">VP3!U20</f>
        <v>0</v>
      </c>
      <c r="Q18" s="2" t="n">
        <f aca="false">VP3!V20</f>
        <v>0</v>
      </c>
      <c r="R18" s="3" t="n">
        <f aca="false">VP3!W20</f>
        <v>0</v>
      </c>
    </row>
    <row r="19" s="22" customFormat="true" ht="25.5" hidden="false" customHeight="true" outlineLevel="0" collapsed="false">
      <c r="A19" s="18" t="n">
        <v>30300</v>
      </c>
      <c r="B19" s="19" t="s">
        <v>42</v>
      </c>
      <c r="C19" s="20" t="n">
        <f aca="false">VP3!H69</f>
        <v>82209</v>
      </c>
      <c r="D19" s="20" t="n">
        <f aca="false">VP3!I69</f>
        <v>84864</v>
      </c>
      <c r="E19" s="20" t="n">
        <f aca="false">VP3!J69</f>
        <v>85262</v>
      </c>
      <c r="F19" s="20" t="n">
        <f aca="false">VP3!K69</f>
        <v>1064.07</v>
      </c>
      <c r="G19" s="20" t="n">
        <f aca="false">VP3!L69</f>
        <v>0</v>
      </c>
      <c r="H19" s="20" t="n">
        <f aca="false">VP3!M69</f>
        <v>0</v>
      </c>
      <c r="I19" s="20" t="n">
        <f aca="false">VP3!N69</f>
        <v>0</v>
      </c>
      <c r="J19" s="20" t="n">
        <f aca="false">VP3!O69</f>
        <v>83273.07</v>
      </c>
      <c r="K19" s="20" t="n">
        <f aca="false">VP3!P69</f>
        <v>11519.11</v>
      </c>
      <c r="L19" s="21" t="n">
        <f aca="false">VP3!Q69</f>
        <v>14</v>
      </c>
      <c r="M19" s="20" t="n">
        <f aca="false">VP3!R69</f>
        <v>21878.72</v>
      </c>
      <c r="N19" s="21" t="n">
        <f aca="false">VP3!S69</f>
        <v>26</v>
      </c>
      <c r="O19" s="20" t="n">
        <f aca="false">VP3!T69</f>
        <v>0</v>
      </c>
      <c r="P19" s="21" t="n">
        <f aca="false">VP3!U69</f>
        <v>0</v>
      </c>
      <c r="Q19" s="20" t="n">
        <f aca="false">VP3!V69</f>
        <v>0</v>
      </c>
      <c r="R19" s="21" t="n">
        <f aca="false">VP3!W69</f>
        <v>0</v>
      </c>
    </row>
    <row r="20" customFormat="false" ht="12.8" hidden="false" customHeight="false" outlineLevel="0" collapsed="false">
      <c r="A20" s="11" t="n">
        <v>30400</v>
      </c>
      <c r="B20" s="12" t="s">
        <v>43</v>
      </c>
      <c r="C20" s="2" t="n">
        <f aca="false">VP3!H71</f>
        <v>600</v>
      </c>
      <c r="D20" s="2" t="n">
        <f aca="false">VP3!I71</f>
        <v>600</v>
      </c>
      <c r="E20" s="2" t="n">
        <f aca="false">VP3!J71</f>
        <v>600</v>
      </c>
      <c r="F20" s="2" t="n">
        <f aca="false">VP3!K71</f>
        <v>0</v>
      </c>
      <c r="G20" s="2" t="n">
        <f aca="false">VP3!L71</f>
        <v>0</v>
      </c>
      <c r="H20" s="2" t="n">
        <f aca="false">VP3!M71</f>
        <v>0</v>
      </c>
      <c r="I20" s="2" t="n">
        <f aca="false">VP3!N71</f>
        <v>0</v>
      </c>
      <c r="J20" s="2" t="n">
        <f aca="false">VP3!O71</f>
        <v>600</v>
      </c>
      <c r="K20" s="2" t="n">
        <f aca="false">VP3!P71</f>
        <v>162</v>
      </c>
      <c r="L20" s="3" t="n">
        <f aca="false">VP3!Q71</f>
        <v>27</v>
      </c>
      <c r="M20" s="2" t="n">
        <f aca="false">VP3!R71</f>
        <v>212</v>
      </c>
      <c r="N20" s="3" t="n">
        <f aca="false">VP3!S71</f>
        <v>35</v>
      </c>
      <c r="O20" s="2" t="n">
        <f aca="false">VP3!T71</f>
        <v>0</v>
      </c>
      <c r="P20" s="3" t="n">
        <f aca="false">VP3!U71</f>
        <v>0</v>
      </c>
      <c r="Q20" s="2" t="n">
        <f aca="false">VP3!V71</f>
        <v>0</v>
      </c>
      <c r="R20" s="3" t="n">
        <f aca="false">VP3!W71</f>
        <v>0</v>
      </c>
    </row>
    <row r="21" customFormat="false" ht="12.8" hidden="false" customHeight="false" outlineLevel="0" collapsed="false">
      <c r="A21" s="11" t="n">
        <v>30500</v>
      </c>
      <c r="B21" s="12" t="s">
        <v>44</v>
      </c>
      <c r="C21" s="2" t="n">
        <f aca="false">VP3!H81</f>
        <v>4900</v>
      </c>
      <c r="D21" s="2" t="n">
        <f aca="false">VP3!I81</f>
        <v>4900</v>
      </c>
      <c r="E21" s="2" t="n">
        <f aca="false">VP3!J81</f>
        <v>4900</v>
      </c>
      <c r="F21" s="2" t="n">
        <f aca="false">VP3!K81</f>
        <v>2.8421709430404E-014</v>
      </c>
      <c r="G21" s="2" t="n">
        <f aca="false">VP3!L81</f>
        <v>0</v>
      </c>
      <c r="H21" s="2" t="n">
        <f aca="false">VP3!M81</f>
        <v>0</v>
      </c>
      <c r="I21" s="2" t="n">
        <f aca="false">VP3!N81</f>
        <v>0</v>
      </c>
      <c r="J21" s="2" t="n">
        <f aca="false">VP3!O81</f>
        <v>4900</v>
      </c>
      <c r="K21" s="2" t="n">
        <f aca="false">VP3!P81</f>
        <v>1145.82</v>
      </c>
      <c r="L21" s="3" t="n">
        <f aca="false">VP3!Q81</f>
        <v>23</v>
      </c>
      <c r="M21" s="2" t="n">
        <f aca="false">VP3!R81</f>
        <v>2150.41</v>
      </c>
      <c r="N21" s="3" t="n">
        <f aca="false">VP3!S81</f>
        <v>44</v>
      </c>
      <c r="O21" s="2" t="n">
        <f aca="false">VP3!T81</f>
        <v>0</v>
      </c>
      <c r="P21" s="3" t="n">
        <f aca="false">VP3!U81</f>
        <v>0</v>
      </c>
      <c r="Q21" s="2" t="n">
        <f aca="false">VP3!V81</f>
        <v>0</v>
      </c>
      <c r="R21" s="3" t="n">
        <f aca="false">VP3!W81</f>
        <v>0</v>
      </c>
    </row>
    <row r="22" customFormat="false" ht="12.8" hidden="false" customHeight="false" outlineLevel="0" collapsed="false">
      <c r="A22" s="11" t="n">
        <v>30600</v>
      </c>
      <c r="B22" s="12" t="s">
        <v>45</v>
      </c>
      <c r="C22" s="2" t="n">
        <f aca="false">VP3!H97</f>
        <v>25353</v>
      </c>
      <c r="D22" s="2" t="n">
        <f aca="false">VP3!I97</f>
        <v>16582</v>
      </c>
      <c r="E22" s="2" t="n">
        <f aca="false">VP3!J97</f>
        <v>12196</v>
      </c>
      <c r="F22" s="2" t="n">
        <f aca="false">VP3!K97</f>
        <v>-344.07</v>
      </c>
      <c r="G22" s="2" t="n">
        <f aca="false">VP3!L97</f>
        <v>0</v>
      </c>
      <c r="H22" s="2" t="n">
        <f aca="false">VP3!M97</f>
        <v>0</v>
      </c>
      <c r="I22" s="2" t="n">
        <f aca="false">VP3!N97</f>
        <v>0</v>
      </c>
      <c r="J22" s="2" t="n">
        <f aca="false">VP3!O97</f>
        <v>25008.93</v>
      </c>
      <c r="K22" s="2" t="n">
        <f aca="false">VP3!P97</f>
        <v>5967.05</v>
      </c>
      <c r="L22" s="3" t="n">
        <f aca="false">VP3!Q97</f>
        <v>24</v>
      </c>
      <c r="M22" s="2" t="n">
        <f aca="false">VP3!R97</f>
        <v>10196.7</v>
      </c>
      <c r="N22" s="3" t="n">
        <f aca="false">VP3!S97</f>
        <v>41</v>
      </c>
      <c r="O22" s="2" t="n">
        <f aca="false">VP3!T97</f>
        <v>0</v>
      </c>
      <c r="P22" s="3" t="n">
        <f aca="false">VP3!U97</f>
        <v>0</v>
      </c>
      <c r="Q22" s="2" t="n">
        <f aca="false">VP3!V97</f>
        <v>0</v>
      </c>
      <c r="R22" s="3" t="n">
        <f aca="false">VP3!W97</f>
        <v>0</v>
      </c>
    </row>
    <row r="23" s="17" customFormat="true" ht="12.8" hidden="false" customHeight="false" outlineLevel="0" collapsed="false">
      <c r="A23" s="13" t="n">
        <v>30000</v>
      </c>
      <c r="B23" s="14" t="s">
        <v>46</v>
      </c>
      <c r="C23" s="15" t="n">
        <f aca="false">VP3!H98</f>
        <v>120062</v>
      </c>
      <c r="D23" s="15" t="n">
        <f aca="false">VP3!I98</f>
        <v>113946</v>
      </c>
      <c r="E23" s="15" t="n">
        <f aca="false">VP3!J98</f>
        <v>109958</v>
      </c>
      <c r="F23" s="15" t="n">
        <f aca="false">VP3!K98</f>
        <v>0</v>
      </c>
      <c r="G23" s="15" t="n">
        <f aca="false">VP3!L98</f>
        <v>0</v>
      </c>
      <c r="H23" s="15" t="n">
        <f aca="false">VP3!M98</f>
        <v>0</v>
      </c>
      <c r="I23" s="15" t="n">
        <f aca="false">VP3!N98</f>
        <v>0</v>
      </c>
      <c r="J23" s="15" t="n">
        <f aca="false">VP3!O98</f>
        <v>120062</v>
      </c>
      <c r="K23" s="15" t="n">
        <f aca="false">VP3!P98</f>
        <v>20073.98</v>
      </c>
      <c r="L23" s="16" t="n">
        <f aca="false">VP3!Q98</f>
        <v>17</v>
      </c>
      <c r="M23" s="15" t="n">
        <f aca="false">VP3!R98</f>
        <v>36231.9</v>
      </c>
      <c r="N23" s="16" t="n">
        <f aca="false">VP3!S98</f>
        <v>30</v>
      </c>
      <c r="O23" s="15" t="n">
        <f aca="false">VP3!T98</f>
        <v>0</v>
      </c>
      <c r="P23" s="16" t="n">
        <f aca="false">VP3!U98</f>
        <v>0</v>
      </c>
      <c r="Q23" s="15" t="n">
        <f aca="false">VP3!V98</f>
        <v>0</v>
      </c>
      <c r="R23" s="16" t="n">
        <f aca="false">VP3!W98</f>
        <v>0</v>
      </c>
    </row>
    <row r="24" customFormat="false" ht="12.8" hidden="false" customHeight="false" outlineLevel="0" collapsed="false">
      <c r="A24" s="11" t="n">
        <v>40100</v>
      </c>
      <c r="B24" s="12" t="s">
        <v>47</v>
      </c>
      <c r="C24" s="2" t="n">
        <f aca="false">VP4!H36</f>
        <v>11815</v>
      </c>
      <c r="D24" s="2" t="n">
        <f aca="false">VP4!I36</f>
        <v>12018</v>
      </c>
      <c r="E24" s="2" t="n">
        <f aca="false">VP4!J36</f>
        <v>12216</v>
      </c>
      <c r="F24" s="2" t="n">
        <f aca="false">VP4!K36</f>
        <v>321.65</v>
      </c>
      <c r="G24" s="2" t="n">
        <f aca="false">VP4!L36</f>
        <v>0</v>
      </c>
      <c r="H24" s="2" t="n">
        <f aca="false">VP4!M36</f>
        <v>0</v>
      </c>
      <c r="I24" s="2" t="n">
        <f aca="false">VP4!N36</f>
        <v>0</v>
      </c>
      <c r="J24" s="2" t="n">
        <f aca="false">VP4!O36</f>
        <v>12136.65</v>
      </c>
      <c r="K24" s="2" t="n">
        <f aca="false">VP4!P36</f>
        <v>2010.61</v>
      </c>
      <c r="L24" s="3" t="n">
        <f aca="false">VP4!Q36</f>
        <v>17</v>
      </c>
      <c r="M24" s="2" t="n">
        <f aca="false">VP4!R36</f>
        <v>4273.82</v>
      </c>
      <c r="N24" s="3" t="n">
        <f aca="false">VP4!S36</f>
        <v>35</v>
      </c>
      <c r="O24" s="2" t="n">
        <f aca="false">VP4!T36</f>
        <v>0</v>
      </c>
      <c r="P24" s="3" t="n">
        <f aca="false">VP4!U36</f>
        <v>0</v>
      </c>
      <c r="Q24" s="2" t="n">
        <f aca="false">VP4!V36</f>
        <v>0</v>
      </c>
      <c r="R24" s="3" t="n">
        <f aca="false">VP4!W36</f>
        <v>0</v>
      </c>
    </row>
    <row r="25" customFormat="false" ht="12.8" hidden="false" customHeight="false" outlineLevel="0" collapsed="false">
      <c r="A25" s="11" t="n">
        <v>40200</v>
      </c>
      <c r="B25" s="12" t="s">
        <v>48</v>
      </c>
      <c r="C25" s="2" t="n">
        <f aca="false">VP4!H42</f>
        <v>14065</v>
      </c>
      <c r="D25" s="2" t="n">
        <f aca="false">VP4!I42</f>
        <v>5565</v>
      </c>
      <c r="E25" s="2" t="n">
        <f aca="false">VP4!J42</f>
        <v>5565</v>
      </c>
      <c r="F25" s="2" t="n">
        <f aca="false">VP4!K42</f>
        <v>0</v>
      </c>
      <c r="G25" s="2" t="n">
        <f aca="false">VP4!L42</f>
        <v>0</v>
      </c>
      <c r="H25" s="2" t="n">
        <f aca="false">VP4!M42</f>
        <v>0</v>
      </c>
      <c r="I25" s="2" t="n">
        <f aca="false">VP4!N42</f>
        <v>0</v>
      </c>
      <c r="J25" s="2" t="n">
        <f aca="false">VP4!O42</f>
        <v>14065</v>
      </c>
      <c r="K25" s="2" t="n">
        <f aca="false">VP4!P42</f>
        <v>532.36</v>
      </c>
      <c r="L25" s="3" t="n">
        <f aca="false">VP4!Q42</f>
        <v>4</v>
      </c>
      <c r="M25" s="2" t="n">
        <f aca="false">VP4!R42</f>
        <v>2387.44</v>
      </c>
      <c r="N25" s="3" t="n">
        <f aca="false">VP4!S42</f>
        <v>17</v>
      </c>
      <c r="O25" s="2" t="n">
        <f aca="false">VP4!T42</f>
        <v>0</v>
      </c>
      <c r="P25" s="3" t="n">
        <f aca="false">VP4!U42</f>
        <v>0</v>
      </c>
      <c r="Q25" s="2" t="n">
        <f aca="false">VP4!V42</f>
        <v>0</v>
      </c>
      <c r="R25" s="3" t="n">
        <f aca="false">VP4!W42</f>
        <v>0</v>
      </c>
    </row>
    <row r="26" customFormat="false" ht="12.8" hidden="false" customHeight="false" outlineLevel="0" collapsed="false">
      <c r="A26" s="11" t="n">
        <v>40300</v>
      </c>
      <c r="B26" s="12" t="s">
        <v>49</v>
      </c>
      <c r="C26" s="2" t="n">
        <f aca="false">VP4!H47</f>
        <v>2243</v>
      </c>
      <c r="D26" s="2" t="n">
        <f aca="false">VP4!I47</f>
        <v>2243</v>
      </c>
      <c r="E26" s="2" t="n">
        <f aca="false">VP4!J47</f>
        <v>2243</v>
      </c>
      <c r="F26" s="2" t="n">
        <f aca="false">VP4!K47</f>
        <v>1.48006606970341E-014</v>
      </c>
      <c r="G26" s="2" t="n">
        <f aca="false">VP4!L47</f>
        <v>0</v>
      </c>
      <c r="H26" s="2" t="n">
        <f aca="false">VP4!M47</f>
        <v>0</v>
      </c>
      <c r="I26" s="2" t="n">
        <f aca="false">VP4!N47</f>
        <v>0</v>
      </c>
      <c r="J26" s="2" t="n">
        <f aca="false">VP4!O47</f>
        <v>2243</v>
      </c>
      <c r="K26" s="2" t="n">
        <f aca="false">VP4!P47</f>
        <v>618</v>
      </c>
      <c r="L26" s="3" t="n">
        <f aca="false">VP4!Q47</f>
        <v>28</v>
      </c>
      <c r="M26" s="2" t="n">
        <f aca="false">VP4!R47</f>
        <v>809.99</v>
      </c>
      <c r="N26" s="3" t="n">
        <f aca="false">VP4!S47</f>
        <v>36</v>
      </c>
      <c r="O26" s="2" t="n">
        <f aca="false">VP4!T47</f>
        <v>0</v>
      </c>
      <c r="P26" s="3" t="n">
        <f aca="false">VP4!U47</f>
        <v>0</v>
      </c>
      <c r="Q26" s="2" t="n">
        <f aca="false">VP4!V47</f>
        <v>0</v>
      </c>
      <c r="R26" s="3" t="n">
        <f aca="false">VP4!W47</f>
        <v>0</v>
      </c>
    </row>
    <row r="27" s="17" customFormat="true" ht="12.8" hidden="false" customHeight="false" outlineLevel="0" collapsed="false">
      <c r="A27" s="13" t="n">
        <v>40000</v>
      </c>
      <c r="B27" s="14" t="s">
        <v>50</v>
      </c>
      <c r="C27" s="15" t="n">
        <f aca="false">VP4!H48</f>
        <v>28123</v>
      </c>
      <c r="D27" s="15" t="n">
        <f aca="false">VP4!I48</f>
        <v>19826</v>
      </c>
      <c r="E27" s="15" t="n">
        <f aca="false">VP4!J48</f>
        <v>20024</v>
      </c>
      <c r="F27" s="15" t="n">
        <f aca="false">VP4!K48</f>
        <v>321.65</v>
      </c>
      <c r="G27" s="15" t="n">
        <f aca="false">VP4!L48</f>
        <v>0</v>
      </c>
      <c r="H27" s="15" t="n">
        <f aca="false">VP4!M48</f>
        <v>0</v>
      </c>
      <c r="I27" s="15" t="n">
        <f aca="false">VP4!N48</f>
        <v>0</v>
      </c>
      <c r="J27" s="15" t="n">
        <f aca="false">VP4!O48</f>
        <v>28444.65</v>
      </c>
      <c r="K27" s="15" t="n">
        <f aca="false">VP4!P48</f>
        <v>3160.97</v>
      </c>
      <c r="L27" s="16" t="n">
        <f aca="false">VP4!Q48</f>
        <v>11</v>
      </c>
      <c r="M27" s="15" t="n">
        <f aca="false">VP4!R48</f>
        <v>7471.25</v>
      </c>
      <c r="N27" s="16" t="n">
        <f aca="false">VP4!S48</f>
        <v>26</v>
      </c>
      <c r="O27" s="15" t="n">
        <f aca="false">VP4!T48</f>
        <v>0</v>
      </c>
      <c r="P27" s="16" t="n">
        <f aca="false">VP4!U48</f>
        <v>0</v>
      </c>
      <c r="Q27" s="15" t="n">
        <f aca="false">VP4!V48</f>
        <v>0</v>
      </c>
      <c r="R27" s="16" t="n">
        <f aca="false">VP4!W48</f>
        <v>0</v>
      </c>
    </row>
    <row r="28" customFormat="false" ht="12.8" hidden="false" customHeight="false" outlineLevel="0" collapsed="false">
      <c r="A28" s="11" t="n">
        <v>50100</v>
      </c>
      <c r="B28" s="12" t="s">
        <v>51</v>
      </c>
      <c r="C28" s="2" t="n">
        <f aca="false">VP5!H20</f>
        <v>8600</v>
      </c>
      <c r="D28" s="2" t="n">
        <f aca="false">VP5!I20</f>
        <v>8270</v>
      </c>
      <c r="E28" s="2" t="n">
        <f aca="false">VP5!J20</f>
        <v>8270</v>
      </c>
      <c r="F28" s="2" t="n">
        <f aca="false">VP5!K20</f>
        <v>0</v>
      </c>
      <c r="G28" s="2" t="n">
        <f aca="false">VP5!L20</f>
        <v>0</v>
      </c>
      <c r="H28" s="2" t="n">
        <f aca="false">VP5!M20</f>
        <v>0</v>
      </c>
      <c r="I28" s="2" t="n">
        <f aca="false">VP5!N20</f>
        <v>0</v>
      </c>
      <c r="J28" s="2" t="n">
        <f aca="false">VP5!O20</f>
        <v>8600</v>
      </c>
      <c r="K28" s="2" t="n">
        <f aca="false">VP5!P20</f>
        <v>516.94</v>
      </c>
      <c r="L28" s="3" t="n">
        <f aca="false">VP5!Q20</f>
        <v>6</v>
      </c>
      <c r="M28" s="2" t="n">
        <f aca="false">VP5!R20</f>
        <v>3526.75</v>
      </c>
      <c r="N28" s="3" t="n">
        <f aca="false">VP5!S20</f>
        <v>41</v>
      </c>
      <c r="O28" s="2" t="n">
        <f aca="false">VP5!T20</f>
        <v>0</v>
      </c>
      <c r="P28" s="3" t="n">
        <f aca="false">VP5!U20</f>
        <v>0</v>
      </c>
      <c r="Q28" s="2" t="n">
        <f aca="false">VP5!V20</f>
        <v>0</v>
      </c>
      <c r="R28" s="3" t="n">
        <f aca="false">VP5!W20</f>
        <v>0</v>
      </c>
    </row>
    <row r="29" customFormat="false" ht="12.8" hidden="false" customHeight="false" outlineLevel="0" collapsed="false">
      <c r="A29" s="11" t="n">
        <v>50200</v>
      </c>
      <c r="B29" s="12" t="s">
        <v>52</v>
      </c>
      <c r="C29" s="2" t="n">
        <f aca="false">VP5!H30</f>
        <v>242</v>
      </c>
      <c r="D29" s="2" t="n">
        <f aca="false">VP5!I30</f>
        <v>242</v>
      </c>
      <c r="E29" s="2" t="n">
        <f aca="false">VP5!J30</f>
        <v>242</v>
      </c>
      <c r="F29" s="2" t="n">
        <f aca="false">VP5!K30</f>
        <v>144.4</v>
      </c>
      <c r="G29" s="2" t="n">
        <f aca="false">VP5!L30</f>
        <v>0</v>
      </c>
      <c r="H29" s="2" t="n">
        <f aca="false">VP5!M30</f>
        <v>0</v>
      </c>
      <c r="I29" s="2" t="n">
        <f aca="false">VP5!N30</f>
        <v>0</v>
      </c>
      <c r="J29" s="2" t="n">
        <f aca="false">VP5!O30</f>
        <v>386.4</v>
      </c>
      <c r="K29" s="2" t="n">
        <f aca="false">VP5!P30</f>
        <v>140</v>
      </c>
      <c r="L29" s="3" t="n">
        <f aca="false">VP5!Q30</f>
        <v>36</v>
      </c>
      <c r="M29" s="2" t="n">
        <f aca="false">VP5!R30</f>
        <v>144.4</v>
      </c>
      <c r="N29" s="3" t="n">
        <f aca="false">VP5!S30</f>
        <v>37</v>
      </c>
      <c r="O29" s="2" t="n">
        <f aca="false">VP5!T30</f>
        <v>0</v>
      </c>
      <c r="P29" s="3" t="n">
        <f aca="false">VP5!U30</f>
        <v>0</v>
      </c>
      <c r="Q29" s="2" t="n">
        <f aca="false">VP5!V30</f>
        <v>0</v>
      </c>
      <c r="R29" s="3" t="n">
        <f aca="false">VP5!W30</f>
        <v>0</v>
      </c>
    </row>
    <row r="30" customFormat="false" ht="12.8" hidden="false" customHeight="false" outlineLevel="0" collapsed="false">
      <c r="A30" s="11" t="n">
        <v>50300</v>
      </c>
      <c r="B30" s="12" t="s">
        <v>53</v>
      </c>
      <c r="C30" s="2" t="n">
        <f aca="false">VP5!H42</f>
        <v>14070</v>
      </c>
      <c r="D30" s="2" t="n">
        <f aca="false">VP5!I42</f>
        <v>14070</v>
      </c>
      <c r="E30" s="2" t="n">
        <f aca="false">VP5!J42</f>
        <v>14070</v>
      </c>
      <c r="F30" s="2" t="n">
        <f aca="false">VP5!K42</f>
        <v>0</v>
      </c>
      <c r="G30" s="2" t="n">
        <f aca="false">VP5!L42</f>
        <v>0</v>
      </c>
      <c r="H30" s="2" t="n">
        <f aca="false">VP5!M42</f>
        <v>0</v>
      </c>
      <c r="I30" s="2" t="n">
        <f aca="false">VP5!N42</f>
        <v>0</v>
      </c>
      <c r="J30" s="2" t="n">
        <f aca="false">VP5!O42</f>
        <v>14070</v>
      </c>
      <c r="K30" s="2" t="n">
        <f aca="false">VP5!P42</f>
        <v>2963.61</v>
      </c>
      <c r="L30" s="3" t="n">
        <f aca="false">VP5!Q42</f>
        <v>21</v>
      </c>
      <c r="M30" s="2" t="n">
        <f aca="false">VP5!R42</f>
        <v>5116.43</v>
      </c>
      <c r="N30" s="3" t="n">
        <f aca="false">VP5!S42</f>
        <v>36</v>
      </c>
      <c r="O30" s="2" t="n">
        <f aca="false">VP5!T42</f>
        <v>0</v>
      </c>
      <c r="P30" s="3" t="n">
        <f aca="false">VP5!U42</f>
        <v>0</v>
      </c>
      <c r="Q30" s="2" t="n">
        <f aca="false">VP5!V42</f>
        <v>0</v>
      </c>
      <c r="R30" s="3" t="n">
        <f aca="false">VP5!W42</f>
        <v>0</v>
      </c>
    </row>
    <row r="31" customFormat="false" ht="12.8" hidden="false" customHeight="false" outlineLevel="0" collapsed="false">
      <c r="A31" s="11" t="n">
        <v>50400</v>
      </c>
      <c r="B31" s="12" t="s">
        <v>54</v>
      </c>
      <c r="C31" s="2" t="n">
        <f aca="false">VP5!H48</f>
        <v>12676</v>
      </c>
      <c r="D31" s="2" t="n">
        <f aca="false">VP5!I48</f>
        <v>0</v>
      </c>
      <c r="E31" s="2" t="n">
        <f aca="false">VP5!J48</f>
        <v>0</v>
      </c>
      <c r="F31" s="2" t="n">
        <f aca="false">VP5!K48</f>
        <v>55</v>
      </c>
      <c r="G31" s="2" t="n">
        <f aca="false">VP5!L48</f>
        <v>0</v>
      </c>
      <c r="H31" s="2" t="n">
        <f aca="false">VP5!M48</f>
        <v>0</v>
      </c>
      <c r="I31" s="2" t="n">
        <f aca="false">VP5!N48</f>
        <v>0</v>
      </c>
      <c r="J31" s="2" t="n">
        <f aca="false">VP5!O48</f>
        <v>12731</v>
      </c>
      <c r="K31" s="2" t="n">
        <f aca="false">VP5!P48</f>
        <v>12379.6</v>
      </c>
      <c r="L31" s="3" t="n">
        <f aca="false">VP5!Q48</f>
        <v>97</v>
      </c>
      <c r="M31" s="2" t="n">
        <f aca="false">VP5!R48</f>
        <v>12730.92</v>
      </c>
      <c r="N31" s="3" t="n">
        <f aca="false">VP5!S48</f>
        <v>100</v>
      </c>
      <c r="O31" s="2" t="n">
        <f aca="false">VP5!T48</f>
        <v>0</v>
      </c>
      <c r="P31" s="3" t="n">
        <f aca="false">VP5!U48</f>
        <v>0</v>
      </c>
      <c r="Q31" s="2" t="n">
        <f aca="false">VP5!V48</f>
        <v>0</v>
      </c>
      <c r="R31" s="3" t="n">
        <f aca="false">VP5!W48</f>
        <v>0</v>
      </c>
    </row>
    <row r="32" s="17" customFormat="true" ht="12.8" hidden="false" customHeight="false" outlineLevel="0" collapsed="false">
      <c r="A32" s="13" t="n">
        <v>50000</v>
      </c>
      <c r="B32" s="14" t="s">
        <v>55</v>
      </c>
      <c r="C32" s="15" t="n">
        <f aca="false">VP5!H49</f>
        <v>35588</v>
      </c>
      <c r="D32" s="15" t="n">
        <f aca="false">VP5!I49</f>
        <v>22582</v>
      </c>
      <c r="E32" s="15" t="n">
        <f aca="false">VP5!J49</f>
        <v>22582</v>
      </c>
      <c r="F32" s="15" t="n">
        <f aca="false">VP5!K49</f>
        <v>199.4</v>
      </c>
      <c r="G32" s="15" t="n">
        <f aca="false">VP5!L49</f>
        <v>0</v>
      </c>
      <c r="H32" s="15" t="n">
        <f aca="false">VP5!M49</f>
        <v>0</v>
      </c>
      <c r="I32" s="15" t="n">
        <f aca="false">VP5!N49</f>
        <v>0</v>
      </c>
      <c r="J32" s="15" t="n">
        <f aca="false">VP5!O49</f>
        <v>35787.4</v>
      </c>
      <c r="K32" s="15" t="n">
        <f aca="false">VP5!P49</f>
        <v>16000.15</v>
      </c>
      <c r="L32" s="16" t="n">
        <f aca="false">VP5!Q49</f>
        <v>45</v>
      </c>
      <c r="M32" s="15" t="n">
        <f aca="false">VP5!R49</f>
        <v>21518.5</v>
      </c>
      <c r="N32" s="16" t="n">
        <f aca="false">VP5!S49</f>
        <v>60</v>
      </c>
      <c r="O32" s="15" t="n">
        <f aca="false">VP5!T49</f>
        <v>0</v>
      </c>
      <c r="P32" s="16" t="n">
        <f aca="false">VP5!U49</f>
        <v>0</v>
      </c>
      <c r="Q32" s="15" t="n">
        <f aca="false">VP5!V49</f>
        <v>0</v>
      </c>
      <c r="R32" s="16" t="n">
        <f aca="false">VP5!W49</f>
        <v>0</v>
      </c>
    </row>
    <row r="33" customFormat="false" ht="12.8" hidden="false" customHeight="false" outlineLevel="0" collapsed="false">
      <c r="A33" s="11" t="n">
        <v>60100</v>
      </c>
      <c r="B33" s="12" t="s">
        <v>56</v>
      </c>
      <c r="C33" s="2" t="n">
        <f aca="false">VP6!H7</f>
        <v>34606</v>
      </c>
      <c r="D33" s="2" t="n">
        <f aca="false">VP6!I7</f>
        <v>34606</v>
      </c>
      <c r="E33" s="2" t="n">
        <f aca="false">VP6!J7</f>
        <v>34606</v>
      </c>
      <c r="F33" s="2" t="n">
        <f aca="false">VP6!K7</f>
        <v>7600</v>
      </c>
      <c r="G33" s="2" t="n">
        <f aca="false">VP6!L7</f>
        <v>0</v>
      </c>
      <c r="H33" s="2" t="n">
        <f aca="false">VP6!M7</f>
        <v>0</v>
      </c>
      <c r="I33" s="2" t="n">
        <f aca="false">VP6!N7</f>
        <v>0</v>
      </c>
      <c r="J33" s="2" t="n">
        <f aca="false">VP6!O7</f>
        <v>42206</v>
      </c>
      <c r="K33" s="2" t="n">
        <f aca="false">VP6!P7</f>
        <v>8209.69</v>
      </c>
      <c r="L33" s="3" t="n">
        <f aca="false">VP6!Q7</f>
        <v>19</v>
      </c>
      <c r="M33" s="2" t="n">
        <f aca="false">VP6!R7</f>
        <v>20072.58</v>
      </c>
      <c r="N33" s="3" t="n">
        <f aca="false">VP6!S7</f>
        <v>48</v>
      </c>
      <c r="O33" s="2" t="n">
        <f aca="false">VP6!T7</f>
        <v>0</v>
      </c>
      <c r="P33" s="3" t="n">
        <f aca="false">VP6!U7</f>
        <v>0</v>
      </c>
      <c r="Q33" s="2" t="n">
        <f aca="false">VP6!V7</f>
        <v>0</v>
      </c>
      <c r="R33" s="3" t="n">
        <f aca="false">VP6!W7</f>
        <v>0</v>
      </c>
    </row>
    <row r="34" customFormat="false" ht="12.8" hidden="false" customHeight="false" outlineLevel="0" collapsed="false">
      <c r="A34" s="11" t="n">
        <v>60200</v>
      </c>
      <c r="B34" s="12" t="s">
        <v>57</v>
      </c>
      <c r="C34" s="2" t="n">
        <f aca="false">VP6!H10</f>
        <v>4050</v>
      </c>
      <c r="D34" s="2" t="n">
        <f aca="false">VP6!I10</f>
        <v>4050</v>
      </c>
      <c r="E34" s="2" t="n">
        <f aca="false">VP6!J10</f>
        <v>4050</v>
      </c>
      <c r="F34" s="2" t="n">
        <f aca="false">VP6!K10</f>
        <v>0</v>
      </c>
      <c r="G34" s="2" t="n">
        <f aca="false">VP6!L10</f>
        <v>0</v>
      </c>
      <c r="H34" s="2" t="n">
        <f aca="false">VP6!M10</f>
        <v>0</v>
      </c>
      <c r="I34" s="2" t="n">
        <f aca="false">VP6!N10</f>
        <v>0</v>
      </c>
      <c r="J34" s="2" t="n">
        <f aca="false">VP6!O10</f>
        <v>4050</v>
      </c>
      <c r="K34" s="2" t="n">
        <f aca="false">VP6!P10</f>
        <v>1383.21</v>
      </c>
      <c r="L34" s="3" t="n">
        <f aca="false">VP6!Q10</f>
        <v>34</v>
      </c>
      <c r="M34" s="2" t="n">
        <f aca="false">VP6!R10</f>
        <v>2159.18</v>
      </c>
      <c r="N34" s="3" t="n">
        <f aca="false">VP6!S10</f>
        <v>53</v>
      </c>
      <c r="O34" s="2" t="n">
        <f aca="false">VP6!T10</f>
        <v>0</v>
      </c>
      <c r="P34" s="3" t="n">
        <f aca="false">VP6!U10</f>
        <v>0</v>
      </c>
      <c r="Q34" s="2" t="n">
        <f aca="false">VP6!V10</f>
        <v>0</v>
      </c>
      <c r="R34" s="3" t="n">
        <f aca="false">VP6!W10</f>
        <v>0</v>
      </c>
    </row>
    <row r="35" customFormat="false" ht="12.8" hidden="false" customHeight="false" outlineLevel="0" collapsed="false">
      <c r="A35" s="11" t="n">
        <v>60300</v>
      </c>
      <c r="B35" s="12" t="s">
        <v>58</v>
      </c>
      <c r="C35" s="2" t="n">
        <f aca="false">VP6!H13</f>
        <v>3000</v>
      </c>
      <c r="D35" s="2" t="n">
        <f aca="false">VP6!I13</f>
        <v>1000</v>
      </c>
      <c r="E35" s="2" t="n">
        <f aca="false">VP6!J13</f>
        <v>1000</v>
      </c>
      <c r="F35" s="2" t="n">
        <f aca="false">VP6!K13</f>
        <v>0</v>
      </c>
      <c r="G35" s="2" t="n">
        <f aca="false">VP6!L13</f>
        <v>0</v>
      </c>
      <c r="H35" s="2" t="n">
        <f aca="false">VP6!M13</f>
        <v>0</v>
      </c>
      <c r="I35" s="2" t="n">
        <f aca="false">VP6!N13</f>
        <v>0</v>
      </c>
      <c r="J35" s="2" t="n">
        <f aca="false">VP6!O13</f>
        <v>3000</v>
      </c>
      <c r="K35" s="2" t="n">
        <f aca="false">VP6!P13</f>
        <v>2000</v>
      </c>
      <c r="L35" s="3" t="n">
        <f aca="false">VP6!Q13</f>
        <v>67</v>
      </c>
      <c r="M35" s="2" t="n">
        <f aca="false">VP6!R13</f>
        <v>2000</v>
      </c>
      <c r="N35" s="3" t="n">
        <f aca="false">VP6!S13</f>
        <v>67</v>
      </c>
      <c r="O35" s="2" t="n">
        <f aca="false">VP6!T13</f>
        <v>0</v>
      </c>
      <c r="P35" s="3" t="n">
        <f aca="false">VP6!U13</f>
        <v>0</v>
      </c>
      <c r="Q35" s="2" t="n">
        <f aca="false">VP6!V13</f>
        <v>0</v>
      </c>
      <c r="R35" s="3" t="n">
        <f aca="false">VP6!W13</f>
        <v>0</v>
      </c>
    </row>
    <row r="36" customFormat="false" ht="12.8" hidden="false" customHeight="false" outlineLevel="0" collapsed="false">
      <c r="A36" s="11" t="n">
        <v>60400</v>
      </c>
      <c r="B36" s="12" t="s">
        <v>59</v>
      </c>
      <c r="C36" s="2" t="n">
        <f aca="false">VP6!H15</f>
        <v>20000</v>
      </c>
      <c r="D36" s="2" t="n">
        <f aca="false">VP6!I15</f>
        <v>0</v>
      </c>
      <c r="E36" s="2" t="n">
        <f aca="false">VP6!J15</f>
        <v>0</v>
      </c>
      <c r="F36" s="2" t="n">
        <f aca="false">VP6!K15</f>
        <v>-4436.64</v>
      </c>
      <c r="G36" s="2" t="n">
        <f aca="false">VP6!L15</f>
        <v>0</v>
      </c>
      <c r="H36" s="2" t="n">
        <f aca="false">VP6!M15</f>
        <v>0</v>
      </c>
      <c r="I36" s="2" t="n">
        <f aca="false">VP6!N15</f>
        <v>0</v>
      </c>
      <c r="J36" s="2" t="n">
        <f aca="false">VP6!O15</f>
        <v>15563.36</v>
      </c>
      <c r="K36" s="2" t="n">
        <f aca="false">VP6!P15</f>
        <v>0</v>
      </c>
      <c r="L36" s="3" t="n">
        <f aca="false">VP6!Q15</f>
        <v>0</v>
      </c>
      <c r="M36" s="2" t="n">
        <f aca="false">VP6!R15</f>
        <v>0</v>
      </c>
      <c r="N36" s="3" t="n">
        <f aca="false">VP6!S15</f>
        <v>0</v>
      </c>
      <c r="O36" s="2" t="n">
        <f aca="false">VP6!T15</f>
        <v>0</v>
      </c>
      <c r="P36" s="3" t="n">
        <f aca="false">VP6!U15</f>
        <v>0</v>
      </c>
      <c r="Q36" s="2" t="n">
        <f aca="false">VP6!V15</f>
        <v>0</v>
      </c>
      <c r="R36" s="3" t="n">
        <f aca="false">VP6!W15</f>
        <v>0</v>
      </c>
    </row>
    <row r="37" s="17" customFormat="true" ht="12.8" hidden="false" customHeight="false" outlineLevel="0" collapsed="false">
      <c r="A37" s="13" t="n">
        <v>60000</v>
      </c>
      <c r="B37" s="14" t="s">
        <v>60</v>
      </c>
      <c r="C37" s="15" t="n">
        <f aca="false">VP6!H16</f>
        <v>61656</v>
      </c>
      <c r="D37" s="15" t="n">
        <f aca="false">VP6!I16</f>
        <v>39656</v>
      </c>
      <c r="E37" s="15" t="n">
        <f aca="false">VP6!J16</f>
        <v>39656</v>
      </c>
      <c r="F37" s="15" t="n">
        <f aca="false">VP6!K16</f>
        <v>3163.36</v>
      </c>
      <c r="G37" s="15" t="n">
        <f aca="false">VP6!L16</f>
        <v>0</v>
      </c>
      <c r="H37" s="15" t="n">
        <f aca="false">VP6!M16</f>
        <v>0</v>
      </c>
      <c r="I37" s="15" t="n">
        <f aca="false">VP6!N16</f>
        <v>0</v>
      </c>
      <c r="J37" s="15" t="n">
        <f aca="false">VP6!O16</f>
        <v>64819.36</v>
      </c>
      <c r="K37" s="15" t="n">
        <f aca="false">VP6!P16</f>
        <v>11592.9</v>
      </c>
      <c r="L37" s="16" t="n">
        <f aca="false">VP6!Q16</f>
        <v>18</v>
      </c>
      <c r="M37" s="15" t="n">
        <f aca="false">VP6!R16</f>
        <v>24231.76</v>
      </c>
      <c r="N37" s="16" t="n">
        <f aca="false">VP6!S16</f>
        <v>37</v>
      </c>
      <c r="O37" s="15" t="n">
        <f aca="false">VP6!T16</f>
        <v>0</v>
      </c>
      <c r="P37" s="16" t="n">
        <f aca="false">VP6!U16</f>
        <v>0</v>
      </c>
      <c r="Q37" s="15" t="n">
        <f aca="false">VP6!V16</f>
        <v>0</v>
      </c>
      <c r="R37" s="16" t="n">
        <f aca="false">VP6!W16</f>
        <v>0</v>
      </c>
    </row>
    <row r="38" customFormat="false" ht="12.8" hidden="false" customHeight="false" outlineLevel="0" collapsed="false">
      <c r="A38" s="11" t="n">
        <v>70100</v>
      </c>
      <c r="B38" s="12" t="s">
        <v>61</v>
      </c>
      <c r="C38" s="2" t="n">
        <f aca="false">VP7!H8</f>
        <v>12500</v>
      </c>
      <c r="D38" s="2" t="n">
        <f aca="false">VP7!I8</f>
        <v>12500</v>
      </c>
      <c r="E38" s="2" t="n">
        <f aca="false">VP7!J8</f>
        <v>12500</v>
      </c>
      <c r="F38" s="2" t="n">
        <f aca="false">VP7!K8</f>
        <v>300</v>
      </c>
      <c r="G38" s="2" t="n">
        <f aca="false">VP7!L8</f>
        <v>0</v>
      </c>
      <c r="H38" s="2" t="n">
        <f aca="false">VP7!M8</f>
        <v>0</v>
      </c>
      <c r="I38" s="2" t="n">
        <f aca="false">VP7!N8</f>
        <v>0</v>
      </c>
      <c r="J38" s="2" t="n">
        <f aca="false">VP7!O8</f>
        <v>12800</v>
      </c>
      <c r="K38" s="2" t="n">
        <f aca="false">VP7!P8</f>
        <v>1079.01</v>
      </c>
      <c r="L38" s="3" t="n">
        <f aca="false">VP7!Q8</f>
        <v>8</v>
      </c>
      <c r="M38" s="2" t="n">
        <f aca="false">VP7!R8</f>
        <v>3213.51</v>
      </c>
      <c r="N38" s="3" t="n">
        <f aca="false">VP7!S8</f>
        <v>25</v>
      </c>
      <c r="O38" s="2" t="n">
        <f aca="false">VP7!T8</f>
        <v>0</v>
      </c>
      <c r="P38" s="3" t="n">
        <f aca="false">VP7!U8</f>
        <v>0</v>
      </c>
      <c r="Q38" s="2" t="n">
        <f aca="false">VP7!V8</f>
        <v>0</v>
      </c>
      <c r="R38" s="3" t="n">
        <f aca="false">VP7!W8</f>
        <v>0</v>
      </c>
    </row>
    <row r="39" s="22" customFormat="true" ht="25.5" hidden="false" customHeight="true" outlineLevel="0" collapsed="false">
      <c r="A39" s="18" t="n">
        <v>70200</v>
      </c>
      <c r="B39" s="19" t="s">
        <v>62</v>
      </c>
      <c r="C39" s="20" t="n">
        <f aca="false">VP7!H11</f>
        <v>30000</v>
      </c>
      <c r="D39" s="20" t="n">
        <f aca="false">VP7!I11</f>
        <v>30000</v>
      </c>
      <c r="E39" s="20" t="n">
        <f aca="false">VP7!J11</f>
        <v>30000</v>
      </c>
      <c r="F39" s="20" t="n">
        <f aca="false">VP7!K11</f>
        <v>0</v>
      </c>
      <c r="G39" s="20" t="n">
        <f aca="false">VP7!L11</f>
        <v>0</v>
      </c>
      <c r="H39" s="20" t="n">
        <f aca="false">VP7!M11</f>
        <v>0</v>
      </c>
      <c r="I39" s="20" t="n">
        <f aca="false">VP7!N11</f>
        <v>0</v>
      </c>
      <c r="J39" s="20" t="n">
        <f aca="false">VP7!O11</f>
        <v>30000</v>
      </c>
      <c r="K39" s="20" t="n">
        <f aca="false">VP7!P11</f>
        <v>0</v>
      </c>
      <c r="L39" s="21" t="n">
        <f aca="false">VP7!Q11</f>
        <v>0</v>
      </c>
      <c r="M39" s="20" t="n">
        <f aca="false">VP7!R11</f>
        <v>0</v>
      </c>
      <c r="N39" s="21" t="n">
        <f aca="false">VP7!S11</f>
        <v>0</v>
      </c>
      <c r="O39" s="20" t="n">
        <f aca="false">VP7!T11</f>
        <v>0</v>
      </c>
      <c r="P39" s="21" t="n">
        <f aca="false">VP7!U11</f>
        <v>0</v>
      </c>
      <c r="Q39" s="20" t="n">
        <f aca="false">VP7!V11</f>
        <v>0</v>
      </c>
      <c r="R39" s="21" t="n">
        <f aca="false">VP7!W11</f>
        <v>0</v>
      </c>
    </row>
    <row r="40" s="17" customFormat="true" ht="12.8" hidden="false" customHeight="false" outlineLevel="0" collapsed="false">
      <c r="A40" s="13" t="n">
        <v>70000</v>
      </c>
      <c r="B40" s="14" t="s">
        <v>63</v>
      </c>
      <c r="C40" s="15" t="n">
        <f aca="false">VP7!H12</f>
        <v>42500</v>
      </c>
      <c r="D40" s="15" t="n">
        <f aca="false">VP7!I12</f>
        <v>42500</v>
      </c>
      <c r="E40" s="15" t="n">
        <f aca="false">VP7!J12</f>
        <v>42500</v>
      </c>
      <c r="F40" s="15" t="n">
        <f aca="false">VP7!K12</f>
        <v>300</v>
      </c>
      <c r="G40" s="15" t="n">
        <f aca="false">VP7!L12</f>
        <v>0</v>
      </c>
      <c r="H40" s="15" t="n">
        <f aca="false">VP7!M12</f>
        <v>0</v>
      </c>
      <c r="I40" s="15" t="n">
        <f aca="false">VP7!N12</f>
        <v>0</v>
      </c>
      <c r="J40" s="15" t="n">
        <f aca="false">VP7!O12</f>
        <v>42800</v>
      </c>
      <c r="K40" s="15" t="n">
        <f aca="false">VP7!P12</f>
        <v>1079.01</v>
      </c>
      <c r="L40" s="16" t="n">
        <f aca="false">VP7!Q12</f>
        <v>3</v>
      </c>
      <c r="M40" s="15" t="n">
        <f aca="false">VP7!R12</f>
        <v>3213.51</v>
      </c>
      <c r="N40" s="16" t="n">
        <f aca="false">VP7!S12</f>
        <v>8</v>
      </c>
      <c r="O40" s="15" t="n">
        <f aca="false">VP7!T12</f>
        <v>0</v>
      </c>
      <c r="P40" s="16" t="n">
        <f aca="false">VP7!U12</f>
        <v>0</v>
      </c>
      <c r="Q40" s="15" t="n">
        <f aca="false">VP7!V12</f>
        <v>0</v>
      </c>
      <c r="R40" s="16" t="n">
        <f aca="false">VP7!W12</f>
        <v>0</v>
      </c>
    </row>
    <row r="41" customFormat="false" ht="12.8" hidden="false" customHeight="false" outlineLevel="0" collapsed="false">
      <c r="A41" s="11" t="n">
        <v>80100</v>
      </c>
      <c r="B41" s="12" t="s">
        <v>64</v>
      </c>
      <c r="C41" s="2" t="n">
        <f aca="false">VP8!H44</f>
        <v>137509</v>
      </c>
      <c r="D41" s="2" t="n">
        <f aca="false">VP8!I44</f>
        <v>157105</v>
      </c>
      <c r="E41" s="2" t="n">
        <f aca="false">VP8!J44</f>
        <v>162633</v>
      </c>
      <c r="F41" s="2" t="n">
        <f aca="false">VP8!K44</f>
        <v>0</v>
      </c>
      <c r="G41" s="2" t="n">
        <f aca="false">VP8!L44</f>
        <v>0</v>
      </c>
      <c r="H41" s="2" t="n">
        <f aca="false">VP8!M44</f>
        <v>0</v>
      </c>
      <c r="I41" s="2" t="n">
        <f aca="false">VP8!N44</f>
        <v>0</v>
      </c>
      <c r="J41" s="2" t="n">
        <f aca="false">VP8!O44</f>
        <v>137509</v>
      </c>
      <c r="K41" s="2" t="n">
        <f aca="false">VP8!P44</f>
        <v>29127.29</v>
      </c>
      <c r="L41" s="3" t="n">
        <f aca="false">VP8!Q44</f>
        <v>21</v>
      </c>
      <c r="M41" s="2" t="n">
        <f aca="false">VP8!R44</f>
        <v>51050.31</v>
      </c>
      <c r="N41" s="3" t="n">
        <f aca="false">VP8!S44</f>
        <v>37</v>
      </c>
      <c r="O41" s="2" t="n">
        <f aca="false">VP8!T44</f>
        <v>0</v>
      </c>
      <c r="P41" s="3" t="n">
        <f aca="false">VP8!U44</f>
        <v>0</v>
      </c>
      <c r="Q41" s="2" t="n">
        <f aca="false">VP8!V44</f>
        <v>0</v>
      </c>
      <c r="R41" s="3" t="n">
        <f aca="false">VP8!W44</f>
        <v>0</v>
      </c>
    </row>
    <row r="42" s="22" customFormat="true" ht="25.5" hidden="false" customHeight="true" outlineLevel="0" collapsed="false">
      <c r="A42" s="18" t="n">
        <v>80200</v>
      </c>
      <c r="B42" s="19" t="s">
        <v>65</v>
      </c>
      <c r="C42" s="20" t="n">
        <f aca="false">VP8!H54</f>
        <v>479841</v>
      </c>
      <c r="D42" s="20" t="n">
        <f aca="false">VP8!I54</f>
        <v>480341</v>
      </c>
      <c r="E42" s="20" t="n">
        <f aca="false">VP8!J54</f>
        <v>480341</v>
      </c>
      <c r="F42" s="20" t="n">
        <f aca="false">VP8!K54</f>
        <v>306.2</v>
      </c>
      <c r="G42" s="20" t="n">
        <f aca="false">VP8!L54</f>
        <v>0</v>
      </c>
      <c r="H42" s="20" t="n">
        <f aca="false">VP8!M54</f>
        <v>0</v>
      </c>
      <c r="I42" s="20" t="n">
        <f aca="false">VP8!N54</f>
        <v>0</v>
      </c>
      <c r="J42" s="20" t="n">
        <f aca="false">VP8!O54</f>
        <v>480147.2</v>
      </c>
      <c r="K42" s="20" t="n">
        <f aca="false">VP8!P54</f>
        <v>85516.27</v>
      </c>
      <c r="L42" s="21" t="n">
        <f aca="false">VP8!Q54</f>
        <v>18</v>
      </c>
      <c r="M42" s="20" t="n">
        <f aca="false">VP8!R54</f>
        <v>122365.62</v>
      </c>
      <c r="N42" s="21" t="n">
        <f aca="false">VP8!S54</f>
        <v>25</v>
      </c>
      <c r="O42" s="20" t="n">
        <f aca="false">VP8!T54</f>
        <v>0</v>
      </c>
      <c r="P42" s="21" t="n">
        <f aca="false">VP8!U54</f>
        <v>0</v>
      </c>
      <c r="Q42" s="20" t="n">
        <f aca="false">VP8!V54</f>
        <v>0</v>
      </c>
      <c r="R42" s="21" t="n">
        <f aca="false">VP8!W54</f>
        <v>0</v>
      </c>
    </row>
    <row r="43" customFormat="false" ht="12.8" hidden="false" customHeight="false" outlineLevel="0" collapsed="false">
      <c r="A43" s="11" t="n">
        <v>80300</v>
      </c>
      <c r="B43" s="12" t="s">
        <v>66</v>
      </c>
      <c r="C43" s="2" t="n">
        <f aca="false">VP8!H79</f>
        <v>32704</v>
      </c>
      <c r="D43" s="2" t="n">
        <f aca="false">VP8!I79</f>
        <v>33921</v>
      </c>
      <c r="E43" s="2" t="n">
        <f aca="false">VP8!J79</f>
        <v>35210</v>
      </c>
      <c r="F43" s="2" t="n">
        <f aca="false">VP8!K79</f>
        <v>415.64</v>
      </c>
      <c r="G43" s="2" t="n">
        <f aca="false">VP8!L79</f>
        <v>0</v>
      </c>
      <c r="H43" s="2" t="n">
        <f aca="false">VP8!M79</f>
        <v>0</v>
      </c>
      <c r="I43" s="2" t="n">
        <f aca="false">VP8!N79</f>
        <v>0</v>
      </c>
      <c r="J43" s="2" t="n">
        <f aca="false">VP8!O79</f>
        <v>33119.64</v>
      </c>
      <c r="K43" s="2" t="n">
        <f aca="false">VP8!P79</f>
        <v>10338.37</v>
      </c>
      <c r="L43" s="3" t="n">
        <f aca="false">VP8!Q79</f>
        <v>31</v>
      </c>
      <c r="M43" s="2" t="n">
        <f aca="false">VP8!R79</f>
        <v>15253.31</v>
      </c>
      <c r="N43" s="3" t="n">
        <f aca="false">VP8!S79</f>
        <v>46</v>
      </c>
      <c r="O43" s="2" t="n">
        <f aca="false">VP8!T79</f>
        <v>0</v>
      </c>
      <c r="P43" s="3" t="n">
        <f aca="false">VP8!U79</f>
        <v>0</v>
      </c>
      <c r="Q43" s="2" t="n">
        <f aca="false">VP8!V79</f>
        <v>0</v>
      </c>
      <c r="R43" s="3" t="n">
        <f aca="false">VP8!W79</f>
        <v>0</v>
      </c>
    </row>
    <row r="44" s="17" customFormat="true" ht="12.8" hidden="false" customHeight="false" outlineLevel="0" collapsed="false">
      <c r="A44" s="13" t="n">
        <v>80000</v>
      </c>
      <c r="B44" s="14" t="s">
        <v>67</v>
      </c>
      <c r="C44" s="15" t="n">
        <f aca="false">VP8!H80</f>
        <v>650054</v>
      </c>
      <c r="D44" s="15" t="n">
        <f aca="false">VP8!I80</f>
        <v>671367</v>
      </c>
      <c r="E44" s="15" t="n">
        <f aca="false">VP8!J80</f>
        <v>678184</v>
      </c>
      <c r="F44" s="15" t="n">
        <f aca="false">VP8!K80</f>
        <v>721.84</v>
      </c>
      <c r="G44" s="15" t="n">
        <f aca="false">VP8!L80</f>
        <v>0</v>
      </c>
      <c r="H44" s="15" t="n">
        <f aca="false">VP8!M80</f>
        <v>0</v>
      </c>
      <c r="I44" s="15" t="n">
        <f aca="false">VP8!N80</f>
        <v>0</v>
      </c>
      <c r="J44" s="15" t="n">
        <f aca="false">VP8!O80</f>
        <v>650775.84</v>
      </c>
      <c r="K44" s="15" t="n">
        <f aca="false">VP8!P80</f>
        <v>124981.93</v>
      </c>
      <c r="L44" s="16" t="n">
        <f aca="false">VP8!Q80</f>
        <v>19</v>
      </c>
      <c r="M44" s="15" t="n">
        <f aca="false">VP8!R80</f>
        <v>188669.24</v>
      </c>
      <c r="N44" s="16" t="n">
        <f aca="false">VP8!S80</f>
        <v>29</v>
      </c>
      <c r="O44" s="15" t="n">
        <f aca="false">VP8!T80</f>
        <v>0</v>
      </c>
      <c r="P44" s="16" t="n">
        <f aca="false">VP8!U80</f>
        <v>0</v>
      </c>
      <c r="Q44" s="15" t="n">
        <f aca="false">VP8!V80</f>
        <v>0</v>
      </c>
      <c r="R44" s="16" t="n">
        <f aca="false">VP8!W80</f>
        <v>0</v>
      </c>
    </row>
    <row r="45" customFormat="false" ht="12.8" hidden="false" customHeight="false" outlineLevel="0" collapsed="false">
      <c r="A45" s="11" t="n">
        <v>90100</v>
      </c>
      <c r="B45" s="12" t="s">
        <v>68</v>
      </c>
      <c r="C45" s="2" t="n">
        <f aca="false">VP9!H32</f>
        <v>18644</v>
      </c>
      <c r="D45" s="2" t="n">
        <f aca="false">VP9!I32</f>
        <v>9758</v>
      </c>
      <c r="E45" s="2" t="n">
        <f aca="false">VP9!J32</f>
        <v>9758</v>
      </c>
      <c r="F45" s="2" t="n">
        <f aca="false">VP9!K32</f>
        <v>2000</v>
      </c>
      <c r="G45" s="2" t="n">
        <f aca="false">VP9!L32</f>
        <v>0</v>
      </c>
      <c r="H45" s="2" t="n">
        <f aca="false">VP9!M32</f>
        <v>0</v>
      </c>
      <c r="I45" s="2" t="n">
        <f aca="false">VP9!N32</f>
        <v>0</v>
      </c>
      <c r="J45" s="2" t="n">
        <f aca="false">VP9!O32</f>
        <v>20644</v>
      </c>
      <c r="K45" s="2" t="n">
        <f aca="false">VP9!P32</f>
        <v>3314.26</v>
      </c>
      <c r="L45" s="3" t="n">
        <f aca="false">VP9!Q32</f>
        <v>16</v>
      </c>
      <c r="M45" s="2" t="n">
        <f aca="false">VP9!R32</f>
        <v>7940.27</v>
      </c>
      <c r="N45" s="3" t="n">
        <f aca="false">VP9!S32</f>
        <v>38</v>
      </c>
      <c r="O45" s="2" t="n">
        <f aca="false">VP9!T32</f>
        <v>0</v>
      </c>
      <c r="P45" s="3" t="n">
        <f aca="false">VP9!U32</f>
        <v>0</v>
      </c>
      <c r="Q45" s="2" t="n">
        <f aca="false">VP9!V32</f>
        <v>0</v>
      </c>
      <c r="R45" s="3" t="n">
        <f aca="false">VP9!W32</f>
        <v>0</v>
      </c>
    </row>
    <row r="46" customFormat="false" ht="12.8" hidden="false" customHeight="false" outlineLevel="0" collapsed="false">
      <c r="A46" s="11" t="n">
        <v>90200</v>
      </c>
      <c r="B46" s="12" t="s">
        <v>69</v>
      </c>
      <c r="C46" s="2" t="n">
        <f aca="false">VP9!H36</f>
        <v>3500</v>
      </c>
      <c r="D46" s="2" t="n">
        <f aca="false">VP9!I36</f>
        <v>3500</v>
      </c>
      <c r="E46" s="2" t="n">
        <f aca="false">VP9!J36</f>
        <v>3500</v>
      </c>
      <c r="F46" s="2" t="n">
        <f aca="false">VP9!K36</f>
        <v>0</v>
      </c>
      <c r="G46" s="2" t="n">
        <f aca="false">VP9!L36</f>
        <v>0</v>
      </c>
      <c r="H46" s="2" t="n">
        <f aca="false">VP9!M36</f>
        <v>0</v>
      </c>
      <c r="I46" s="2" t="n">
        <f aca="false">VP9!N36</f>
        <v>0</v>
      </c>
      <c r="J46" s="2" t="n">
        <f aca="false">VP9!O36</f>
        <v>3500</v>
      </c>
      <c r="K46" s="2" t="n">
        <f aca="false">VP9!P36</f>
        <v>854.05</v>
      </c>
      <c r="L46" s="3" t="n">
        <f aca="false">VP9!Q36</f>
        <v>24</v>
      </c>
      <c r="M46" s="2" t="n">
        <f aca="false">VP9!R36</f>
        <v>924.25</v>
      </c>
      <c r="N46" s="3" t="n">
        <f aca="false">VP9!S36</f>
        <v>26</v>
      </c>
      <c r="O46" s="2" t="n">
        <f aca="false">VP9!T36</f>
        <v>0</v>
      </c>
      <c r="P46" s="3" t="n">
        <f aca="false">VP9!U36</f>
        <v>0</v>
      </c>
      <c r="Q46" s="2" t="n">
        <f aca="false">VP9!V36</f>
        <v>0</v>
      </c>
      <c r="R46" s="3" t="n">
        <f aca="false">VP9!W36</f>
        <v>0</v>
      </c>
    </row>
    <row r="47" s="17" customFormat="true" ht="12.8" hidden="false" customHeight="false" outlineLevel="0" collapsed="false">
      <c r="A47" s="13" t="n">
        <v>90000</v>
      </c>
      <c r="B47" s="14" t="s">
        <v>70</v>
      </c>
      <c r="C47" s="15" t="n">
        <f aca="false">VP9!H37</f>
        <v>22144</v>
      </c>
      <c r="D47" s="15" t="n">
        <f aca="false">VP9!I37</f>
        <v>13258</v>
      </c>
      <c r="E47" s="15" t="n">
        <f aca="false">VP9!J37</f>
        <v>13258</v>
      </c>
      <c r="F47" s="15" t="n">
        <f aca="false">VP9!K37</f>
        <v>2000</v>
      </c>
      <c r="G47" s="15" t="n">
        <f aca="false">VP9!L37</f>
        <v>0</v>
      </c>
      <c r="H47" s="15" t="n">
        <f aca="false">VP9!M37</f>
        <v>0</v>
      </c>
      <c r="I47" s="15" t="n">
        <f aca="false">VP9!N37</f>
        <v>0</v>
      </c>
      <c r="J47" s="15" t="n">
        <f aca="false">VP9!O37</f>
        <v>24144</v>
      </c>
      <c r="K47" s="15" t="n">
        <f aca="false">VP9!P37</f>
        <v>4168.31</v>
      </c>
      <c r="L47" s="16" t="n">
        <f aca="false">VP9!Q37</f>
        <v>17</v>
      </c>
      <c r="M47" s="15" t="n">
        <f aca="false">VP9!R37</f>
        <v>8864.52</v>
      </c>
      <c r="N47" s="16" t="n">
        <f aca="false">VP9!S37</f>
        <v>37</v>
      </c>
      <c r="O47" s="15" t="n">
        <f aca="false">VP9!T37</f>
        <v>0</v>
      </c>
      <c r="P47" s="16" t="n">
        <f aca="false">VP9!U37</f>
        <v>0</v>
      </c>
      <c r="Q47" s="15" t="n">
        <f aca="false">VP9!V37</f>
        <v>0</v>
      </c>
      <c r="R47" s="16" t="n">
        <f aca="false">VP9!W37</f>
        <v>0</v>
      </c>
    </row>
    <row r="48" customFormat="false" ht="12.8" hidden="false" customHeight="false" outlineLevel="0" collapsed="false">
      <c r="A48" s="11" t="n">
        <v>100100</v>
      </c>
      <c r="B48" s="12" t="s">
        <v>71</v>
      </c>
      <c r="C48" s="2" t="n">
        <f aca="false">VP10!H19</f>
        <v>8276</v>
      </c>
      <c r="D48" s="2" t="n">
        <f aca="false">VP10!I19</f>
        <v>8153</v>
      </c>
      <c r="E48" s="2" t="n">
        <f aca="false">VP10!J19</f>
        <v>8153</v>
      </c>
      <c r="F48" s="2" t="n">
        <f aca="false">VP10!K19</f>
        <v>111.2</v>
      </c>
      <c r="G48" s="2" t="n">
        <f aca="false">VP10!L19</f>
        <v>0</v>
      </c>
      <c r="H48" s="2" t="n">
        <f aca="false">VP10!M19</f>
        <v>0</v>
      </c>
      <c r="I48" s="2" t="n">
        <f aca="false">VP10!N19</f>
        <v>0</v>
      </c>
      <c r="J48" s="2" t="n">
        <f aca="false">VP10!O19</f>
        <v>8387.2</v>
      </c>
      <c r="K48" s="2" t="n">
        <f aca="false">VP10!P19</f>
        <v>2754.7</v>
      </c>
      <c r="L48" s="3" t="n">
        <f aca="false">VP10!Q19</f>
        <v>33</v>
      </c>
      <c r="M48" s="2" t="n">
        <f aca="false">VP10!R19</f>
        <v>4413.91</v>
      </c>
      <c r="N48" s="3" t="n">
        <f aca="false">VP10!S19</f>
        <v>53</v>
      </c>
      <c r="O48" s="2" t="n">
        <f aca="false">VP10!T19</f>
        <v>0</v>
      </c>
      <c r="P48" s="3" t="n">
        <f aca="false">VP10!U19</f>
        <v>0</v>
      </c>
      <c r="Q48" s="2" t="n">
        <f aca="false">VP10!V19</f>
        <v>0</v>
      </c>
      <c r="R48" s="3" t="n">
        <f aca="false">VP10!W19</f>
        <v>0</v>
      </c>
    </row>
    <row r="49" s="22" customFormat="true" ht="25.5" hidden="false" customHeight="true" outlineLevel="0" collapsed="false">
      <c r="A49" s="18" t="n">
        <v>100200</v>
      </c>
      <c r="B49" s="19" t="s">
        <v>72</v>
      </c>
      <c r="C49" s="20" t="n">
        <f aca="false">VP10!H35</f>
        <v>9250</v>
      </c>
      <c r="D49" s="20" t="n">
        <f aca="false">VP10!I35</f>
        <v>9000</v>
      </c>
      <c r="E49" s="20" t="n">
        <f aca="false">VP10!J35</f>
        <v>12750</v>
      </c>
      <c r="F49" s="20" t="n">
        <f aca="false">VP10!K35</f>
        <v>-2000</v>
      </c>
      <c r="G49" s="20" t="n">
        <f aca="false">VP10!L35</f>
        <v>0</v>
      </c>
      <c r="H49" s="20" t="n">
        <f aca="false">VP10!M35</f>
        <v>0</v>
      </c>
      <c r="I49" s="20" t="n">
        <f aca="false">VP10!N35</f>
        <v>0</v>
      </c>
      <c r="J49" s="20" t="n">
        <f aca="false">VP10!O35</f>
        <v>7250</v>
      </c>
      <c r="K49" s="20" t="n">
        <f aca="false">VP10!P35</f>
        <v>779.99</v>
      </c>
      <c r="L49" s="21" t="n">
        <f aca="false">VP10!Q35</f>
        <v>11</v>
      </c>
      <c r="M49" s="20" t="n">
        <f aca="false">VP10!R35</f>
        <v>1260.85</v>
      </c>
      <c r="N49" s="21" t="n">
        <f aca="false">VP10!S35</f>
        <v>17</v>
      </c>
      <c r="O49" s="20" t="n">
        <f aca="false">VP10!T35</f>
        <v>0</v>
      </c>
      <c r="P49" s="21" t="n">
        <f aca="false">VP10!U35</f>
        <v>0</v>
      </c>
      <c r="Q49" s="20" t="n">
        <f aca="false">VP10!V35</f>
        <v>0</v>
      </c>
      <c r="R49" s="21" t="n">
        <f aca="false">VP10!W35</f>
        <v>0</v>
      </c>
    </row>
    <row r="50" customFormat="false" ht="12.8" hidden="false" customHeight="false" outlineLevel="0" collapsed="false">
      <c r="A50" s="11" t="n">
        <v>100300</v>
      </c>
      <c r="B50" s="12" t="s">
        <v>73</v>
      </c>
      <c r="C50" s="2" t="n">
        <f aca="false">VP10!H40</f>
        <v>1235</v>
      </c>
      <c r="D50" s="2" t="n">
        <f aca="false">VP10!I40</f>
        <v>1235</v>
      </c>
      <c r="E50" s="2" t="n">
        <f aca="false">VP10!J40</f>
        <v>1235</v>
      </c>
      <c r="F50" s="2" t="n">
        <f aca="false">VP10!K40</f>
        <v>0</v>
      </c>
      <c r="G50" s="2" t="n">
        <f aca="false">VP10!L40</f>
        <v>0</v>
      </c>
      <c r="H50" s="2" t="n">
        <f aca="false">VP10!M40</f>
        <v>0</v>
      </c>
      <c r="I50" s="2" t="n">
        <f aca="false">VP10!N40</f>
        <v>0</v>
      </c>
      <c r="J50" s="2" t="n">
        <f aca="false">VP10!O40</f>
        <v>1235</v>
      </c>
      <c r="K50" s="2" t="n">
        <f aca="false">VP10!P40</f>
        <v>19.77</v>
      </c>
      <c r="L50" s="3" t="n">
        <f aca="false">VP10!Q40</f>
        <v>2</v>
      </c>
      <c r="M50" s="2" t="n">
        <f aca="false">VP10!R40</f>
        <v>24.67</v>
      </c>
      <c r="N50" s="3" t="n">
        <f aca="false">VP10!S40</f>
        <v>2</v>
      </c>
      <c r="O50" s="2" t="n">
        <f aca="false">VP10!T40</f>
        <v>0</v>
      </c>
      <c r="P50" s="3" t="n">
        <f aca="false">VP10!U40</f>
        <v>0</v>
      </c>
      <c r="Q50" s="2" t="n">
        <f aca="false">VP10!V40</f>
        <v>0</v>
      </c>
      <c r="R50" s="3" t="n">
        <f aca="false">VP10!W40</f>
        <v>0</v>
      </c>
    </row>
    <row r="51" s="17" customFormat="true" ht="12.8" hidden="false" customHeight="false" outlineLevel="0" collapsed="false">
      <c r="A51" s="13" t="n">
        <v>100000</v>
      </c>
      <c r="B51" s="14" t="s">
        <v>74</v>
      </c>
      <c r="C51" s="15" t="n">
        <f aca="false">VP10!H41</f>
        <v>18761</v>
      </c>
      <c r="D51" s="15" t="n">
        <f aca="false">VP10!I41</f>
        <v>18388</v>
      </c>
      <c r="E51" s="15" t="n">
        <f aca="false">VP10!J41</f>
        <v>22138</v>
      </c>
      <c r="F51" s="15" t="n">
        <f aca="false">VP10!K41</f>
        <v>-1888.8</v>
      </c>
      <c r="G51" s="15" t="n">
        <f aca="false">VP10!L41</f>
        <v>0</v>
      </c>
      <c r="H51" s="15" t="n">
        <f aca="false">VP10!M41</f>
        <v>0</v>
      </c>
      <c r="I51" s="15" t="n">
        <f aca="false">VP10!N41</f>
        <v>0</v>
      </c>
      <c r="J51" s="15" t="n">
        <f aca="false">VP10!O41</f>
        <v>16872.2</v>
      </c>
      <c r="K51" s="15" t="n">
        <f aca="false">VP10!P41</f>
        <v>3554.46</v>
      </c>
      <c r="L51" s="16" t="n">
        <f aca="false">VP10!Q41</f>
        <v>21</v>
      </c>
      <c r="M51" s="15" t="n">
        <f aca="false">VP10!R41</f>
        <v>5699.43</v>
      </c>
      <c r="N51" s="16" t="n">
        <f aca="false">VP10!S41</f>
        <v>34</v>
      </c>
      <c r="O51" s="15" t="n">
        <f aca="false">VP10!T41</f>
        <v>0</v>
      </c>
      <c r="P51" s="16" t="n">
        <f aca="false">VP10!U41</f>
        <v>0</v>
      </c>
      <c r="Q51" s="15" t="n">
        <f aca="false">VP10!V41</f>
        <v>0</v>
      </c>
      <c r="R51" s="16" t="n">
        <f aca="false">VP10!W41</f>
        <v>0</v>
      </c>
    </row>
    <row r="52" s="22" customFormat="true" ht="25.5" hidden="false" customHeight="true" outlineLevel="0" collapsed="false">
      <c r="A52" s="18" t="n">
        <v>110100</v>
      </c>
      <c r="B52" s="19" t="s">
        <v>75</v>
      </c>
      <c r="C52" s="20" t="n">
        <f aca="false">VP11!H22</f>
        <v>11125</v>
      </c>
      <c r="D52" s="20" t="n">
        <f aca="false">VP11!I22</f>
        <v>11299</v>
      </c>
      <c r="E52" s="20" t="n">
        <f aca="false">VP11!J22</f>
        <v>11466</v>
      </c>
      <c r="F52" s="20" t="n">
        <f aca="false">VP11!K22</f>
        <v>0</v>
      </c>
      <c r="G52" s="20" t="n">
        <f aca="false">VP11!L22</f>
        <v>0</v>
      </c>
      <c r="H52" s="20" t="n">
        <f aca="false">VP11!M22</f>
        <v>0</v>
      </c>
      <c r="I52" s="20" t="n">
        <f aca="false">VP11!N22</f>
        <v>0</v>
      </c>
      <c r="J52" s="20" t="n">
        <f aca="false">VP11!O22</f>
        <v>11125</v>
      </c>
      <c r="K52" s="20" t="n">
        <f aca="false">VP11!P22</f>
        <v>2698.62</v>
      </c>
      <c r="L52" s="21" t="n">
        <f aca="false">VP11!Q22</f>
        <v>24</v>
      </c>
      <c r="M52" s="20" t="n">
        <f aca="false">VP11!R22</f>
        <v>4414.81</v>
      </c>
      <c r="N52" s="21" t="n">
        <f aca="false">VP11!S22</f>
        <v>40</v>
      </c>
      <c r="O52" s="20" t="n">
        <f aca="false">VP11!T22</f>
        <v>0</v>
      </c>
      <c r="P52" s="21" t="n">
        <f aca="false">VP11!U22</f>
        <v>0</v>
      </c>
      <c r="Q52" s="20" t="n">
        <f aca="false">VP11!V22</f>
        <v>0</v>
      </c>
      <c r="R52" s="21" t="n">
        <f aca="false">VP11!W22</f>
        <v>0</v>
      </c>
    </row>
    <row r="53" s="22" customFormat="true" ht="25.5" hidden="false" customHeight="true" outlineLevel="0" collapsed="false">
      <c r="A53" s="18" t="n">
        <v>110200</v>
      </c>
      <c r="B53" s="19" t="s">
        <v>76</v>
      </c>
      <c r="C53" s="20" t="n">
        <f aca="false">VP11!H28</f>
        <v>31829</v>
      </c>
      <c r="D53" s="20" t="n">
        <f aca="false">VP11!I28</f>
        <v>64962</v>
      </c>
      <c r="E53" s="20" t="n">
        <f aca="false">VP11!J28</f>
        <v>60197</v>
      </c>
      <c r="F53" s="20" t="n">
        <f aca="false">VP11!K28</f>
        <v>0</v>
      </c>
      <c r="G53" s="20" t="n">
        <f aca="false">VP11!L28</f>
        <v>0</v>
      </c>
      <c r="H53" s="20" t="n">
        <f aca="false">VP11!M28</f>
        <v>0</v>
      </c>
      <c r="I53" s="20" t="n">
        <f aca="false">VP11!N28</f>
        <v>0</v>
      </c>
      <c r="J53" s="20" t="n">
        <f aca="false">VP11!O28</f>
        <v>31829</v>
      </c>
      <c r="K53" s="20" t="n">
        <f aca="false">VP11!P28</f>
        <v>0</v>
      </c>
      <c r="L53" s="21" t="n">
        <f aca="false">VP11!Q28</f>
        <v>0</v>
      </c>
      <c r="M53" s="20" t="n">
        <f aca="false">VP11!R28</f>
        <v>151.8</v>
      </c>
      <c r="N53" s="21" t="n">
        <f aca="false">VP11!S28</f>
        <v>0</v>
      </c>
      <c r="O53" s="20" t="n">
        <f aca="false">VP11!T28</f>
        <v>0</v>
      </c>
      <c r="P53" s="21" t="n">
        <f aca="false">VP11!U28</f>
        <v>0</v>
      </c>
      <c r="Q53" s="20" t="n">
        <f aca="false">VP11!V28</f>
        <v>0</v>
      </c>
      <c r="R53" s="21" t="n">
        <f aca="false">VP11!W28</f>
        <v>0</v>
      </c>
    </row>
    <row r="54" customFormat="false" ht="12.8" hidden="false" customHeight="false" outlineLevel="0" collapsed="false">
      <c r="A54" s="11" t="n">
        <v>110300</v>
      </c>
      <c r="B54" s="12" t="s">
        <v>77</v>
      </c>
      <c r="C54" s="2" t="n">
        <f aca="false">VP11!H57</f>
        <v>43180</v>
      </c>
      <c r="D54" s="2" t="n">
        <f aca="false">VP11!I57</f>
        <v>43203</v>
      </c>
      <c r="E54" s="2" t="n">
        <f aca="false">VP11!J57</f>
        <v>43319</v>
      </c>
      <c r="F54" s="2" t="n">
        <f aca="false">VP11!K57</f>
        <v>0</v>
      </c>
      <c r="G54" s="2" t="n">
        <f aca="false">VP11!L57</f>
        <v>0</v>
      </c>
      <c r="H54" s="2" t="n">
        <f aca="false">VP11!M57</f>
        <v>0</v>
      </c>
      <c r="I54" s="2" t="n">
        <f aca="false">VP11!N57</f>
        <v>0</v>
      </c>
      <c r="J54" s="2" t="n">
        <f aca="false">VP11!O57</f>
        <v>43180</v>
      </c>
      <c r="K54" s="2" t="n">
        <f aca="false">VP11!P57</f>
        <v>3890.92</v>
      </c>
      <c r="L54" s="3" t="n">
        <f aca="false">VP11!Q57</f>
        <v>9</v>
      </c>
      <c r="M54" s="2" t="n">
        <f aca="false">VP11!R57</f>
        <v>5076.38</v>
      </c>
      <c r="N54" s="3" t="n">
        <f aca="false">VP11!S57</f>
        <v>12</v>
      </c>
      <c r="O54" s="2" t="n">
        <f aca="false">VP11!T57</f>
        <v>0</v>
      </c>
      <c r="P54" s="3" t="n">
        <f aca="false">VP11!U57</f>
        <v>0</v>
      </c>
      <c r="Q54" s="2" t="n">
        <f aca="false">VP11!V57</f>
        <v>0</v>
      </c>
      <c r="R54" s="3" t="n">
        <f aca="false">VP11!W57</f>
        <v>0</v>
      </c>
    </row>
    <row r="55" customFormat="false" ht="12.8" hidden="false" customHeight="false" outlineLevel="0" collapsed="false">
      <c r="A55" s="11" t="n">
        <v>110400</v>
      </c>
      <c r="B55" s="12" t="s">
        <v>78</v>
      </c>
      <c r="C55" s="2" t="n">
        <f aca="false">VP11!H89</f>
        <v>36539</v>
      </c>
      <c r="D55" s="2" t="n">
        <f aca="false">VP11!I89</f>
        <v>0</v>
      </c>
      <c r="E55" s="2" t="n">
        <f aca="false">VP11!J89</f>
        <v>0</v>
      </c>
      <c r="F55" s="2" t="n">
        <f aca="false">VP11!K89</f>
        <v>0</v>
      </c>
      <c r="G55" s="2" t="n">
        <f aca="false">VP11!L89</f>
        <v>0</v>
      </c>
      <c r="H55" s="2" t="n">
        <f aca="false">VP11!M89</f>
        <v>0</v>
      </c>
      <c r="I55" s="2" t="n">
        <f aca="false">VP11!N89</f>
        <v>0</v>
      </c>
      <c r="J55" s="2" t="n">
        <f aca="false">VP11!O89</f>
        <v>36539</v>
      </c>
      <c r="K55" s="2" t="n">
        <f aca="false">VP11!P89</f>
        <v>4293.08</v>
      </c>
      <c r="L55" s="3" t="n">
        <f aca="false">VP11!Q89</f>
        <v>12</v>
      </c>
      <c r="M55" s="2" t="n">
        <f aca="false">VP11!R89</f>
        <v>8241.34</v>
      </c>
      <c r="N55" s="3" t="n">
        <f aca="false">VP11!S89</f>
        <v>23</v>
      </c>
      <c r="O55" s="2" t="n">
        <f aca="false">VP11!T89</f>
        <v>0</v>
      </c>
      <c r="P55" s="3" t="n">
        <f aca="false">VP11!U89</f>
        <v>0</v>
      </c>
      <c r="Q55" s="2" t="n">
        <f aca="false">VP11!V89</f>
        <v>0</v>
      </c>
      <c r="R55" s="3" t="n">
        <f aca="false">VP11!W89</f>
        <v>0</v>
      </c>
    </row>
    <row r="56" s="17" customFormat="true" ht="12.8" hidden="false" customHeight="false" outlineLevel="0" collapsed="false">
      <c r="A56" s="13" t="n">
        <v>110000</v>
      </c>
      <c r="B56" s="14" t="s">
        <v>79</v>
      </c>
      <c r="C56" s="15" t="n">
        <f aca="false">VP11!H90</f>
        <v>122673</v>
      </c>
      <c r="D56" s="15" t="n">
        <f aca="false">VP11!I90</f>
        <v>119464</v>
      </c>
      <c r="E56" s="15" t="n">
        <f aca="false">VP11!J90</f>
        <v>114982</v>
      </c>
      <c r="F56" s="15" t="n">
        <f aca="false">VP11!K90</f>
        <v>0</v>
      </c>
      <c r="G56" s="15" t="n">
        <f aca="false">VP11!L90</f>
        <v>0</v>
      </c>
      <c r="H56" s="15" t="n">
        <f aca="false">VP11!M90</f>
        <v>0</v>
      </c>
      <c r="I56" s="15" t="n">
        <f aca="false">VP11!N90</f>
        <v>0</v>
      </c>
      <c r="J56" s="15" t="n">
        <f aca="false">VP11!O90</f>
        <v>122673</v>
      </c>
      <c r="K56" s="15" t="n">
        <f aca="false">VP11!P90</f>
        <v>10882.62</v>
      </c>
      <c r="L56" s="16" t="n">
        <f aca="false">VP11!Q90</f>
        <v>9</v>
      </c>
      <c r="M56" s="15" t="n">
        <f aca="false">VP11!R90</f>
        <v>17884.33</v>
      </c>
      <c r="N56" s="16" t="n">
        <f aca="false">VP11!S90</f>
        <v>15</v>
      </c>
      <c r="O56" s="15" t="n">
        <f aca="false">VP11!T90</f>
        <v>0</v>
      </c>
      <c r="P56" s="16" t="n">
        <f aca="false">VP11!U90</f>
        <v>0</v>
      </c>
      <c r="Q56" s="15" t="n">
        <f aca="false">VP11!V90</f>
        <v>0</v>
      </c>
      <c r="R56" s="16" t="n">
        <f aca="false">VP11!W90</f>
        <v>0</v>
      </c>
    </row>
    <row r="57" customFormat="false" ht="12.8" hidden="false" customHeight="false" outlineLevel="0" collapsed="false">
      <c r="A57" s="11" t="n">
        <v>120100</v>
      </c>
      <c r="B57" s="12" t="s">
        <v>80</v>
      </c>
      <c r="C57" s="2" t="n">
        <f aca="false">VP12!H16</f>
        <v>8544</v>
      </c>
      <c r="D57" s="2" t="n">
        <f aca="false">VP12!I16</f>
        <v>15957</v>
      </c>
      <c r="E57" s="2" t="n">
        <f aca="false">VP12!J16</f>
        <v>17391</v>
      </c>
      <c r="F57" s="2" t="n">
        <f aca="false">VP12!K16</f>
        <v>-2.8</v>
      </c>
      <c r="G57" s="2" t="n">
        <f aca="false">VP12!L16</f>
        <v>0</v>
      </c>
      <c r="H57" s="2" t="n">
        <f aca="false">VP12!M16</f>
        <v>0</v>
      </c>
      <c r="I57" s="2" t="n">
        <f aca="false">VP12!N16</f>
        <v>0</v>
      </c>
      <c r="J57" s="2" t="n">
        <f aca="false">VP12!O16</f>
        <v>8541.2</v>
      </c>
      <c r="K57" s="2" t="n">
        <f aca="false">VP12!P16</f>
        <v>4529.47</v>
      </c>
      <c r="L57" s="3" t="n">
        <f aca="false">VP12!Q16</f>
        <v>53</v>
      </c>
      <c r="M57" s="2" t="n">
        <f aca="false">VP12!R16</f>
        <v>6778.54</v>
      </c>
      <c r="N57" s="3" t="n">
        <f aca="false">VP12!S16</f>
        <v>79</v>
      </c>
      <c r="O57" s="2" t="n">
        <f aca="false">VP12!T16</f>
        <v>0</v>
      </c>
      <c r="P57" s="3" t="n">
        <f aca="false">VP12!U16</f>
        <v>0</v>
      </c>
      <c r="Q57" s="2" t="n">
        <f aca="false">VP12!V16</f>
        <v>0</v>
      </c>
      <c r="R57" s="3" t="n">
        <f aca="false">VP12!W16</f>
        <v>0</v>
      </c>
    </row>
    <row r="58" customFormat="false" ht="12.8" hidden="false" customHeight="false" outlineLevel="0" collapsed="false">
      <c r="A58" s="11" t="n">
        <v>120200</v>
      </c>
      <c r="B58" s="12" t="s">
        <v>81</v>
      </c>
      <c r="C58" s="2" t="n">
        <f aca="false">VP12!H20</f>
        <v>7000</v>
      </c>
      <c r="D58" s="2" t="n">
        <f aca="false">VP12!I20</f>
        <v>7000</v>
      </c>
      <c r="E58" s="2" t="n">
        <f aca="false">VP12!J20</f>
        <v>7000</v>
      </c>
      <c r="F58" s="2" t="n">
        <f aca="false">VP12!K20</f>
        <v>0</v>
      </c>
      <c r="G58" s="2" t="n">
        <f aca="false">VP12!L20</f>
        <v>0</v>
      </c>
      <c r="H58" s="2" t="n">
        <f aca="false">VP12!M20</f>
        <v>0</v>
      </c>
      <c r="I58" s="2" t="n">
        <f aca="false">VP12!N20</f>
        <v>0</v>
      </c>
      <c r="J58" s="2" t="n">
        <f aca="false">VP12!O20</f>
        <v>7000</v>
      </c>
      <c r="K58" s="2" t="n">
        <f aca="false">VP12!P20</f>
        <v>1141.8</v>
      </c>
      <c r="L58" s="3" t="n">
        <f aca="false">VP12!Q20</f>
        <v>16</v>
      </c>
      <c r="M58" s="2" t="n">
        <f aca="false">VP12!R20</f>
        <v>2359.02</v>
      </c>
      <c r="N58" s="3" t="n">
        <f aca="false">VP12!S20</f>
        <v>34</v>
      </c>
      <c r="O58" s="2" t="n">
        <f aca="false">VP12!T20</f>
        <v>0</v>
      </c>
      <c r="P58" s="3" t="n">
        <f aca="false">VP12!U20</f>
        <v>0</v>
      </c>
      <c r="Q58" s="2" t="n">
        <f aca="false">VP12!V20</f>
        <v>0</v>
      </c>
      <c r="R58" s="3" t="n">
        <f aca="false">VP12!W20</f>
        <v>0</v>
      </c>
    </row>
    <row r="59" customFormat="false" ht="12.8" hidden="false" customHeight="false" outlineLevel="0" collapsed="false">
      <c r="A59" s="11" t="n">
        <v>120300</v>
      </c>
      <c r="B59" s="12" t="s">
        <v>82</v>
      </c>
      <c r="C59" s="2" t="n">
        <f aca="false">VP12!H25</f>
        <v>3600</v>
      </c>
      <c r="D59" s="2" t="n">
        <f aca="false">VP12!I25</f>
        <v>3600</v>
      </c>
      <c r="E59" s="2" t="n">
        <f aca="false">VP12!J25</f>
        <v>3600</v>
      </c>
      <c r="F59" s="2" t="n">
        <f aca="false">VP12!K25</f>
        <v>1200</v>
      </c>
      <c r="G59" s="2" t="n">
        <f aca="false">VP12!L25</f>
        <v>0</v>
      </c>
      <c r="H59" s="2" t="n">
        <f aca="false">VP12!M25</f>
        <v>0</v>
      </c>
      <c r="I59" s="2" t="n">
        <f aca="false">VP12!N25</f>
        <v>0</v>
      </c>
      <c r="J59" s="2" t="n">
        <f aca="false">VP12!O25</f>
        <v>4800</v>
      </c>
      <c r="K59" s="2" t="n">
        <f aca="false">VP12!P25</f>
        <v>479.28</v>
      </c>
      <c r="L59" s="3" t="n">
        <f aca="false">VP12!Q25</f>
        <v>10</v>
      </c>
      <c r="M59" s="2" t="n">
        <f aca="false">VP12!R25</f>
        <v>1399.52</v>
      </c>
      <c r="N59" s="3" t="n">
        <f aca="false">VP12!S25</f>
        <v>29</v>
      </c>
      <c r="O59" s="2" t="n">
        <f aca="false">VP12!T25</f>
        <v>0</v>
      </c>
      <c r="P59" s="3" t="n">
        <f aca="false">VP12!U25</f>
        <v>0</v>
      </c>
      <c r="Q59" s="2" t="n">
        <f aca="false">VP12!V25</f>
        <v>0</v>
      </c>
      <c r="R59" s="3" t="n">
        <f aca="false">VP12!W25</f>
        <v>0</v>
      </c>
    </row>
    <row r="60" customFormat="false" ht="12.8" hidden="false" customHeight="false" outlineLevel="0" collapsed="false">
      <c r="A60" s="1" t="n">
        <v>120400</v>
      </c>
      <c r="B60" s="0" t="s">
        <v>83</v>
      </c>
      <c r="C60" s="2" t="n">
        <f aca="false">VP12!H27</f>
        <v>3000</v>
      </c>
      <c r="D60" s="2" t="n">
        <f aca="false">VP12!I27</f>
        <v>3000</v>
      </c>
      <c r="E60" s="2" t="n">
        <f aca="false">VP12!J27</f>
        <v>3000</v>
      </c>
      <c r="F60" s="2" t="n">
        <f aca="false">VP12!K27</f>
        <v>0</v>
      </c>
      <c r="G60" s="2" t="n">
        <f aca="false">VP12!L27</f>
        <v>0</v>
      </c>
      <c r="H60" s="2" t="n">
        <f aca="false">VP12!M27</f>
        <v>0</v>
      </c>
      <c r="I60" s="2" t="n">
        <f aca="false">VP12!N27</f>
        <v>0</v>
      </c>
      <c r="J60" s="2" t="n">
        <f aca="false">VP12!O27</f>
        <v>3000</v>
      </c>
      <c r="K60" s="2" t="n">
        <f aca="false">VP12!P27</f>
        <v>0</v>
      </c>
      <c r="L60" s="3" t="n">
        <f aca="false">VP12!Q27</f>
        <v>0</v>
      </c>
      <c r="M60" s="2" t="n">
        <f aca="false">VP12!R27</f>
        <v>1300</v>
      </c>
      <c r="N60" s="3" t="n">
        <f aca="false">VP12!S27</f>
        <v>43</v>
      </c>
      <c r="O60" s="2" t="n">
        <f aca="false">VP12!T27</f>
        <v>0</v>
      </c>
      <c r="P60" s="3" t="n">
        <f aca="false">VP12!U27</f>
        <v>0</v>
      </c>
      <c r="Q60" s="2" t="n">
        <f aca="false">VP12!V27</f>
        <v>0</v>
      </c>
      <c r="R60" s="3" t="n">
        <f aca="false">VP12!W27</f>
        <v>0</v>
      </c>
    </row>
    <row r="61" customFormat="false" ht="12.8" hidden="false" customHeight="false" outlineLevel="0" collapsed="false">
      <c r="A61" s="1" t="n">
        <v>120500</v>
      </c>
      <c r="B61" s="0" t="s">
        <v>84</v>
      </c>
      <c r="C61" s="2" t="n">
        <f aca="false">VP12!H31</f>
        <v>6000</v>
      </c>
      <c r="D61" s="2" t="n">
        <f aca="false">VP12!I31</f>
        <v>4000</v>
      </c>
      <c r="E61" s="2" t="n">
        <f aca="false">VP12!J31</f>
        <v>4000</v>
      </c>
      <c r="F61" s="2" t="n">
        <f aca="false">VP12!K31</f>
        <v>0</v>
      </c>
      <c r="G61" s="2" t="n">
        <f aca="false">VP12!L31</f>
        <v>0</v>
      </c>
      <c r="H61" s="2" t="n">
        <f aca="false">VP12!M31</f>
        <v>0</v>
      </c>
      <c r="I61" s="2" t="n">
        <f aca="false">VP12!N31</f>
        <v>0</v>
      </c>
      <c r="J61" s="2" t="n">
        <f aca="false">VP12!O31</f>
        <v>6000</v>
      </c>
      <c r="K61" s="2" t="n">
        <f aca="false">VP12!P31</f>
        <v>0</v>
      </c>
      <c r="L61" s="3" t="n">
        <f aca="false">VP12!Q31</f>
        <v>0</v>
      </c>
      <c r="M61" s="2" t="n">
        <f aca="false">VP12!R31</f>
        <v>2500</v>
      </c>
      <c r="N61" s="3" t="n">
        <f aca="false">VP12!S31</f>
        <v>42</v>
      </c>
      <c r="O61" s="2" t="n">
        <f aca="false">VP12!T31</f>
        <v>0</v>
      </c>
      <c r="P61" s="3" t="n">
        <f aca="false">VP12!U31</f>
        <v>0</v>
      </c>
      <c r="Q61" s="2" t="n">
        <f aca="false">VP12!V31</f>
        <v>0</v>
      </c>
      <c r="R61" s="3" t="n">
        <f aca="false">VP12!W31</f>
        <v>0</v>
      </c>
    </row>
    <row r="62" customFormat="false" ht="12.8" hidden="false" customHeight="false" outlineLevel="0" collapsed="false">
      <c r="A62" s="1" t="n">
        <v>120601</v>
      </c>
      <c r="B62" s="0" t="s">
        <v>85</v>
      </c>
      <c r="C62" s="2" t="n">
        <f aca="false">VP12!H76</f>
        <v>72035</v>
      </c>
      <c r="D62" s="2" t="n">
        <f aca="false">VP12!I76</f>
        <v>75789</v>
      </c>
      <c r="E62" s="2" t="n">
        <f aca="false">VP12!J76</f>
        <v>69853</v>
      </c>
      <c r="F62" s="2" t="n">
        <f aca="false">VP12!K76</f>
        <v>-0.2</v>
      </c>
      <c r="G62" s="2" t="n">
        <f aca="false">VP12!L76</f>
        <v>0</v>
      </c>
      <c r="H62" s="2" t="n">
        <f aca="false">VP12!M76</f>
        <v>0</v>
      </c>
      <c r="I62" s="2" t="n">
        <f aca="false">VP12!N76</f>
        <v>0</v>
      </c>
      <c r="J62" s="2" t="n">
        <f aca="false">VP12!O76</f>
        <v>72034.8</v>
      </c>
      <c r="K62" s="2" t="n">
        <f aca="false">VP12!P76</f>
        <v>15352.35</v>
      </c>
      <c r="L62" s="3" t="n">
        <f aca="false">VP12!Q76</f>
        <v>21</v>
      </c>
      <c r="M62" s="2" t="n">
        <f aca="false">VP12!R76</f>
        <v>27075.07</v>
      </c>
      <c r="N62" s="3" t="n">
        <f aca="false">VP12!S76</f>
        <v>38</v>
      </c>
      <c r="O62" s="2" t="n">
        <f aca="false">VP12!T76</f>
        <v>0</v>
      </c>
      <c r="P62" s="3" t="n">
        <f aca="false">VP12!U76</f>
        <v>0</v>
      </c>
      <c r="Q62" s="2" t="n">
        <f aca="false">VP12!V76</f>
        <v>0</v>
      </c>
      <c r="R62" s="3" t="n">
        <f aca="false">VP12!W76</f>
        <v>0</v>
      </c>
    </row>
    <row r="63" customFormat="false" ht="12.8" hidden="false" customHeight="false" outlineLevel="0" collapsed="false">
      <c r="A63" s="1" t="n">
        <v>120602</v>
      </c>
      <c r="B63" s="0" t="s">
        <v>86</v>
      </c>
      <c r="C63" s="2" t="n">
        <f aca="false">VP12!H109</f>
        <v>20499</v>
      </c>
      <c r="D63" s="2" t="n">
        <f aca="false">VP12!I109</f>
        <v>0</v>
      </c>
      <c r="E63" s="2" t="n">
        <f aca="false">VP12!J109</f>
        <v>0</v>
      </c>
      <c r="F63" s="2" t="n">
        <f aca="false">VP12!K109</f>
        <v>0.200000000000045</v>
      </c>
      <c r="G63" s="2" t="n">
        <f aca="false">VP12!L109</f>
        <v>0</v>
      </c>
      <c r="H63" s="2" t="n">
        <f aca="false">VP12!M109</f>
        <v>0</v>
      </c>
      <c r="I63" s="2" t="n">
        <f aca="false">VP12!N109</f>
        <v>0</v>
      </c>
      <c r="J63" s="2" t="n">
        <f aca="false">VP12!O109</f>
        <v>20499.2</v>
      </c>
      <c r="K63" s="2" t="n">
        <f aca="false">VP12!P109</f>
        <v>6880.76</v>
      </c>
      <c r="L63" s="3" t="n">
        <f aca="false">VP12!Q109</f>
        <v>34</v>
      </c>
      <c r="M63" s="2" t="n">
        <f aca="false">VP12!R109</f>
        <v>10330.96</v>
      </c>
      <c r="N63" s="3" t="n">
        <f aca="false">VP12!S109</f>
        <v>50</v>
      </c>
      <c r="O63" s="2" t="n">
        <f aca="false">VP12!T109</f>
        <v>0</v>
      </c>
      <c r="P63" s="3" t="n">
        <f aca="false">VP12!U109</f>
        <v>0</v>
      </c>
      <c r="Q63" s="2" t="n">
        <f aca="false">VP12!V109</f>
        <v>0</v>
      </c>
      <c r="R63" s="3" t="n">
        <f aca="false">VP12!W109</f>
        <v>0</v>
      </c>
    </row>
    <row r="64" customFormat="false" ht="12.8" hidden="false" customHeight="false" outlineLevel="0" collapsed="false">
      <c r="A64" s="1" t="n">
        <v>120600</v>
      </c>
      <c r="B64" s="0" t="s">
        <v>85</v>
      </c>
      <c r="C64" s="2" t="n">
        <f aca="false">VP12!H110</f>
        <v>92534</v>
      </c>
      <c r="D64" s="2" t="n">
        <f aca="false">VP12!I110</f>
        <v>75789</v>
      </c>
      <c r="E64" s="2" t="n">
        <f aca="false">VP12!J110</f>
        <v>69853</v>
      </c>
      <c r="F64" s="2" t="n">
        <f aca="false">VP12!K110</f>
        <v>4.54636328584002E-014</v>
      </c>
      <c r="G64" s="2" t="n">
        <f aca="false">VP12!L110</f>
        <v>0</v>
      </c>
      <c r="H64" s="2" t="n">
        <f aca="false">VP12!M110</f>
        <v>0</v>
      </c>
      <c r="I64" s="2" t="n">
        <f aca="false">VP12!N110</f>
        <v>0</v>
      </c>
      <c r="J64" s="2" t="n">
        <f aca="false">VP12!O110</f>
        <v>92534</v>
      </c>
      <c r="K64" s="2" t="n">
        <f aca="false">VP12!P110</f>
        <v>22233.11</v>
      </c>
      <c r="L64" s="3" t="n">
        <f aca="false">VP12!Q110</f>
        <v>24</v>
      </c>
      <c r="M64" s="2" t="n">
        <f aca="false">VP12!R110</f>
        <v>37406.03</v>
      </c>
      <c r="N64" s="3" t="n">
        <f aca="false">VP12!S110</f>
        <v>40</v>
      </c>
      <c r="O64" s="2" t="n">
        <f aca="false">VP12!T110</f>
        <v>0</v>
      </c>
      <c r="P64" s="3" t="n">
        <f aca="false">VP12!U110</f>
        <v>0</v>
      </c>
      <c r="Q64" s="2" t="n">
        <f aca="false">VP12!V110</f>
        <v>0</v>
      </c>
      <c r="R64" s="3" t="n">
        <f aca="false">VP12!W110</f>
        <v>0</v>
      </c>
    </row>
    <row r="65" s="17" customFormat="true" ht="12.8" hidden="false" customHeight="false" outlineLevel="0" collapsed="false">
      <c r="A65" s="23" t="n">
        <v>120000</v>
      </c>
      <c r="B65" s="17" t="s">
        <v>87</v>
      </c>
      <c r="C65" s="15" t="n">
        <f aca="false">VP12!H111</f>
        <v>120678</v>
      </c>
      <c r="D65" s="15" t="n">
        <f aca="false">VP12!I111</f>
        <v>109346</v>
      </c>
      <c r="E65" s="15" t="n">
        <f aca="false">VP12!J111</f>
        <v>104844</v>
      </c>
      <c r="F65" s="15" t="n">
        <f aca="false">VP12!K111</f>
        <v>1197.2</v>
      </c>
      <c r="G65" s="15" t="n">
        <f aca="false">VP12!L111</f>
        <v>0</v>
      </c>
      <c r="H65" s="15" t="n">
        <f aca="false">VP12!M111</f>
        <v>0</v>
      </c>
      <c r="I65" s="15" t="n">
        <f aca="false">VP12!N111</f>
        <v>0</v>
      </c>
      <c r="J65" s="15" t="n">
        <f aca="false">VP12!O111</f>
        <v>121875.2</v>
      </c>
      <c r="K65" s="15" t="n">
        <f aca="false">VP12!P111</f>
        <v>28383.66</v>
      </c>
      <c r="L65" s="16" t="n">
        <f aca="false">VP12!Q111</f>
        <v>23</v>
      </c>
      <c r="M65" s="15" t="n">
        <f aca="false">VP12!R111</f>
        <v>51743.11</v>
      </c>
      <c r="N65" s="16" t="n">
        <f aca="false">VP12!S111</f>
        <v>42</v>
      </c>
      <c r="O65" s="15" t="n">
        <f aca="false">VP12!T111</f>
        <v>0</v>
      </c>
      <c r="P65" s="16" t="n">
        <f aca="false">VP12!U111</f>
        <v>0</v>
      </c>
      <c r="Q65" s="15" t="n">
        <f aca="false">VP12!V111</f>
        <v>0</v>
      </c>
      <c r="R65" s="16" t="n">
        <f aca="false">VP12!W111</f>
        <v>0</v>
      </c>
    </row>
    <row r="66" customFormat="false" ht="12.8" hidden="false" customHeight="false" outlineLevel="0" collapsed="false">
      <c r="A66" s="1" t="n">
        <v>130100</v>
      </c>
      <c r="B66" s="0" t="s">
        <v>88</v>
      </c>
      <c r="C66" s="2" t="n">
        <f aca="false">VP13!H23</f>
        <v>16719</v>
      </c>
      <c r="D66" s="2" t="n">
        <f aca="false">VP13!I23</f>
        <v>16770</v>
      </c>
      <c r="E66" s="2" t="n">
        <f aca="false">VP13!J23</f>
        <v>17020</v>
      </c>
      <c r="F66" s="2" t="n">
        <f aca="false">VP13!K23</f>
        <v>263.52</v>
      </c>
      <c r="G66" s="2" t="n">
        <f aca="false">VP13!L23</f>
        <v>0</v>
      </c>
      <c r="H66" s="2" t="n">
        <f aca="false">VP13!M23</f>
        <v>0</v>
      </c>
      <c r="I66" s="2" t="n">
        <f aca="false">VP13!N23</f>
        <v>0</v>
      </c>
      <c r="J66" s="2" t="n">
        <f aca="false">VP13!O23</f>
        <v>16982.52</v>
      </c>
      <c r="K66" s="2" t="n">
        <f aca="false">VP13!P23</f>
        <v>4283.86</v>
      </c>
      <c r="L66" s="3" t="n">
        <f aca="false">VP13!Q23</f>
        <v>25</v>
      </c>
      <c r="M66" s="2" t="n">
        <f aca="false">VP13!R23</f>
        <v>7164.07</v>
      </c>
      <c r="N66" s="3" t="n">
        <f aca="false">VP13!S23</f>
        <v>42</v>
      </c>
      <c r="O66" s="2" t="n">
        <f aca="false">VP13!T23</f>
        <v>0</v>
      </c>
      <c r="P66" s="3" t="n">
        <f aca="false">VP13!U23</f>
        <v>0</v>
      </c>
      <c r="Q66" s="2" t="n">
        <f aca="false">VP13!V23</f>
        <v>0</v>
      </c>
      <c r="R66" s="3" t="n">
        <f aca="false">VP13!W23</f>
        <v>0</v>
      </c>
    </row>
    <row r="67" s="17" customFormat="true" ht="12.8" hidden="false" customHeight="false" outlineLevel="0" collapsed="false">
      <c r="A67" s="23" t="n">
        <v>130000</v>
      </c>
      <c r="B67" s="17" t="s">
        <v>89</v>
      </c>
      <c r="C67" s="15" t="n">
        <f aca="false">VP13!H24</f>
        <v>16719</v>
      </c>
      <c r="D67" s="15" t="n">
        <f aca="false">VP13!I24</f>
        <v>16770</v>
      </c>
      <c r="E67" s="15" t="n">
        <f aca="false">VP13!J24</f>
        <v>17020</v>
      </c>
      <c r="F67" s="15" t="n">
        <f aca="false">VP13!K24</f>
        <v>263.52</v>
      </c>
      <c r="G67" s="15" t="n">
        <f aca="false">VP13!L24</f>
        <v>0</v>
      </c>
      <c r="H67" s="15" t="n">
        <f aca="false">VP13!M24</f>
        <v>0</v>
      </c>
      <c r="I67" s="15" t="n">
        <f aca="false">VP13!N24</f>
        <v>0</v>
      </c>
      <c r="J67" s="15" t="n">
        <f aca="false">VP13!O24</f>
        <v>16982.52</v>
      </c>
      <c r="K67" s="15" t="n">
        <f aca="false">VP13!P24</f>
        <v>4283.86</v>
      </c>
      <c r="L67" s="16" t="n">
        <f aca="false">VP13!Q24</f>
        <v>25</v>
      </c>
      <c r="M67" s="15" t="n">
        <f aca="false">VP13!R24</f>
        <v>7164.07</v>
      </c>
      <c r="N67" s="16" t="n">
        <f aca="false">VP13!S24</f>
        <v>42</v>
      </c>
      <c r="O67" s="15" t="n">
        <f aca="false">VP13!T24</f>
        <v>0</v>
      </c>
      <c r="P67" s="16" t="n">
        <f aca="false">VP13!U24</f>
        <v>0</v>
      </c>
      <c r="Q67" s="15" t="n">
        <f aca="false">VP13!V24</f>
        <v>0</v>
      </c>
      <c r="R67" s="16" t="n">
        <f aca="false">VP13!W24</f>
        <v>0</v>
      </c>
    </row>
    <row r="68" s="10" customFormat="true" ht="12.8" hidden="false" customHeight="false" outlineLevel="0" collapsed="false">
      <c r="A68" s="24" t="s">
        <v>90</v>
      </c>
      <c r="C68" s="8" t="n">
        <f aca="false">C13+C16+C23+C27+C32+C37+C40+C44+C47+C51+C56+C65+C67</f>
        <v>1383075</v>
      </c>
      <c r="D68" s="8" t="n">
        <f aca="false">D13+D16+D23+D27+D32+D37+D40+D44+D47+D51+D56+D65+D67</f>
        <v>1314640</v>
      </c>
      <c r="E68" s="8" t="n">
        <f aca="false">E13+E16+E23+E27+E32+E37+E40+E44+E47+E51+E56+E65+E67</f>
        <v>1314640</v>
      </c>
      <c r="F68" s="8" t="n">
        <f aca="false">F13+F16+F23+F27+F32+F37+F40+F44+F47+F51+F56+F65+F67</f>
        <v>6278.17</v>
      </c>
      <c r="G68" s="8" t="n">
        <f aca="false">G13+G16+G23+G27+G32+G37+G40+G44+G47+G51+G56+G65+G67</f>
        <v>0</v>
      </c>
      <c r="H68" s="8" t="n">
        <f aca="false">H13+H16+H23+H27+H32+H37+H40+H44+H47+H51+H56+H65+H67</f>
        <v>0</v>
      </c>
      <c r="I68" s="8" t="n">
        <f aca="false">I13+I16+I23+I27+I32+I37+I40+I44+I47+I51+I56+I65+I67</f>
        <v>0</v>
      </c>
      <c r="J68" s="8" t="n">
        <f aca="false">J13+J16+J23+J27+J32+J37+J40+J44+J47+J51+J56+J65+J67</f>
        <v>1389353.17</v>
      </c>
      <c r="K68" s="8" t="n">
        <f aca="false">K13+K16+K23+K27+K32+K37+K40+K44+K47+K51+K56+K65+K67</f>
        <v>272830.65</v>
      </c>
      <c r="L68" s="9" t="n">
        <f aca="false">ROUND(K68/$J68*100,0)</f>
        <v>20</v>
      </c>
      <c r="M68" s="8" t="n">
        <f aca="false">M13+M16+M23+M27+M32+M37+M40+M44+M47+M51+M56+M65+M67</f>
        <v>440216.22</v>
      </c>
      <c r="N68" s="9" t="n">
        <f aca="false">ROUND(M68/$J68*100,0)</f>
        <v>32</v>
      </c>
      <c r="O68" s="8" t="n">
        <f aca="false">O13+O16+O23+O27+O32+O37+O40+O44+O47+O51+O56+O65+O67</f>
        <v>0</v>
      </c>
      <c r="P68" s="9" t="n">
        <f aca="false">ROUND(O68/$J68*100,0)</f>
        <v>0</v>
      </c>
      <c r="Q68" s="8" t="n">
        <f aca="false">Q13+Q16+Q23+Q27+Q32+Q37+Q40+Q44+Q47+Q51+Q56+Q65+Q67</f>
        <v>0</v>
      </c>
      <c r="R68" s="9" t="n">
        <f aca="false">ROUND(Q68/$J68*100,0)</f>
        <v>0</v>
      </c>
    </row>
  </sheetData>
  <mergeCells count="7">
    <mergeCell ref="A1:A2"/>
    <mergeCell ref="B1:B2"/>
    <mergeCell ref="C1:E2"/>
    <mergeCell ref="F1:I2"/>
    <mergeCell ref="J1:J2"/>
    <mergeCell ref="K1:R2"/>
    <mergeCell ref="A7:B7"/>
  </mergeCells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298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50100</v>
      </c>
      <c r="B3" s="90" t="s">
        <v>299</v>
      </c>
      <c r="C3" s="98" t="n">
        <v>632001</v>
      </c>
      <c r="D3" s="86"/>
      <c r="E3" s="98" t="n">
        <v>41</v>
      </c>
      <c r="F3" s="79" t="s">
        <v>102</v>
      </c>
      <c r="G3" s="56" t="s">
        <v>300</v>
      </c>
      <c r="H3" s="45" t="n">
        <v>418</v>
      </c>
      <c r="I3" s="45" t="n">
        <f aca="false">H3</f>
        <v>418</v>
      </c>
      <c r="J3" s="45" t="n">
        <f aca="false">I3</f>
        <v>418</v>
      </c>
      <c r="K3" s="47"/>
      <c r="L3" s="47"/>
      <c r="M3" s="47"/>
      <c r="N3" s="47"/>
      <c r="O3" s="45" t="n">
        <f aca="false">H3+SUM(K3:N3)</f>
        <v>418</v>
      </c>
      <c r="P3" s="49" t="n">
        <v>76</v>
      </c>
      <c r="Q3" s="50" t="n">
        <f aca="false">ROUND(P3/$O3*100,0)</f>
        <v>18</v>
      </c>
      <c r="R3" s="47" t="n">
        <v>152</v>
      </c>
      <c r="S3" s="50" t="n">
        <f aca="false">ROUND(R3/$O3*100,0)</f>
        <v>36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82" t="n">
        <v>50100</v>
      </c>
      <c r="B4" s="90" t="s">
        <v>299</v>
      </c>
      <c r="C4" s="98" t="n">
        <v>632003</v>
      </c>
      <c r="D4" s="86"/>
      <c r="E4" s="98" t="n">
        <v>41</v>
      </c>
      <c r="F4" s="79" t="s">
        <v>102</v>
      </c>
      <c r="G4" s="56" t="s">
        <v>187</v>
      </c>
      <c r="H4" s="45" t="n">
        <v>200</v>
      </c>
      <c r="I4" s="45" t="n">
        <f aca="false">H4</f>
        <v>200</v>
      </c>
      <c r="J4" s="45" t="n">
        <f aca="false">I4</f>
        <v>200</v>
      </c>
      <c r="K4" s="47"/>
      <c r="L4" s="47"/>
      <c r="M4" s="47"/>
      <c r="N4" s="47"/>
      <c r="O4" s="45" t="n">
        <f aca="false">H4+SUM(K4:N4)</f>
        <v>200</v>
      </c>
      <c r="P4" s="49" t="n">
        <v>44.96</v>
      </c>
      <c r="Q4" s="50" t="n">
        <f aca="false">ROUND(P4/$O4*100,0)</f>
        <v>22</v>
      </c>
      <c r="R4" s="47" t="n">
        <v>57.47</v>
      </c>
      <c r="S4" s="50" t="n">
        <f aca="false">ROUND(R4/$O4*100,0)</f>
        <v>29</v>
      </c>
      <c r="T4" s="47"/>
      <c r="U4" s="50" t="n">
        <f aca="false">ROUND(T4/$O4*100,0)</f>
        <v>0</v>
      </c>
      <c r="V4" s="47"/>
      <c r="W4" s="50" t="n">
        <f aca="false">ROUND(V4/$O4*100,0)</f>
        <v>0</v>
      </c>
    </row>
    <row r="5" customFormat="false" ht="12.8" hidden="false" customHeight="false" outlineLevel="0" collapsed="false">
      <c r="A5" s="82" t="n">
        <v>50100</v>
      </c>
      <c r="B5" s="90" t="s">
        <v>299</v>
      </c>
      <c r="C5" s="98" t="n">
        <v>633001</v>
      </c>
      <c r="D5" s="86"/>
      <c r="E5" s="98" t="n">
        <v>41</v>
      </c>
      <c r="F5" s="79" t="s">
        <v>102</v>
      </c>
      <c r="G5" s="56" t="s">
        <v>196</v>
      </c>
      <c r="H5" s="45" t="n">
        <v>0</v>
      </c>
      <c r="I5" s="45" t="n">
        <f aca="false">H5</f>
        <v>0</v>
      </c>
      <c r="J5" s="45" t="n">
        <f aca="false">I5</f>
        <v>0</v>
      </c>
      <c r="K5" s="47" t="n">
        <v>183.6</v>
      </c>
      <c r="L5" s="47"/>
      <c r="M5" s="47"/>
      <c r="N5" s="47"/>
      <c r="O5" s="45" t="n">
        <f aca="false">H5+SUM(K5:N5)</f>
        <v>183.6</v>
      </c>
      <c r="P5" s="49" t="n">
        <v>0</v>
      </c>
      <c r="Q5" s="50" t="n">
        <f aca="false">ROUND(P5/$O5*100,0)</f>
        <v>0</v>
      </c>
      <c r="R5" s="47" t="n">
        <v>183.6</v>
      </c>
      <c r="S5" s="50" t="n">
        <f aca="false">ROUND(R5/$O5*100,0)</f>
        <v>100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82" t="n">
        <v>50100</v>
      </c>
      <c r="B6" s="90" t="s">
        <v>299</v>
      </c>
      <c r="C6" s="98" t="n">
        <v>633004</v>
      </c>
      <c r="D6" s="86"/>
      <c r="E6" s="98" t="n">
        <v>41</v>
      </c>
      <c r="F6" s="79" t="s">
        <v>102</v>
      </c>
      <c r="G6" s="56" t="s">
        <v>232</v>
      </c>
      <c r="H6" s="45" t="n">
        <v>0</v>
      </c>
      <c r="I6" s="45" t="n">
        <f aca="false">H6</f>
        <v>0</v>
      </c>
      <c r="J6" s="45" t="n">
        <f aca="false">I6</f>
        <v>0</v>
      </c>
      <c r="K6" s="47" t="n">
        <v>82.8</v>
      </c>
      <c r="L6" s="47"/>
      <c r="M6" s="47"/>
      <c r="N6" s="47"/>
      <c r="O6" s="45" t="n">
        <f aca="false">H6+SUM(K6:N6)</f>
        <v>82.8</v>
      </c>
      <c r="P6" s="49" t="n">
        <v>0</v>
      </c>
      <c r="Q6" s="50" t="n">
        <f aca="false">ROUND(P6/$O6*100,0)</f>
        <v>0</v>
      </c>
      <c r="R6" s="47" t="n">
        <v>82.8</v>
      </c>
      <c r="S6" s="50" t="n">
        <f aca="false">ROUND(R6/$O6*100,0)</f>
        <v>100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50100</v>
      </c>
      <c r="B7" s="90" t="s">
        <v>299</v>
      </c>
      <c r="C7" s="98" t="n">
        <v>633006</v>
      </c>
      <c r="D7" s="86"/>
      <c r="E7" s="98" t="n">
        <v>41</v>
      </c>
      <c r="F7" s="79" t="s">
        <v>102</v>
      </c>
      <c r="G7" s="56" t="s">
        <v>188</v>
      </c>
      <c r="H7" s="45" t="n">
        <v>600</v>
      </c>
      <c r="I7" s="45" t="n">
        <f aca="false">H7</f>
        <v>600</v>
      </c>
      <c r="J7" s="45" t="n">
        <f aca="false">I7</f>
        <v>600</v>
      </c>
      <c r="K7" s="47"/>
      <c r="L7" s="47"/>
      <c r="M7" s="47"/>
      <c r="N7" s="47"/>
      <c r="O7" s="45" t="n">
        <f aca="false">H7+SUM(K7:N7)</f>
        <v>600</v>
      </c>
      <c r="P7" s="49" t="n">
        <v>25.93</v>
      </c>
      <c r="Q7" s="50" t="n">
        <f aca="false">ROUND(P7/$O7*100,0)</f>
        <v>4</v>
      </c>
      <c r="R7" s="47" t="n">
        <v>33.63</v>
      </c>
      <c r="S7" s="50" t="n">
        <f aca="false">ROUND(R7/$O7*100,0)</f>
        <v>6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50100</v>
      </c>
      <c r="B8" s="90" t="s">
        <v>299</v>
      </c>
      <c r="C8" s="98" t="n">
        <v>633010</v>
      </c>
      <c r="D8" s="86"/>
      <c r="E8" s="98" t="n">
        <v>41</v>
      </c>
      <c r="F8" s="79" t="s">
        <v>102</v>
      </c>
      <c r="G8" s="56" t="s">
        <v>235</v>
      </c>
      <c r="H8" s="45" t="n">
        <v>1200</v>
      </c>
      <c r="I8" s="45" t="n">
        <f aca="false">H8</f>
        <v>1200</v>
      </c>
      <c r="J8" s="45" t="n">
        <f aca="false">I8</f>
        <v>1200</v>
      </c>
      <c r="K8" s="47"/>
      <c r="L8" s="47"/>
      <c r="M8" s="47"/>
      <c r="N8" s="47"/>
      <c r="O8" s="45" t="n">
        <f aca="false">H8+SUM(K8:N8)</f>
        <v>1200</v>
      </c>
      <c r="P8" s="49" t="n">
        <v>19</v>
      </c>
      <c r="Q8" s="50" t="n">
        <f aca="false">ROUND(P8/$O8*100,0)</f>
        <v>2</v>
      </c>
      <c r="R8" s="47" t="n">
        <v>902.09</v>
      </c>
      <c r="S8" s="50" t="n">
        <f aca="false">ROUND(R8/$O8*100,0)</f>
        <v>75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50100</v>
      </c>
      <c r="B9" s="90" t="s">
        <v>299</v>
      </c>
      <c r="C9" s="98" t="n">
        <v>633015</v>
      </c>
      <c r="D9" s="86"/>
      <c r="E9" s="98" t="n">
        <v>41</v>
      </c>
      <c r="F9" s="79" t="s">
        <v>102</v>
      </c>
      <c r="G9" s="56" t="s">
        <v>301</v>
      </c>
      <c r="H9" s="45" t="n">
        <v>500</v>
      </c>
      <c r="I9" s="45" t="n">
        <f aca="false">H9</f>
        <v>500</v>
      </c>
      <c r="J9" s="45" t="n">
        <f aca="false">I9</f>
        <v>500</v>
      </c>
      <c r="K9" s="47"/>
      <c r="L9" s="47"/>
      <c r="M9" s="47"/>
      <c r="N9" s="47"/>
      <c r="O9" s="45" t="n">
        <f aca="false">H9+SUM(K9:N9)</f>
        <v>500</v>
      </c>
      <c r="P9" s="49" t="n">
        <v>0</v>
      </c>
      <c r="Q9" s="50" t="n">
        <f aca="false">ROUND(P9/$O9*100,0)</f>
        <v>0</v>
      </c>
      <c r="R9" s="47" t="n">
        <v>0</v>
      </c>
      <c r="S9" s="50" t="n">
        <f aca="false">ROUND(R9/$O9*100,0)</f>
        <v>0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50100</v>
      </c>
      <c r="B10" s="90" t="s">
        <v>299</v>
      </c>
      <c r="C10" s="98" t="n">
        <v>633016</v>
      </c>
      <c r="D10" s="86"/>
      <c r="E10" s="98" t="n">
        <v>41</v>
      </c>
      <c r="F10" s="79" t="s">
        <v>102</v>
      </c>
      <c r="G10" s="56" t="s">
        <v>189</v>
      </c>
      <c r="H10" s="45" t="n">
        <v>600</v>
      </c>
      <c r="I10" s="45" t="n">
        <f aca="false">H10</f>
        <v>600</v>
      </c>
      <c r="J10" s="45" t="n">
        <f aca="false">I10</f>
        <v>600</v>
      </c>
      <c r="K10" s="47"/>
      <c r="L10" s="47"/>
      <c r="M10" s="47"/>
      <c r="N10" s="47"/>
      <c r="O10" s="45" t="n">
        <f aca="false">H10+SUM(K10:N10)</f>
        <v>600</v>
      </c>
      <c r="P10" s="49" t="n">
        <v>273</v>
      </c>
      <c r="Q10" s="50" t="n">
        <f aca="false">ROUND(P10/$O10*100,0)</f>
        <v>46</v>
      </c>
      <c r="R10" s="47" t="n">
        <v>473.58</v>
      </c>
      <c r="S10" s="50" t="n">
        <f aca="false">ROUND(R10/$O10*100,0)</f>
        <v>79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50100</v>
      </c>
      <c r="B11" s="90" t="s">
        <v>299</v>
      </c>
      <c r="C11" s="98" t="n">
        <v>634001</v>
      </c>
      <c r="D11" s="86"/>
      <c r="E11" s="98" t="n">
        <v>41</v>
      </c>
      <c r="F11" s="79" t="s">
        <v>102</v>
      </c>
      <c r="G11" s="56" t="s">
        <v>190</v>
      </c>
      <c r="H11" s="45" t="n">
        <v>800</v>
      </c>
      <c r="I11" s="45" t="n">
        <f aca="false">H11</f>
        <v>800</v>
      </c>
      <c r="J11" s="45" t="n">
        <f aca="false">I11</f>
        <v>800</v>
      </c>
      <c r="K11" s="47"/>
      <c r="L11" s="47"/>
      <c r="M11" s="47"/>
      <c r="N11" s="47"/>
      <c r="O11" s="45" t="n">
        <f aca="false">H11+SUM(K11:N11)</f>
        <v>800</v>
      </c>
      <c r="P11" s="49" t="n">
        <v>78.05</v>
      </c>
      <c r="Q11" s="50" t="n">
        <f aca="false">ROUND(P11/$O11*100,0)</f>
        <v>10</v>
      </c>
      <c r="R11" s="47" t="n">
        <v>224.08</v>
      </c>
      <c r="S11" s="50" t="n">
        <f aca="false">ROUND(R11/$O11*100,0)</f>
        <v>28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50100</v>
      </c>
      <c r="B12" s="90" t="s">
        <v>299</v>
      </c>
      <c r="C12" s="98" t="n">
        <v>634002</v>
      </c>
      <c r="D12" s="86"/>
      <c r="E12" s="98" t="n">
        <v>41</v>
      </c>
      <c r="F12" s="79" t="s">
        <v>102</v>
      </c>
      <c r="G12" s="56" t="s">
        <v>302</v>
      </c>
      <c r="H12" s="45" t="n">
        <v>0</v>
      </c>
      <c r="I12" s="45" t="n">
        <f aca="false">H12</f>
        <v>0</v>
      </c>
      <c r="J12" s="45" t="n">
        <f aca="false">I12</f>
        <v>0</v>
      </c>
      <c r="K12" s="47" t="n">
        <v>72</v>
      </c>
      <c r="L12" s="47"/>
      <c r="M12" s="47"/>
      <c r="N12" s="47"/>
      <c r="O12" s="45" t="n">
        <f aca="false">H12+SUM(K12:N12)</f>
        <v>72</v>
      </c>
      <c r="P12" s="49" t="n">
        <v>0</v>
      </c>
      <c r="Q12" s="50" t="n">
        <f aca="false">ROUND(P12/$O12*100,0)</f>
        <v>0</v>
      </c>
      <c r="R12" s="47" t="n">
        <v>72</v>
      </c>
      <c r="S12" s="50" t="n">
        <f aca="false">ROUND(R12/$O12*100,0)</f>
        <v>100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50100</v>
      </c>
      <c r="B13" s="90" t="s">
        <v>299</v>
      </c>
      <c r="C13" s="98" t="n">
        <v>635004</v>
      </c>
      <c r="D13" s="86"/>
      <c r="E13" s="98" t="n">
        <v>41</v>
      </c>
      <c r="F13" s="79" t="s">
        <v>102</v>
      </c>
      <c r="G13" s="56" t="s">
        <v>303</v>
      </c>
      <c r="H13" s="45" t="n">
        <v>300</v>
      </c>
      <c r="I13" s="45" t="n">
        <f aca="false">H13</f>
        <v>300</v>
      </c>
      <c r="J13" s="45" t="n">
        <f aca="false">I13</f>
        <v>300</v>
      </c>
      <c r="K13" s="47" t="n">
        <v>1031.5</v>
      </c>
      <c r="L13" s="47"/>
      <c r="M13" s="47"/>
      <c r="N13" s="47"/>
      <c r="O13" s="45" t="n">
        <f aca="false">H13+SUM(K13:N13)</f>
        <v>1331.5</v>
      </c>
      <c r="P13" s="49" t="n">
        <v>0</v>
      </c>
      <c r="Q13" s="50" t="n">
        <f aca="false">ROUND(P13/$O13*100,0)</f>
        <v>0</v>
      </c>
      <c r="R13" s="47" t="n">
        <v>1331.5</v>
      </c>
      <c r="S13" s="50" t="n">
        <f aca="false">ROUND(R13/$O13*100,0)</f>
        <v>100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50100</v>
      </c>
      <c r="B14" s="90" t="s">
        <v>299</v>
      </c>
      <c r="C14" s="98" t="n">
        <v>635006</v>
      </c>
      <c r="D14" s="86"/>
      <c r="E14" s="98" t="n">
        <v>41</v>
      </c>
      <c r="F14" s="79" t="s">
        <v>102</v>
      </c>
      <c r="G14" s="56" t="s">
        <v>304</v>
      </c>
      <c r="H14" s="45" t="n">
        <v>1382</v>
      </c>
      <c r="I14" s="45" t="n">
        <f aca="false">H14</f>
        <v>1382</v>
      </c>
      <c r="J14" s="45" t="n">
        <f aca="false">I14</f>
        <v>1382</v>
      </c>
      <c r="K14" s="47" t="n">
        <v>-1069.9</v>
      </c>
      <c r="L14" s="47"/>
      <c r="M14" s="47"/>
      <c r="N14" s="47"/>
      <c r="O14" s="45" t="n">
        <f aca="false">H14+SUM(K14:N14)</f>
        <v>312.1</v>
      </c>
      <c r="P14" s="49" t="n">
        <v>0</v>
      </c>
      <c r="Q14" s="50" t="n">
        <f aca="false">ROUND(P14/$O14*100,0)</f>
        <v>0</v>
      </c>
      <c r="R14" s="47" t="n">
        <v>0</v>
      </c>
      <c r="S14" s="50" t="n">
        <f aca="false">ROUND(R14/$O14*100,0)</f>
        <v>0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50100</v>
      </c>
      <c r="B15" s="90" t="s">
        <v>299</v>
      </c>
      <c r="C15" s="98" t="n">
        <v>637001</v>
      </c>
      <c r="D15" s="86"/>
      <c r="E15" s="98" t="n">
        <v>41</v>
      </c>
      <c r="F15" s="79" t="s">
        <v>102</v>
      </c>
      <c r="G15" s="56" t="s">
        <v>305</v>
      </c>
      <c r="H15" s="45" t="n">
        <v>600</v>
      </c>
      <c r="I15" s="45" t="n">
        <f aca="false">H15</f>
        <v>600</v>
      </c>
      <c r="J15" s="45" t="n">
        <f aca="false">I15</f>
        <v>600</v>
      </c>
      <c r="K15" s="47"/>
      <c r="L15" s="47"/>
      <c r="M15" s="47"/>
      <c r="N15" s="47"/>
      <c r="O15" s="45" t="n">
        <f aca="false">H15+SUM(K15:N15)</f>
        <v>600</v>
      </c>
      <c r="P15" s="49" t="n">
        <v>0</v>
      </c>
      <c r="Q15" s="50" t="n">
        <f aca="false">ROUND(P15/$O15*100,0)</f>
        <v>0</v>
      </c>
      <c r="R15" s="47" t="n">
        <v>0</v>
      </c>
      <c r="S15" s="50" t="n">
        <f aca="false">ROUND(R15/$O15*100,0)</f>
        <v>0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50100</v>
      </c>
      <c r="B16" s="90" t="s">
        <v>299</v>
      </c>
      <c r="C16" s="98" t="n">
        <v>637002</v>
      </c>
      <c r="D16" s="86"/>
      <c r="E16" s="98" t="n">
        <v>41</v>
      </c>
      <c r="F16" s="79" t="s">
        <v>102</v>
      </c>
      <c r="G16" s="56" t="s">
        <v>306</v>
      </c>
      <c r="H16" s="45" t="n">
        <v>1000</v>
      </c>
      <c r="I16" s="45" t="n">
        <f aca="false">H16</f>
        <v>1000</v>
      </c>
      <c r="J16" s="45" t="n">
        <f aca="false">I16</f>
        <v>1000</v>
      </c>
      <c r="K16" s="47" t="n">
        <v>-300</v>
      </c>
      <c r="L16" s="47"/>
      <c r="M16" s="47"/>
      <c r="N16" s="47"/>
      <c r="O16" s="45" t="n">
        <f aca="false">H16+SUM(K16:N16)</f>
        <v>700</v>
      </c>
      <c r="P16" s="49" t="n">
        <v>0</v>
      </c>
      <c r="Q16" s="50" t="n">
        <f aca="false">ROUND(P16/$O16*100,0)</f>
        <v>0</v>
      </c>
      <c r="R16" s="47" t="n">
        <v>14</v>
      </c>
      <c r="S16" s="50" t="n">
        <f aca="false">ROUND(R16/$O16*100,0)</f>
        <v>2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50100</v>
      </c>
      <c r="B17" s="90" t="s">
        <v>299</v>
      </c>
      <c r="C17" s="98" t="n">
        <v>637004</v>
      </c>
      <c r="D17" s="86"/>
      <c r="E17" s="98" t="n">
        <v>41</v>
      </c>
      <c r="F17" s="79" t="s">
        <v>102</v>
      </c>
      <c r="G17" s="56" t="s">
        <v>207</v>
      </c>
      <c r="H17" s="45" t="n">
        <v>550</v>
      </c>
      <c r="I17" s="45" t="n">
        <f aca="false">H17</f>
        <v>550</v>
      </c>
      <c r="J17" s="45" t="n">
        <f aca="false">I17</f>
        <v>550</v>
      </c>
      <c r="K17" s="47"/>
      <c r="L17" s="47"/>
      <c r="M17" s="47"/>
      <c r="N17" s="47"/>
      <c r="O17" s="45" t="n">
        <f aca="false">H17+SUM(K17:N17)</f>
        <v>550</v>
      </c>
      <c r="P17" s="49" t="n">
        <v>0</v>
      </c>
      <c r="Q17" s="50" t="n">
        <f aca="false">ROUND(P17/$O17*100,0)</f>
        <v>0</v>
      </c>
      <c r="R17" s="47" t="n">
        <v>0</v>
      </c>
      <c r="S17" s="50" t="n">
        <f aca="false">ROUND(R17/$O17*100,0)</f>
        <v>0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50100</v>
      </c>
      <c r="B18" s="90" t="s">
        <v>299</v>
      </c>
      <c r="C18" s="98" t="n">
        <v>637005</v>
      </c>
      <c r="D18" s="86"/>
      <c r="E18" s="98" t="n">
        <v>41</v>
      </c>
      <c r="F18" s="79" t="s">
        <v>102</v>
      </c>
      <c r="G18" s="56" t="s">
        <v>220</v>
      </c>
      <c r="H18" s="45" t="n">
        <v>330</v>
      </c>
      <c r="I18" s="45" t="n">
        <v>0</v>
      </c>
      <c r="J18" s="45" t="n">
        <v>0</v>
      </c>
      <c r="K18" s="47"/>
      <c r="L18" s="47"/>
      <c r="M18" s="47"/>
      <c r="N18" s="47"/>
      <c r="O18" s="45" t="n">
        <f aca="false">H18+SUM(K18:N18)</f>
        <v>330</v>
      </c>
      <c r="P18" s="49" t="n">
        <v>0</v>
      </c>
      <c r="Q18" s="50" t="n">
        <f aca="false">ROUND(P18/$O18*100,0)</f>
        <v>0</v>
      </c>
      <c r="R18" s="47" t="n">
        <v>0</v>
      </c>
      <c r="S18" s="50" t="n">
        <f aca="false">ROUND(R18/$O18*100,0)</f>
        <v>0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50100</v>
      </c>
      <c r="B19" s="90" t="s">
        <v>299</v>
      </c>
      <c r="C19" s="98" t="n">
        <v>637015</v>
      </c>
      <c r="D19" s="86"/>
      <c r="E19" s="98" t="n">
        <v>41</v>
      </c>
      <c r="F19" s="79" t="s">
        <v>102</v>
      </c>
      <c r="G19" s="56" t="s">
        <v>307</v>
      </c>
      <c r="H19" s="45" t="n">
        <v>120</v>
      </c>
      <c r="I19" s="45" t="n">
        <f aca="false">H19</f>
        <v>120</v>
      </c>
      <c r="J19" s="45" t="n">
        <f aca="false">I19</f>
        <v>120</v>
      </c>
      <c r="K19" s="47"/>
      <c r="L19" s="47"/>
      <c r="M19" s="47"/>
      <c r="N19" s="47"/>
      <c r="O19" s="45" t="n">
        <f aca="false">H19+SUM(K19:N19)</f>
        <v>120</v>
      </c>
      <c r="P19" s="49" t="n">
        <v>0</v>
      </c>
      <c r="Q19" s="50" t="n">
        <f aca="false">ROUND(P19/$O19*100,0)</f>
        <v>0</v>
      </c>
      <c r="R19" s="47" t="n">
        <v>0</v>
      </c>
      <c r="S19" s="50" t="n">
        <f aca="false">ROUND(R19/$O19*100,0)</f>
        <v>0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50100</v>
      </c>
      <c r="B20" s="79"/>
      <c r="C20" s="79"/>
      <c r="D20" s="96"/>
      <c r="E20" s="79"/>
      <c r="F20" s="79"/>
      <c r="G20" s="57" t="s">
        <v>51</v>
      </c>
      <c r="H20" s="41" t="n">
        <f aca="false">SUM(H3:H19)</f>
        <v>8600</v>
      </c>
      <c r="I20" s="41" t="n">
        <f aca="false">SUM(I3:I19)</f>
        <v>8270</v>
      </c>
      <c r="J20" s="41" t="n">
        <f aca="false">SUM(J3:J19)</f>
        <v>8270</v>
      </c>
      <c r="K20" s="41" t="n">
        <f aca="false">SUM(K3:K19)</f>
        <v>0</v>
      </c>
      <c r="L20" s="41" t="n">
        <f aca="false">SUM(L3:L19)</f>
        <v>0</v>
      </c>
      <c r="M20" s="41" t="n">
        <f aca="false">SUM(M3:M19)</f>
        <v>0</v>
      </c>
      <c r="N20" s="41" t="n">
        <f aca="false">SUM(N3:N19)</f>
        <v>0</v>
      </c>
      <c r="O20" s="41" t="n">
        <f aca="false">SUM(O3:O19)</f>
        <v>8600</v>
      </c>
      <c r="P20" s="37" t="n">
        <f aca="false">SUM(P3:P19)</f>
        <v>516.94</v>
      </c>
      <c r="Q20" s="40" t="n">
        <f aca="false">ROUND(P20/$O20*100,0)</f>
        <v>6</v>
      </c>
      <c r="R20" s="41" t="n">
        <f aca="false">SUM(R3:R19)</f>
        <v>3526.75</v>
      </c>
      <c r="S20" s="40" t="n">
        <f aca="false">ROUND(R20/$O20*100,0)</f>
        <v>41</v>
      </c>
      <c r="T20" s="41" t="n">
        <f aca="false">SUM(T3:T19)</f>
        <v>0</v>
      </c>
      <c r="U20" s="40" t="n">
        <f aca="false">ROUND(T20/$O20*100,0)</f>
        <v>0</v>
      </c>
      <c r="V20" s="41" t="n">
        <f aca="false">SUM(V3:V19)</f>
        <v>0</v>
      </c>
      <c r="W20" s="40" t="n">
        <f aca="false">ROUND(V20/$O20*100,0)</f>
        <v>0</v>
      </c>
    </row>
    <row r="21" customFormat="false" ht="12.8" hidden="false" customHeight="false" outlineLevel="0" collapsed="false">
      <c r="A21" s="82" t="n">
        <v>50200</v>
      </c>
      <c r="B21" s="79" t="s">
        <v>308</v>
      </c>
      <c r="C21" s="79" t="n">
        <v>621</v>
      </c>
      <c r="D21" s="96"/>
      <c r="E21" s="98" t="n">
        <v>111</v>
      </c>
      <c r="F21" s="79" t="s">
        <v>102</v>
      </c>
      <c r="G21" s="51" t="s">
        <v>177</v>
      </c>
      <c r="H21" s="53" t="n">
        <v>18</v>
      </c>
      <c r="I21" s="53" t="n">
        <v>18</v>
      </c>
      <c r="J21" s="53" t="n">
        <v>18</v>
      </c>
      <c r="K21" s="54"/>
      <c r="L21" s="54"/>
      <c r="M21" s="54"/>
      <c r="N21" s="54"/>
      <c r="O21" s="45" t="n">
        <f aca="false">H21+SUM(K21:N21)</f>
        <v>18</v>
      </c>
      <c r="P21" s="55" t="n">
        <v>0</v>
      </c>
      <c r="Q21" s="50" t="n">
        <f aca="false">ROUND(P21/$O21*100,0)</f>
        <v>0</v>
      </c>
      <c r="R21" s="54" t="n">
        <v>0</v>
      </c>
      <c r="S21" s="50" t="n">
        <f aca="false">ROUND(R21/$O21*100,0)</f>
        <v>0</v>
      </c>
      <c r="T21" s="54"/>
      <c r="U21" s="50" t="n">
        <f aca="false">ROUND(T21/$O21*100,0)</f>
        <v>0</v>
      </c>
      <c r="V21" s="54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50200</v>
      </c>
      <c r="B22" s="79" t="s">
        <v>308</v>
      </c>
      <c r="C22" s="79" t="n">
        <v>625002</v>
      </c>
      <c r="D22" s="96"/>
      <c r="E22" s="98" t="n">
        <v>111</v>
      </c>
      <c r="F22" s="79" t="s">
        <v>102</v>
      </c>
      <c r="G22" s="51" t="s">
        <v>180</v>
      </c>
      <c r="H22" s="53" t="n">
        <v>25</v>
      </c>
      <c r="I22" s="53" t="n">
        <v>25</v>
      </c>
      <c r="J22" s="53" t="n">
        <v>25</v>
      </c>
      <c r="K22" s="54"/>
      <c r="L22" s="54"/>
      <c r="M22" s="54"/>
      <c r="N22" s="54"/>
      <c r="O22" s="45" t="n">
        <f aca="false">H22+SUM(K22:N22)</f>
        <v>25</v>
      </c>
      <c r="P22" s="55" t="n">
        <v>0</v>
      </c>
      <c r="Q22" s="50" t="n">
        <f aca="false">ROUND(P22/$O22*100,0)</f>
        <v>0</v>
      </c>
      <c r="R22" s="54" t="n">
        <v>0</v>
      </c>
      <c r="S22" s="50" t="n">
        <f aca="false">ROUND(R22/$O22*100,0)</f>
        <v>0</v>
      </c>
      <c r="T22" s="54"/>
      <c r="U22" s="50" t="n">
        <f aca="false">ROUND(T22/$O22*100,0)</f>
        <v>0</v>
      </c>
      <c r="V22" s="54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50200</v>
      </c>
      <c r="B23" s="79" t="s">
        <v>308</v>
      </c>
      <c r="C23" s="79" t="n">
        <v>625003</v>
      </c>
      <c r="D23" s="96"/>
      <c r="E23" s="98" t="n">
        <v>111</v>
      </c>
      <c r="F23" s="79" t="s">
        <v>102</v>
      </c>
      <c r="G23" s="51" t="s">
        <v>181</v>
      </c>
      <c r="H23" s="53" t="n">
        <v>3</v>
      </c>
      <c r="I23" s="53" t="n">
        <v>3</v>
      </c>
      <c r="J23" s="53" t="n">
        <v>3</v>
      </c>
      <c r="K23" s="54"/>
      <c r="L23" s="54"/>
      <c r="M23" s="54"/>
      <c r="N23" s="54"/>
      <c r="O23" s="45" t="n">
        <f aca="false">H23+SUM(K23:N23)</f>
        <v>3</v>
      </c>
      <c r="P23" s="55" t="n">
        <v>0</v>
      </c>
      <c r="Q23" s="50" t="n">
        <f aca="false">ROUND(P23/$O23*100,0)</f>
        <v>0</v>
      </c>
      <c r="R23" s="54" t="n">
        <v>0</v>
      </c>
      <c r="S23" s="50" t="n">
        <f aca="false">ROUND(R23/$O23*100,0)</f>
        <v>0</v>
      </c>
      <c r="T23" s="54"/>
      <c r="U23" s="50" t="n">
        <f aca="false">ROUND(T23/$O23*100,0)</f>
        <v>0</v>
      </c>
      <c r="V23" s="54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50200</v>
      </c>
      <c r="B24" s="79" t="s">
        <v>308</v>
      </c>
      <c r="C24" s="79" t="n">
        <v>625004</v>
      </c>
      <c r="D24" s="96"/>
      <c r="E24" s="98" t="n">
        <v>111</v>
      </c>
      <c r="F24" s="79" t="s">
        <v>102</v>
      </c>
      <c r="G24" s="51" t="s">
        <v>182</v>
      </c>
      <c r="H24" s="53" t="n">
        <v>5</v>
      </c>
      <c r="I24" s="53" t="n">
        <v>5</v>
      </c>
      <c r="J24" s="53" t="n">
        <v>5</v>
      </c>
      <c r="K24" s="54"/>
      <c r="L24" s="54"/>
      <c r="M24" s="54"/>
      <c r="N24" s="54"/>
      <c r="O24" s="45" t="n">
        <f aca="false">H24+SUM(K24:N24)</f>
        <v>5</v>
      </c>
      <c r="P24" s="55" t="n">
        <v>0</v>
      </c>
      <c r="Q24" s="50" t="n">
        <f aca="false">ROUND(P24/$O24*100,0)</f>
        <v>0</v>
      </c>
      <c r="R24" s="54" t="n">
        <v>0</v>
      </c>
      <c r="S24" s="50" t="n">
        <f aca="false">ROUND(R24/$O24*100,0)</f>
        <v>0</v>
      </c>
      <c r="T24" s="54"/>
      <c r="U24" s="50" t="n">
        <f aca="false">ROUND(T24/$O24*100,0)</f>
        <v>0</v>
      </c>
      <c r="V24" s="54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50200</v>
      </c>
      <c r="B25" s="79" t="s">
        <v>308</v>
      </c>
      <c r="C25" s="79" t="n">
        <v>625007</v>
      </c>
      <c r="D25" s="96"/>
      <c r="E25" s="98" t="n">
        <v>111</v>
      </c>
      <c r="F25" s="79" t="s">
        <v>102</v>
      </c>
      <c r="G25" s="51" t="s">
        <v>184</v>
      </c>
      <c r="H25" s="53" t="n">
        <v>9</v>
      </c>
      <c r="I25" s="53" t="n">
        <v>9</v>
      </c>
      <c r="J25" s="53" t="n">
        <v>9</v>
      </c>
      <c r="K25" s="54"/>
      <c r="L25" s="54"/>
      <c r="M25" s="54"/>
      <c r="N25" s="54"/>
      <c r="O25" s="45" t="n">
        <f aca="false">H25+SUM(K25:N25)</f>
        <v>9</v>
      </c>
      <c r="P25" s="55" t="n">
        <v>0</v>
      </c>
      <c r="Q25" s="50" t="n">
        <f aca="false">ROUND(P25/$O25*100,0)</f>
        <v>0</v>
      </c>
      <c r="R25" s="54" t="n">
        <v>0</v>
      </c>
      <c r="S25" s="50" t="n">
        <f aca="false">ROUND(R25/$O25*100,0)</f>
        <v>0</v>
      </c>
      <c r="T25" s="54"/>
      <c r="U25" s="50" t="n">
        <f aca="false">ROUND(T25/$O25*100,0)</f>
        <v>0</v>
      </c>
      <c r="V25" s="54"/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50200</v>
      </c>
      <c r="B26" s="79" t="s">
        <v>308</v>
      </c>
      <c r="C26" s="97" t="n">
        <v>620</v>
      </c>
      <c r="D26" s="73"/>
      <c r="E26" s="98" t="n">
        <v>111</v>
      </c>
      <c r="F26" s="74" t="s">
        <v>102</v>
      </c>
      <c r="G26" s="43" t="s">
        <v>186</v>
      </c>
      <c r="H26" s="45" t="n">
        <f aca="false">SUM(H21:H25)</f>
        <v>60</v>
      </c>
      <c r="I26" s="45" t="n">
        <f aca="false">SUM(I21:I25)</f>
        <v>60</v>
      </c>
      <c r="J26" s="45" t="n">
        <f aca="false">SUM(J21:J25)</f>
        <v>60</v>
      </c>
      <c r="K26" s="45" t="n">
        <f aca="false">SUM(K21:K25)</f>
        <v>0</v>
      </c>
      <c r="L26" s="45" t="n">
        <f aca="false">SUM(L21:L25)</f>
        <v>0</v>
      </c>
      <c r="M26" s="45" t="n">
        <f aca="false">SUM(M21:M25)</f>
        <v>0</v>
      </c>
      <c r="N26" s="45" t="n">
        <f aca="false">SUM(N21:N25)</f>
        <v>0</v>
      </c>
      <c r="O26" s="45" t="n">
        <f aca="false">SUM(O21:O25)</f>
        <v>60</v>
      </c>
      <c r="P26" s="49" t="n">
        <f aca="false">SUM(P21:P25)</f>
        <v>0</v>
      </c>
      <c r="Q26" s="50" t="n">
        <f aca="false">ROUND(P26/$O26*100,0)</f>
        <v>0</v>
      </c>
      <c r="R26" s="45" t="n">
        <f aca="false">SUM(R21:R25)</f>
        <v>0</v>
      </c>
      <c r="S26" s="50" t="n">
        <f aca="false">ROUND(R26/$O26*100,0)</f>
        <v>0</v>
      </c>
      <c r="T26" s="45" t="n">
        <f aca="false">SUM(T21:T25)</f>
        <v>0</v>
      </c>
      <c r="U26" s="50" t="n">
        <f aca="false">ROUND(T26/$O26*100,0)</f>
        <v>0</v>
      </c>
      <c r="V26" s="45" t="n">
        <f aca="false">SUM(V21:V25)</f>
        <v>0</v>
      </c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50200</v>
      </c>
      <c r="B27" s="79" t="s">
        <v>308</v>
      </c>
      <c r="C27" s="98" t="n">
        <v>633006</v>
      </c>
      <c r="D27" s="86"/>
      <c r="E27" s="98" t="n">
        <v>41</v>
      </c>
      <c r="F27" s="79" t="s">
        <v>102</v>
      </c>
      <c r="G27" s="56" t="s">
        <v>188</v>
      </c>
      <c r="H27" s="45" t="n">
        <v>0</v>
      </c>
      <c r="I27" s="53" t="n">
        <f aca="false">H27</f>
        <v>0</v>
      </c>
      <c r="J27" s="53" t="n">
        <f aca="false">I27</f>
        <v>0</v>
      </c>
      <c r="K27" s="47" t="n">
        <v>4.4</v>
      </c>
      <c r="L27" s="47"/>
      <c r="M27" s="47"/>
      <c r="N27" s="47"/>
      <c r="O27" s="45" t="n">
        <f aca="false">H27+SUM(K27:N27)</f>
        <v>4.4</v>
      </c>
      <c r="P27" s="49" t="n">
        <v>0</v>
      </c>
      <c r="Q27" s="50" t="n">
        <f aca="false">ROUND(P27/$O27*100,0)</f>
        <v>0</v>
      </c>
      <c r="R27" s="47" t="n">
        <v>4.4</v>
      </c>
      <c r="S27" s="50" t="n">
        <f aca="false">ROUND(R27/$O27*100,0)</f>
        <v>100</v>
      </c>
      <c r="T27" s="47"/>
      <c r="U27" s="50" t="n">
        <f aca="false">ROUND(T27/$O27*100,0)</f>
        <v>0</v>
      </c>
      <c r="V27" s="47"/>
      <c r="W27" s="50" t="n">
        <f aca="false">ROUND(V27/$O27*100,0)</f>
        <v>0</v>
      </c>
    </row>
    <row r="28" customFormat="false" ht="12.8" hidden="false" customHeight="false" outlineLevel="0" collapsed="false">
      <c r="A28" s="82" t="n">
        <v>50200</v>
      </c>
      <c r="B28" s="79" t="s">
        <v>308</v>
      </c>
      <c r="C28" s="98" t="n">
        <v>637004</v>
      </c>
      <c r="D28" s="86"/>
      <c r="E28" s="98" t="n">
        <v>41</v>
      </c>
      <c r="F28" s="79" t="s">
        <v>102</v>
      </c>
      <c r="G28" s="56" t="s">
        <v>309</v>
      </c>
      <c r="H28" s="45" t="n">
        <v>0</v>
      </c>
      <c r="I28" s="53" t="n">
        <f aca="false">H28</f>
        <v>0</v>
      </c>
      <c r="J28" s="53" t="n">
        <f aca="false">I28</f>
        <v>0</v>
      </c>
      <c r="K28" s="47" t="n">
        <v>140</v>
      </c>
      <c r="L28" s="47"/>
      <c r="M28" s="47"/>
      <c r="N28" s="47"/>
      <c r="O28" s="45" t="n">
        <f aca="false">H28+SUM(K28:N28)</f>
        <v>140</v>
      </c>
      <c r="P28" s="49" t="n">
        <v>140</v>
      </c>
      <c r="Q28" s="50" t="n">
        <f aca="false">ROUND(P28/$O28*100,0)</f>
        <v>100</v>
      </c>
      <c r="R28" s="47" t="n">
        <v>140</v>
      </c>
      <c r="S28" s="50" t="n">
        <f aca="false">ROUND(R28/$O28*100,0)</f>
        <v>100</v>
      </c>
      <c r="T28" s="47"/>
      <c r="U28" s="50" t="n">
        <f aca="false">ROUND(T28/$O28*100,0)</f>
        <v>0</v>
      </c>
      <c r="V28" s="47"/>
      <c r="W28" s="50" t="n">
        <f aca="false">ROUND(V28/$O28*100,0)</f>
        <v>0</v>
      </c>
    </row>
    <row r="29" customFormat="false" ht="12.8" hidden="false" customHeight="false" outlineLevel="0" collapsed="false">
      <c r="A29" s="82" t="n">
        <v>50200</v>
      </c>
      <c r="B29" s="79" t="s">
        <v>308</v>
      </c>
      <c r="C29" s="98" t="n">
        <v>637027</v>
      </c>
      <c r="D29" s="86"/>
      <c r="E29" s="98" t="n">
        <v>111</v>
      </c>
      <c r="F29" s="79" t="s">
        <v>102</v>
      </c>
      <c r="G29" s="56" t="s">
        <v>224</v>
      </c>
      <c r="H29" s="45" t="n">
        <v>182</v>
      </c>
      <c r="I29" s="53" t="n">
        <f aca="false">H29</f>
        <v>182</v>
      </c>
      <c r="J29" s="53" t="n">
        <f aca="false">I29</f>
        <v>182</v>
      </c>
      <c r="K29" s="47"/>
      <c r="L29" s="47"/>
      <c r="M29" s="47"/>
      <c r="N29" s="47"/>
      <c r="O29" s="45" t="n">
        <f aca="false">H29+SUM(K29:N29)</f>
        <v>182</v>
      </c>
      <c r="P29" s="49" t="n">
        <v>0</v>
      </c>
      <c r="Q29" s="50" t="n">
        <f aca="false">ROUND(P29/$O29*100,0)</f>
        <v>0</v>
      </c>
      <c r="R29" s="47" t="n">
        <v>0</v>
      </c>
      <c r="S29" s="50" t="n">
        <f aca="false">ROUND(R29/$O29*100,0)</f>
        <v>0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50200</v>
      </c>
      <c r="B30" s="79"/>
      <c r="C30" s="79"/>
      <c r="D30" s="96"/>
      <c r="E30" s="79"/>
      <c r="F30" s="79"/>
      <c r="G30" s="57" t="s">
        <v>52</v>
      </c>
      <c r="H30" s="41" t="n">
        <f aca="false">SUM(H26:H29)</f>
        <v>242</v>
      </c>
      <c r="I30" s="41" t="n">
        <f aca="false">SUM(I26:I29)</f>
        <v>242</v>
      </c>
      <c r="J30" s="41" t="n">
        <f aca="false">SUM(J26:J29)</f>
        <v>242</v>
      </c>
      <c r="K30" s="41" t="n">
        <f aca="false">SUM(K26:K29)</f>
        <v>144.4</v>
      </c>
      <c r="L30" s="41" t="n">
        <f aca="false">SUM(L26:L29)</f>
        <v>0</v>
      </c>
      <c r="M30" s="41" t="n">
        <f aca="false">SUM(M26:M29)</f>
        <v>0</v>
      </c>
      <c r="N30" s="41" t="n">
        <f aca="false">SUM(N26:N29)</f>
        <v>0</v>
      </c>
      <c r="O30" s="41" t="n">
        <f aca="false">SUM(O26:O29)</f>
        <v>386.4</v>
      </c>
      <c r="P30" s="37" t="n">
        <f aca="false">SUM(P26:P29)</f>
        <v>140</v>
      </c>
      <c r="Q30" s="40" t="n">
        <f aca="false">ROUND(P30/$O30*100,0)</f>
        <v>36</v>
      </c>
      <c r="R30" s="41" t="n">
        <f aca="false">SUM(R26:R29)</f>
        <v>144.4</v>
      </c>
      <c r="S30" s="40" t="n">
        <f aca="false">ROUND(R30/$O30*100,0)</f>
        <v>37</v>
      </c>
      <c r="T30" s="41" t="n">
        <f aca="false">SUM(T26:T29)</f>
        <v>0</v>
      </c>
      <c r="U30" s="40" t="n">
        <f aca="false">ROUND(T30/$O30*100,0)</f>
        <v>0</v>
      </c>
      <c r="V30" s="41" t="n">
        <f aca="false">SUM(V26:V29)</f>
        <v>0</v>
      </c>
      <c r="W30" s="40" t="n">
        <f aca="false">ROUND(V30/$O30*100,0)</f>
        <v>0</v>
      </c>
    </row>
    <row r="31" customFormat="false" ht="12.8" hidden="false" customHeight="false" outlineLevel="0" collapsed="false">
      <c r="A31" s="82" t="n">
        <v>50300</v>
      </c>
      <c r="B31" s="90" t="s">
        <v>310</v>
      </c>
      <c r="C31" s="79" t="n">
        <v>623</v>
      </c>
      <c r="D31" s="96"/>
      <c r="E31" s="98" t="n">
        <v>41</v>
      </c>
      <c r="F31" s="79" t="s">
        <v>102</v>
      </c>
      <c r="G31" s="51" t="s">
        <v>178</v>
      </c>
      <c r="H31" s="53" t="n">
        <v>204</v>
      </c>
      <c r="I31" s="53" t="n">
        <v>204</v>
      </c>
      <c r="J31" s="53" t="n">
        <v>204</v>
      </c>
      <c r="K31" s="54"/>
      <c r="L31" s="54"/>
      <c r="M31" s="54"/>
      <c r="N31" s="54"/>
      <c r="O31" s="45" t="n">
        <f aca="false">H31+SUM(K31:N31)</f>
        <v>204</v>
      </c>
      <c r="P31" s="55" t="n">
        <v>51</v>
      </c>
      <c r="Q31" s="50" t="n">
        <f aca="false">ROUND(P31/$O31*100,0)</f>
        <v>25</v>
      </c>
      <c r="R31" s="54" t="n">
        <v>85</v>
      </c>
      <c r="S31" s="50" t="n">
        <f aca="false">ROUND(R31/$O31*100,0)</f>
        <v>42</v>
      </c>
      <c r="T31" s="54"/>
      <c r="U31" s="50" t="n">
        <f aca="false">ROUND(T31/$O31*100,0)</f>
        <v>0</v>
      </c>
      <c r="V31" s="54"/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50300</v>
      </c>
      <c r="B32" s="90" t="s">
        <v>310</v>
      </c>
      <c r="C32" s="79" t="n">
        <v>625001</v>
      </c>
      <c r="D32" s="96"/>
      <c r="E32" s="98" t="n">
        <v>41</v>
      </c>
      <c r="F32" s="79" t="s">
        <v>102</v>
      </c>
      <c r="G32" s="51" t="s">
        <v>179</v>
      </c>
      <c r="H32" s="53" t="n">
        <v>29</v>
      </c>
      <c r="I32" s="53" t="n">
        <v>29</v>
      </c>
      <c r="J32" s="53" t="n">
        <v>29</v>
      </c>
      <c r="K32" s="54"/>
      <c r="L32" s="54"/>
      <c r="M32" s="54"/>
      <c r="N32" s="54"/>
      <c r="O32" s="45" t="n">
        <f aca="false">H32+SUM(K32:N32)</f>
        <v>29</v>
      </c>
      <c r="P32" s="55" t="n">
        <v>7.14</v>
      </c>
      <c r="Q32" s="50" t="n">
        <f aca="false">ROUND(P32/$O32*100,0)</f>
        <v>25</v>
      </c>
      <c r="R32" s="54" t="n">
        <v>11.9</v>
      </c>
      <c r="S32" s="50" t="n">
        <f aca="false">ROUND(R32/$O32*100,0)</f>
        <v>41</v>
      </c>
      <c r="T32" s="54"/>
      <c r="U32" s="50" t="n">
        <f aca="false">ROUND(T32/$O32*100,0)</f>
        <v>0</v>
      </c>
      <c r="V32" s="54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50300</v>
      </c>
      <c r="B33" s="90" t="s">
        <v>310</v>
      </c>
      <c r="C33" s="79" t="n">
        <v>625002</v>
      </c>
      <c r="D33" s="96"/>
      <c r="E33" s="98" t="n">
        <v>41</v>
      </c>
      <c r="F33" s="79" t="s">
        <v>102</v>
      </c>
      <c r="G33" s="51" t="s">
        <v>180</v>
      </c>
      <c r="H33" s="53" t="n">
        <v>286</v>
      </c>
      <c r="I33" s="53" t="n">
        <v>286</v>
      </c>
      <c r="J33" s="53" t="n">
        <v>286</v>
      </c>
      <c r="K33" s="54"/>
      <c r="L33" s="54"/>
      <c r="M33" s="54"/>
      <c r="N33" s="54"/>
      <c r="O33" s="45" t="n">
        <f aca="false">H33+SUM(K33:N33)</f>
        <v>286</v>
      </c>
      <c r="P33" s="55" t="n">
        <v>71.4</v>
      </c>
      <c r="Q33" s="50" t="n">
        <f aca="false">ROUND(P33/$O33*100,0)</f>
        <v>25</v>
      </c>
      <c r="R33" s="54" t="n">
        <v>119</v>
      </c>
      <c r="S33" s="50" t="n">
        <f aca="false">ROUND(R33/$O33*100,0)</f>
        <v>42</v>
      </c>
      <c r="T33" s="54"/>
      <c r="U33" s="50" t="n">
        <f aca="false">ROUND(T33/$O33*100,0)</f>
        <v>0</v>
      </c>
      <c r="V33" s="54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50300</v>
      </c>
      <c r="B34" s="90" t="s">
        <v>310</v>
      </c>
      <c r="C34" s="79" t="n">
        <v>625003</v>
      </c>
      <c r="D34" s="96"/>
      <c r="E34" s="98" t="n">
        <v>41</v>
      </c>
      <c r="F34" s="79" t="s">
        <v>102</v>
      </c>
      <c r="G34" s="51" t="s">
        <v>181</v>
      </c>
      <c r="H34" s="53" t="n">
        <v>16</v>
      </c>
      <c r="I34" s="53" t="n">
        <v>16</v>
      </c>
      <c r="J34" s="53" t="n">
        <v>16</v>
      </c>
      <c r="K34" s="54"/>
      <c r="L34" s="54"/>
      <c r="M34" s="54"/>
      <c r="N34" s="54"/>
      <c r="O34" s="45" t="n">
        <f aca="false">H34+SUM(K34:N34)</f>
        <v>16</v>
      </c>
      <c r="P34" s="55" t="n">
        <v>4.08</v>
      </c>
      <c r="Q34" s="50" t="n">
        <f aca="false">ROUND(P34/$O34*100,0)</f>
        <v>26</v>
      </c>
      <c r="R34" s="54" t="n">
        <v>6.8</v>
      </c>
      <c r="S34" s="50" t="n">
        <f aca="false">ROUND(R34/$O34*100,0)</f>
        <v>43</v>
      </c>
      <c r="T34" s="54"/>
      <c r="U34" s="50" t="n">
        <f aca="false">ROUND(T34/$O34*100,0)</f>
        <v>0</v>
      </c>
      <c r="V34" s="54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50300</v>
      </c>
      <c r="B35" s="90" t="s">
        <v>310</v>
      </c>
      <c r="C35" s="79" t="n">
        <v>625004</v>
      </c>
      <c r="D35" s="96"/>
      <c r="E35" s="98" t="n">
        <v>41</v>
      </c>
      <c r="F35" s="79" t="s">
        <v>102</v>
      </c>
      <c r="G35" s="51" t="s">
        <v>182</v>
      </c>
      <c r="H35" s="53" t="n">
        <v>61</v>
      </c>
      <c r="I35" s="53" t="n">
        <v>61</v>
      </c>
      <c r="J35" s="53" t="n">
        <v>61</v>
      </c>
      <c r="K35" s="54"/>
      <c r="L35" s="54"/>
      <c r="M35" s="54"/>
      <c r="N35" s="54"/>
      <c r="O35" s="45" t="n">
        <f aca="false">H35+SUM(K35:N35)</f>
        <v>61</v>
      </c>
      <c r="P35" s="55" t="n">
        <v>15.3</v>
      </c>
      <c r="Q35" s="50" t="n">
        <f aca="false">ROUND(P35/$O35*100,0)</f>
        <v>25</v>
      </c>
      <c r="R35" s="54" t="n">
        <v>25.5</v>
      </c>
      <c r="S35" s="50" t="n">
        <f aca="false">ROUND(R35/$O35*100,0)</f>
        <v>42</v>
      </c>
      <c r="T35" s="54"/>
      <c r="U35" s="50" t="n">
        <f aca="false">ROUND(T35/$O35*100,0)</f>
        <v>0</v>
      </c>
      <c r="V35" s="54"/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50300</v>
      </c>
      <c r="B36" s="90" t="s">
        <v>310</v>
      </c>
      <c r="C36" s="79" t="n">
        <v>625005</v>
      </c>
      <c r="D36" s="96"/>
      <c r="E36" s="98" t="n">
        <v>41</v>
      </c>
      <c r="F36" s="79" t="s">
        <v>102</v>
      </c>
      <c r="G36" s="51" t="s">
        <v>183</v>
      </c>
      <c r="H36" s="53" t="n">
        <v>20</v>
      </c>
      <c r="I36" s="53" t="n">
        <v>20</v>
      </c>
      <c r="J36" s="53" t="n">
        <v>20</v>
      </c>
      <c r="K36" s="54"/>
      <c r="L36" s="54"/>
      <c r="M36" s="54"/>
      <c r="N36" s="54"/>
      <c r="O36" s="45" t="n">
        <f aca="false">H36+SUM(K36:N36)</f>
        <v>20</v>
      </c>
      <c r="P36" s="55" t="n">
        <v>5.1</v>
      </c>
      <c r="Q36" s="50" t="n">
        <f aca="false">ROUND(P36/$O36*100,0)</f>
        <v>26</v>
      </c>
      <c r="R36" s="54" t="n">
        <v>8.5</v>
      </c>
      <c r="S36" s="50" t="n">
        <f aca="false">ROUND(R36/$O36*100,0)</f>
        <v>43</v>
      </c>
      <c r="T36" s="54"/>
      <c r="U36" s="50" t="n">
        <f aca="false">ROUND(T36/$O36*100,0)</f>
        <v>0</v>
      </c>
      <c r="V36" s="54"/>
      <c r="W36" s="50" t="n">
        <f aca="false">ROUND(V36/$O36*100,0)</f>
        <v>0</v>
      </c>
    </row>
    <row r="37" customFormat="false" ht="12.8" hidden="false" customHeight="false" outlineLevel="0" collapsed="false">
      <c r="A37" s="82" t="n">
        <v>50300</v>
      </c>
      <c r="B37" s="90" t="s">
        <v>310</v>
      </c>
      <c r="C37" s="79" t="n">
        <v>625007</v>
      </c>
      <c r="D37" s="96"/>
      <c r="E37" s="98" t="n">
        <v>41</v>
      </c>
      <c r="F37" s="79" t="s">
        <v>102</v>
      </c>
      <c r="G37" s="51" t="s">
        <v>184</v>
      </c>
      <c r="H37" s="53" t="n">
        <v>97</v>
      </c>
      <c r="I37" s="53" t="n">
        <v>97</v>
      </c>
      <c r="J37" s="53" t="n">
        <v>97</v>
      </c>
      <c r="K37" s="54"/>
      <c r="L37" s="54"/>
      <c r="M37" s="54"/>
      <c r="N37" s="54"/>
      <c r="O37" s="45" t="n">
        <f aca="false">H37+SUM(K37:N37)</f>
        <v>97</v>
      </c>
      <c r="P37" s="55" t="n">
        <v>24.21</v>
      </c>
      <c r="Q37" s="50" t="n">
        <f aca="false">ROUND(P37/$O37*100,0)</f>
        <v>25</v>
      </c>
      <c r="R37" s="54" t="n">
        <v>40.35</v>
      </c>
      <c r="S37" s="50" t="n">
        <f aca="false">ROUND(R37/$O37*100,0)</f>
        <v>42</v>
      </c>
      <c r="T37" s="54"/>
      <c r="U37" s="50" t="n">
        <f aca="false">ROUND(T37/$O37*100,0)</f>
        <v>0</v>
      </c>
      <c r="V37" s="54"/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50300</v>
      </c>
      <c r="B38" s="90" t="s">
        <v>310</v>
      </c>
      <c r="C38" s="97" t="n">
        <v>620</v>
      </c>
      <c r="D38" s="73"/>
      <c r="E38" s="98" t="n">
        <v>41</v>
      </c>
      <c r="F38" s="74" t="s">
        <v>102</v>
      </c>
      <c r="G38" s="43" t="s">
        <v>186</v>
      </c>
      <c r="H38" s="45" t="n">
        <f aca="false">SUM(H31:H37)</f>
        <v>713</v>
      </c>
      <c r="I38" s="45" t="n">
        <f aca="false">SUM(I31:I37)</f>
        <v>713</v>
      </c>
      <c r="J38" s="45" t="n">
        <f aca="false">SUM(J31:J37)</f>
        <v>713</v>
      </c>
      <c r="K38" s="45" t="n">
        <f aca="false">SUM(K31:K37)</f>
        <v>0</v>
      </c>
      <c r="L38" s="45" t="n">
        <f aca="false">SUM(L31:L37)</f>
        <v>0</v>
      </c>
      <c r="M38" s="45" t="n">
        <f aca="false">SUM(M31:M37)</f>
        <v>0</v>
      </c>
      <c r="N38" s="45" t="n">
        <f aca="false">SUM(N31:N37)</f>
        <v>0</v>
      </c>
      <c r="O38" s="45" t="n">
        <f aca="false">SUM(O31:O37)</f>
        <v>713</v>
      </c>
      <c r="P38" s="49" t="n">
        <f aca="false">SUM(P31:P37)</f>
        <v>178.23</v>
      </c>
      <c r="Q38" s="50" t="n">
        <f aca="false">ROUND(P38/$O38*100,0)</f>
        <v>25</v>
      </c>
      <c r="R38" s="45" t="n">
        <f aca="false">SUM(R31:R37)</f>
        <v>297.05</v>
      </c>
      <c r="S38" s="50" t="n">
        <f aca="false">ROUND(R38/$O38*100,0)</f>
        <v>42</v>
      </c>
      <c r="T38" s="45" t="n">
        <f aca="false">SUM(T31:T37)</f>
        <v>0</v>
      </c>
      <c r="U38" s="50" t="n">
        <f aca="false">ROUND(T38/$O38*100,0)</f>
        <v>0</v>
      </c>
      <c r="V38" s="45" t="n">
        <f aca="false">SUM(V31:V37)</f>
        <v>0</v>
      </c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50300</v>
      </c>
      <c r="B39" s="90" t="s">
        <v>310</v>
      </c>
      <c r="C39" s="98" t="n">
        <v>632001</v>
      </c>
      <c r="D39" s="86"/>
      <c r="E39" s="98" t="n">
        <v>41</v>
      </c>
      <c r="F39" s="79" t="s">
        <v>102</v>
      </c>
      <c r="G39" s="56" t="s">
        <v>300</v>
      </c>
      <c r="H39" s="45" t="n">
        <v>9317</v>
      </c>
      <c r="I39" s="45" t="n">
        <f aca="false">H39</f>
        <v>9317</v>
      </c>
      <c r="J39" s="45" t="n">
        <f aca="false">I39</f>
        <v>9317</v>
      </c>
      <c r="K39" s="47"/>
      <c r="L39" s="47"/>
      <c r="M39" s="47"/>
      <c r="N39" s="47"/>
      <c r="O39" s="45" t="n">
        <f aca="false">H39+SUM(K39:N39)</f>
        <v>9317</v>
      </c>
      <c r="P39" s="49" t="n">
        <v>1694</v>
      </c>
      <c r="Q39" s="50" t="n">
        <f aca="false">ROUND(P39/$O39*100,0)</f>
        <v>18</v>
      </c>
      <c r="R39" s="47" t="n">
        <v>3388</v>
      </c>
      <c r="S39" s="50" t="n">
        <f aca="false">ROUND(R39/$O39*100,0)</f>
        <v>36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50300</v>
      </c>
      <c r="B40" s="90" t="s">
        <v>310</v>
      </c>
      <c r="C40" s="98" t="n">
        <v>633006</v>
      </c>
      <c r="D40" s="86"/>
      <c r="E40" s="98" t="n">
        <v>41</v>
      </c>
      <c r="F40" s="79" t="s">
        <v>102</v>
      </c>
      <c r="G40" s="56" t="s">
        <v>188</v>
      </c>
      <c r="H40" s="45" t="n">
        <v>2000</v>
      </c>
      <c r="I40" s="45" t="n">
        <f aca="false">H40</f>
        <v>2000</v>
      </c>
      <c r="J40" s="45" t="n">
        <f aca="false">I40</f>
        <v>2000</v>
      </c>
      <c r="K40" s="47"/>
      <c r="L40" s="47"/>
      <c r="M40" s="47"/>
      <c r="N40" s="47"/>
      <c r="O40" s="45" t="n">
        <f aca="false">H40+SUM(K40:N40)</f>
        <v>2000</v>
      </c>
      <c r="P40" s="49" t="n">
        <v>581.38</v>
      </c>
      <c r="Q40" s="50" t="n">
        <f aca="false">ROUND(P40/$O40*100,0)</f>
        <v>29</v>
      </c>
      <c r="R40" s="47" t="n">
        <v>581.38</v>
      </c>
      <c r="S40" s="50" t="n">
        <f aca="false">ROUND(R40/$O40*100,0)</f>
        <v>29</v>
      </c>
      <c r="T40" s="47"/>
      <c r="U40" s="50" t="n">
        <f aca="false">ROUND(T40/$O40*100,0)</f>
        <v>0</v>
      </c>
      <c r="V40" s="47"/>
      <c r="W40" s="50" t="n">
        <f aca="false">ROUND(V40/$O40*100,0)</f>
        <v>0</v>
      </c>
    </row>
    <row r="41" customFormat="false" ht="12.8" hidden="false" customHeight="false" outlineLevel="0" collapsed="false">
      <c r="A41" s="82" t="n">
        <v>50300</v>
      </c>
      <c r="B41" s="90" t="s">
        <v>310</v>
      </c>
      <c r="C41" s="98" t="n">
        <v>637027</v>
      </c>
      <c r="D41" s="86"/>
      <c r="E41" s="98" t="n">
        <v>41</v>
      </c>
      <c r="F41" s="79" t="s">
        <v>102</v>
      </c>
      <c r="G41" s="56" t="s">
        <v>224</v>
      </c>
      <c r="H41" s="45" t="n">
        <v>2040</v>
      </c>
      <c r="I41" s="45" t="n">
        <f aca="false">H41</f>
        <v>2040</v>
      </c>
      <c r="J41" s="45" t="n">
        <f aca="false">I41</f>
        <v>2040</v>
      </c>
      <c r="K41" s="47"/>
      <c r="L41" s="47"/>
      <c r="M41" s="47"/>
      <c r="N41" s="47"/>
      <c r="O41" s="45" t="n">
        <f aca="false">H41+SUM(K41:N41)</f>
        <v>2040</v>
      </c>
      <c r="P41" s="49" t="n">
        <v>510</v>
      </c>
      <c r="Q41" s="50" t="n">
        <f aca="false">ROUND(P41/$O41*100,0)</f>
        <v>25</v>
      </c>
      <c r="R41" s="47" t="n">
        <v>850</v>
      </c>
      <c r="S41" s="50" t="n">
        <f aca="false">ROUND(R41/$O41*100,0)</f>
        <v>42</v>
      </c>
      <c r="T41" s="47"/>
      <c r="U41" s="50" t="n">
        <f aca="false">ROUND(T41/$O41*100,0)</f>
        <v>0</v>
      </c>
      <c r="V41" s="47"/>
      <c r="W41" s="50" t="n">
        <f aca="false">ROUND(V41/$O41*100,0)</f>
        <v>0</v>
      </c>
    </row>
    <row r="42" customFormat="false" ht="12.8" hidden="false" customHeight="false" outlineLevel="0" collapsed="false">
      <c r="A42" s="82" t="n">
        <v>50300</v>
      </c>
      <c r="B42" s="79"/>
      <c r="C42" s="79"/>
      <c r="D42" s="96"/>
      <c r="E42" s="79"/>
      <c r="F42" s="79"/>
      <c r="G42" s="57" t="s">
        <v>53</v>
      </c>
      <c r="H42" s="41" t="n">
        <f aca="false">H38+SUM(H39:H41)</f>
        <v>14070</v>
      </c>
      <c r="I42" s="41" t="n">
        <f aca="false">I38+SUM(I39:I41)</f>
        <v>14070</v>
      </c>
      <c r="J42" s="41" t="n">
        <f aca="false">J38+SUM(J39:J41)</f>
        <v>14070</v>
      </c>
      <c r="K42" s="41" t="n">
        <f aca="false">K38+SUM(K39:K41)</f>
        <v>0</v>
      </c>
      <c r="L42" s="41" t="n">
        <f aca="false">L38+SUM(L39:L41)</f>
        <v>0</v>
      </c>
      <c r="M42" s="41" t="n">
        <f aca="false">M38+SUM(M39:M41)</f>
        <v>0</v>
      </c>
      <c r="N42" s="41" t="n">
        <f aca="false">N38+SUM(N39:N41)</f>
        <v>0</v>
      </c>
      <c r="O42" s="41" t="n">
        <f aca="false">O38+SUM(O39:O41)</f>
        <v>14070</v>
      </c>
      <c r="P42" s="37" t="n">
        <f aca="false">P38+SUM(P39:P41)</f>
        <v>2963.61</v>
      </c>
      <c r="Q42" s="40" t="n">
        <f aca="false">ROUND(P42/$O42*100,0)</f>
        <v>21</v>
      </c>
      <c r="R42" s="41" t="n">
        <f aca="false">R38+SUM(R39:R41)</f>
        <v>5116.43</v>
      </c>
      <c r="S42" s="40" t="n">
        <f aca="false">ROUND(R42/$O42*100,0)</f>
        <v>36</v>
      </c>
      <c r="T42" s="41" t="n">
        <f aca="false">T38+SUM(T39:T41)</f>
        <v>0</v>
      </c>
      <c r="U42" s="40" t="n">
        <f aca="false">ROUND(T42/$O42*100,0)</f>
        <v>0</v>
      </c>
      <c r="V42" s="41" t="n">
        <f aca="false">V38+SUM(V39:V41)</f>
        <v>0</v>
      </c>
      <c r="W42" s="40" t="n">
        <f aca="false">ROUND(V42/$O42*100,0)</f>
        <v>0</v>
      </c>
    </row>
    <row r="43" customFormat="false" ht="12.8" hidden="false" customHeight="false" outlineLevel="0" collapsed="false">
      <c r="A43" s="82" t="n">
        <v>50400</v>
      </c>
      <c r="B43" s="90" t="s">
        <v>311</v>
      </c>
      <c r="C43" s="98" t="n">
        <v>637002</v>
      </c>
      <c r="D43" s="86"/>
      <c r="E43" s="98" t="n">
        <v>41</v>
      </c>
      <c r="F43" s="79" t="s">
        <v>102</v>
      </c>
      <c r="G43" s="56" t="s">
        <v>312</v>
      </c>
      <c r="H43" s="45" t="n">
        <v>250</v>
      </c>
      <c r="I43" s="45" t="n">
        <v>0</v>
      </c>
      <c r="J43" s="45" t="n">
        <v>0</v>
      </c>
      <c r="K43" s="47"/>
      <c r="L43" s="47"/>
      <c r="M43" s="47"/>
      <c r="N43" s="47"/>
      <c r="O43" s="45" t="n">
        <f aca="false">H43+SUM(K43:N43)</f>
        <v>250</v>
      </c>
      <c r="P43" s="49" t="n">
        <v>250</v>
      </c>
      <c r="Q43" s="50" t="n">
        <f aca="false">ROUND(P43/$O43*100,0)</f>
        <v>100</v>
      </c>
      <c r="R43" s="47" t="n">
        <v>250</v>
      </c>
      <c r="S43" s="50" t="n">
        <f aca="false">ROUND(R43/$O43*100,0)</f>
        <v>100</v>
      </c>
      <c r="T43" s="47"/>
      <c r="U43" s="50" t="n">
        <f aca="false">ROUND(T43/$O43*100,0)</f>
        <v>0</v>
      </c>
      <c r="V43" s="47"/>
      <c r="W43" s="50" t="n">
        <f aca="false">ROUND(V43/$O43*100,0)</f>
        <v>0</v>
      </c>
    </row>
    <row r="44" customFormat="false" ht="12.8" hidden="false" customHeight="false" outlineLevel="0" collapsed="false">
      <c r="A44" s="82" t="n">
        <v>50400</v>
      </c>
      <c r="B44" s="90" t="s">
        <v>311</v>
      </c>
      <c r="C44" s="98" t="n">
        <v>637015</v>
      </c>
      <c r="D44" s="86"/>
      <c r="E44" s="98" t="n">
        <v>41</v>
      </c>
      <c r="F44" s="79" t="s">
        <v>102</v>
      </c>
      <c r="G44" s="56" t="s">
        <v>261</v>
      </c>
      <c r="H44" s="45" t="n">
        <v>0</v>
      </c>
      <c r="I44" s="45" t="n">
        <v>0</v>
      </c>
      <c r="J44" s="45" t="n">
        <v>0</v>
      </c>
      <c r="K44" s="47" t="n">
        <v>55</v>
      </c>
      <c r="L44" s="47"/>
      <c r="M44" s="47"/>
      <c r="N44" s="47"/>
      <c r="O44" s="45" t="n">
        <f aca="false">H44+SUM(K44:N44)</f>
        <v>55</v>
      </c>
      <c r="P44" s="49" t="n">
        <v>0</v>
      </c>
      <c r="Q44" s="50" t="n">
        <f aca="false">ROUND(P44/$O44*100,0)</f>
        <v>0</v>
      </c>
      <c r="R44" s="47" t="n">
        <v>55</v>
      </c>
      <c r="S44" s="50" t="n">
        <f aca="false">ROUND(R44/$O44*100,0)</f>
        <v>100</v>
      </c>
      <c r="T44" s="47"/>
      <c r="U44" s="50" t="n">
        <f aca="false">ROUND(T44/$O44*100,0)</f>
        <v>0</v>
      </c>
      <c r="V44" s="47"/>
      <c r="W44" s="50" t="n">
        <f aca="false">ROUND(V44/$O44*100,0)</f>
        <v>0</v>
      </c>
    </row>
    <row r="45" customFormat="false" ht="12.8" hidden="false" customHeight="false" outlineLevel="0" collapsed="false">
      <c r="A45" s="82" t="n">
        <v>50400</v>
      </c>
      <c r="B45" s="90" t="s">
        <v>311</v>
      </c>
      <c r="C45" s="98" t="n">
        <v>713003</v>
      </c>
      <c r="D45" s="86"/>
      <c r="E45" s="90" t="s">
        <v>145</v>
      </c>
      <c r="F45" s="79" t="s">
        <v>195</v>
      </c>
      <c r="G45" s="56" t="s">
        <v>257</v>
      </c>
      <c r="H45" s="45" t="n">
        <v>9703.68</v>
      </c>
      <c r="I45" s="45" t="n">
        <v>0</v>
      </c>
      <c r="J45" s="45" t="n">
        <v>0</v>
      </c>
      <c r="K45" s="47"/>
      <c r="L45" s="47"/>
      <c r="M45" s="47"/>
      <c r="N45" s="47"/>
      <c r="O45" s="45" t="n">
        <f aca="false">H45+SUM(K45:N45)</f>
        <v>9703.68</v>
      </c>
      <c r="P45" s="49" t="n">
        <v>9703.68</v>
      </c>
      <c r="Q45" s="50" t="n">
        <f aca="false">ROUND(P45/$O45*100,0)</f>
        <v>100</v>
      </c>
      <c r="R45" s="47" t="n">
        <v>9703.68</v>
      </c>
      <c r="S45" s="50" t="n">
        <f aca="false">ROUND(R45/$O45*100,0)</f>
        <v>100</v>
      </c>
      <c r="T45" s="47"/>
      <c r="U45" s="50" t="n">
        <f aca="false">ROUND(T45/$O45*100,0)</f>
        <v>0</v>
      </c>
      <c r="V45" s="47"/>
      <c r="W45" s="50" t="n">
        <f aca="false">ROUND(V45/$O45*100,0)</f>
        <v>0</v>
      </c>
    </row>
    <row r="46" customFormat="false" ht="12.8" hidden="false" customHeight="false" outlineLevel="0" collapsed="false">
      <c r="A46" s="82" t="n">
        <v>50400</v>
      </c>
      <c r="B46" s="90" t="s">
        <v>311</v>
      </c>
      <c r="C46" s="98" t="n">
        <v>713003</v>
      </c>
      <c r="D46" s="86"/>
      <c r="E46" s="98" t="n">
        <v>41</v>
      </c>
      <c r="F46" s="79" t="s">
        <v>195</v>
      </c>
      <c r="G46" s="56" t="s">
        <v>257</v>
      </c>
      <c r="H46" s="45" t="n">
        <v>2426</v>
      </c>
      <c r="I46" s="45" t="n">
        <v>0</v>
      </c>
      <c r="J46" s="45" t="n">
        <v>0</v>
      </c>
      <c r="K46" s="47"/>
      <c r="L46" s="47"/>
      <c r="M46" s="47"/>
      <c r="N46" s="47"/>
      <c r="O46" s="45" t="n">
        <f aca="false">H46+SUM(K46:N46)</f>
        <v>2426</v>
      </c>
      <c r="P46" s="49" t="n">
        <v>2425.92</v>
      </c>
      <c r="Q46" s="50" t="n">
        <f aca="false">ROUND(P46/$O46*100,0)</f>
        <v>100</v>
      </c>
      <c r="R46" s="47" t="n">
        <v>2425.92</v>
      </c>
      <c r="S46" s="50" t="n">
        <f aca="false">ROUND(R46/$O46*100,0)</f>
        <v>100</v>
      </c>
      <c r="T46" s="47"/>
      <c r="U46" s="50" t="n">
        <f aca="false">ROUND(T46/$O46*100,0)</f>
        <v>0</v>
      </c>
      <c r="V46" s="47"/>
      <c r="W46" s="50" t="n">
        <f aca="false">ROUND(V46/$O46*100,0)</f>
        <v>0</v>
      </c>
    </row>
    <row r="47" customFormat="false" ht="12.8" hidden="false" customHeight="false" outlineLevel="0" collapsed="false">
      <c r="A47" s="82" t="n">
        <v>50400</v>
      </c>
      <c r="B47" s="90" t="s">
        <v>311</v>
      </c>
      <c r="C47" s="98" t="n">
        <v>719014</v>
      </c>
      <c r="D47" s="86"/>
      <c r="E47" s="90" t="s">
        <v>145</v>
      </c>
      <c r="F47" s="79" t="s">
        <v>195</v>
      </c>
      <c r="G47" s="56" t="s">
        <v>313</v>
      </c>
      <c r="H47" s="45" t="n">
        <v>296.32</v>
      </c>
      <c r="I47" s="45" t="n">
        <v>0</v>
      </c>
      <c r="J47" s="45" t="n">
        <v>0</v>
      </c>
      <c r="K47" s="47"/>
      <c r="L47" s="47"/>
      <c r="M47" s="47"/>
      <c r="N47" s="47"/>
      <c r="O47" s="45" t="n">
        <f aca="false">H47+SUM(K47:N47)</f>
        <v>296.32</v>
      </c>
      <c r="P47" s="49" t="n">
        <v>0</v>
      </c>
      <c r="Q47" s="50" t="n">
        <f aca="false">ROUND(P47/$O47*100,0)</f>
        <v>0</v>
      </c>
      <c r="R47" s="47" t="n">
        <v>296.32</v>
      </c>
      <c r="S47" s="50" t="n">
        <f aca="false">ROUND(R47/$O47*100,0)</f>
        <v>100</v>
      </c>
      <c r="T47" s="47"/>
      <c r="U47" s="50" t="n">
        <f aca="false">ROUND(T47/$O47*100,0)</f>
        <v>0</v>
      </c>
      <c r="V47" s="47"/>
      <c r="W47" s="50" t="n">
        <f aca="false">ROUND(V47/$O47*100,0)</f>
        <v>0</v>
      </c>
    </row>
    <row r="48" customFormat="false" ht="12.8" hidden="false" customHeight="false" outlineLevel="0" collapsed="false">
      <c r="A48" s="82" t="n">
        <v>50400</v>
      </c>
      <c r="B48" s="79"/>
      <c r="C48" s="79"/>
      <c r="D48" s="96"/>
      <c r="E48" s="79"/>
      <c r="F48" s="79"/>
      <c r="G48" s="57" t="s">
        <v>314</v>
      </c>
      <c r="H48" s="41" t="n">
        <f aca="false">SUM(H43:H47)</f>
        <v>12676</v>
      </c>
      <c r="I48" s="41" t="n">
        <f aca="false">SUM(I43:I47)</f>
        <v>0</v>
      </c>
      <c r="J48" s="41" t="n">
        <f aca="false">SUM(J43:J47)</f>
        <v>0</v>
      </c>
      <c r="K48" s="41" t="n">
        <f aca="false">SUM(K43:K47)</f>
        <v>55</v>
      </c>
      <c r="L48" s="41" t="n">
        <f aca="false">SUM(L43:L47)</f>
        <v>0</v>
      </c>
      <c r="M48" s="41" t="n">
        <f aca="false">SUM(M43:M47)</f>
        <v>0</v>
      </c>
      <c r="N48" s="41" t="n">
        <f aca="false">SUM(N43:N47)</f>
        <v>0</v>
      </c>
      <c r="O48" s="41" t="n">
        <f aca="false">SUM(O43:O47)</f>
        <v>12731</v>
      </c>
      <c r="P48" s="37" t="n">
        <f aca="false">SUM(P43:P47)</f>
        <v>12379.6</v>
      </c>
      <c r="Q48" s="40" t="n">
        <f aca="false">ROUND(P48/$O48*100,0)</f>
        <v>97</v>
      </c>
      <c r="R48" s="41" t="n">
        <f aca="false">SUM(R43:R47)</f>
        <v>12730.92</v>
      </c>
      <c r="S48" s="40" t="n">
        <f aca="false">ROUND(R48/$O48*100,0)</f>
        <v>100</v>
      </c>
      <c r="T48" s="41" t="n">
        <f aca="false">SUM(T43:T47)</f>
        <v>0</v>
      </c>
      <c r="U48" s="40" t="n">
        <f aca="false">ROUND(T48/$O48*100,0)</f>
        <v>0</v>
      </c>
      <c r="V48" s="41" t="n">
        <f aca="false">SUM(V43:V47)</f>
        <v>0</v>
      </c>
      <c r="W48" s="40" t="n">
        <f aca="false">ROUND(V48/$O48*100,0)</f>
        <v>0</v>
      </c>
    </row>
    <row r="49" customFormat="false" ht="12.8" hidden="false" customHeight="false" outlineLevel="0" collapsed="false">
      <c r="A49" s="82" t="n">
        <v>50000</v>
      </c>
      <c r="B49" s="79"/>
      <c r="C49" s="79"/>
      <c r="D49" s="96"/>
      <c r="E49" s="79"/>
      <c r="F49" s="79"/>
      <c r="G49" s="57" t="s">
        <v>216</v>
      </c>
      <c r="H49" s="41" t="n">
        <f aca="false">H20+H30+H42+H48</f>
        <v>35588</v>
      </c>
      <c r="I49" s="41" t="n">
        <f aca="false">I20+I30+I42+I48</f>
        <v>22582</v>
      </c>
      <c r="J49" s="41" t="n">
        <f aca="false">J20+J30+J42+J48</f>
        <v>22582</v>
      </c>
      <c r="K49" s="41" t="n">
        <f aca="false">K20+K30+K42+K48</f>
        <v>199.4</v>
      </c>
      <c r="L49" s="41" t="n">
        <f aca="false">L20+L30+L42+L48</f>
        <v>0</v>
      </c>
      <c r="M49" s="41" t="n">
        <f aca="false">M20+M30+M42+M48</f>
        <v>0</v>
      </c>
      <c r="N49" s="41" t="n">
        <f aca="false">N20+N30+N42+N48</f>
        <v>0</v>
      </c>
      <c r="O49" s="41" t="n">
        <f aca="false">O20+O30+O42+O48</f>
        <v>35787.4</v>
      </c>
      <c r="P49" s="37" t="n">
        <f aca="false">P20+P30+P42+P48</f>
        <v>16000.15</v>
      </c>
      <c r="Q49" s="40" t="n">
        <f aca="false">ROUND(P49/$O49*100,0)</f>
        <v>45</v>
      </c>
      <c r="R49" s="41" t="n">
        <f aca="false">R20+R30+R42+R48</f>
        <v>21518.5</v>
      </c>
      <c r="S49" s="40" t="n">
        <f aca="false">ROUND(R49/$O49*100,0)</f>
        <v>60</v>
      </c>
      <c r="T49" s="41" t="n">
        <f aca="false">T20+T30+T42+T48</f>
        <v>0</v>
      </c>
      <c r="U49" s="40" t="n">
        <f aca="false">ROUND(T49/$O49*100,0)</f>
        <v>0</v>
      </c>
      <c r="V49" s="41" t="n">
        <f aca="false">V20+V30+V42+V48</f>
        <v>0</v>
      </c>
      <c r="W49" s="40" t="n">
        <f aca="false">ROUND(V49/$O49*100,0)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5" activeCellId="0" sqref="K15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315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60100</v>
      </c>
      <c r="B3" s="90" t="s">
        <v>316</v>
      </c>
      <c r="C3" s="98" t="n">
        <v>633004</v>
      </c>
      <c r="D3" s="86"/>
      <c r="E3" s="98" t="n">
        <v>41</v>
      </c>
      <c r="F3" s="79" t="s">
        <v>102</v>
      </c>
      <c r="G3" s="56" t="s">
        <v>118</v>
      </c>
      <c r="H3" s="45" t="n">
        <v>2200</v>
      </c>
      <c r="I3" s="45" t="n">
        <f aca="false">H3</f>
        <v>2200</v>
      </c>
      <c r="J3" s="45" t="n">
        <f aca="false">I3</f>
        <v>2200</v>
      </c>
      <c r="K3" s="47"/>
      <c r="L3" s="47"/>
      <c r="M3" s="47"/>
      <c r="N3" s="47"/>
      <c r="O3" s="45" t="n">
        <f aca="false">H3+SUM(K3:N3)</f>
        <v>2200</v>
      </c>
      <c r="P3" s="49" t="n">
        <v>597.6</v>
      </c>
      <c r="Q3" s="50" t="n">
        <f aca="false">ROUND(P3/$O3*100,0)</f>
        <v>27</v>
      </c>
      <c r="R3" s="47" t="n">
        <v>597.6</v>
      </c>
      <c r="S3" s="50" t="n">
        <f aca="false">ROUND(R3/$O3*100,0)</f>
        <v>27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82" t="n">
        <v>60100</v>
      </c>
      <c r="B4" s="90" t="s">
        <v>316</v>
      </c>
      <c r="C4" s="98" t="n">
        <v>637004</v>
      </c>
      <c r="D4" s="86"/>
      <c r="E4" s="98" t="n">
        <v>41</v>
      </c>
      <c r="F4" s="79" t="s">
        <v>102</v>
      </c>
      <c r="G4" s="56" t="s">
        <v>317</v>
      </c>
      <c r="H4" s="45" t="n">
        <f aca="false">12900+2700+4606</f>
        <v>20206</v>
      </c>
      <c r="I4" s="45" t="n">
        <f aca="false">H4</f>
        <v>20206</v>
      </c>
      <c r="J4" s="45" t="n">
        <f aca="false">I4</f>
        <v>20206</v>
      </c>
      <c r="K4" s="47"/>
      <c r="L4" s="47"/>
      <c r="M4" s="47"/>
      <c r="N4" s="47"/>
      <c r="O4" s="45" t="n">
        <f aca="false">H4+SUM(K4:N4)</f>
        <v>20206</v>
      </c>
      <c r="P4" s="49" t="n">
        <v>3847.25</v>
      </c>
      <c r="Q4" s="50" t="n">
        <f aca="false">ROUND(P4/$O4*100,0)</f>
        <v>19</v>
      </c>
      <c r="R4" s="47" t="n">
        <v>9580.73</v>
      </c>
      <c r="S4" s="50" t="n">
        <f aca="false">ROUND(R4/$O4*100,0)</f>
        <v>47</v>
      </c>
      <c r="T4" s="47"/>
      <c r="U4" s="50" t="n">
        <f aca="false">ROUND(T4/$O4*100,0)</f>
        <v>0</v>
      </c>
      <c r="V4" s="47"/>
      <c r="W4" s="50" t="n">
        <f aca="false">ROUND(V4/$O4*100,0)</f>
        <v>0</v>
      </c>
    </row>
    <row r="5" customFormat="false" ht="12.8" hidden="false" customHeight="false" outlineLevel="0" collapsed="false">
      <c r="A5" s="82" t="n">
        <v>60100</v>
      </c>
      <c r="B5" s="90" t="s">
        <v>316</v>
      </c>
      <c r="C5" s="98" t="n">
        <v>637012</v>
      </c>
      <c r="D5" s="86" t="n">
        <v>1</v>
      </c>
      <c r="E5" s="98" t="n">
        <v>41</v>
      </c>
      <c r="F5" s="79" t="s">
        <v>102</v>
      </c>
      <c r="G5" s="56" t="s">
        <v>318</v>
      </c>
      <c r="H5" s="45" t="n">
        <v>9900</v>
      </c>
      <c r="I5" s="45" t="n">
        <f aca="false">H5</f>
        <v>9900</v>
      </c>
      <c r="J5" s="45" t="n">
        <f aca="false">I5</f>
        <v>9900</v>
      </c>
      <c r="K5" s="47" t="n">
        <v>4600</v>
      </c>
      <c r="L5" s="47"/>
      <c r="M5" s="47"/>
      <c r="N5" s="47"/>
      <c r="O5" s="45" t="n">
        <f aca="false">H5+SUM(K5:N5)</f>
        <v>14500</v>
      </c>
      <c r="P5" s="49" t="n">
        <v>2735.94</v>
      </c>
      <c r="Q5" s="50" t="n">
        <f aca="false">ROUND(P5/$O5*100,0)</f>
        <v>19</v>
      </c>
      <c r="R5" s="47" t="n">
        <v>7242.37</v>
      </c>
      <c r="S5" s="50" t="n">
        <f aca="false">ROUND(R5/$O5*100,0)</f>
        <v>50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82" t="n">
        <v>60100</v>
      </c>
      <c r="B6" s="90" t="s">
        <v>316</v>
      </c>
      <c r="C6" s="98" t="n">
        <v>637012</v>
      </c>
      <c r="D6" s="86" t="n">
        <v>2</v>
      </c>
      <c r="E6" s="98" t="n">
        <v>41</v>
      </c>
      <c r="F6" s="79" t="s">
        <v>102</v>
      </c>
      <c r="G6" s="56" t="s">
        <v>319</v>
      </c>
      <c r="H6" s="45" t="n">
        <v>2300</v>
      </c>
      <c r="I6" s="45" t="n">
        <f aca="false">H6</f>
        <v>2300</v>
      </c>
      <c r="J6" s="45" t="n">
        <f aca="false">I6</f>
        <v>2300</v>
      </c>
      <c r="K6" s="47" t="n">
        <v>3000</v>
      </c>
      <c r="L6" s="47"/>
      <c r="M6" s="47"/>
      <c r="N6" s="47"/>
      <c r="O6" s="45" t="n">
        <f aca="false">H6+SUM(K6:N6)</f>
        <v>5300</v>
      </c>
      <c r="P6" s="49" t="n">
        <v>1028.9</v>
      </c>
      <c r="Q6" s="50" t="n">
        <f aca="false">ROUND(P6/$O6*100,0)</f>
        <v>19</v>
      </c>
      <c r="R6" s="47" t="n">
        <v>2651.88</v>
      </c>
      <c r="S6" s="50" t="n">
        <f aca="false">ROUND(R6/$O6*100,0)</f>
        <v>50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60100</v>
      </c>
      <c r="B7" s="79"/>
      <c r="C7" s="79"/>
      <c r="D7" s="96"/>
      <c r="E7" s="79"/>
      <c r="F7" s="79"/>
      <c r="G7" s="57" t="s">
        <v>56</v>
      </c>
      <c r="H7" s="41" t="n">
        <f aca="false">SUM(H3:H6)</f>
        <v>34606</v>
      </c>
      <c r="I7" s="41" t="n">
        <f aca="false">SUM(I3:I6)</f>
        <v>34606</v>
      </c>
      <c r="J7" s="41" t="n">
        <f aca="false">SUM(J3:J6)</f>
        <v>34606</v>
      </c>
      <c r="K7" s="41" t="n">
        <f aca="false">SUM(K3:K6)</f>
        <v>7600</v>
      </c>
      <c r="L7" s="41" t="n">
        <f aca="false">SUM(L3:L6)</f>
        <v>0</v>
      </c>
      <c r="M7" s="41" t="n">
        <f aca="false">SUM(M3:M6)</f>
        <v>0</v>
      </c>
      <c r="N7" s="41" t="n">
        <f aca="false">SUM(N3:N6)</f>
        <v>0</v>
      </c>
      <c r="O7" s="41" t="n">
        <f aca="false">SUM(O3:O6)</f>
        <v>42206</v>
      </c>
      <c r="P7" s="37" t="n">
        <f aca="false">SUM(P3:P6)</f>
        <v>8209.69</v>
      </c>
      <c r="Q7" s="40" t="n">
        <f aca="false">ROUND(P7/$O7*100,0)</f>
        <v>19</v>
      </c>
      <c r="R7" s="41" t="n">
        <f aca="false">SUM(R3:R6)</f>
        <v>20072.58</v>
      </c>
      <c r="S7" s="40" t="n">
        <f aca="false">ROUND(R7/$O7*100,0)</f>
        <v>48</v>
      </c>
      <c r="T7" s="41" t="n">
        <f aca="false">SUM(T3:T6)</f>
        <v>0</v>
      </c>
      <c r="U7" s="40" t="n">
        <f aca="false">ROUND(T7/$O7*100,0)</f>
        <v>0</v>
      </c>
      <c r="V7" s="41" t="n">
        <f aca="false">SUM(V3:V6)</f>
        <v>0</v>
      </c>
      <c r="W7" s="40" t="n">
        <f aca="false">ROUND(V7/$O7*100,0)</f>
        <v>0</v>
      </c>
    </row>
    <row r="8" customFormat="false" ht="12.8" hidden="false" customHeight="false" outlineLevel="0" collapsed="false">
      <c r="A8" s="82" t="n">
        <v>60200</v>
      </c>
      <c r="B8" s="90" t="s">
        <v>316</v>
      </c>
      <c r="C8" s="98" t="n">
        <v>633006</v>
      </c>
      <c r="D8" s="86"/>
      <c r="E8" s="98" t="n">
        <v>41</v>
      </c>
      <c r="F8" s="79" t="s">
        <v>102</v>
      </c>
      <c r="G8" s="56" t="s">
        <v>320</v>
      </c>
      <c r="H8" s="45" t="n">
        <v>1250</v>
      </c>
      <c r="I8" s="45" t="n">
        <f aca="false">H8</f>
        <v>1250</v>
      </c>
      <c r="J8" s="45" t="n">
        <f aca="false">I8</f>
        <v>1250</v>
      </c>
      <c r="K8" s="47"/>
      <c r="L8" s="47"/>
      <c r="M8" s="47"/>
      <c r="N8" s="47"/>
      <c r="O8" s="45" t="n">
        <f aca="false">H8+SUM(K8:N8)</f>
        <v>1250</v>
      </c>
      <c r="P8" s="49" t="n">
        <v>745.2</v>
      </c>
      <c r="Q8" s="50" t="n">
        <f aca="false">ROUND(P8/$O8*100,0)</f>
        <v>60</v>
      </c>
      <c r="R8" s="47" t="n">
        <v>1146.93</v>
      </c>
      <c r="S8" s="50" t="n">
        <f aca="false">ROUND(R8/$O8*100,0)</f>
        <v>92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60200</v>
      </c>
      <c r="B9" s="90" t="s">
        <v>316</v>
      </c>
      <c r="C9" s="98" t="n">
        <v>637004</v>
      </c>
      <c r="D9" s="86"/>
      <c r="E9" s="98" t="n">
        <v>41</v>
      </c>
      <c r="F9" s="79" t="s">
        <v>102</v>
      </c>
      <c r="G9" s="56" t="s">
        <v>321</v>
      </c>
      <c r="H9" s="45" t="n">
        <v>2800</v>
      </c>
      <c r="I9" s="45" t="n">
        <f aca="false">H9</f>
        <v>2800</v>
      </c>
      <c r="J9" s="45" t="n">
        <f aca="false">I9</f>
        <v>2800</v>
      </c>
      <c r="K9" s="47"/>
      <c r="L9" s="47"/>
      <c r="M9" s="47"/>
      <c r="N9" s="47"/>
      <c r="O9" s="45" t="n">
        <f aca="false">H9+SUM(K9:N9)</f>
        <v>2800</v>
      </c>
      <c r="P9" s="49" t="n">
        <v>638.01</v>
      </c>
      <c r="Q9" s="50" t="n">
        <f aca="false">ROUND(P9/$O9*100,0)</f>
        <v>23</v>
      </c>
      <c r="R9" s="47" t="n">
        <v>1012.25</v>
      </c>
      <c r="S9" s="50" t="n">
        <f aca="false">ROUND(R9/$O9*100,0)</f>
        <v>36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60200</v>
      </c>
      <c r="B10" s="79"/>
      <c r="C10" s="79"/>
      <c r="D10" s="96"/>
      <c r="E10" s="79"/>
      <c r="F10" s="79"/>
      <c r="G10" s="57" t="s">
        <v>57</v>
      </c>
      <c r="H10" s="41" t="n">
        <f aca="false">SUM(H8:H9)</f>
        <v>4050</v>
      </c>
      <c r="I10" s="41" t="n">
        <f aca="false">SUM(I8:I9)</f>
        <v>4050</v>
      </c>
      <c r="J10" s="41" t="n">
        <f aca="false">SUM(J8:J9)</f>
        <v>4050</v>
      </c>
      <c r="K10" s="41" t="n">
        <f aca="false">SUM(K8:K9)</f>
        <v>0</v>
      </c>
      <c r="L10" s="41" t="n">
        <f aca="false">SUM(L8:L9)</f>
        <v>0</v>
      </c>
      <c r="M10" s="41" t="n">
        <f aca="false">SUM(M8:M9)</f>
        <v>0</v>
      </c>
      <c r="N10" s="41" t="n">
        <f aca="false">SUM(N8:N9)</f>
        <v>0</v>
      </c>
      <c r="O10" s="41" t="n">
        <f aca="false">SUM(O8:O9)</f>
        <v>4050</v>
      </c>
      <c r="P10" s="37" t="n">
        <f aca="false">SUM(P8:P9)</f>
        <v>1383.21</v>
      </c>
      <c r="Q10" s="40" t="n">
        <f aca="false">ROUND(P10/$O10*100,0)</f>
        <v>34</v>
      </c>
      <c r="R10" s="41" t="n">
        <f aca="false">SUM(R8:R9)</f>
        <v>2159.18</v>
      </c>
      <c r="S10" s="40" t="n">
        <f aca="false">ROUND(R10/$O10*100,0)</f>
        <v>53</v>
      </c>
      <c r="T10" s="41" t="n">
        <f aca="false">SUM(T8:T9)</f>
        <v>0</v>
      </c>
      <c r="U10" s="40" t="n">
        <f aca="false">ROUND(T10/$O10*100,0)</f>
        <v>0</v>
      </c>
      <c r="V10" s="41" t="n">
        <f aca="false">SUM(V8:V9)</f>
        <v>0</v>
      </c>
      <c r="W10" s="40" t="n">
        <f aca="false">ROUND(V10/$O10*100,0)</f>
        <v>0</v>
      </c>
    </row>
    <row r="11" customFormat="false" ht="12.8" hidden="false" customHeight="false" outlineLevel="0" collapsed="false">
      <c r="A11" s="82" t="n">
        <v>60300</v>
      </c>
      <c r="B11" s="90" t="s">
        <v>316</v>
      </c>
      <c r="C11" s="98" t="n">
        <v>637004</v>
      </c>
      <c r="D11" s="86"/>
      <c r="E11" s="98" t="n">
        <v>41</v>
      </c>
      <c r="F11" s="79" t="s">
        <v>102</v>
      </c>
      <c r="G11" s="56" t="s">
        <v>207</v>
      </c>
      <c r="H11" s="45" t="n">
        <v>1000</v>
      </c>
      <c r="I11" s="45" t="n">
        <f aca="false">H11</f>
        <v>1000</v>
      </c>
      <c r="J11" s="45" t="n">
        <f aca="false">I11</f>
        <v>1000</v>
      </c>
      <c r="K11" s="47"/>
      <c r="L11" s="47"/>
      <c r="M11" s="47"/>
      <c r="N11" s="47"/>
      <c r="O11" s="45" t="n">
        <f aca="false">H11+SUM(K11:N11)</f>
        <v>1000</v>
      </c>
      <c r="P11" s="49" t="n">
        <v>0</v>
      </c>
      <c r="Q11" s="50" t="n">
        <f aca="false">ROUND(P11/$O11*100,0)</f>
        <v>0</v>
      </c>
      <c r="R11" s="47" t="n">
        <v>0</v>
      </c>
      <c r="S11" s="50" t="n">
        <f aca="false">ROUND(R11/$O11*100,0)</f>
        <v>0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60300</v>
      </c>
      <c r="B12" s="90" t="s">
        <v>316</v>
      </c>
      <c r="C12" s="98" t="n">
        <v>637031</v>
      </c>
      <c r="D12" s="86"/>
      <c r="E12" s="98" t="n">
        <v>41</v>
      </c>
      <c r="F12" s="79" t="s">
        <v>102</v>
      </c>
      <c r="G12" s="56" t="s">
        <v>322</v>
      </c>
      <c r="H12" s="45" t="n">
        <v>2000</v>
      </c>
      <c r="I12" s="45" t="n">
        <v>0</v>
      </c>
      <c r="J12" s="45" t="n">
        <v>0</v>
      </c>
      <c r="K12" s="47"/>
      <c r="L12" s="47"/>
      <c r="M12" s="47"/>
      <c r="N12" s="47"/>
      <c r="O12" s="45" t="n">
        <f aca="false">H12+SUM(K12:N12)</f>
        <v>2000</v>
      </c>
      <c r="P12" s="49" t="n">
        <v>2000</v>
      </c>
      <c r="Q12" s="50" t="n">
        <f aca="false">ROUND(P12/$O12*100,0)</f>
        <v>100</v>
      </c>
      <c r="R12" s="47" t="n">
        <v>2000</v>
      </c>
      <c r="S12" s="50" t="n">
        <f aca="false">ROUND(R12/$O12*100,0)</f>
        <v>100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60300</v>
      </c>
      <c r="B13" s="79"/>
      <c r="C13" s="79"/>
      <c r="D13" s="96"/>
      <c r="E13" s="79"/>
      <c r="F13" s="79"/>
      <c r="G13" s="57" t="s">
        <v>58</v>
      </c>
      <c r="H13" s="41" t="n">
        <f aca="false">SUM(H11:H12)</f>
        <v>3000</v>
      </c>
      <c r="I13" s="41" t="n">
        <f aca="false">SUM(I11:I12)</f>
        <v>1000</v>
      </c>
      <c r="J13" s="41" t="n">
        <f aca="false">SUM(J11:J12)</f>
        <v>1000</v>
      </c>
      <c r="K13" s="41" t="n">
        <f aca="false">SUM(K11:K12)</f>
        <v>0</v>
      </c>
      <c r="L13" s="41" t="n">
        <f aca="false">SUM(L11:L12)</f>
        <v>0</v>
      </c>
      <c r="M13" s="41" t="n">
        <f aca="false">SUM(M11:M12)</f>
        <v>0</v>
      </c>
      <c r="N13" s="41" t="n">
        <f aca="false">SUM(N11:N12)</f>
        <v>0</v>
      </c>
      <c r="O13" s="41" t="n">
        <f aca="false">SUM(O11:O12)</f>
        <v>3000</v>
      </c>
      <c r="P13" s="37" t="n">
        <f aca="false">SUM(P11:P12)</f>
        <v>2000</v>
      </c>
      <c r="Q13" s="40" t="n">
        <f aca="false">ROUND(P13/$O13*100,0)</f>
        <v>67</v>
      </c>
      <c r="R13" s="41" t="n">
        <f aca="false">SUM(R11:R12)</f>
        <v>2000</v>
      </c>
      <c r="S13" s="40" t="n">
        <f aca="false">ROUND(R13/$O13*100,0)</f>
        <v>67</v>
      </c>
      <c r="T13" s="41" t="n">
        <f aca="false">SUM(T11:T12)</f>
        <v>0</v>
      </c>
      <c r="U13" s="40" t="n">
        <f aca="false">ROUND(T13/$O13*100,0)</f>
        <v>0</v>
      </c>
      <c r="V13" s="41" t="n">
        <f aca="false">SUM(V11:V12)</f>
        <v>0</v>
      </c>
      <c r="W13" s="40" t="n">
        <f aca="false">ROUND(V13/$O13*100,0)</f>
        <v>0</v>
      </c>
    </row>
    <row r="14" customFormat="false" ht="12.8" hidden="false" customHeight="false" outlineLevel="0" collapsed="false">
      <c r="A14" s="82" t="n">
        <v>60400</v>
      </c>
      <c r="B14" s="90" t="s">
        <v>316</v>
      </c>
      <c r="C14" s="79" t="n">
        <v>717001</v>
      </c>
      <c r="D14" s="96"/>
      <c r="E14" s="98" t="n">
        <v>41</v>
      </c>
      <c r="F14" s="79" t="s">
        <v>195</v>
      </c>
      <c r="G14" s="51" t="s">
        <v>323</v>
      </c>
      <c r="H14" s="53" t="n">
        <v>20000</v>
      </c>
      <c r="I14" s="53" t="n">
        <v>0</v>
      </c>
      <c r="J14" s="53" t="n">
        <v>0</v>
      </c>
      <c r="K14" s="54" t="n">
        <v>-4436.64</v>
      </c>
      <c r="L14" s="54"/>
      <c r="M14" s="54"/>
      <c r="N14" s="54"/>
      <c r="O14" s="45" t="n">
        <f aca="false">H14+SUM(K14:N14)</f>
        <v>15563.36</v>
      </c>
      <c r="P14" s="55" t="n">
        <v>0</v>
      </c>
      <c r="Q14" s="50" t="n">
        <f aca="false">ROUND(P14/$O14*100,0)</f>
        <v>0</v>
      </c>
      <c r="R14" s="54" t="n">
        <v>0</v>
      </c>
      <c r="S14" s="50" t="n">
        <f aca="false">ROUND(R14/$O14*100,0)</f>
        <v>0</v>
      </c>
      <c r="T14" s="54"/>
      <c r="U14" s="50" t="n">
        <f aca="false">ROUND(T14/$O14*100,0)</f>
        <v>0</v>
      </c>
      <c r="V14" s="54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60400</v>
      </c>
      <c r="B15" s="79"/>
      <c r="C15" s="79"/>
      <c r="D15" s="96"/>
      <c r="E15" s="79"/>
      <c r="F15" s="79"/>
      <c r="G15" s="57" t="s">
        <v>59</v>
      </c>
      <c r="H15" s="41" t="n">
        <f aca="false">SUM(H14)</f>
        <v>20000</v>
      </c>
      <c r="I15" s="41" t="n">
        <f aca="false">SUM(I14)</f>
        <v>0</v>
      </c>
      <c r="J15" s="41" t="n">
        <f aca="false">SUM(J14)</f>
        <v>0</v>
      </c>
      <c r="K15" s="41" t="n">
        <f aca="false">SUM(K14)</f>
        <v>-4436.64</v>
      </c>
      <c r="L15" s="41" t="n">
        <f aca="false">SUM(L14)</f>
        <v>0</v>
      </c>
      <c r="M15" s="41" t="n">
        <f aca="false">SUM(M14)</f>
        <v>0</v>
      </c>
      <c r="N15" s="41" t="n">
        <f aca="false">SUM(N14)</f>
        <v>0</v>
      </c>
      <c r="O15" s="41" t="n">
        <f aca="false">SUM(O14)</f>
        <v>15563.36</v>
      </c>
      <c r="P15" s="37" t="n">
        <f aca="false">SUM(P14)</f>
        <v>0</v>
      </c>
      <c r="Q15" s="40" t="n">
        <f aca="false">ROUND(P15/$O15*100,0)</f>
        <v>0</v>
      </c>
      <c r="R15" s="41" t="n">
        <f aca="false">SUM(R14)</f>
        <v>0</v>
      </c>
      <c r="S15" s="40" t="n">
        <f aca="false">ROUND(R15/$O15*100,0)</f>
        <v>0</v>
      </c>
      <c r="T15" s="41" t="n">
        <f aca="false">SUM(T14)</f>
        <v>0</v>
      </c>
      <c r="U15" s="40" t="n">
        <f aca="false">ROUND(T15/$O15*100,0)</f>
        <v>0</v>
      </c>
      <c r="V15" s="41" t="n">
        <f aca="false">SUM(V14)</f>
        <v>0</v>
      </c>
      <c r="W15" s="40" t="n">
        <f aca="false">ROUND(V15/$O15*100,0)</f>
        <v>0</v>
      </c>
    </row>
    <row r="16" customFormat="false" ht="12.8" hidden="false" customHeight="false" outlineLevel="0" collapsed="false">
      <c r="A16" s="82" t="n">
        <v>60000</v>
      </c>
      <c r="B16" s="79"/>
      <c r="C16" s="79"/>
      <c r="D16" s="96"/>
      <c r="E16" s="79"/>
      <c r="F16" s="79"/>
      <c r="G16" s="57" t="s">
        <v>216</v>
      </c>
      <c r="H16" s="41" t="n">
        <f aca="false">H7+H10+H13+H15</f>
        <v>61656</v>
      </c>
      <c r="I16" s="41" t="n">
        <f aca="false">I7+I10+I13+I15</f>
        <v>39656</v>
      </c>
      <c r="J16" s="41" t="n">
        <f aca="false">J7+J10+J13+J15</f>
        <v>39656</v>
      </c>
      <c r="K16" s="41" t="n">
        <f aca="false">K7+K10+K13+K15</f>
        <v>3163.36</v>
      </c>
      <c r="L16" s="41" t="n">
        <f aca="false">L7+L10+L13+L15</f>
        <v>0</v>
      </c>
      <c r="M16" s="41" t="n">
        <f aca="false">M7+M10+M13+M15</f>
        <v>0</v>
      </c>
      <c r="N16" s="41" t="n">
        <f aca="false">N7+N10+N13+N15</f>
        <v>0</v>
      </c>
      <c r="O16" s="41" t="n">
        <f aca="false">O7+O10+O13+O15</f>
        <v>64819.36</v>
      </c>
      <c r="P16" s="37" t="n">
        <f aca="false">P7+P10+P13+P15</f>
        <v>11592.9</v>
      </c>
      <c r="Q16" s="40" t="n">
        <f aca="false">ROUND(P16/$O16*100,0)</f>
        <v>18</v>
      </c>
      <c r="R16" s="41" t="n">
        <f aca="false">R7+R10+R13+R15</f>
        <v>24231.76</v>
      </c>
      <c r="S16" s="40" t="n">
        <f aca="false">ROUND(R16/$O16*100,0)</f>
        <v>37</v>
      </c>
      <c r="T16" s="41" t="n">
        <f aca="false">T7+T10+T13+T15</f>
        <v>0</v>
      </c>
      <c r="U16" s="40" t="n">
        <f aca="false">ROUND(T16/$O16*100,0)</f>
        <v>0</v>
      </c>
      <c r="V16" s="41" t="n">
        <f aca="false">V7+V10+V13+V15</f>
        <v>0</v>
      </c>
      <c r="W16" s="40" t="n">
        <f aca="false">ROUND(V16/$O16*100,0)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324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70100</v>
      </c>
      <c r="B3" s="90" t="s">
        <v>325</v>
      </c>
      <c r="C3" s="98" t="n">
        <v>633006</v>
      </c>
      <c r="D3" s="86"/>
      <c r="E3" s="98" t="n">
        <v>41</v>
      </c>
      <c r="F3" s="79" t="s">
        <v>102</v>
      </c>
      <c r="G3" s="56" t="s">
        <v>326</v>
      </c>
      <c r="H3" s="45" t="n">
        <v>300</v>
      </c>
      <c r="I3" s="45" t="n">
        <f aca="false">H3</f>
        <v>300</v>
      </c>
      <c r="J3" s="45" t="n">
        <f aca="false">I3</f>
        <v>300</v>
      </c>
      <c r="K3" s="47"/>
      <c r="L3" s="47"/>
      <c r="M3" s="47"/>
      <c r="N3" s="47"/>
      <c r="O3" s="45" t="n">
        <f aca="false">H3+SUM(K3:N3)</f>
        <v>300</v>
      </c>
      <c r="P3" s="49" t="n">
        <v>0</v>
      </c>
      <c r="Q3" s="50" t="n">
        <f aca="false">ROUND(P3/$O3*100,0)</f>
        <v>0</v>
      </c>
      <c r="R3" s="47" t="n">
        <v>0</v>
      </c>
      <c r="S3" s="50" t="n">
        <f aca="false">ROUND(R3/$O3*100,0)</f>
        <v>0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82" t="n">
        <v>70100</v>
      </c>
      <c r="B4" s="90" t="s">
        <v>325</v>
      </c>
      <c r="C4" s="98" t="n">
        <v>637015</v>
      </c>
      <c r="D4" s="86"/>
      <c r="E4" s="98" t="n">
        <v>41</v>
      </c>
      <c r="F4" s="79" t="s">
        <v>102</v>
      </c>
      <c r="G4" s="56" t="s">
        <v>327</v>
      </c>
      <c r="H4" s="45" t="n">
        <v>0</v>
      </c>
      <c r="I4" s="45" t="n">
        <f aca="false">H4</f>
        <v>0</v>
      </c>
      <c r="J4" s="45" t="n">
        <f aca="false">I4</f>
        <v>0</v>
      </c>
      <c r="K4" s="47" t="n">
        <v>300</v>
      </c>
      <c r="L4" s="47"/>
      <c r="M4" s="47"/>
      <c r="N4" s="47"/>
      <c r="O4" s="45" t="n">
        <f aca="false">H4+SUM(K4:N4)</f>
        <v>300</v>
      </c>
      <c r="P4" s="49" t="n">
        <v>0</v>
      </c>
      <c r="Q4" s="50" t="n">
        <f aca="false">ROUND(P4/$O4*100,0)</f>
        <v>0</v>
      </c>
      <c r="R4" s="47" t="n">
        <v>55.03</v>
      </c>
      <c r="S4" s="50" t="n">
        <f aca="false">ROUND(R4/$O4*100,0)</f>
        <v>18</v>
      </c>
      <c r="T4" s="47"/>
      <c r="U4" s="50" t="n">
        <f aca="false">ROUND(T4/$O4*100,0)</f>
        <v>0</v>
      </c>
      <c r="V4" s="47"/>
      <c r="W4" s="50" t="n">
        <f aca="false">ROUND(V4/$O4*100,0)</f>
        <v>0</v>
      </c>
    </row>
    <row r="5" customFormat="false" ht="12.8" hidden="false" customHeight="false" outlineLevel="0" collapsed="false">
      <c r="A5" s="82" t="n">
        <v>70100</v>
      </c>
      <c r="B5" s="90" t="s">
        <v>325</v>
      </c>
      <c r="C5" s="98" t="n">
        <v>635006</v>
      </c>
      <c r="D5" s="86" t="n">
        <v>1</v>
      </c>
      <c r="E5" s="98" t="n">
        <v>41</v>
      </c>
      <c r="F5" s="79" t="s">
        <v>102</v>
      </c>
      <c r="G5" s="56" t="s">
        <v>328</v>
      </c>
      <c r="H5" s="45" t="n">
        <v>6600</v>
      </c>
      <c r="I5" s="45" t="n">
        <f aca="false">H5</f>
        <v>6600</v>
      </c>
      <c r="J5" s="45" t="n">
        <f aca="false">I5</f>
        <v>6600</v>
      </c>
      <c r="K5" s="47"/>
      <c r="L5" s="47"/>
      <c r="M5" s="47"/>
      <c r="N5" s="47"/>
      <c r="O5" s="45" t="n">
        <f aca="false">H5+SUM(K5:N5)</f>
        <v>6600</v>
      </c>
      <c r="P5" s="49" t="n">
        <v>50</v>
      </c>
      <c r="Q5" s="50" t="n">
        <f aca="false">ROUND(P5/$O5*100,0)</f>
        <v>1</v>
      </c>
      <c r="R5" s="47" t="n">
        <v>2108.11</v>
      </c>
      <c r="S5" s="50" t="n">
        <f aca="false">ROUND(R5/$O5*100,0)</f>
        <v>32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82" t="n">
        <v>70100</v>
      </c>
      <c r="B6" s="90" t="s">
        <v>325</v>
      </c>
      <c r="C6" s="98" t="n">
        <v>635006</v>
      </c>
      <c r="D6" s="86" t="n">
        <v>2</v>
      </c>
      <c r="E6" s="98" t="n">
        <v>41</v>
      </c>
      <c r="F6" s="79" t="s">
        <v>102</v>
      </c>
      <c r="G6" s="56" t="s">
        <v>329</v>
      </c>
      <c r="H6" s="45" t="n">
        <v>1300</v>
      </c>
      <c r="I6" s="45" t="n">
        <f aca="false">H6</f>
        <v>1300</v>
      </c>
      <c r="J6" s="45" t="n">
        <f aca="false">I6</f>
        <v>1300</v>
      </c>
      <c r="K6" s="47"/>
      <c r="L6" s="47"/>
      <c r="M6" s="47"/>
      <c r="N6" s="47"/>
      <c r="O6" s="45" t="n">
        <f aca="false">H6+SUM(K6:N6)</f>
        <v>1300</v>
      </c>
      <c r="P6" s="49" t="n">
        <v>172.94</v>
      </c>
      <c r="Q6" s="50" t="n">
        <f aca="false">ROUND(P6/$O6*100,0)</f>
        <v>13</v>
      </c>
      <c r="R6" s="47" t="n">
        <v>194.3</v>
      </c>
      <c r="S6" s="50" t="n">
        <f aca="false">ROUND(R6/$O6*100,0)</f>
        <v>15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70100</v>
      </c>
      <c r="B7" s="90" t="s">
        <v>325</v>
      </c>
      <c r="C7" s="98" t="n">
        <v>635006</v>
      </c>
      <c r="D7" s="86" t="n">
        <v>3</v>
      </c>
      <c r="E7" s="98" t="n">
        <v>41</v>
      </c>
      <c r="F7" s="79" t="s">
        <v>102</v>
      </c>
      <c r="G7" s="56" t="s">
        <v>330</v>
      </c>
      <c r="H7" s="45" t="n">
        <v>4300</v>
      </c>
      <c r="I7" s="45" t="n">
        <f aca="false">H7</f>
        <v>4300</v>
      </c>
      <c r="J7" s="45" t="n">
        <f aca="false">I7</f>
        <v>4300</v>
      </c>
      <c r="K7" s="47"/>
      <c r="L7" s="47"/>
      <c r="M7" s="47"/>
      <c r="N7" s="47"/>
      <c r="O7" s="45" t="n">
        <f aca="false">H7+SUM(K7:N7)</f>
        <v>4300</v>
      </c>
      <c r="P7" s="49" t="n">
        <v>856.07</v>
      </c>
      <c r="Q7" s="50" t="n">
        <f aca="false">ROUND(P7/$O7*100,0)</f>
        <v>20</v>
      </c>
      <c r="R7" s="47" t="n">
        <v>856.07</v>
      </c>
      <c r="S7" s="50" t="n">
        <f aca="false">ROUND(R7/$O7*100,0)</f>
        <v>20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70100</v>
      </c>
      <c r="B8" s="79"/>
      <c r="C8" s="90"/>
      <c r="D8" s="96"/>
      <c r="E8" s="79"/>
      <c r="F8" s="79"/>
      <c r="G8" s="57" t="s">
        <v>61</v>
      </c>
      <c r="H8" s="41" t="n">
        <f aca="false">SUM(H3:H7)</f>
        <v>12500</v>
      </c>
      <c r="I8" s="41" t="n">
        <f aca="false">SUM(I3:I7)</f>
        <v>12500</v>
      </c>
      <c r="J8" s="41" t="n">
        <f aca="false">SUM(J3:J7)</f>
        <v>12500</v>
      </c>
      <c r="K8" s="41" t="n">
        <f aca="false">SUM(K3:K7)</f>
        <v>300</v>
      </c>
      <c r="L8" s="41" t="n">
        <f aca="false">SUM(L3:L7)</f>
        <v>0</v>
      </c>
      <c r="M8" s="41" t="n">
        <f aca="false">SUM(M3:M7)</f>
        <v>0</v>
      </c>
      <c r="N8" s="41" t="n">
        <f aca="false">SUM(N3:N7)</f>
        <v>0</v>
      </c>
      <c r="O8" s="41" t="n">
        <f aca="false">SUM(O3:O7)</f>
        <v>12800</v>
      </c>
      <c r="P8" s="37" t="n">
        <f aca="false">SUM(P3:P7)</f>
        <v>1079.01</v>
      </c>
      <c r="Q8" s="40" t="n">
        <f aca="false">ROUND(P8/$O8*100,0)</f>
        <v>8</v>
      </c>
      <c r="R8" s="41" t="n">
        <f aca="false">SUM(R3:R7)</f>
        <v>3213.51</v>
      </c>
      <c r="S8" s="40" t="n">
        <f aca="false">ROUND(R8/$O8*100,0)</f>
        <v>25</v>
      </c>
      <c r="T8" s="41" t="n">
        <f aca="false">SUM(T3:T7)</f>
        <v>0</v>
      </c>
      <c r="U8" s="40" t="n">
        <f aca="false">ROUND(T8/$O8*100,0)</f>
        <v>0</v>
      </c>
      <c r="V8" s="41" t="n">
        <f aca="false">SUM(V3:V7)</f>
        <v>0</v>
      </c>
      <c r="W8" s="40" t="n">
        <f aca="false">ROUND(V8/$O8*100,0)</f>
        <v>0</v>
      </c>
    </row>
    <row r="9" customFormat="false" ht="12.8" hidden="false" customHeight="false" outlineLevel="0" collapsed="false">
      <c r="A9" s="82" t="n">
        <v>70200</v>
      </c>
      <c r="B9" s="90" t="s">
        <v>325</v>
      </c>
      <c r="C9" s="98" t="n">
        <v>717001</v>
      </c>
      <c r="D9" s="86"/>
      <c r="E9" s="98" t="n">
        <v>41</v>
      </c>
      <c r="F9" s="79" t="s">
        <v>195</v>
      </c>
      <c r="G9" s="56" t="s">
        <v>323</v>
      </c>
      <c r="H9" s="45" t="n">
        <v>20000</v>
      </c>
      <c r="I9" s="45" t="n">
        <v>30000</v>
      </c>
      <c r="J9" s="45" t="n">
        <v>30000</v>
      </c>
      <c r="K9" s="47"/>
      <c r="L9" s="47"/>
      <c r="M9" s="47"/>
      <c r="N9" s="47"/>
      <c r="O9" s="45" t="n">
        <f aca="false">H9+SUM(K9:N9)</f>
        <v>20000</v>
      </c>
      <c r="P9" s="49" t="n">
        <v>0</v>
      </c>
      <c r="Q9" s="50" t="n">
        <f aca="false">ROUND(P9/$O9*100,0)</f>
        <v>0</v>
      </c>
      <c r="R9" s="47" t="n">
        <v>0</v>
      </c>
      <c r="S9" s="50" t="n">
        <f aca="false">ROUND(R9/$O9*100,0)</f>
        <v>0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70200</v>
      </c>
      <c r="B10" s="90" t="s">
        <v>325</v>
      </c>
      <c r="C10" s="98" t="n">
        <v>717003</v>
      </c>
      <c r="D10" s="86"/>
      <c r="E10" s="98" t="n">
        <v>41</v>
      </c>
      <c r="F10" s="79" t="s">
        <v>195</v>
      </c>
      <c r="G10" s="56" t="s">
        <v>331</v>
      </c>
      <c r="H10" s="45" t="n">
        <v>10000</v>
      </c>
      <c r="I10" s="45" t="n">
        <v>0</v>
      </c>
      <c r="J10" s="45" t="n">
        <f aca="false">I10</f>
        <v>0</v>
      </c>
      <c r="K10" s="47"/>
      <c r="L10" s="47"/>
      <c r="M10" s="47"/>
      <c r="N10" s="47"/>
      <c r="O10" s="45" t="n">
        <f aca="false">H10+SUM(K10:N10)</f>
        <v>10000</v>
      </c>
      <c r="P10" s="49" t="n">
        <v>0</v>
      </c>
      <c r="Q10" s="50" t="n">
        <f aca="false">ROUND(P10/$O10*100,0)</f>
        <v>0</v>
      </c>
      <c r="R10" s="47" t="n">
        <v>0</v>
      </c>
      <c r="S10" s="50" t="n">
        <f aca="false">ROUND(R10/$O10*100,0)</f>
        <v>0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70200</v>
      </c>
      <c r="B11" s="79"/>
      <c r="C11" s="79"/>
      <c r="D11" s="96"/>
      <c r="E11" s="79"/>
      <c r="F11" s="79"/>
      <c r="G11" s="57" t="s">
        <v>62</v>
      </c>
      <c r="H11" s="41" t="n">
        <f aca="false">SUM(H9:H10)</f>
        <v>30000</v>
      </c>
      <c r="I11" s="41" t="n">
        <f aca="false">SUM(I9:I10)</f>
        <v>30000</v>
      </c>
      <c r="J11" s="41" t="n">
        <f aca="false">SUM(J9:J10)</f>
        <v>30000</v>
      </c>
      <c r="K11" s="41" t="n">
        <f aca="false">SUM(K9:K10)</f>
        <v>0</v>
      </c>
      <c r="L11" s="41" t="n">
        <f aca="false">SUM(L9:L10)</f>
        <v>0</v>
      </c>
      <c r="M11" s="41" t="n">
        <f aca="false">SUM(M9:M10)</f>
        <v>0</v>
      </c>
      <c r="N11" s="41" t="n">
        <f aca="false">SUM(N9:N10)</f>
        <v>0</v>
      </c>
      <c r="O11" s="41" t="n">
        <f aca="false">SUM(O9:O10)</f>
        <v>30000</v>
      </c>
      <c r="P11" s="37" t="n">
        <f aca="false">SUM(P9:P10)</f>
        <v>0</v>
      </c>
      <c r="Q11" s="40" t="n">
        <f aca="false">ROUND(P11/$O11*100,0)</f>
        <v>0</v>
      </c>
      <c r="R11" s="41" t="n">
        <f aca="false">SUM(R9:R10)</f>
        <v>0</v>
      </c>
      <c r="S11" s="40" t="n">
        <f aca="false">ROUND(R11/$O11*100,0)</f>
        <v>0</v>
      </c>
      <c r="T11" s="41" t="n">
        <f aca="false">SUM(T9:T10)</f>
        <v>0</v>
      </c>
      <c r="U11" s="40" t="n">
        <f aca="false">ROUND(T11/$O11*100,0)</f>
        <v>0</v>
      </c>
      <c r="V11" s="41" t="n">
        <f aca="false">SUM(V9:V10)</f>
        <v>0</v>
      </c>
      <c r="W11" s="40" t="n">
        <f aca="false">ROUND(V11/$O11*100,0)</f>
        <v>0</v>
      </c>
    </row>
    <row r="12" customFormat="false" ht="12.8" hidden="false" customHeight="false" outlineLevel="0" collapsed="false">
      <c r="A12" s="82" t="n">
        <v>70000</v>
      </c>
      <c r="B12" s="79"/>
      <c r="C12" s="79"/>
      <c r="D12" s="96"/>
      <c r="E12" s="79"/>
      <c r="F12" s="79"/>
      <c r="G12" s="57" t="s">
        <v>216</v>
      </c>
      <c r="H12" s="41" t="n">
        <f aca="false">H8+H11</f>
        <v>42500</v>
      </c>
      <c r="I12" s="41" t="n">
        <f aca="false">I8+I11</f>
        <v>42500</v>
      </c>
      <c r="J12" s="41" t="n">
        <f aca="false">J8+J11</f>
        <v>42500</v>
      </c>
      <c r="K12" s="41" t="n">
        <f aca="false">K8+K11</f>
        <v>300</v>
      </c>
      <c r="L12" s="41" t="n">
        <f aca="false">L8+L11</f>
        <v>0</v>
      </c>
      <c r="M12" s="41" t="n">
        <f aca="false">M8+M11</f>
        <v>0</v>
      </c>
      <c r="N12" s="41" t="n">
        <f aca="false">N8+N11</f>
        <v>0</v>
      </c>
      <c r="O12" s="41" t="n">
        <f aca="false">O8+O11</f>
        <v>42800</v>
      </c>
      <c r="P12" s="37" t="n">
        <f aca="false">P8+P11</f>
        <v>1079.01</v>
      </c>
      <c r="Q12" s="40" t="n">
        <f aca="false">ROUND(P12/$O12*100,0)</f>
        <v>3</v>
      </c>
      <c r="R12" s="41" t="n">
        <f aca="false">R8+R11</f>
        <v>3213.51</v>
      </c>
      <c r="S12" s="40" t="n">
        <f aca="false">ROUND(R12/$O12*100,0)</f>
        <v>8</v>
      </c>
      <c r="T12" s="41" t="n">
        <f aca="false">T8+T11</f>
        <v>0</v>
      </c>
      <c r="U12" s="40" t="n">
        <f aca="false">ROUND(T12/$O12*100,0)</f>
        <v>0</v>
      </c>
      <c r="V12" s="41" t="n">
        <f aca="false">V8+V11</f>
        <v>0</v>
      </c>
      <c r="W12" s="40" t="n">
        <f aca="false">ROUND(V12/$O12*100,0)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80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332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80100</v>
      </c>
      <c r="B3" s="79" t="s">
        <v>212</v>
      </c>
      <c r="C3" s="74" t="n">
        <v>611</v>
      </c>
      <c r="D3" s="84"/>
      <c r="E3" s="98" t="n">
        <v>41</v>
      </c>
      <c r="F3" s="74" t="s">
        <v>102</v>
      </c>
      <c r="G3" s="63" t="s">
        <v>175</v>
      </c>
      <c r="H3" s="53" t="n">
        <v>63308</v>
      </c>
      <c r="I3" s="85" t="n">
        <v>67173</v>
      </c>
      <c r="J3" s="85" t="n">
        <v>71232</v>
      </c>
      <c r="K3" s="54"/>
      <c r="L3" s="54"/>
      <c r="M3" s="54"/>
      <c r="N3" s="54"/>
      <c r="O3" s="45" t="n">
        <f aca="false">H3+SUM(K3:N3)</f>
        <v>63308</v>
      </c>
      <c r="P3" s="55" t="n">
        <v>15847.28</v>
      </c>
      <c r="Q3" s="50" t="n">
        <f aca="false">ROUND(P3/$O3*100,0)</f>
        <v>25</v>
      </c>
      <c r="R3" s="54" t="n">
        <v>27295.23</v>
      </c>
      <c r="S3" s="50" t="n">
        <f aca="false">ROUND(R3/$O3*100,0)</f>
        <v>43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80100</v>
      </c>
      <c r="B4" s="79" t="s">
        <v>212</v>
      </c>
      <c r="C4" s="74" t="n">
        <v>612001</v>
      </c>
      <c r="D4" s="84"/>
      <c r="E4" s="98" t="n">
        <v>41</v>
      </c>
      <c r="F4" s="74" t="s">
        <v>102</v>
      </c>
      <c r="G4" s="63" t="s">
        <v>204</v>
      </c>
      <c r="H4" s="53" t="n">
        <v>6200</v>
      </c>
      <c r="I4" s="85" t="n">
        <v>6200</v>
      </c>
      <c r="J4" s="85" t="n">
        <v>6200</v>
      </c>
      <c r="K4" s="54"/>
      <c r="L4" s="54"/>
      <c r="M4" s="54"/>
      <c r="N4" s="54"/>
      <c r="O4" s="45" t="n">
        <f aca="false">H4+SUM(K4:N4)</f>
        <v>6200</v>
      </c>
      <c r="P4" s="55" t="n">
        <v>1262.41</v>
      </c>
      <c r="Q4" s="50" t="n">
        <f aca="false">ROUND(P4/$O4*100,0)</f>
        <v>20</v>
      </c>
      <c r="R4" s="54" t="n">
        <v>2251.73</v>
      </c>
      <c r="S4" s="50" t="n">
        <f aca="false">ROUND(R4/$O4*100,0)</f>
        <v>36</v>
      </c>
      <c r="T4" s="54"/>
      <c r="U4" s="50" t="n">
        <f aca="false">ROUND(T4/$O4*100,0)</f>
        <v>0</v>
      </c>
      <c r="V4" s="54"/>
      <c r="W4" s="50" t="n">
        <f aca="false">ROUND(V4/$O4*100,0)</f>
        <v>0</v>
      </c>
    </row>
    <row r="5" customFormat="false" ht="12.8" hidden="false" customHeight="false" outlineLevel="0" collapsed="false">
      <c r="A5" s="82" t="n">
        <v>80100</v>
      </c>
      <c r="B5" s="79" t="s">
        <v>212</v>
      </c>
      <c r="C5" s="74" t="n">
        <v>612002</v>
      </c>
      <c r="D5" s="84"/>
      <c r="E5" s="98" t="n">
        <v>41</v>
      </c>
      <c r="F5" s="74" t="s">
        <v>102</v>
      </c>
      <c r="G5" s="63" t="s">
        <v>205</v>
      </c>
      <c r="H5" s="53" t="n">
        <v>7000</v>
      </c>
      <c r="I5" s="85" t="n">
        <v>7000</v>
      </c>
      <c r="J5" s="85" t="n">
        <v>7000</v>
      </c>
      <c r="K5" s="54"/>
      <c r="L5" s="54"/>
      <c r="M5" s="54"/>
      <c r="N5" s="54"/>
      <c r="O5" s="45" t="n">
        <f aca="false">H5+SUM(K5:N5)</f>
        <v>7000</v>
      </c>
      <c r="P5" s="55" t="n">
        <v>1145.17</v>
      </c>
      <c r="Q5" s="50" t="n">
        <f aca="false">ROUND(P5/$O5*100,0)</f>
        <v>16</v>
      </c>
      <c r="R5" s="54" t="n">
        <v>2097.06</v>
      </c>
      <c r="S5" s="50" t="n">
        <f aca="false">ROUND(R5/$O5*100,0)</f>
        <v>30</v>
      </c>
      <c r="T5" s="54"/>
      <c r="U5" s="50" t="n">
        <f aca="false">ROUND(T5/$O5*100,0)</f>
        <v>0</v>
      </c>
      <c r="V5" s="54"/>
      <c r="W5" s="50" t="n">
        <f aca="false">ROUND(V5/$O5*100,0)</f>
        <v>0</v>
      </c>
    </row>
    <row r="6" customFormat="false" ht="12.8" hidden="false" customHeight="false" outlineLevel="0" collapsed="false">
      <c r="A6" s="82" t="n">
        <v>80100</v>
      </c>
      <c r="B6" s="79" t="s">
        <v>212</v>
      </c>
      <c r="C6" s="74" t="n">
        <v>614</v>
      </c>
      <c r="D6" s="84"/>
      <c r="E6" s="74" t="n">
        <v>111</v>
      </c>
      <c r="F6" s="74" t="s">
        <v>102</v>
      </c>
      <c r="G6" s="63" t="s">
        <v>333</v>
      </c>
      <c r="H6" s="53" t="n">
        <v>0</v>
      </c>
      <c r="I6" s="85" t="n">
        <v>0</v>
      </c>
      <c r="J6" s="85" t="n">
        <v>0</v>
      </c>
      <c r="K6" s="54" t="n">
        <v>660</v>
      </c>
      <c r="L6" s="54"/>
      <c r="M6" s="54"/>
      <c r="N6" s="54"/>
      <c r="O6" s="45" t="n">
        <f aca="false">H6+SUM(K6:N6)</f>
        <v>660</v>
      </c>
      <c r="P6" s="55" t="n">
        <v>60</v>
      </c>
      <c r="Q6" s="50" t="n">
        <f aca="false">ROUND(P6/$O6*100,0)</f>
        <v>9</v>
      </c>
      <c r="R6" s="54" t="n">
        <v>240</v>
      </c>
      <c r="S6" s="50" t="n">
        <f aca="false">ROUND(R6/$O6*100,0)</f>
        <v>36</v>
      </c>
      <c r="T6" s="54"/>
      <c r="U6" s="50" t="n">
        <f aca="false">ROUND(T6/$O6*100,0)</f>
        <v>0</v>
      </c>
      <c r="V6" s="54"/>
      <c r="W6" s="50" t="n">
        <f aca="false">ROUND(V6/$O6*100,0)</f>
        <v>0</v>
      </c>
    </row>
    <row r="7" customFormat="false" ht="12.8" hidden="false" customHeight="false" outlineLevel="0" collapsed="false">
      <c r="A7" s="82" t="n">
        <v>80100</v>
      </c>
      <c r="B7" s="79" t="s">
        <v>212</v>
      </c>
      <c r="C7" s="74" t="n">
        <v>614</v>
      </c>
      <c r="D7" s="84"/>
      <c r="E7" s="74" t="n">
        <v>41</v>
      </c>
      <c r="F7" s="74" t="s">
        <v>102</v>
      </c>
      <c r="G7" s="63" t="s">
        <v>200</v>
      </c>
      <c r="H7" s="53" t="n">
        <v>800</v>
      </c>
      <c r="I7" s="85" t="n">
        <v>800</v>
      </c>
      <c r="J7" s="85" t="n">
        <v>800</v>
      </c>
      <c r="K7" s="54"/>
      <c r="L7" s="54"/>
      <c r="M7" s="54"/>
      <c r="N7" s="54"/>
      <c r="O7" s="45" t="n">
        <f aca="false">H7+SUM(K7:N7)</f>
        <v>800</v>
      </c>
      <c r="P7" s="55" t="n">
        <v>0</v>
      </c>
      <c r="Q7" s="50" t="n">
        <f aca="false">ROUND(P7/$O7*100,0)</f>
        <v>0</v>
      </c>
      <c r="R7" s="54" t="n">
        <v>0</v>
      </c>
      <c r="S7" s="50" t="n">
        <f aca="false">ROUND(R7/$O7*100,0)</f>
        <v>0</v>
      </c>
      <c r="T7" s="54"/>
      <c r="U7" s="50" t="n">
        <f aca="false">ROUND(T7/$O7*100,0)</f>
        <v>0</v>
      </c>
      <c r="V7" s="54"/>
      <c r="W7" s="50" t="n">
        <f aca="false">ROUND(V7/$O7*100,0)</f>
        <v>0</v>
      </c>
    </row>
    <row r="8" customFormat="false" ht="12.8" hidden="false" customHeight="false" outlineLevel="0" collapsed="false">
      <c r="A8" s="82" t="n">
        <v>80100</v>
      </c>
      <c r="B8" s="79" t="s">
        <v>212</v>
      </c>
      <c r="C8" s="97" t="n">
        <v>610</v>
      </c>
      <c r="D8" s="73"/>
      <c r="E8" s="98" t="n">
        <v>41</v>
      </c>
      <c r="F8" s="74" t="s">
        <v>102</v>
      </c>
      <c r="G8" s="43" t="s">
        <v>176</v>
      </c>
      <c r="H8" s="45" t="n">
        <f aca="false">SUM(H3:H7)</f>
        <v>77308</v>
      </c>
      <c r="I8" s="45" t="n">
        <f aca="false">SUM(I3:I7)</f>
        <v>81173</v>
      </c>
      <c r="J8" s="45" t="n">
        <f aca="false">SUM(J3:J7)</f>
        <v>85232</v>
      </c>
      <c r="K8" s="45" t="n">
        <f aca="false">SUM(K3:K7)</f>
        <v>660</v>
      </c>
      <c r="L8" s="45" t="n">
        <f aca="false">SUM(L3:L7)</f>
        <v>0</v>
      </c>
      <c r="M8" s="45" t="n">
        <f aca="false">SUM(M3:M7)</f>
        <v>0</v>
      </c>
      <c r="N8" s="45" t="n">
        <f aca="false">SUM(N3:N7)</f>
        <v>0</v>
      </c>
      <c r="O8" s="45" t="n">
        <f aca="false">SUM(O3:O7)</f>
        <v>77968</v>
      </c>
      <c r="P8" s="49" t="n">
        <f aca="false">SUM(P3:P7)</f>
        <v>18314.86</v>
      </c>
      <c r="Q8" s="50" t="n">
        <f aca="false">ROUND(P8/$O8*100,0)</f>
        <v>23</v>
      </c>
      <c r="R8" s="45" t="n">
        <f aca="false">SUM(R3:R7)</f>
        <v>31884.02</v>
      </c>
      <c r="S8" s="50" t="n">
        <f aca="false">ROUND(R8/$O8*100,0)</f>
        <v>41</v>
      </c>
      <c r="T8" s="45" t="n">
        <f aca="false">SUM(T3:T7)</f>
        <v>0</v>
      </c>
      <c r="U8" s="50" t="n">
        <f aca="false">ROUND(T8/$O8*100,0)</f>
        <v>0</v>
      </c>
      <c r="V8" s="45" t="n">
        <f aca="false">SUM(V3:V7)</f>
        <v>0</v>
      </c>
      <c r="W8" s="50" t="n">
        <f aca="false">ROUND(V8/$O8*100,0)</f>
        <v>0</v>
      </c>
    </row>
    <row r="9" customFormat="false" ht="12.8" hidden="false" customHeight="false" outlineLevel="0" collapsed="false">
      <c r="A9" s="82" t="n">
        <v>80100</v>
      </c>
      <c r="B9" s="79" t="s">
        <v>212</v>
      </c>
      <c r="C9" s="97" t="n">
        <v>621</v>
      </c>
      <c r="D9" s="73"/>
      <c r="E9" s="98" t="n">
        <v>41</v>
      </c>
      <c r="F9" s="74" t="s">
        <v>102</v>
      </c>
      <c r="G9" s="43" t="s">
        <v>177</v>
      </c>
      <c r="H9" s="45" t="n">
        <v>7155</v>
      </c>
      <c r="I9" s="45" t="n">
        <v>7513</v>
      </c>
      <c r="J9" s="45" t="n">
        <v>7889</v>
      </c>
      <c r="K9" s="47"/>
      <c r="L9" s="47"/>
      <c r="M9" s="47"/>
      <c r="N9" s="47"/>
      <c r="O9" s="45" t="n">
        <f aca="false">H9+SUM(K9:N9)</f>
        <v>7155</v>
      </c>
      <c r="P9" s="49" t="n">
        <v>1780.45</v>
      </c>
      <c r="Q9" s="50" t="n">
        <f aca="false">ROUND(P9/$O9*100,0)</f>
        <v>25</v>
      </c>
      <c r="R9" s="47" t="n">
        <v>3022.2</v>
      </c>
      <c r="S9" s="50" t="n">
        <f aca="false">ROUND(R9/$O9*100,0)</f>
        <v>42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80100</v>
      </c>
      <c r="B10" s="79" t="s">
        <v>212</v>
      </c>
      <c r="C10" s="97" t="n">
        <v>623</v>
      </c>
      <c r="D10" s="73"/>
      <c r="E10" s="98" t="n">
        <v>41</v>
      </c>
      <c r="F10" s="74" t="s">
        <v>102</v>
      </c>
      <c r="G10" s="43" t="s">
        <v>178</v>
      </c>
      <c r="H10" s="45" t="n">
        <v>606</v>
      </c>
      <c r="I10" s="45" t="n">
        <v>636</v>
      </c>
      <c r="J10" s="45" t="n">
        <v>668</v>
      </c>
      <c r="K10" s="47"/>
      <c r="L10" s="47"/>
      <c r="M10" s="47"/>
      <c r="N10" s="47"/>
      <c r="O10" s="45" t="n">
        <f aca="false">H10+SUM(K10:N10)</f>
        <v>606</v>
      </c>
      <c r="P10" s="49" t="n">
        <v>50.6</v>
      </c>
      <c r="Q10" s="50" t="n">
        <f aca="false">ROUND(P10/$O10*100,0)</f>
        <v>8</v>
      </c>
      <c r="R10" s="47" t="n">
        <v>186.3</v>
      </c>
      <c r="S10" s="50" t="n">
        <f aca="false">ROUND(R10/$O10*100,0)</f>
        <v>31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80100</v>
      </c>
      <c r="B11" s="79" t="s">
        <v>212</v>
      </c>
      <c r="C11" s="97" t="n">
        <v>625001</v>
      </c>
      <c r="D11" s="73"/>
      <c r="E11" s="98" t="n">
        <v>41</v>
      </c>
      <c r="F11" s="74" t="s">
        <v>102</v>
      </c>
      <c r="G11" s="43" t="s">
        <v>179</v>
      </c>
      <c r="H11" s="45" t="n">
        <v>1094</v>
      </c>
      <c r="I11" s="45" t="n">
        <v>1149</v>
      </c>
      <c r="J11" s="45" t="n">
        <v>1206</v>
      </c>
      <c r="K11" s="47"/>
      <c r="L11" s="47"/>
      <c r="M11" s="47"/>
      <c r="N11" s="47"/>
      <c r="O11" s="45" t="n">
        <f aca="false">H11+SUM(K11:N11)</f>
        <v>1094</v>
      </c>
      <c r="P11" s="49" t="n">
        <v>255.27</v>
      </c>
      <c r="Q11" s="50" t="n">
        <f aca="false">ROUND(P11/$O11*100,0)</f>
        <v>23</v>
      </c>
      <c r="R11" s="47" t="n">
        <v>447.49</v>
      </c>
      <c r="S11" s="50" t="n">
        <f aca="false">ROUND(R11/$O11*100,0)</f>
        <v>41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80100</v>
      </c>
      <c r="B12" s="79" t="s">
        <v>212</v>
      </c>
      <c r="C12" s="97" t="n">
        <v>625002</v>
      </c>
      <c r="D12" s="73"/>
      <c r="E12" s="98" t="n">
        <v>41</v>
      </c>
      <c r="F12" s="74" t="s">
        <v>102</v>
      </c>
      <c r="G12" s="43" t="s">
        <v>180</v>
      </c>
      <c r="H12" s="45" t="n">
        <v>10937</v>
      </c>
      <c r="I12" s="45" t="n">
        <v>11484</v>
      </c>
      <c r="J12" s="45" t="n">
        <v>12058</v>
      </c>
      <c r="K12" s="47"/>
      <c r="L12" s="47"/>
      <c r="M12" s="47"/>
      <c r="N12" s="47"/>
      <c r="O12" s="45" t="n">
        <f aca="false">H12+SUM(K12:N12)</f>
        <v>10937</v>
      </c>
      <c r="P12" s="49" t="n">
        <v>2553.64</v>
      </c>
      <c r="Q12" s="50" t="n">
        <f aca="false">ROUND(P12/$O12*100,0)</f>
        <v>23</v>
      </c>
      <c r="R12" s="47" t="n">
        <v>4476.52</v>
      </c>
      <c r="S12" s="50" t="n">
        <f aca="false">ROUND(R12/$O12*100,0)</f>
        <v>41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80100</v>
      </c>
      <c r="B13" s="79" t="s">
        <v>212</v>
      </c>
      <c r="C13" s="97" t="n">
        <v>625003</v>
      </c>
      <c r="D13" s="73"/>
      <c r="E13" s="98" t="n">
        <v>41</v>
      </c>
      <c r="F13" s="74" t="s">
        <v>102</v>
      </c>
      <c r="G13" s="43" t="s">
        <v>181</v>
      </c>
      <c r="H13" s="45" t="n">
        <v>625</v>
      </c>
      <c r="I13" s="45" t="n">
        <v>656</v>
      </c>
      <c r="J13" s="45" t="n">
        <v>689</v>
      </c>
      <c r="K13" s="47"/>
      <c r="L13" s="47"/>
      <c r="M13" s="47"/>
      <c r="N13" s="47"/>
      <c r="O13" s="45" t="n">
        <f aca="false">H13+SUM(K13:N13)</f>
        <v>625</v>
      </c>
      <c r="P13" s="49" t="n">
        <v>145.82</v>
      </c>
      <c r="Q13" s="50" t="n">
        <f aca="false">ROUND(P13/$O13*100,0)</f>
        <v>23</v>
      </c>
      <c r="R13" s="47" t="n">
        <v>255.62</v>
      </c>
      <c r="S13" s="50" t="n">
        <f aca="false">ROUND(R13/$O13*100,0)</f>
        <v>41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80100</v>
      </c>
      <c r="B14" s="79" t="s">
        <v>212</v>
      </c>
      <c r="C14" s="97" t="n">
        <v>625004</v>
      </c>
      <c r="D14" s="73"/>
      <c r="E14" s="98" t="n">
        <v>41</v>
      </c>
      <c r="F14" s="74" t="s">
        <v>102</v>
      </c>
      <c r="G14" s="43" t="s">
        <v>182</v>
      </c>
      <c r="H14" s="45" t="n">
        <v>2344</v>
      </c>
      <c r="I14" s="45" t="n">
        <v>2461</v>
      </c>
      <c r="J14" s="45" t="n">
        <v>2584</v>
      </c>
      <c r="K14" s="47"/>
      <c r="L14" s="47"/>
      <c r="M14" s="47"/>
      <c r="N14" s="47"/>
      <c r="O14" s="45" t="n">
        <f aca="false">H14+SUM(K14:N14)</f>
        <v>2344</v>
      </c>
      <c r="P14" s="49" t="n">
        <v>547.14</v>
      </c>
      <c r="Q14" s="50" t="n">
        <f aca="false">ROUND(P14/$O14*100,0)</f>
        <v>23</v>
      </c>
      <c r="R14" s="47" t="n">
        <v>918.43</v>
      </c>
      <c r="S14" s="50" t="n">
        <f aca="false">ROUND(R14/$O14*100,0)</f>
        <v>39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80100</v>
      </c>
      <c r="B15" s="79" t="s">
        <v>212</v>
      </c>
      <c r="C15" s="97" t="n">
        <v>625005</v>
      </c>
      <c r="D15" s="73"/>
      <c r="E15" s="98" t="n">
        <v>41</v>
      </c>
      <c r="F15" s="74" t="s">
        <v>102</v>
      </c>
      <c r="G15" s="43" t="s">
        <v>183</v>
      </c>
      <c r="H15" s="45" t="n">
        <v>781</v>
      </c>
      <c r="I15" s="45" t="n">
        <v>820</v>
      </c>
      <c r="J15" s="45" t="n">
        <v>861</v>
      </c>
      <c r="K15" s="47"/>
      <c r="L15" s="47"/>
      <c r="M15" s="47"/>
      <c r="N15" s="47"/>
      <c r="O15" s="45" t="n">
        <f aca="false">H15+SUM(K15:N15)</f>
        <v>781</v>
      </c>
      <c r="P15" s="49" t="n">
        <v>182.33</v>
      </c>
      <c r="Q15" s="50" t="n">
        <f aca="false">ROUND(P15/$O15*100,0)</f>
        <v>23</v>
      </c>
      <c r="R15" s="47" t="n">
        <v>306.05</v>
      </c>
      <c r="S15" s="50" t="n">
        <f aca="false">ROUND(R15/$O15*100,0)</f>
        <v>39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80100</v>
      </c>
      <c r="B16" s="79" t="s">
        <v>212</v>
      </c>
      <c r="C16" s="97" t="n">
        <v>625007</v>
      </c>
      <c r="D16" s="73"/>
      <c r="E16" s="98" t="n">
        <v>41</v>
      </c>
      <c r="F16" s="74" t="s">
        <v>102</v>
      </c>
      <c r="G16" s="43" t="s">
        <v>184</v>
      </c>
      <c r="H16" s="45" t="n">
        <v>3711</v>
      </c>
      <c r="I16" s="45" t="n">
        <v>3897</v>
      </c>
      <c r="J16" s="45" t="n">
        <v>4092</v>
      </c>
      <c r="K16" s="47"/>
      <c r="L16" s="47"/>
      <c r="M16" s="47"/>
      <c r="N16" s="47"/>
      <c r="O16" s="45" t="n">
        <f aca="false">H16+SUM(K16:N16)</f>
        <v>3711</v>
      </c>
      <c r="P16" s="49" t="n">
        <v>866.33</v>
      </c>
      <c r="Q16" s="50" t="n">
        <f aca="false">ROUND(P16/$O16*100,0)</f>
        <v>23</v>
      </c>
      <c r="R16" s="47" t="n">
        <v>1518.65</v>
      </c>
      <c r="S16" s="50" t="n">
        <f aca="false">ROUND(R16/$O16*100,0)</f>
        <v>41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80100</v>
      </c>
      <c r="B17" s="79" t="s">
        <v>212</v>
      </c>
      <c r="C17" s="97" t="n">
        <v>627</v>
      </c>
      <c r="D17" s="73"/>
      <c r="E17" s="98" t="n">
        <v>41</v>
      </c>
      <c r="F17" s="74" t="s">
        <v>102</v>
      </c>
      <c r="G17" s="43" t="s">
        <v>185</v>
      </c>
      <c r="H17" s="45" t="n">
        <v>1546</v>
      </c>
      <c r="I17" s="45" t="n">
        <v>1623</v>
      </c>
      <c r="J17" s="45" t="n">
        <v>1704</v>
      </c>
      <c r="K17" s="47"/>
      <c r="L17" s="47"/>
      <c r="M17" s="47"/>
      <c r="N17" s="47"/>
      <c r="O17" s="45" t="n">
        <f aca="false">H17+SUM(K17:N17)</f>
        <v>1546</v>
      </c>
      <c r="P17" s="49" t="n">
        <v>277.78</v>
      </c>
      <c r="Q17" s="50" t="n">
        <f aca="false">ROUND(P17/$O17*100,0)</f>
        <v>18</v>
      </c>
      <c r="R17" s="47" t="n">
        <v>525.3</v>
      </c>
      <c r="S17" s="50" t="n">
        <f aca="false">ROUND(R17/$O17*100,0)</f>
        <v>34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80100</v>
      </c>
      <c r="B18" s="79" t="s">
        <v>212</v>
      </c>
      <c r="C18" s="97" t="n">
        <v>620</v>
      </c>
      <c r="D18" s="73"/>
      <c r="E18" s="98" t="n">
        <v>41</v>
      </c>
      <c r="F18" s="74" t="s">
        <v>102</v>
      </c>
      <c r="G18" s="43" t="s">
        <v>186</v>
      </c>
      <c r="H18" s="45" t="n">
        <f aca="false">SUM(H9:H17)</f>
        <v>28799</v>
      </c>
      <c r="I18" s="45" t="n">
        <f aca="false">SUM(I9:I17)</f>
        <v>30239</v>
      </c>
      <c r="J18" s="45" t="n">
        <f aca="false">SUM(J9:J17)</f>
        <v>31751</v>
      </c>
      <c r="K18" s="45" t="n">
        <f aca="false">SUM(K9:K17)</f>
        <v>0</v>
      </c>
      <c r="L18" s="45" t="n">
        <f aca="false">SUM(L9:L17)</f>
        <v>0</v>
      </c>
      <c r="M18" s="45" t="n">
        <f aca="false">SUM(M9:M17)</f>
        <v>0</v>
      </c>
      <c r="N18" s="45" t="n">
        <f aca="false">SUM(N9:N17)</f>
        <v>0</v>
      </c>
      <c r="O18" s="45" t="n">
        <f aca="false">SUM(O9:O17)</f>
        <v>28799</v>
      </c>
      <c r="P18" s="49" t="n">
        <f aca="false">SUM(P9:P17)</f>
        <v>6659.36</v>
      </c>
      <c r="Q18" s="50" t="n">
        <f aca="false">ROUND(P18/$O18*100,0)</f>
        <v>23</v>
      </c>
      <c r="R18" s="45" t="n">
        <f aca="false">SUM(R9:R17)</f>
        <v>11656.56</v>
      </c>
      <c r="S18" s="50" t="n">
        <f aca="false">ROUND(R18/$O18*100,0)</f>
        <v>40</v>
      </c>
      <c r="T18" s="45" t="n">
        <f aca="false">SUM(T9:T17)</f>
        <v>0</v>
      </c>
      <c r="U18" s="50" t="n">
        <f aca="false">ROUND(T18/$O18*100,0)</f>
        <v>0</v>
      </c>
      <c r="V18" s="45" t="n">
        <f aca="false">SUM(V9:V17)</f>
        <v>0</v>
      </c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80100</v>
      </c>
      <c r="B19" s="79" t="s">
        <v>212</v>
      </c>
      <c r="C19" s="98" t="n">
        <v>632003</v>
      </c>
      <c r="D19" s="86"/>
      <c r="E19" s="98" t="n">
        <v>41</v>
      </c>
      <c r="F19" s="79" t="s">
        <v>102</v>
      </c>
      <c r="G19" s="56" t="s">
        <v>187</v>
      </c>
      <c r="H19" s="45" t="n">
        <v>160</v>
      </c>
      <c r="I19" s="45" t="n">
        <f aca="false">H19</f>
        <v>160</v>
      </c>
      <c r="J19" s="45" t="n">
        <f aca="false">I19</f>
        <v>160</v>
      </c>
      <c r="K19" s="47"/>
      <c r="L19" s="47"/>
      <c r="M19" s="47"/>
      <c r="N19" s="47"/>
      <c r="O19" s="45" t="n">
        <f aca="false">H19+SUM(K19:N19)</f>
        <v>160</v>
      </c>
      <c r="P19" s="49" t="n">
        <v>10</v>
      </c>
      <c r="Q19" s="50" t="n">
        <f aca="false">ROUND(P19/$O19*100,0)</f>
        <v>6</v>
      </c>
      <c r="R19" s="47" t="n">
        <v>10</v>
      </c>
      <c r="S19" s="50" t="n">
        <f aca="false">ROUND(R19/$O19*100,0)</f>
        <v>6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80100</v>
      </c>
      <c r="B20" s="79" t="s">
        <v>212</v>
      </c>
      <c r="C20" s="98" t="n">
        <v>633001</v>
      </c>
      <c r="D20" s="86"/>
      <c r="E20" s="98" t="n">
        <v>41</v>
      </c>
      <c r="F20" s="79" t="s">
        <v>102</v>
      </c>
      <c r="G20" s="56" t="s">
        <v>196</v>
      </c>
      <c r="H20" s="45" t="n">
        <v>1500</v>
      </c>
      <c r="I20" s="45" t="n">
        <f aca="false">H20</f>
        <v>1500</v>
      </c>
      <c r="J20" s="45" t="n">
        <f aca="false">I20</f>
        <v>1500</v>
      </c>
      <c r="K20" s="47"/>
      <c r="L20" s="47"/>
      <c r="M20" s="47"/>
      <c r="N20" s="47"/>
      <c r="O20" s="45" t="n">
        <f aca="false">H20+SUM(K20:N20)</f>
        <v>1500</v>
      </c>
      <c r="P20" s="49" t="n">
        <v>0</v>
      </c>
      <c r="Q20" s="50" t="n">
        <f aca="false">ROUND(P20/$O20*100,0)</f>
        <v>0</v>
      </c>
      <c r="R20" s="47" t="n">
        <v>0</v>
      </c>
      <c r="S20" s="50" t="n">
        <f aca="false">ROUND(R20/$O20*100,0)</f>
        <v>0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82" t="n">
        <v>80100</v>
      </c>
      <c r="B21" s="79" t="s">
        <v>212</v>
      </c>
      <c r="C21" s="98" t="n">
        <v>633006</v>
      </c>
      <c r="D21" s="86" t="n">
        <v>1</v>
      </c>
      <c r="E21" s="98" t="n">
        <v>41</v>
      </c>
      <c r="F21" s="79" t="s">
        <v>102</v>
      </c>
      <c r="G21" s="56" t="s">
        <v>334</v>
      </c>
      <c r="H21" s="45" t="n">
        <v>50</v>
      </c>
      <c r="I21" s="45" t="n">
        <f aca="false">H21</f>
        <v>50</v>
      </c>
      <c r="J21" s="45" t="n">
        <f aca="false">I21</f>
        <v>50</v>
      </c>
      <c r="K21" s="47"/>
      <c r="L21" s="47"/>
      <c r="M21" s="47"/>
      <c r="N21" s="47"/>
      <c r="O21" s="45" t="n">
        <f aca="false">H21+SUM(K21:N21)</f>
        <v>50</v>
      </c>
      <c r="P21" s="49" t="n">
        <v>0</v>
      </c>
      <c r="Q21" s="50" t="n">
        <f aca="false">ROUND(P21/$O21*100,0)</f>
        <v>0</v>
      </c>
      <c r="R21" s="47" t="n">
        <v>0</v>
      </c>
      <c r="S21" s="50" t="n">
        <f aca="false">ROUND(R21/$O21*100,0)</f>
        <v>0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80100</v>
      </c>
      <c r="B22" s="79" t="s">
        <v>212</v>
      </c>
      <c r="C22" s="98" t="n">
        <v>633006</v>
      </c>
      <c r="D22" s="86" t="n">
        <v>2</v>
      </c>
      <c r="E22" s="98" t="n">
        <v>41</v>
      </c>
      <c r="F22" s="79" t="s">
        <v>102</v>
      </c>
      <c r="G22" s="56" t="s">
        <v>234</v>
      </c>
      <c r="H22" s="45" t="n">
        <v>600</v>
      </c>
      <c r="I22" s="45" t="n">
        <f aca="false">H22</f>
        <v>600</v>
      </c>
      <c r="J22" s="45" t="n">
        <f aca="false">I22</f>
        <v>600</v>
      </c>
      <c r="K22" s="47"/>
      <c r="L22" s="47"/>
      <c r="M22" s="47"/>
      <c r="N22" s="47"/>
      <c r="O22" s="45" t="n">
        <f aca="false">H22+SUM(K22:N22)</f>
        <v>600</v>
      </c>
      <c r="P22" s="49" t="n">
        <v>322.46</v>
      </c>
      <c r="Q22" s="50" t="n">
        <f aca="false">ROUND(P22/$O22*100,0)</f>
        <v>54</v>
      </c>
      <c r="R22" s="47" t="n">
        <v>338.25</v>
      </c>
      <c r="S22" s="50" t="n">
        <f aca="false">ROUND(R22/$O22*100,0)</f>
        <v>56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80100</v>
      </c>
      <c r="B23" s="79" t="s">
        <v>212</v>
      </c>
      <c r="C23" s="98" t="n">
        <v>633006</v>
      </c>
      <c r="D23" s="86" t="n">
        <v>3</v>
      </c>
      <c r="E23" s="98" t="n">
        <v>41</v>
      </c>
      <c r="F23" s="79" t="s">
        <v>102</v>
      </c>
      <c r="G23" s="56" t="s">
        <v>188</v>
      </c>
      <c r="H23" s="45" t="n">
        <v>1600</v>
      </c>
      <c r="I23" s="45" t="n">
        <f aca="false">H23</f>
        <v>1600</v>
      </c>
      <c r="J23" s="45" t="n">
        <f aca="false">I23</f>
        <v>1600</v>
      </c>
      <c r="K23" s="47"/>
      <c r="L23" s="47"/>
      <c r="M23" s="47"/>
      <c r="N23" s="47"/>
      <c r="O23" s="45" t="n">
        <f aca="false">H23+SUM(K23:N23)</f>
        <v>1600</v>
      </c>
      <c r="P23" s="49" t="n">
        <v>90.19</v>
      </c>
      <c r="Q23" s="50" t="n">
        <f aca="false">ROUND(P23/$O23*100,0)</f>
        <v>6</v>
      </c>
      <c r="R23" s="47" t="n">
        <v>154.84</v>
      </c>
      <c r="S23" s="50" t="n">
        <f aca="false">ROUND(R23/$O23*100,0)</f>
        <v>10</v>
      </c>
      <c r="T23" s="47"/>
      <c r="U23" s="50" t="n">
        <f aca="false">ROUND(T23/$O23*100,0)</f>
        <v>0</v>
      </c>
      <c r="V23" s="47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80100</v>
      </c>
      <c r="B24" s="79" t="s">
        <v>212</v>
      </c>
      <c r="C24" s="98" t="n">
        <v>633009</v>
      </c>
      <c r="D24" s="86"/>
      <c r="E24" s="98" t="n">
        <v>111</v>
      </c>
      <c r="F24" s="79" t="s">
        <v>102</v>
      </c>
      <c r="G24" s="56" t="s">
        <v>335</v>
      </c>
      <c r="H24" s="45" t="n">
        <f aca="false">PrGT!H15</f>
        <v>5045</v>
      </c>
      <c r="I24" s="45" t="n">
        <f aca="false">H24</f>
        <v>5045</v>
      </c>
      <c r="J24" s="45" t="n">
        <f aca="false">I24</f>
        <v>5045</v>
      </c>
      <c r="K24" s="45" t="n">
        <v>-1158.35</v>
      </c>
      <c r="L24" s="45"/>
      <c r="M24" s="45"/>
      <c r="N24" s="45"/>
      <c r="O24" s="45" t="n">
        <f aca="false">H24+SUM(K24:N24)</f>
        <v>3886.65</v>
      </c>
      <c r="P24" s="49" t="n">
        <v>36.8</v>
      </c>
      <c r="Q24" s="50" t="n">
        <f aca="false">ROUND(P24/$O24*100,0)</f>
        <v>1</v>
      </c>
      <c r="R24" s="47" t="n">
        <v>159.37</v>
      </c>
      <c r="S24" s="50" t="n">
        <f aca="false">ROUND(R24/$O24*100,0)</f>
        <v>4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80100</v>
      </c>
      <c r="B25" s="79" t="s">
        <v>212</v>
      </c>
      <c r="C25" s="98" t="n">
        <v>633009</v>
      </c>
      <c r="D25" s="86" t="n">
        <v>1</v>
      </c>
      <c r="E25" s="98" t="n">
        <v>41</v>
      </c>
      <c r="F25" s="79" t="s">
        <v>102</v>
      </c>
      <c r="G25" s="56" t="s">
        <v>201</v>
      </c>
      <c r="H25" s="45" t="n">
        <v>350</v>
      </c>
      <c r="I25" s="45" t="n">
        <f aca="false">H25</f>
        <v>350</v>
      </c>
      <c r="J25" s="45" t="n">
        <f aca="false">I25</f>
        <v>350</v>
      </c>
      <c r="K25" s="47"/>
      <c r="L25" s="47"/>
      <c r="M25" s="47"/>
      <c r="N25" s="47"/>
      <c r="O25" s="45" t="n">
        <f aca="false">H25+SUM(K25:N25)</f>
        <v>350</v>
      </c>
      <c r="P25" s="49" t="n">
        <v>803</v>
      </c>
      <c r="Q25" s="50" t="n">
        <f aca="false">ROUND(P25/$O25*100,0)</f>
        <v>229</v>
      </c>
      <c r="R25" s="47" t="n">
        <v>54.2</v>
      </c>
      <c r="S25" s="50" t="n">
        <f aca="false">ROUND(R25/$O25*100,0)</f>
        <v>15</v>
      </c>
      <c r="T25" s="47"/>
      <c r="U25" s="50" t="n">
        <f aca="false">ROUND(T25/$O25*100,0)</f>
        <v>0</v>
      </c>
      <c r="V25" s="47"/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80100</v>
      </c>
      <c r="B26" s="79" t="s">
        <v>212</v>
      </c>
      <c r="C26" s="98" t="n">
        <v>633009</v>
      </c>
      <c r="D26" s="86" t="n">
        <v>2</v>
      </c>
      <c r="E26" s="98" t="n">
        <v>41</v>
      </c>
      <c r="F26" s="79" t="s">
        <v>102</v>
      </c>
      <c r="G26" s="56" t="s">
        <v>336</v>
      </c>
      <c r="H26" s="45" t="n">
        <v>1000</v>
      </c>
      <c r="I26" s="45" t="n">
        <f aca="false">H26</f>
        <v>1000</v>
      </c>
      <c r="J26" s="45" t="n">
        <f aca="false">I26</f>
        <v>1000</v>
      </c>
      <c r="K26" s="47"/>
      <c r="L26" s="47"/>
      <c r="M26" s="47"/>
      <c r="N26" s="47"/>
      <c r="O26" s="45" t="n">
        <f aca="false">H26+SUM(K26:N26)</f>
        <v>1000</v>
      </c>
      <c r="P26" s="49" t="n">
        <v>0</v>
      </c>
      <c r="Q26" s="50" t="n">
        <f aca="false">ROUND(P26/$O26*100,0)</f>
        <v>0</v>
      </c>
      <c r="R26" s="47" t="n">
        <v>834.8</v>
      </c>
      <c r="S26" s="50" t="n">
        <f aca="false">ROUND(R26/$O26*100,0)</f>
        <v>83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80100</v>
      </c>
      <c r="B27" s="79" t="s">
        <v>212</v>
      </c>
      <c r="C27" s="98" t="n">
        <v>633010</v>
      </c>
      <c r="D27" s="86"/>
      <c r="E27" s="98" t="n">
        <v>41</v>
      </c>
      <c r="F27" s="79" t="s">
        <v>102</v>
      </c>
      <c r="G27" s="56" t="s">
        <v>235</v>
      </c>
      <c r="H27" s="45" t="n">
        <v>2500</v>
      </c>
      <c r="I27" s="45" t="n">
        <f aca="false">H27</f>
        <v>2500</v>
      </c>
      <c r="J27" s="45" t="n">
        <f aca="false">I27</f>
        <v>2500</v>
      </c>
      <c r="K27" s="47"/>
      <c r="L27" s="47"/>
      <c r="M27" s="47"/>
      <c r="N27" s="47"/>
      <c r="O27" s="45" t="n">
        <f aca="false">H27+SUM(K27:N27)</f>
        <v>2500</v>
      </c>
      <c r="P27" s="49" t="n">
        <v>0</v>
      </c>
      <c r="Q27" s="50" t="n">
        <f aca="false">ROUND(P27/$O27*100,0)</f>
        <v>0</v>
      </c>
      <c r="R27" s="47" t="n">
        <v>0</v>
      </c>
      <c r="S27" s="50" t="n">
        <f aca="false">ROUND(R27/$O27*100,0)</f>
        <v>0</v>
      </c>
      <c r="T27" s="47"/>
      <c r="U27" s="50" t="n">
        <f aca="false">ROUND(T27/$O27*100,0)</f>
        <v>0</v>
      </c>
      <c r="V27" s="47"/>
      <c r="W27" s="50" t="n">
        <f aca="false">ROUND(V27/$O27*100,0)</f>
        <v>0</v>
      </c>
    </row>
    <row r="28" customFormat="false" ht="12.8" hidden="false" customHeight="false" outlineLevel="0" collapsed="false">
      <c r="A28" s="82" t="n">
        <v>80100</v>
      </c>
      <c r="B28" s="79" t="s">
        <v>212</v>
      </c>
      <c r="C28" s="98" t="n">
        <v>633013</v>
      </c>
      <c r="D28" s="86"/>
      <c r="E28" s="98" t="n">
        <v>111</v>
      </c>
      <c r="F28" s="79" t="s">
        <v>102</v>
      </c>
      <c r="G28" s="56" t="s">
        <v>258</v>
      </c>
      <c r="H28" s="45" t="n">
        <v>0</v>
      </c>
      <c r="I28" s="45" t="n">
        <f aca="false">H28</f>
        <v>0</v>
      </c>
      <c r="J28" s="45" t="n">
        <f aca="false">I28</f>
        <v>0</v>
      </c>
      <c r="K28" s="47" t="n">
        <v>303.35</v>
      </c>
      <c r="L28" s="47"/>
      <c r="M28" s="47"/>
      <c r="N28" s="47"/>
      <c r="O28" s="45" t="n">
        <f aca="false">H28+SUM(K28:N28)</f>
        <v>303.35</v>
      </c>
      <c r="P28" s="49" t="n">
        <v>303.35</v>
      </c>
      <c r="Q28" s="50" t="n">
        <f aca="false">ROUND(P28/$O28*100,0)</f>
        <v>100</v>
      </c>
      <c r="R28" s="47" t="n">
        <v>303.35</v>
      </c>
      <c r="S28" s="50" t="n">
        <f aca="false">ROUND(R28/$O28*100,0)</f>
        <v>100</v>
      </c>
      <c r="T28" s="47"/>
      <c r="U28" s="50" t="n">
        <f aca="false">ROUND(T28/$O28*100,0)</f>
        <v>0</v>
      </c>
      <c r="V28" s="47"/>
      <c r="W28" s="50" t="n">
        <f aca="false">ROUND(V28/$O28*100,0)</f>
        <v>0</v>
      </c>
    </row>
    <row r="29" customFormat="false" ht="12.8" hidden="false" customHeight="false" outlineLevel="0" collapsed="false">
      <c r="A29" s="82" t="n">
        <v>80100</v>
      </c>
      <c r="B29" s="79" t="s">
        <v>212</v>
      </c>
      <c r="C29" s="98" t="n">
        <v>633013</v>
      </c>
      <c r="D29" s="86"/>
      <c r="E29" s="98" t="n">
        <v>41</v>
      </c>
      <c r="F29" s="79" t="s">
        <v>102</v>
      </c>
      <c r="G29" s="56" t="s">
        <v>258</v>
      </c>
      <c r="H29" s="45" t="n">
        <v>100</v>
      </c>
      <c r="I29" s="45" t="n">
        <f aca="false">H29</f>
        <v>100</v>
      </c>
      <c r="J29" s="45" t="n">
        <f aca="false">I29</f>
        <v>100</v>
      </c>
      <c r="K29" s="47"/>
      <c r="L29" s="47"/>
      <c r="M29" s="47"/>
      <c r="N29" s="47"/>
      <c r="O29" s="45" t="n">
        <f aca="false">H29+SUM(K29:N29)</f>
        <v>100</v>
      </c>
      <c r="P29" s="49" t="n">
        <v>0</v>
      </c>
      <c r="Q29" s="50" t="n">
        <f aca="false">ROUND(P29/$O29*100,0)</f>
        <v>0</v>
      </c>
      <c r="R29" s="47" t="n">
        <v>0</v>
      </c>
      <c r="S29" s="50" t="n">
        <f aca="false">ROUND(R29/$O29*100,0)</f>
        <v>0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80100</v>
      </c>
      <c r="B30" s="79" t="s">
        <v>212</v>
      </c>
      <c r="C30" s="98" t="n">
        <v>634004</v>
      </c>
      <c r="D30" s="86"/>
      <c r="E30" s="98" t="n">
        <v>111</v>
      </c>
      <c r="F30" s="79" t="s">
        <v>102</v>
      </c>
      <c r="G30" s="56" t="s">
        <v>337</v>
      </c>
      <c r="H30" s="45" t="n">
        <v>0</v>
      </c>
      <c r="I30" s="45" t="n">
        <f aca="false">H30</f>
        <v>0</v>
      </c>
      <c r="J30" s="45" t="n">
        <f aca="false">I30</f>
        <v>0</v>
      </c>
      <c r="K30" s="47" t="n">
        <v>195</v>
      </c>
      <c r="L30" s="47"/>
      <c r="M30" s="47"/>
      <c r="N30" s="47"/>
      <c r="O30" s="45" t="n">
        <f aca="false">H30+SUM(K30:N30)</f>
        <v>195</v>
      </c>
      <c r="P30" s="49" t="n">
        <v>0</v>
      </c>
      <c r="Q30" s="50" t="n">
        <f aca="false">ROUND(P30/$O30*100,0)</f>
        <v>0</v>
      </c>
      <c r="R30" s="47" t="n">
        <v>195</v>
      </c>
      <c r="S30" s="50" t="n">
        <f aca="false">ROUND(R30/$O30*100,0)</f>
        <v>100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80100</v>
      </c>
      <c r="B31" s="79" t="s">
        <v>212</v>
      </c>
      <c r="C31" s="98" t="n">
        <v>635001</v>
      </c>
      <c r="D31" s="86"/>
      <c r="E31" s="98" t="n">
        <v>41</v>
      </c>
      <c r="F31" s="79" t="s">
        <v>102</v>
      </c>
      <c r="G31" s="56" t="s">
        <v>338</v>
      </c>
      <c r="H31" s="45" t="n">
        <v>257</v>
      </c>
      <c r="I31" s="45" t="n">
        <f aca="false">H31</f>
        <v>257</v>
      </c>
      <c r="J31" s="45" t="n">
        <f aca="false">I31</f>
        <v>257</v>
      </c>
      <c r="K31" s="47"/>
      <c r="L31" s="47"/>
      <c r="M31" s="47"/>
      <c r="N31" s="47"/>
      <c r="O31" s="45" t="n">
        <f aca="false">H31+SUM(K31:N31)</f>
        <v>257</v>
      </c>
      <c r="P31" s="49" t="n">
        <v>0</v>
      </c>
      <c r="Q31" s="50" t="n">
        <f aca="false">ROUND(P31/$O31*100,0)</f>
        <v>0</v>
      </c>
      <c r="R31" s="47" t="n">
        <v>0</v>
      </c>
      <c r="S31" s="50" t="n">
        <f aca="false">ROUND(R31/$O31*100,0)</f>
        <v>0</v>
      </c>
      <c r="T31" s="47"/>
      <c r="U31" s="50" t="n">
        <f aca="false">ROUND(T31/$O31*100,0)</f>
        <v>0</v>
      </c>
      <c r="V31" s="47"/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80100</v>
      </c>
      <c r="B32" s="79" t="s">
        <v>212</v>
      </c>
      <c r="C32" s="98" t="n">
        <v>637001</v>
      </c>
      <c r="D32" s="86"/>
      <c r="E32" s="98" t="n">
        <v>41</v>
      </c>
      <c r="F32" s="79" t="s">
        <v>102</v>
      </c>
      <c r="G32" s="56" t="s">
        <v>283</v>
      </c>
      <c r="H32" s="45" t="n">
        <v>0</v>
      </c>
      <c r="I32" s="45" t="n">
        <f aca="false">H32</f>
        <v>0</v>
      </c>
      <c r="J32" s="45" t="n">
        <f aca="false">I32</f>
        <v>0</v>
      </c>
      <c r="K32" s="47" t="n">
        <v>10</v>
      </c>
      <c r="L32" s="47"/>
      <c r="M32" s="47"/>
      <c r="N32" s="47"/>
      <c r="O32" s="45" t="n">
        <f aca="false">H32+SUM(K32:N32)</f>
        <v>10</v>
      </c>
      <c r="P32" s="49" t="n">
        <v>10</v>
      </c>
      <c r="Q32" s="50" t="n">
        <f aca="false">ROUND(P32/$O32*100,0)</f>
        <v>100</v>
      </c>
      <c r="R32" s="47" t="n">
        <v>10</v>
      </c>
      <c r="S32" s="50" t="n">
        <f aca="false">ROUND(R32/$O32*100,0)</f>
        <v>100</v>
      </c>
      <c r="T32" s="47"/>
      <c r="U32" s="50" t="n">
        <f aca="false">ROUND(T32/$O32*100,0)</f>
        <v>0</v>
      </c>
      <c r="V32" s="47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80100</v>
      </c>
      <c r="B33" s="79" t="s">
        <v>212</v>
      </c>
      <c r="C33" s="98" t="n">
        <v>637004</v>
      </c>
      <c r="D33" s="86" t="n">
        <v>1</v>
      </c>
      <c r="E33" s="98" t="n">
        <v>41</v>
      </c>
      <c r="F33" s="79" t="s">
        <v>102</v>
      </c>
      <c r="G33" s="56" t="s">
        <v>339</v>
      </c>
      <c r="H33" s="45" t="n">
        <v>800</v>
      </c>
      <c r="I33" s="45" t="n">
        <f aca="false">H33</f>
        <v>800</v>
      </c>
      <c r="J33" s="45" t="n">
        <f aca="false">I33</f>
        <v>800</v>
      </c>
      <c r="K33" s="47"/>
      <c r="L33" s="47"/>
      <c r="M33" s="47"/>
      <c r="N33" s="47"/>
      <c r="O33" s="45" t="n">
        <f aca="false">H33+SUM(K33:N33)</f>
        <v>800</v>
      </c>
      <c r="P33" s="49" t="n">
        <v>128.94</v>
      </c>
      <c r="Q33" s="50" t="n">
        <f aca="false">ROUND(P33/$O33*100,0)</f>
        <v>16</v>
      </c>
      <c r="R33" s="47" t="n">
        <v>349.81</v>
      </c>
      <c r="S33" s="50" t="n">
        <f aca="false">ROUND(R33/$O33*100,0)</f>
        <v>44</v>
      </c>
      <c r="T33" s="47"/>
      <c r="U33" s="50" t="n">
        <f aca="false">ROUND(T33/$O33*100,0)</f>
        <v>0</v>
      </c>
      <c r="V33" s="47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80100</v>
      </c>
      <c r="B34" s="79" t="s">
        <v>212</v>
      </c>
      <c r="C34" s="98" t="n">
        <v>637004</v>
      </c>
      <c r="D34" s="86" t="n">
        <v>2</v>
      </c>
      <c r="E34" s="98" t="n">
        <v>41</v>
      </c>
      <c r="F34" s="79" t="s">
        <v>102</v>
      </c>
      <c r="G34" s="56" t="s">
        <v>207</v>
      </c>
      <c r="H34" s="45" t="n">
        <v>200</v>
      </c>
      <c r="I34" s="45" t="n">
        <f aca="false">H34</f>
        <v>200</v>
      </c>
      <c r="J34" s="45" t="n">
        <f aca="false">I34</f>
        <v>200</v>
      </c>
      <c r="K34" s="47" t="n">
        <v>-10</v>
      </c>
      <c r="L34" s="47"/>
      <c r="M34" s="47"/>
      <c r="N34" s="47"/>
      <c r="O34" s="45" t="n">
        <f aca="false">H34+SUM(K34:N34)</f>
        <v>190</v>
      </c>
      <c r="P34" s="49" t="n">
        <v>8</v>
      </c>
      <c r="Q34" s="50" t="n">
        <f aca="false">ROUND(P34/$O34*100,0)</f>
        <v>4</v>
      </c>
      <c r="R34" s="47" t="n">
        <v>8</v>
      </c>
      <c r="S34" s="50" t="n">
        <f aca="false">ROUND(R34/$O34*100,0)</f>
        <v>4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80100</v>
      </c>
      <c r="B35" s="79" t="s">
        <v>212</v>
      </c>
      <c r="C35" s="98" t="n">
        <v>637014</v>
      </c>
      <c r="D35" s="86"/>
      <c r="E35" s="98" t="n">
        <v>41</v>
      </c>
      <c r="F35" s="79" t="s">
        <v>102</v>
      </c>
      <c r="G35" s="56" t="s">
        <v>191</v>
      </c>
      <c r="H35" s="45" t="n">
        <v>6022</v>
      </c>
      <c r="I35" s="46" t="n">
        <f aca="false">ROUND(((250-40)*8+(250-30))*3.2,0)</f>
        <v>6080</v>
      </c>
      <c r="J35" s="46" t="n">
        <f aca="false">ROUND(((247-40)*8+(247-30))*3.2,0)</f>
        <v>5994</v>
      </c>
      <c r="K35" s="47"/>
      <c r="L35" s="47"/>
      <c r="M35" s="47"/>
      <c r="N35" s="47"/>
      <c r="O35" s="45" t="n">
        <f aca="false">H35+SUM(K35:N35)</f>
        <v>6022</v>
      </c>
      <c r="P35" s="49" t="n">
        <v>1260.8</v>
      </c>
      <c r="Q35" s="50" t="n">
        <f aca="false">ROUND(P35/$O35*100,0)</f>
        <v>21</v>
      </c>
      <c r="R35" s="47" t="n">
        <v>2880</v>
      </c>
      <c r="S35" s="50" t="n">
        <f aca="false">ROUND(R35/$O35*100,0)</f>
        <v>48</v>
      </c>
      <c r="T35" s="47"/>
      <c r="U35" s="50" t="n">
        <f aca="false">ROUND(T35/$O35*100,0)</f>
        <v>0</v>
      </c>
      <c r="V35" s="47"/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80100</v>
      </c>
      <c r="B36" s="79" t="s">
        <v>212</v>
      </c>
      <c r="C36" s="98" t="n">
        <v>637015</v>
      </c>
      <c r="D36" s="86" t="n">
        <v>1</v>
      </c>
      <c r="E36" s="98" t="n">
        <v>41</v>
      </c>
      <c r="F36" s="79" t="s">
        <v>102</v>
      </c>
      <c r="G36" s="56" t="s">
        <v>340</v>
      </c>
      <c r="H36" s="45" t="n">
        <v>210</v>
      </c>
      <c r="I36" s="45" t="n">
        <f aca="false">H36</f>
        <v>210</v>
      </c>
      <c r="J36" s="45" t="n">
        <f aca="false">I36</f>
        <v>210</v>
      </c>
      <c r="K36" s="47"/>
      <c r="L36" s="47"/>
      <c r="M36" s="47"/>
      <c r="N36" s="47"/>
      <c r="O36" s="45" t="n">
        <f aca="false">H36+SUM(K36:N36)</f>
        <v>210</v>
      </c>
      <c r="P36" s="49" t="n">
        <v>0</v>
      </c>
      <c r="Q36" s="50" t="n">
        <f aca="false">ROUND(P36/$O36*100,0)</f>
        <v>0</v>
      </c>
      <c r="R36" s="47" t="n">
        <v>0</v>
      </c>
      <c r="S36" s="50" t="n">
        <f aca="false">ROUND(R36/$O36*100,0)</f>
        <v>0</v>
      </c>
      <c r="T36" s="47"/>
      <c r="U36" s="50" t="n">
        <f aca="false">ROUND(T36/$O36*100,0)</f>
        <v>0</v>
      </c>
      <c r="V36" s="47"/>
      <c r="W36" s="50" t="n">
        <f aca="false">ROUND(V36/$O36*100,0)</f>
        <v>0</v>
      </c>
    </row>
    <row r="37" customFormat="false" ht="12.8" hidden="false" customHeight="false" outlineLevel="0" collapsed="false">
      <c r="A37" s="82" t="n">
        <v>80100</v>
      </c>
      <c r="B37" s="79" t="s">
        <v>212</v>
      </c>
      <c r="C37" s="98" t="n">
        <v>637015</v>
      </c>
      <c r="D37" s="86" t="n">
        <v>2</v>
      </c>
      <c r="E37" s="98" t="n">
        <v>41</v>
      </c>
      <c r="F37" s="79" t="s">
        <v>102</v>
      </c>
      <c r="G37" s="56" t="s">
        <v>341</v>
      </c>
      <c r="H37" s="45" t="n">
        <v>90</v>
      </c>
      <c r="I37" s="45" t="n">
        <f aca="false">H37</f>
        <v>90</v>
      </c>
      <c r="J37" s="45" t="n">
        <f aca="false">I37</f>
        <v>90</v>
      </c>
      <c r="K37" s="47"/>
      <c r="L37" s="47"/>
      <c r="M37" s="47"/>
      <c r="N37" s="47"/>
      <c r="O37" s="45" t="n">
        <f aca="false">H37+SUM(K37:N37)</f>
        <v>90</v>
      </c>
      <c r="P37" s="49" t="n">
        <v>37.79</v>
      </c>
      <c r="Q37" s="50" t="n">
        <f aca="false">ROUND(P37/$O37*100,0)</f>
        <v>42</v>
      </c>
      <c r="R37" s="47" t="n">
        <v>37.79</v>
      </c>
      <c r="S37" s="50" t="n">
        <f aca="false">ROUND(R37/$O37*100,0)</f>
        <v>42</v>
      </c>
      <c r="T37" s="47"/>
      <c r="U37" s="50" t="n">
        <f aca="false">ROUND(T37/$O37*100,0)</f>
        <v>0</v>
      </c>
      <c r="V37" s="47"/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80100</v>
      </c>
      <c r="B38" s="79" t="s">
        <v>212</v>
      </c>
      <c r="C38" s="98" t="n">
        <v>637016</v>
      </c>
      <c r="D38" s="86"/>
      <c r="E38" s="98" t="n">
        <v>41</v>
      </c>
      <c r="F38" s="79" t="s">
        <v>102</v>
      </c>
      <c r="G38" s="56" t="s">
        <v>203</v>
      </c>
      <c r="H38" s="45" t="n">
        <v>810</v>
      </c>
      <c r="I38" s="46" t="n">
        <f aca="false">ROUND(H38*1.05,0)</f>
        <v>851</v>
      </c>
      <c r="J38" s="46" t="n">
        <f aca="false">ROUND(I38*1.05,0)</f>
        <v>894</v>
      </c>
      <c r="K38" s="47"/>
      <c r="L38" s="47"/>
      <c r="M38" s="47"/>
      <c r="N38" s="47"/>
      <c r="O38" s="45" t="n">
        <f aca="false">H38+SUM(K38:N38)</f>
        <v>810</v>
      </c>
      <c r="P38" s="49" t="n">
        <v>145.74</v>
      </c>
      <c r="Q38" s="50" t="n">
        <f aca="false">ROUND(P38/$O38*100,0)</f>
        <v>18</v>
      </c>
      <c r="R38" s="47" t="n">
        <v>278.32</v>
      </c>
      <c r="S38" s="50" t="n">
        <f aca="false">ROUND(R38/$O38*100,0)</f>
        <v>34</v>
      </c>
      <c r="T38" s="47"/>
      <c r="U38" s="50" t="n">
        <f aca="false">ROUND(T38/$O38*100,0)</f>
        <v>0</v>
      </c>
      <c r="V38" s="47"/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80100</v>
      </c>
      <c r="B39" s="79" t="s">
        <v>212</v>
      </c>
      <c r="C39" s="98" t="n">
        <v>637027</v>
      </c>
      <c r="D39" s="86"/>
      <c r="E39" s="98" t="n">
        <v>41</v>
      </c>
      <c r="F39" s="79" t="s">
        <v>102</v>
      </c>
      <c r="G39" s="56" t="s">
        <v>224</v>
      </c>
      <c r="H39" s="45" t="n">
        <v>300</v>
      </c>
      <c r="I39" s="45" t="n">
        <f aca="false">H39</f>
        <v>300</v>
      </c>
      <c r="J39" s="45" t="n">
        <f aca="false">I39</f>
        <v>300</v>
      </c>
      <c r="K39" s="47"/>
      <c r="L39" s="47"/>
      <c r="M39" s="47"/>
      <c r="N39" s="47"/>
      <c r="O39" s="45" t="n">
        <f aca="false">H39+SUM(K39:N39)</f>
        <v>300</v>
      </c>
      <c r="P39" s="49" t="n">
        <v>0</v>
      </c>
      <c r="Q39" s="50" t="n">
        <f aca="false">ROUND(P39/$O39*100,0)</f>
        <v>0</v>
      </c>
      <c r="R39" s="47" t="n">
        <v>0</v>
      </c>
      <c r="S39" s="50" t="n">
        <f aca="false">ROUND(R39/$O39*100,0)</f>
        <v>0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80100</v>
      </c>
      <c r="B40" s="79" t="s">
        <v>212</v>
      </c>
      <c r="C40" s="98" t="n">
        <v>716</v>
      </c>
      <c r="D40" s="86"/>
      <c r="E40" s="98" t="n">
        <v>41</v>
      </c>
      <c r="F40" s="79" t="s">
        <v>195</v>
      </c>
      <c r="G40" s="56" t="s">
        <v>198</v>
      </c>
      <c r="H40" s="45" t="n">
        <v>2000</v>
      </c>
      <c r="I40" s="45" t="n">
        <v>0</v>
      </c>
      <c r="J40" s="45" t="n">
        <v>0</v>
      </c>
      <c r="K40" s="47"/>
      <c r="L40" s="47"/>
      <c r="M40" s="47"/>
      <c r="N40" s="47"/>
      <c r="O40" s="45" t="n">
        <f aca="false">H40+SUM(K40:N40)</f>
        <v>2000</v>
      </c>
      <c r="P40" s="49" t="n">
        <v>996</v>
      </c>
      <c r="Q40" s="50" t="n">
        <f aca="false">ROUND(P40/$O40*100,0)</f>
        <v>50</v>
      </c>
      <c r="R40" s="47" t="n">
        <v>1896</v>
      </c>
      <c r="S40" s="50" t="n">
        <f aca="false">ROUND(R40/$O40*100,0)</f>
        <v>95</v>
      </c>
      <c r="T40" s="47"/>
      <c r="U40" s="50" t="n">
        <f aca="false">ROUND(T40/$O40*100,0)</f>
        <v>0</v>
      </c>
      <c r="V40" s="47"/>
      <c r="W40" s="50" t="n">
        <f aca="false">ROUND(V40/$O40*100,0)</f>
        <v>0</v>
      </c>
    </row>
    <row r="41" customFormat="false" ht="12.8" hidden="false" customHeight="false" outlineLevel="0" collapsed="false">
      <c r="A41" s="82" t="n">
        <v>80100</v>
      </c>
      <c r="B41" s="79" t="s">
        <v>212</v>
      </c>
      <c r="C41" s="98" t="n">
        <v>717001</v>
      </c>
      <c r="D41" s="86"/>
      <c r="E41" s="98" t="n">
        <v>41</v>
      </c>
      <c r="F41" s="79" t="s">
        <v>195</v>
      </c>
      <c r="G41" s="56" t="s">
        <v>342</v>
      </c>
      <c r="H41" s="45" t="n">
        <v>1000</v>
      </c>
      <c r="I41" s="45" t="n">
        <f aca="false">H41</f>
        <v>1000</v>
      </c>
      <c r="J41" s="45" t="n">
        <f aca="false">I41</f>
        <v>1000</v>
      </c>
      <c r="K41" s="47"/>
      <c r="L41" s="47"/>
      <c r="M41" s="47"/>
      <c r="N41" s="47"/>
      <c r="O41" s="45" t="n">
        <f aca="false">H41+SUM(K41:N41)</f>
        <v>1000</v>
      </c>
      <c r="P41" s="49" t="n">
        <v>0</v>
      </c>
      <c r="Q41" s="50" t="n">
        <f aca="false">ROUND(P41/$O41*100,0)</f>
        <v>0</v>
      </c>
      <c r="R41" s="47" t="n">
        <v>0</v>
      </c>
      <c r="S41" s="50" t="n">
        <f aca="false">ROUND(R41/$O41*100,0)</f>
        <v>0</v>
      </c>
      <c r="T41" s="47"/>
      <c r="U41" s="50" t="n">
        <f aca="false">ROUND(T41/$O41*100,0)</f>
        <v>0</v>
      </c>
      <c r="V41" s="47"/>
      <c r="W41" s="50" t="n">
        <f aca="false">ROUND(V41/$O41*100,0)</f>
        <v>0</v>
      </c>
    </row>
    <row r="42" customFormat="false" ht="12.8" hidden="false" customHeight="false" outlineLevel="0" collapsed="false">
      <c r="A42" s="82" t="n">
        <v>80100</v>
      </c>
      <c r="B42" s="79" t="s">
        <v>212</v>
      </c>
      <c r="C42" s="98" t="n">
        <v>717002</v>
      </c>
      <c r="D42" s="86"/>
      <c r="E42" s="98" t="n">
        <v>41</v>
      </c>
      <c r="F42" s="79" t="s">
        <v>195</v>
      </c>
      <c r="G42" s="56" t="s">
        <v>343</v>
      </c>
      <c r="H42" s="45" t="n">
        <f aca="false">10000-8192</f>
        <v>1808</v>
      </c>
      <c r="I42" s="45" t="n">
        <v>18000</v>
      </c>
      <c r="J42" s="45" t="n">
        <f aca="false">I42</f>
        <v>18000</v>
      </c>
      <c r="K42" s="47"/>
      <c r="L42" s="47"/>
      <c r="M42" s="47"/>
      <c r="N42" s="47"/>
      <c r="O42" s="45" t="n">
        <f aca="false">H42+SUM(K42:N42)</f>
        <v>1808</v>
      </c>
      <c r="P42" s="49" t="n">
        <v>0</v>
      </c>
      <c r="Q42" s="50" t="n">
        <f aca="false">ROUND(P42/$O42*100,0)</f>
        <v>0</v>
      </c>
      <c r="R42" s="47" t="n">
        <v>0</v>
      </c>
      <c r="S42" s="50" t="n">
        <f aca="false">ROUND(R42/$O42*100,0)</f>
        <v>0</v>
      </c>
      <c r="T42" s="47"/>
      <c r="U42" s="50" t="n">
        <f aca="false">ROUND(T42/$O42*100,0)</f>
        <v>0</v>
      </c>
      <c r="V42" s="47"/>
      <c r="W42" s="50" t="n">
        <f aca="false">ROUND(V42/$O42*100,0)</f>
        <v>0</v>
      </c>
    </row>
    <row r="43" customFormat="false" ht="12.8" hidden="false" customHeight="false" outlineLevel="0" collapsed="false">
      <c r="A43" s="82" t="n">
        <v>80100</v>
      </c>
      <c r="B43" s="79" t="s">
        <v>212</v>
      </c>
      <c r="C43" s="98" t="n">
        <v>717003</v>
      </c>
      <c r="D43" s="86"/>
      <c r="E43" s="98" t="n">
        <v>41</v>
      </c>
      <c r="F43" s="79" t="s">
        <v>195</v>
      </c>
      <c r="G43" s="56" t="s">
        <v>344</v>
      </c>
      <c r="H43" s="45" t="n">
        <v>5000</v>
      </c>
      <c r="I43" s="45" t="n">
        <f aca="false">H43</f>
        <v>5000</v>
      </c>
      <c r="J43" s="45" t="n">
        <f aca="false">I43</f>
        <v>5000</v>
      </c>
      <c r="K43" s="47"/>
      <c r="L43" s="47"/>
      <c r="M43" s="47"/>
      <c r="N43" s="47"/>
      <c r="O43" s="45" t="n">
        <f aca="false">H43+SUM(K43:N43)</f>
        <v>5000</v>
      </c>
      <c r="P43" s="49" t="n">
        <v>0</v>
      </c>
      <c r="Q43" s="50" t="n">
        <f aca="false">ROUND(P43/$O43*100,0)</f>
        <v>0</v>
      </c>
      <c r="R43" s="47" t="n">
        <v>0</v>
      </c>
      <c r="S43" s="50" t="n">
        <f aca="false">ROUND(R43/$O43*100,0)</f>
        <v>0</v>
      </c>
      <c r="T43" s="47"/>
      <c r="U43" s="50" t="n">
        <f aca="false">ROUND(T43/$O43*100,0)</f>
        <v>0</v>
      </c>
      <c r="V43" s="47"/>
      <c r="W43" s="50" t="n">
        <f aca="false">ROUND(V43/$O43*100,0)</f>
        <v>0</v>
      </c>
    </row>
    <row r="44" customFormat="false" ht="12.8" hidden="false" customHeight="false" outlineLevel="0" collapsed="false">
      <c r="A44" s="82" t="n">
        <v>80100</v>
      </c>
      <c r="B44" s="79"/>
      <c r="C44" s="79"/>
      <c r="D44" s="96"/>
      <c r="E44" s="79"/>
      <c r="F44" s="79"/>
      <c r="G44" s="57" t="s">
        <v>345</v>
      </c>
      <c r="H44" s="41" t="n">
        <f aca="false">H8+SUM(H18:H43)</f>
        <v>137509</v>
      </c>
      <c r="I44" s="41" t="n">
        <f aca="false">I8+SUM(I18:I43)</f>
        <v>157105</v>
      </c>
      <c r="J44" s="41" t="n">
        <f aca="false">J8+SUM(J18:J43)</f>
        <v>162633</v>
      </c>
      <c r="K44" s="41" t="n">
        <f aca="false">K8+SUM(K18:K43)</f>
        <v>0</v>
      </c>
      <c r="L44" s="41" t="n">
        <f aca="false">L8+SUM(L18:L43)</f>
        <v>0</v>
      </c>
      <c r="M44" s="41" t="n">
        <f aca="false">M8+SUM(M18:M43)</f>
        <v>0</v>
      </c>
      <c r="N44" s="41" t="n">
        <f aca="false">N8+SUM(N18:N43)</f>
        <v>0</v>
      </c>
      <c r="O44" s="41" t="n">
        <f aca="false">O8+SUM(O18:O43)</f>
        <v>137509</v>
      </c>
      <c r="P44" s="37" t="n">
        <f aca="false">P8+SUM(P18:P43)</f>
        <v>29127.29</v>
      </c>
      <c r="Q44" s="40" t="n">
        <f aca="false">ROUND(P44/$O44*100,0)</f>
        <v>21</v>
      </c>
      <c r="R44" s="41" t="n">
        <f aca="false">R8+SUM(R18:R43)</f>
        <v>51050.31</v>
      </c>
      <c r="S44" s="40" t="n">
        <f aca="false">ROUND(R44/$O44*100,0)</f>
        <v>37</v>
      </c>
      <c r="T44" s="41" t="n">
        <f aca="false">T8+SUM(T18:T43)</f>
        <v>0</v>
      </c>
      <c r="U44" s="40" t="n">
        <f aca="false">ROUND(T44/$O44*100,0)</f>
        <v>0</v>
      </c>
      <c r="V44" s="41" t="n">
        <f aca="false">V8+SUM(V18:V43)</f>
        <v>0</v>
      </c>
      <c r="W44" s="40" t="n">
        <f aca="false">ROUND(V44/$O44*100,0)</f>
        <v>0</v>
      </c>
    </row>
    <row r="45" customFormat="false" ht="12.8" hidden="false" customHeight="false" outlineLevel="0" collapsed="false">
      <c r="A45" s="82" t="n">
        <v>80200</v>
      </c>
      <c r="B45" s="79"/>
      <c r="C45" s="79"/>
      <c r="D45" s="96"/>
      <c r="E45" s="79" t="s">
        <v>280</v>
      </c>
      <c r="F45" s="79" t="s">
        <v>102</v>
      </c>
      <c r="G45" s="51" t="s">
        <v>346</v>
      </c>
      <c r="H45" s="45" t="n">
        <v>455838</v>
      </c>
      <c r="I45" s="45" t="n">
        <f aca="false">H45</f>
        <v>455838</v>
      </c>
      <c r="J45" s="45" t="n">
        <f aca="false">I45</f>
        <v>455838</v>
      </c>
      <c r="K45" s="47"/>
      <c r="L45" s="47"/>
      <c r="M45" s="47"/>
      <c r="N45" s="47"/>
      <c r="O45" s="45" t="n">
        <f aca="false">H45+SUM(K45:N45)</f>
        <v>455838</v>
      </c>
      <c r="P45" s="49" t="n">
        <v>83747.93</v>
      </c>
      <c r="Q45" s="50" t="n">
        <f aca="false">ROUND(P45/$O45*100,0)</f>
        <v>18</v>
      </c>
      <c r="R45" s="47" t="n">
        <v>119697.73</v>
      </c>
      <c r="S45" s="50" t="n">
        <f aca="false">ROUND(R45/$O45*100,0)</f>
        <v>26</v>
      </c>
      <c r="T45" s="47"/>
      <c r="U45" s="50" t="n">
        <f aca="false">ROUND(T45/$O45*100,0)</f>
        <v>0</v>
      </c>
      <c r="V45" s="47"/>
      <c r="W45" s="50" t="n">
        <f aca="false">ROUND(V45/$O45*100,0)</f>
        <v>0</v>
      </c>
    </row>
    <row r="46" customFormat="false" ht="12.8" hidden="false" customHeight="false" outlineLevel="0" collapsed="false">
      <c r="A46" s="82" t="n">
        <v>80200</v>
      </c>
      <c r="B46" s="79" t="s">
        <v>347</v>
      </c>
      <c r="C46" s="98" t="n">
        <v>635006</v>
      </c>
      <c r="D46" s="89"/>
      <c r="E46" s="98" t="n">
        <v>41</v>
      </c>
      <c r="F46" s="79" t="s">
        <v>102</v>
      </c>
      <c r="G46" s="56" t="s">
        <v>348</v>
      </c>
      <c r="H46" s="45" t="n">
        <v>1137</v>
      </c>
      <c r="I46" s="45" t="n">
        <v>0</v>
      </c>
      <c r="J46" s="45" t="n">
        <v>0</v>
      </c>
      <c r="K46" s="47"/>
      <c r="L46" s="47"/>
      <c r="M46" s="47"/>
      <c r="N46" s="47"/>
      <c r="O46" s="45" t="n">
        <f aca="false">H46+SUM(K46:N46)</f>
        <v>1137</v>
      </c>
      <c r="P46" s="49" t="n">
        <v>1137.36</v>
      </c>
      <c r="Q46" s="50" t="n">
        <f aca="false">ROUND(P46/$O46*100,0)</f>
        <v>100</v>
      </c>
      <c r="R46" s="47" t="n">
        <v>1137.36</v>
      </c>
      <c r="S46" s="50" t="n">
        <f aca="false">ROUND(R46/$O46*100,0)</f>
        <v>100</v>
      </c>
      <c r="T46" s="47"/>
      <c r="U46" s="50" t="n">
        <f aca="false">ROUND(T46/$O46*100,0)</f>
        <v>0</v>
      </c>
      <c r="V46" s="47"/>
      <c r="W46" s="50" t="n">
        <f aca="false">ROUND(V46/$O46*100,0)</f>
        <v>0</v>
      </c>
    </row>
    <row r="47" customFormat="false" ht="12.8" hidden="false" customHeight="false" outlineLevel="0" collapsed="false">
      <c r="A47" s="82" t="n">
        <v>80200</v>
      </c>
      <c r="B47" s="79" t="s">
        <v>347</v>
      </c>
      <c r="C47" s="98" t="n">
        <v>637015</v>
      </c>
      <c r="D47" s="86"/>
      <c r="E47" s="98" t="n">
        <v>41</v>
      </c>
      <c r="F47" s="79" t="s">
        <v>102</v>
      </c>
      <c r="G47" s="56" t="s">
        <v>349</v>
      </c>
      <c r="H47" s="45" t="n">
        <v>500</v>
      </c>
      <c r="I47" s="45" t="n">
        <f aca="false">H47</f>
        <v>500</v>
      </c>
      <c r="J47" s="45" t="n">
        <f aca="false">I47</f>
        <v>500</v>
      </c>
      <c r="K47" s="47" t="n">
        <v>248.81</v>
      </c>
      <c r="L47" s="47"/>
      <c r="M47" s="47"/>
      <c r="N47" s="47"/>
      <c r="O47" s="45" t="n">
        <f aca="false">H47+SUM(K47:N47)</f>
        <v>748.81</v>
      </c>
      <c r="P47" s="49" t="n">
        <v>0</v>
      </c>
      <c r="Q47" s="50" t="n">
        <f aca="false">ROUND(P47/$O47*100,0)</f>
        <v>0</v>
      </c>
      <c r="R47" s="47" t="n">
        <v>748.81</v>
      </c>
      <c r="S47" s="50" t="n">
        <f aca="false">ROUND(R47/$O47*100,0)</f>
        <v>100</v>
      </c>
      <c r="T47" s="47"/>
      <c r="U47" s="50" t="n">
        <f aca="false">ROUND(T47/$O47*100,0)</f>
        <v>0</v>
      </c>
      <c r="V47" s="47"/>
      <c r="W47" s="50" t="n">
        <f aca="false">ROUND(V47/$O47*100,0)</f>
        <v>0</v>
      </c>
    </row>
    <row r="48" customFormat="false" ht="12.8" hidden="false" customHeight="false" outlineLevel="0" collapsed="false">
      <c r="A48" s="82" t="n">
        <v>80200</v>
      </c>
      <c r="B48" s="79" t="s">
        <v>347</v>
      </c>
      <c r="C48" s="98" t="n">
        <v>637037</v>
      </c>
      <c r="D48" s="86"/>
      <c r="E48" s="98" t="s">
        <v>145</v>
      </c>
      <c r="F48" s="79" t="s">
        <v>102</v>
      </c>
      <c r="G48" s="56" t="s">
        <v>350</v>
      </c>
      <c r="H48" s="45" t="n">
        <v>0</v>
      </c>
      <c r="I48" s="45" t="n">
        <f aca="false">H48</f>
        <v>0</v>
      </c>
      <c r="J48" s="45" t="n">
        <f aca="false">I48</f>
        <v>0</v>
      </c>
      <c r="K48" s="47" t="n">
        <v>57.39</v>
      </c>
      <c r="L48" s="47"/>
      <c r="M48" s="47"/>
      <c r="N48" s="47"/>
      <c r="O48" s="45" t="n">
        <f aca="false">H48+SUM(K48:N48)</f>
        <v>57.39</v>
      </c>
      <c r="P48" s="49" t="n">
        <v>0</v>
      </c>
      <c r="Q48" s="50" t="n">
        <f aca="false">ROUND(P48/$O48*100,0)</f>
        <v>0</v>
      </c>
      <c r="R48" s="47" t="n">
        <v>57.39</v>
      </c>
      <c r="S48" s="50" t="n">
        <f aca="false">ROUND(R48/$O48*100,0)</f>
        <v>100</v>
      </c>
      <c r="T48" s="47"/>
      <c r="U48" s="50" t="n">
        <f aca="false">ROUND(T48/$O48*100,0)</f>
        <v>0</v>
      </c>
      <c r="V48" s="47"/>
      <c r="W48" s="50" t="n">
        <f aca="false">ROUND(V48/$O48*100,0)</f>
        <v>0</v>
      </c>
    </row>
    <row r="49" customFormat="false" ht="12.8" hidden="false" customHeight="false" outlineLevel="0" collapsed="false">
      <c r="A49" s="82" t="n">
        <v>80200</v>
      </c>
      <c r="B49" s="79" t="s">
        <v>347</v>
      </c>
      <c r="C49" s="98" t="n">
        <v>642014</v>
      </c>
      <c r="D49" s="86"/>
      <c r="E49" s="98" t="n">
        <v>111</v>
      </c>
      <c r="F49" s="79" t="s">
        <v>102</v>
      </c>
      <c r="G49" s="56" t="s">
        <v>351</v>
      </c>
      <c r="H49" s="45" t="n">
        <f aca="false">PrGT!H7</f>
        <v>1200</v>
      </c>
      <c r="I49" s="45" t="n">
        <f aca="false">H49</f>
        <v>1200</v>
      </c>
      <c r="J49" s="45" t="n">
        <f aca="false">I49</f>
        <v>1200</v>
      </c>
      <c r="K49" s="45"/>
      <c r="L49" s="45"/>
      <c r="M49" s="45"/>
      <c r="N49" s="45"/>
      <c r="O49" s="45" t="n">
        <f aca="false">H49+SUM(K49:N49)</f>
        <v>1200</v>
      </c>
      <c r="P49" s="49" t="n">
        <v>597.6</v>
      </c>
      <c r="Q49" s="50" t="n">
        <f aca="false">ROUND(P49/$O49*100,0)</f>
        <v>50</v>
      </c>
      <c r="R49" s="47" t="n">
        <v>597.6</v>
      </c>
      <c r="S49" s="50" t="n">
        <f aca="false">ROUND(R49/$O49*100,0)</f>
        <v>50</v>
      </c>
      <c r="T49" s="47"/>
      <c r="U49" s="50" t="n">
        <f aca="false">ROUND(T49/$O49*100,0)</f>
        <v>0</v>
      </c>
      <c r="V49" s="47"/>
      <c r="W49" s="50" t="n">
        <f aca="false">ROUND(V49/$O49*100,0)</f>
        <v>0</v>
      </c>
    </row>
    <row r="50" customFormat="false" ht="12.8" hidden="false" customHeight="false" outlineLevel="0" collapsed="false">
      <c r="A50" s="82" t="n">
        <v>80200</v>
      </c>
      <c r="B50" s="79" t="s">
        <v>347</v>
      </c>
      <c r="C50" s="98" t="n">
        <v>642014</v>
      </c>
      <c r="D50" s="86" t="n">
        <v>1</v>
      </c>
      <c r="E50" s="98" t="n">
        <v>41</v>
      </c>
      <c r="F50" s="79" t="s">
        <v>102</v>
      </c>
      <c r="G50" s="56" t="s">
        <v>352</v>
      </c>
      <c r="H50" s="45" t="n">
        <v>1000</v>
      </c>
      <c r="I50" s="45" t="n">
        <f aca="false">H50</f>
        <v>1000</v>
      </c>
      <c r="J50" s="45" t="n">
        <f aca="false">I50</f>
        <v>1000</v>
      </c>
      <c r="K50" s="47"/>
      <c r="L50" s="47"/>
      <c r="M50" s="47"/>
      <c r="N50" s="47"/>
      <c r="O50" s="45" t="n">
        <f aca="false">H50+SUM(K50:N50)</f>
        <v>1000</v>
      </c>
      <c r="P50" s="49" t="n">
        <v>33.38</v>
      </c>
      <c r="Q50" s="50" t="n">
        <f aca="false">ROUND(P50/$O50*100,0)</f>
        <v>3</v>
      </c>
      <c r="R50" s="47" t="n">
        <v>126.73</v>
      </c>
      <c r="S50" s="50" t="n">
        <f aca="false">ROUND(R50/$O50*100,0)</f>
        <v>13</v>
      </c>
      <c r="T50" s="47"/>
      <c r="U50" s="50" t="n">
        <f aca="false">ROUND(T50/$O50*100,0)</f>
        <v>0</v>
      </c>
      <c r="V50" s="47"/>
      <c r="W50" s="50" t="n">
        <f aca="false">ROUND(V50/$O50*100,0)</f>
        <v>0</v>
      </c>
    </row>
    <row r="51" customFormat="false" ht="12.8" hidden="false" customHeight="false" outlineLevel="0" collapsed="false">
      <c r="A51" s="82" t="n">
        <v>80200</v>
      </c>
      <c r="B51" s="79" t="s">
        <v>347</v>
      </c>
      <c r="C51" s="98" t="n">
        <v>642014</v>
      </c>
      <c r="D51" s="86" t="n">
        <v>2</v>
      </c>
      <c r="E51" s="98" t="n">
        <v>41</v>
      </c>
      <c r="F51" s="79" t="s">
        <v>102</v>
      </c>
      <c r="G51" s="56" t="s">
        <v>353</v>
      </c>
      <c r="H51" s="45" t="n">
        <v>400</v>
      </c>
      <c r="I51" s="45" t="n">
        <f aca="false">H51</f>
        <v>400</v>
      </c>
      <c r="J51" s="45" t="n">
        <f aca="false">I51</f>
        <v>400</v>
      </c>
      <c r="K51" s="47"/>
      <c r="L51" s="47"/>
      <c r="M51" s="47"/>
      <c r="N51" s="47"/>
      <c r="O51" s="45" t="n">
        <f aca="false">H51+SUM(K51:N51)</f>
        <v>400</v>
      </c>
      <c r="P51" s="49" t="n">
        <v>0</v>
      </c>
      <c r="Q51" s="50" t="n">
        <f aca="false">ROUND(P51/$O51*100,0)</f>
        <v>0</v>
      </c>
      <c r="R51" s="47" t="n">
        <v>0</v>
      </c>
      <c r="S51" s="50" t="n">
        <f aca="false">ROUND(R51/$O51*100,0)</f>
        <v>0</v>
      </c>
      <c r="T51" s="47"/>
      <c r="U51" s="50" t="n">
        <f aca="false">ROUND(T51/$O51*100,0)</f>
        <v>0</v>
      </c>
      <c r="V51" s="47"/>
      <c r="W51" s="50" t="n">
        <f aca="false">ROUND(V51/$O51*100,0)</f>
        <v>0</v>
      </c>
    </row>
    <row r="52" customFormat="false" ht="12.8" hidden="false" customHeight="false" outlineLevel="0" collapsed="false">
      <c r="A52" s="82" t="n">
        <v>80200</v>
      </c>
      <c r="B52" s="79" t="s">
        <v>347</v>
      </c>
      <c r="C52" s="98" t="n">
        <v>717001</v>
      </c>
      <c r="D52" s="86"/>
      <c r="E52" s="98" t="n">
        <v>41</v>
      </c>
      <c r="F52" s="79" t="s">
        <v>195</v>
      </c>
      <c r="G52" s="56" t="s">
        <v>354</v>
      </c>
      <c r="H52" s="45" t="n">
        <v>2000</v>
      </c>
      <c r="I52" s="45" t="n">
        <v>0</v>
      </c>
      <c r="J52" s="45" t="n">
        <v>0</v>
      </c>
      <c r="K52" s="47"/>
      <c r="L52" s="47"/>
      <c r="M52" s="47"/>
      <c r="N52" s="47"/>
      <c r="O52" s="45" t="n">
        <f aca="false">H52+SUM(K52:N52)</f>
        <v>2000</v>
      </c>
      <c r="P52" s="49" t="n">
        <v>0</v>
      </c>
      <c r="Q52" s="50" t="n">
        <f aca="false">ROUND(P52/$O52*100,0)</f>
        <v>0</v>
      </c>
      <c r="R52" s="47" t="n">
        <v>0</v>
      </c>
      <c r="S52" s="50" t="n">
        <f aca="false">ROUND(R52/$O52*100,0)</f>
        <v>0</v>
      </c>
      <c r="T52" s="47"/>
      <c r="U52" s="50" t="n">
        <f aca="false">ROUND(T52/$O52*100,0)</f>
        <v>0</v>
      </c>
      <c r="V52" s="47"/>
      <c r="W52" s="50" t="n">
        <f aca="false">ROUND(V52/$O52*100,0)</f>
        <v>0</v>
      </c>
    </row>
    <row r="53" customFormat="false" ht="12.8" hidden="false" customHeight="false" outlineLevel="0" collapsed="false">
      <c r="A53" s="82" t="n">
        <v>80200</v>
      </c>
      <c r="B53" s="79" t="s">
        <v>347</v>
      </c>
      <c r="C53" s="98" t="n">
        <v>717002</v>
      </c>
      <c r="D53" s="86"/>
      <c r="E53" s="98" t="n">
        <v>41</v>
      </c>
      <c r="F53" s="79" t="s">
        <v>195</v>
      </c>
      <c r="G53" s="56" t="s">
        <v>355</v>
      </c>
      <c r="H53" s="45" t="n">
        <f aca="false">21403-H46-H52-H47</f>
        <v>17766</v>
      </c>
      <c r="I53" s="45" t="n">
        <v>21403</v>
      </c>
      <c r="J53" s="45" t="n">
        <f aca="false">I53</f>
        <v>21403</v>
      </c>
      <c r="K53" s="47"/>
      <c r="L53" s="47"/>
      <c r="M53" s="47"/>
      <c r="N53" s="47"/>
      <c r="O53" s="45" t="n">
        <f aca="false">H53+SUM(K53:N53)</f>
        <v>17766</v>
      </c>
      <c r="P53" s="49" t="n">
        <v>0</v>
      </c>
      <c r="Q53" s="50" t="n">
        <f aca="false">ROUND(P53/$O53*100,0)</f>
        <v>0</v>
      </c>
      <c r="R53" s="47" t="n">
        <v>0</v>
      </c>
      <c r="S53" s="50" t="n">
        <f aca="false">ROUND(R53/$O53*100,0)</f>
        <v>0</v>
      </c>
      <c r="T53" s="47"/>
      <c r="U53" s="50" t="n">
        <f aca="false">ROUND(T53/$O53*100,0)</f>
        <v>0</v>
      </c>
      <c r="V53" s="47"/>
      <c r="W53" s="50" t="n">
        <f aca="false">ROUND(V53/$O53*100,0)</f>
        <v>0</v>
      </c>
    </row>
    <row r="54" customFormat="false" ht="12.8" hidden="false" customHeight="false" outlineLevel="0" collapsed="false">
      <c r="A54" s="82" t="n">
        <v>80200</v>
      </c>
      <c r="B54" s="79"/>
      <c r="C54" s="79"/>
      <c r="D54" s="96"/>
      <c r="E54" s="79"/>
      <c r="F54" s="79"/>
      <c r="G54" s="57" t="s">
        <v>356</v>
      </c>
      <c r="H54" s="41" t="n">
        <f aca="false">H45+SUM(H46:H53)</f>
        <v>479841</v>
      </c>
      <c r="I54" s="41" t="n">
        <f aca="false">I45+SUM(I46:I53)</f>
        <v>480341</v>
      </c>
      <c r="J54" s="41" t="n">
        <f aca="false">J45+SUM(J46:J53)</f>
        <v>480341</v>
      </c>
      <c r="K54" s="41" t="n">
        <f aca="false">K45+SUM(K46:K53)</f>
        <v>306.2</v>
      </c>
      <c r="L54" s="41" t="n">
        <f aca="false">L45+SUM(L46:L53)</f>
        <v>0</v>
      </c>
      <c r="M54" s="41" t="n">
        <f aca="false">M45+SUM(M46:M53)</f>
        <v>0</v>
      </c>
      <c r="N54" s="41" t="n">
        <f aca="false">N45+SUM(N46:N53)</f>
        <v>0</v>
      </c>
      <c r="O54" s="41" t="n">
        <f aca="false">O45+SUM(O46:O53)</f>
        <v>480147.2</v>
      </c>
      <c r="P54" s="37" t="n">
        <f aca="false">P45+SUM(P46:P53)</f>
        <v>85516.27</v>
      </c>
      <c r="Q54" s="40" t="n">
        <f aca="false">ROUND(P54/$O54*100,0)</f>
        <v>18</v>
      </c>
      <c r="R54" s="41" t="n">
        <f aca="false">R45+SUM(R46:R53)</f>
        <v>122365.62</v>
      </c>
      <c r="S54" s="40" t="n">
        <f aca="false">ROUND(R54/$O54*100,0)</f>
        <v>25</v>
      </c>
      <c r="T54" s="41" t="n">
        <f aca="false">T45+SUM(T46:T53)</f>
        <v>0</v>
      </c>
      <c r="U54" s="40" t="n">
        <f aca="false">ROUND(T54/$O54*100,0)</f>
        <v>0</v>
      </c>
      <c r="V54" s="41" t="n">
        <f aca="false">V45+SUM(V46:V53)</f>
        <v>0</v>
      </c>
      <c r="W54" s="40" t="n">
        <f aca="false">ROUND(V54/$O54*100,0)</f>
        <v>0</v>
      </c>
    </row>
    <row r="55" customFormat="false" ht="12.8" hidden="false" customHeight="false" outlineLevel="0" collapsed="false">
      <c r="A55" s="93" t="n">
        <v>80300</v>
      </c>
      <c r="B55" s="79" t="s">
        <v>357</v>
      </c>
      <c r="C55" s="79" t="n">
        <v>611</v>
      </c>
      <c r="D55" s="96"/>
      <c r="E55" s="98" t="n">
        <v>41</v>
      </c>
      <c r="F55" s="79" t="s">
        <v>102</v>
      </c>
      <c r="G55" s="51" t="s">
        <v>175</v>
      </c>
      <c r="H55" s="53" t="n">
        <v>16488</v>
      </c>
      <c r="I55" s="53" t="n">
        <f aca="false">ROUND(H55*1.05,0)</f>
        <v>17312</v>
      </c>
      <c r="J55" s="53" t="n">
        <f aca="false">ROUND(I55*1.05,0)-1</f>
        <v>18177</v>
      </c>
      <c r="K55" s="54" t="n">
        <v>-331.17</v>
      </c>
      <c r="L55" s="54"/>
      <c r="M55" s="54"/>
      <c r="N55" s="54"/>
      <c r="O55" s="45" t="n">
        <f aca="false">H55+SUM(K55:N55)</f>
        <v>16156.83</v>
      </c>
      <c r="P55" s="55" t="n">
        <v>5523.72</v>
      </c>
      <c r="Q55" s="50" t="n">
        <f aca="false">ROUND(P55/$O55*100,0)</f>
        <v>34</v>
      </c>
      <c r="R55" s="54" t="n">
        <v>7875.12</v>
      </c>
      <c r="S55" s="50" t="n">
        <f aca="false">ROUND(R55/$O55*100,0)</f>
        <v>49</v>
      </c>
      <c r="T55" s="54"/>
      <c r="U55" s="50" t="n">
        <f aca="false">ROUND(T55/$O55*100,0)</f>
        <v>0</v>
      </c>
      <c r="V55" s="54"/>
      <c r="W55" s="50" t="n">
        <f aca="false">ROUND(V55/$O55*100,0)</f>
        <v>0</v>
      </c>
    </row>
    <row r="56" customFormat="false" ht="12.8" hidden="false" customHeight="false" outlineLevel="0" collapsed="false">
      <c r="A56" s="93" t="n">
        <v>80300</v>
      </c>
      <c r="B56" s="79" t="s">
        <v>357</v>
      </c>
      <c r="C56" s="79" t="n">
        <v>612001</v>
      </c>
      <c r="D56" s="96"/>
      <c r="E56" s="98" t="n">
        <v>41</v>
      </c>
      <c r="F56" s="79" t="s">
        <v>102</v>
      </c>
      <c r="G56" s="51" t="s">
        <v>204</v>
      </c>
      <c r="H56" s="53" t="n">
        <v>583</v>
      </c>
      <c r="I56" s="53" t="n">
        <f aca="false">ROUND(H56*1.05,0)</f>
        <v>612</v>
      </c>
      <c r="J56" s="53" t="n">
        <f aca="false">ROUND(I56*1.05,0)</f>
        <v>643</v>
      </c>
      <c r="K56" s="54"/>
      <c r="L56" s="54"/>
      <c r="M56" s="54"/>
      <c r="N56" s="54"/>
      <c r="O56" s="45" t="n">
        <f aca="false">H56+SUM(K56:N56)</f>
        <v>583</v>
      </c>
      <c r="P56" s="55" t="n">
        <v>115.33</v>
      </c>
      <c r="Q56" s="50" t="n">
        <f aca="false">ROUND(P56/$O56*100,0)</f>
        <v>20</v>
      </c>
      <c r="R56" s="54" t="n">
        <v>195.66</v>
      </c>
      <c r="S56" s="50" t="n">
        <f aca="false">ROUND(R56/$O56*100,0)</f>
        <v>34</v>
      </c>
      <c r="T56" s="54"/>
      <c r="U56" s="50" t="n">
        <f aca="false">ROUND(T56/$O56*100,0)</f>
        <v>0</v>
      </c>
      <c r="V56" s="54"/>
      <c r="W56" s="50" t="n">
        <f aca="false">ROUND(V56/$O56*100,0)</f>
        <v>0</v>
      </c>
    </row>
    <row r="57" customFormat="false" ht="12.8" hidden="false" customHeight="false" outlineLevel="0" collapsed="false">
      <c r="A57" s="93" t="n">
        <v>80300</v>
      </c>
      <c r="B57" s="79" t="s">
        <v>357</v>
      </c>
      <c r="C57" s="79" t="n">
        <v>612002</v>
      </c>
      <c r="D57" s="96"/>
      <c r="E57" s="98" t="n">
        <v>41</v>
      </c>
      <c r="F57" s="79" t="s">
        <v>102</v>
      </c>
      <c r="G57" s="51" t="s">
        <v>205</v>
      </c>
      <c r="H57" s="53" t="n">
        <v>238</v>
      </c>
      <c r="I57" s="53" t="n">
        <f aca="false">ROUND(H57*1.05,0)</f>
        <v>250</v>
      </c>
      <c r="J57" s="53" t="n">
        <f aca="false">ROUND(I57*1.05,0)</f>
        <v>263</v>
      </c>
      <c r="K57" s="54"/>
      <c r="L57" s="54"/>
      <c r="M57" s="54"/>
      <c r="N57" s="54"/>
      <c r="O57" s="45" t="n">
        <f aca="false">H57+SUM(K57:N57)</f>
        <v>238</v>
      </c>
      <c r="P57" s="55" t="n">
        <v>126.55</v>
      </c>
      <c r="Q57" s="50" t="n">
        <f aca="false">ROUND(P57/$O57*100,0)</f>
        <v>53</v>
      </c>
      <c r="R57" s="54" t="n">
        <v>164.39</v>
      </c>
      <c r="S57" s="50" t="n">
        <f aca="false">ROUND(R57/$O57*100,0)</f>
        <v>69</v>
      </c>
      <c r="T57" s="54"/>
      <c r="U57" s="50" t="n">
        <f aca="false">ROUND(T57/$O57*100,0)</f>
        <v>0</v>
      </c>
      <c r="V57" s="54"/>
      <c r="W57" s="50" t="n">
        <f aca="false">ROUND(V57/$O57*100,0)</f>
        <v>0</v>
      </c>
    </row>
    <row r="58" customFormat="false" ht="12.8" hidden="false" customHeight="false" outlineLevel="0" collapsed="false">
      <c r="A58" s="93" t="n">
        <v>80300</v>
      </c>
      <c r="B58" s="79" t="s">
        <v>357</v>
      </c>
      <c r="C58" s="99" t="n">
        <v>610</v>
      </c>
      <c r="D58" s="84"/>
      <c r="E58" s="98" t="n">
        <v>41</v>
      </c>
      <c r="F58" s="74" t="s">
        <v>102</v>
      </c>
      <c r="G58" s="63" t="s">
        <v>176</v>
      </c>
      <c r="H58" s="53" t="n">
        <f aca="false">SUM(H55:H57)</f>
        <v>17309</v>
      </c>
      <c r="I58" s="53" t="n">
        <f aca="false">SUM(I55:I57)</f>
        <v>18174</v>
      </c>
      <c r="J58" s="53" t="n">
        <f aca="false">SUM(J55:J57)</f>
        <v>19083</v>
      </c>
      <c r="K58" s="53" t="n">
        <f aca="false">SUM(K55:K57)</f>
        <v>-331.17</v>
      </c>
      <c r="L58" s="53" t="n">
        <f aca="false">SUM(L55:L57)</f>
        <v>0</v>
      </c>
      <c r="M58" s="53" t="n">
        <f aca="false">SUM(M55:M57)</f>
        <v>0</v>
      </c>
      <c r="N58" s="53" t="n">
        <f aca="false">SUM(N55:N57)</f>
        <v>0</v>
      </c>
      <c r="O58" s="53" t="n">
        <f aca="false">SUM(O55:O57)</f>
        <v>16977.83</v>
      </c>
      <c r="P58" s="55" t="n">
        <f aca="false">SUM(P55:P57)</f>
        <v>5765.6</v>
      </c>
      <c r="Q58" s="50" t="n">
        <f aca="false">ROUND(P58/$O58*100,0)</f>
        <v>34</v>
      </c>
      <c r="R58" s="53" t="n">
        <f aca="false">SUM(R55:R57)</f>
        <v>8235.17</v>
      </c>
      <c r="S58" s="50" t="n">
        <f aca="false">ROUND(R58/$O58*100,0)</f>
        <v>49</v>
      </c>
      <c r="T58" s="53" t="n">
        <f aca="false">SUM(T55:T57)</f>
        <v>0</v>
      </c>
      <c r="U58" s="50" t="n">
        <f aca="false">ROUND(T58/$O58*100,0)</f>
        <v>0</v>
      </c>
      <c r="V58" s="53" t="n">
        <f aca="false">SUM(V55:V57)</f>
        <v>0</v>
      </c>
      <c r="W58" s="50" t="n">
        <f aca="false">ROUND(V58/$O58*100,0)</f>
        <v>0</v>
      </c>
    </row>
    <row r="59" customFormat="false" ht="12.8" hidden="false" customHeight="false" outlineLevel="0" collapsed="false">
      <c r="A59" s="93" t="n">
        <v>80300</v>
      </c>
      <c r="B59" s="79" t="s">
        <v>357</v>
      </c>
      <c r="C59" s="99" t="n">
        <v>621</v>
      </c>
      <c r="D59" s="84"/>
      <c r="E59" s="98" t="n">
        <v>41</v>
      </c>
      <c r="F59" s="74" t="s">
        <v>102</v>
      </c>
      <c r="G59" s="63" t="s">
        <v>177</v>
      </c>
      <c r="H59" s="53" t="n">
        <v>1824</v>
      </c>
      <c r="I59" s="53" t="n">
        <f aca="false">ROUND(H59*1.05,0)</f>
        <v>1915</v>
      </c>
      <c r="J59" s="53" t="n">
        <f aca="false">ROUND(I59*1.05,0)</f>
        <v>2011</v>
      </c>
      <c r="K59" s="54"/>
      <c r="L59" s="54"/>
      <c r="M59" s="54"/>
      <c r="N59" s="54"/>
      <c r="O59" s="45" t="n">
        <f aca="false">H59+SUM(K59:N59)</f>
        <v>1824</v>
      </c>
      <c r="P59" s="55" t="n">
        <v>597.1</v>
      </c>
      <c r="Q59" s="50" t="n">
        <f aca="false">ROUND(P59/$O59*100,0)</f>
        <v>33</v>
      </c>
      <c r="R59" s="54" t="n">
        <v>867.09</v>
      </c>
      <c r="S59" s="50" t="n">
        <f aca="false">ROUND(R59/$O59*100,0)</f>
        <v>48</v>
      </c>
      <c r="T59" s="54"/>
      <c r="U59" s="50" t="n">
        <f aca="false">ROUND(T59/$O59*100,0)</f>
        <v>0</v>
      </c>
      <c r="V59" s="54"/>
      <c r="W59" s="50" t="n">
        <f aca="false">ROUND(V59/$O59*100,0)</f>
        <v>0</v>
      </c>
    </row>
    <row r="60" customFormat="false" ht="12.8" hidden="false" customHeight="false" outlineLevel="0" collapsed="false">
      <c r="A60" s="93" t="n">
        <v>80300</v>
      </c>
      <c r="B60" s="79" t="s">
        <v>357</v>
      </c>
      <c r="C60" s="99" t="n">
        <v>625001</v>
      </c>
      <c r="D60" s="84"/>
      <c r="E60" s="98" t="n">
        <v>41</v>
      </c>
      <c r="F60" s="74" t="s">
        <v>102</v>
      </c>
      <c r="G60" s="63" t="s">
        <v>179</v>
      </c>
      <c r="H60" s="53" t="n">
        <v>255</v>
      </c>
      <c r="I60" s="53" t="n">
        <f aca="false">ROUND(H60*1.05,0)</f>
        <v>268</v>
      </c>
      <c r="J60" s="53" t="n">
        <f aca="false">ROUND(I60*1.05,0)</f>
        <v>281</v>
      </c>
      <c r="K60" s="54"/>
      <c r="L60" s="54"/>
      <c r="M60" s="54"/>
      <c r="N60" s="54"/>
      <c r="O60" s="45" t="n">
        <f aca="false">H60+SUM(K60:N60)</f>
        <v>255</v>
      </c>
      <c r="P60" s="55" t="n">
        <v>83.52</v>
      </c>
      <c r="Q60" s="50" t="n">
        <f aca="false">ROUND(P60/$O60*100,0)</f>
        <v>33</v>
      </c>
      <c r="R60" s="54" t="n">
        <v>121.27</v>
      </c>
      <c r="S60" s="50" t="n">
        <f aca="false">ROUND(R60/$O60*100,0)</f>
        <v>48</v>
      </c>
      <c r="T60" s="54"/>
      <c r="U60" s="50" t="n">
        <f aca="false">ROUND(T60/$O60*100,0)</f>
        <v>0</v>
      </c>
      <c r="V60" s="54"/>
      <c r="W60" s="50" t="n">
        <f aca="false">ROUND(V60/$O60*100,0)</f>
        <v>0</v>
      </c>
    </row>
    <row r="61" customFormat="false" ht="12.8" hidden="false" customHeight="false" outlineLevel="0" collapsed="false">
      <c r="A61" s="93" t="n">
        <v>80300</v>
      </c>
      <c r="B61" s="79" t="s">
        <v>357</v>
      </c>
      <c r="C61" s="99" t="n">
        <v>625002</v>
      </c>
      <c r="D61" s="84"/>
      <c r="E61" s="98" t="n">
        <v>41</v>
      </c>
      <c r="F61" s="74" t="s">
        <v>102</v>
      </c>
      <c r="G61" s="63" t="s">
        <v>180</v>
      </c>
      <c r="H61" s="53" t="n">
        <v>3035</v>
      </c>
      <c r="I61" s="53" t="n">
        <f aca="false">ROUND(H61*1.05,0)</f>
        <v>3187</v>
      </c>
      <c r="J61" s="53" t="n">
        <f aca="false">ROUND(I61*1.05,0)</f>
        <v>3346</v>
      </c>
      <c r="K61" s="54"/>
      <c r="L61" s="54"/>
      <c r="M61" s="54"/>
      <c r="N61" s="54"/>
      <c r="O61" s="45" t="n">
        <f aca="false">H61+SUM(K61:N61)</f>
        <v>3035</v>
      </c>
      <c r="P61" s="55" t="n">
        <v>935.85</v>
      </c>
      <c r="Q61" s="50" t="n">
        <f aca="false">ROUND(P61/$O61*100,0)</f>
        <v>31</v>
      </c>
      <c r="R61" s="54" t="n">
        <v>1376.09</v>
      </c>
      <c r="S61" s="50" t="n">
        <f aca="false">ROUND(R61/$O61*100,0)</f>
        <v>45</v>
      </c>
      <c r="T61" s="54"/>
      <c r="U61" s="50" t="n">
        <f aca="false">ROUND(T61/$O61*100,0)</f>
        <v>0</v>
      </c>
      <c r="V61" s="54"/>
      <c r="W61" s="50" t="n">
        <f aca="false">ROUND(V61/$O61*100,0)</f>
        <v>0</v>
      </c>
    </row>
    <row r="62" customFormat="false" ht="12.8" hidden="false" customHeight="false" outlineLevel="0" collapsed="false">
      <c r="A62" s="93" t="n">
        <v>80300</v>
      </c>
      <c r="B62" s="79" t="s">
        <v>357</v>
      </c>
      <c r="C62" s="99" t="n">
        <v>625003</v>
      </c>
      <c r="D62" s="84"/>
      <c r="E62" s="98" t="n">
        <v>41</v>
      </c>
      <c r="F62" s="74" t="s">
        <v>102</v>
      </c>
      <c r="G62" s="63" t="s">
        <v>181</v>
      </c>
      <c r="H62" s="53" t="n">
        <v>173</v>
      </c>
      <c r="I62" s="53" t="n">
        <f aca="false">ROUND(H62*1.05,0)</f>
        <v>182</v>
      </c>
      <c r="J62" s="53" t="n">
        <f aca="false">ROUND(I62*1.05,0)</f>
        <v>191</v>
      </c>
      <c r="K62" s="54"/>
      <c r="L62" s="54"/>
      <c r="M62" s="54"/>
      <c r="N62" s="54"/>
      <c r="O62" s="45" t="n">
        <f aca="false">H62+SUM(K62:N62)</f>
        <v>173</v>
      </c>
      <c r="P62" s="55" t="n">
        <v>53.37</v>
      </c>
      <c r="Q62" s="50" t="n">
        <f aca="false">ROUND(P62/$O62*100,0)</f>
        <v>31</v>
      </c>
      <c r="R62" s="54" t="n">
        <v>78.46</v>
      </c>
      <c r="S62" s="50" t="n">
        <f aca="false">ROUND(R62/$O62*100,0)</f>
        <v>45</v>
      </c>
      <c r="T62" s="54"/>
      <c r="U62" s="50" t="n">
        <f aca="false">ROUND(T62/$O62*100,0)</f>
        <v>0</v>
      </c>
      <c r="V62" s="54"/>
      <c r="W62" s="50" t="n">
        <f aca="false">ROUND(V62/$O62*100,0)</f>
        <v>0</v>
      </c>
    </row>
    <row r="63" customFormat="false" ht="12.8" hidden="false" customHeight="false" outlineLevel="0" collapsed="false">
      <c r="A63" s="93" t="n">
        <v>80300</v>
      </c>
      <c r="B63" s="79" t="s">
        <v>357</v>
      </c>
      <c r="C63" s="99" t="n">
        <v>625004</v>
      </c>
      <c r="D63" s="84"/>
      <c r="E63" s="98" t="n">
        <v>41</v>
      </c>
      <c r="F63" s="74" t="s">
        <v>102</v>
      </c>
      <c r="G63" s="63" t="s">
        <v>182</v>
      </c>
      <c r="H63" s="53" t="n">
        <v>547</v>
      </c>
      <c r="I63" s="53" t="n">
        <f aca="false">ROUND(H63*1.05,0)</f>
        <v>574</v>
      </c>
      <c r="J63" s="53" t="n">
        <f aca="false">ROUND(I63*1.05,0)</f>
        <v>603</v>
      </c>
      <c r="K63" s="54"/>
      <c r="L63" s="54"/>
      <c r="M63" s="54"/>
      <c r="N63" s="54"/>
      <c r="O63" s="45" t="n">
        <f aca="false">H63+SUM(K63:N63)</f>
        <v>547</v>
      </c>
      <c r="P63" s="55" t="n">
        <v>179.1</v>
      </c>
      <c r="Q63" s="50" t="n">
        <f aca="false">ROUND(P63/$O63*100,0)</f>
        <v>33</v>
      </c>
      <c r="R63" s="54" t="n">
        <v>260.07</v>
      </c>
      <c r="S63" s="50" t="n">
        <f aca="false">ROUND(R63/$O63*100,0)</f>
        <v>48</v>
      </c>
      <c r="T63" s="54"/>
      <c r="U63" s="50" t="n">
        <f aca="false">ROUND(T63/$O63*100,0)</f>
        <v>0</v>
      </c>
      <c r="V63" s="54"/>
      <c r="W63" s="50" t="n">
        <f aca="false">ROUND(V63/$O63*100,0)</f>
        <v>0</v>
      </c>
    </row>
    <row r="64" customFormat="false" ht="12.8" hidden="false" customHeight="false" outlineLevel="0" collapsed="false">
      <c r="A64" s="93" t="n">
        <v>80300</v>
      </c>
      <c r="B64" s="79" t="s">
        <v>357</v>
      </c>
      <c r="C64" s="99" t="n">
        <v>625005</v>
      </c>
      <c r="D64" s="84"/>
      <c r="E64" s="98" t="n">
        <v>41</v>
      </c>
      <c r="F64" s="74" t="s">
        <v>102</v>
      </c>
      <c r="G64" s="63" t="s">
        <v>183</v>
      </c>
      <c r="H64" s="53" t="n">
        <v>182</v>
      </c>
      <c r="I64" s="53" t="n">
        <f aca="false">ROUND(H64*1.05,0)-1</f>
        <v>190</v>
      </c>
      <c r="J64" s="53" t="n">
        <f aca="false">ROUND(I64*1.05,0)</f>
        <v>200</v>
      </c>
      <c r="K64" s="54"/>
      <c r="L64" s="54"/>
      <c r="M64" s="54"/>
      <c r="N64" s="54"/>
      <c r="O64" s="45" t="n">
        <f aca="false">H64+SUM(K64:N64)</f>
        <v>182</v>
      </c>
      <c r="P64" s="55" t="n">
        <v>59.67</v>
      </c>
      <c r="Q64" s="50" t="n">
        <f aca="false">ROUND(P64/$O64*100,0)</f>
        <v>33</v>
      </c>
      <c r="R64" s="54" t="n">
        <v>86.65</v>
      </c>
      <c r="S64" s="50" t="n">
        <f aca="false">ROUND(R64/$O64*100,0)</f>
        <v>48</v>
      </c>
      <c r="T64" s="54"/>
      <c r="U64" s="50" t="n">
        <f aca="false">ROUND(T64/$O64*100,0)</f>
        <v>0</v>
      </c>
      <c r="V64" s="54"/>
      <c r="W64" s="50" t="n">
        <f aca="false">ROUND(V64/$O64*100,0)</f>
        <v>0</v>
      </c>
    </row>
    <row r="65" customFormat="false" ht="12.8" hidden="false" customHeight="false" outlineLevel="0" collapsed="false">
      <c r="A65" s="93" t="n">
        <v>80300</v>
      </c>
      <c r="B65" s="79" t="s">
        <v>357</v>
      </c>
      <c r="C65" s="99" t="n">
        <v>625007</v>
      </c>
      <c r="D65" s="84"/>
      <c r="E65" s="98" t="n">
        <v>41</v>
      </c>
      <c r="F65" s="74" t="s">
        <v>102</v>
      </c>
      <c r="G65" s="63" t="s">
        <v>184</v>
      </c>
      <c r="H65" s="53" t="n">
        <v>1030</v>
      </c>
      <c r="I65" s="53" t="n">
        <f aca="false">ROUND(H65*1.05,0)</f>
        <v>1082</v>
      </c>
      <c r="J65" s="53" t="n">
        <f aca="false">ROUND(I65*1.05,0)</f>
        <v>1136</v>
      </c>
      <c r="K65" s="54"/>
      <c r="L65" s="54"/>
      <c r="M65" s="54"/>
      <c r="N65" s="54"/>
      <c r="O65" s="45" t="n">
        <f aca="false">H65+SUM(K65:N65)</f>
        <v>1030</v>
      </c>
      <c r="P65" s="55" t="n">
        <v>317.46</v>
      </c>
      <c r="Q65" s="50" t="n">
        <f aca="false">ROUND(P65/$O65*100,0)</f>
        <v>31</v>
      </c>
      <c r="R65" s="54" t="n">
        <v>466.78</v>
      </c>
      <c r="S65" s="50" t="n">
        <f aca="false">ROUND(R65/$O65*100,0)</f>
        <v>45</v>
      </c>
      <c r="T65" s="54"/>
      <c r="U65" s="50" t="n">
        <f aca="false">ROUND(T65/$O65*100,0)</f>
        <v>0</v>
      </c>
      <c r="V65" s="54"/>
      <c r="W65" s="50" t="n">
        <f aca="false">ROUND(V65/$O65*100,0)</f>
        <v>0</v>
      </c>
    </row>
    <row r="66" customFormat="false" ht="12.8" hidden="false" customHeight="false" outlineLevel="0" collapsed="false">
      <c r="A66" s="93" t="n">
        <v>80300</v>
      </c>
      <c r="B66" s="79" t="s">
        <v>357</v>
      </c>
      <c r="C66" s="99" t="n">
        <v>620</v>
      </c>
      <c r="D66" s="84"/>
      <c r="E66" s="98" t="n">
        <v>41</v>
      </c>
      <c r="F66" s="74" t="s">
        <v>102</v>
      </c>
      <c r="G66" s="63" t="s">
        <v>186</v>
      </c>
      <c r="H66" s="53" t="n">
        <f aca="false">SUM(H59:H65)</f>
        <v>7046</v>
      </c>
      <c r="I66" s="53" t="n">
        <f aca="false">SUM(I59:I65)</f>
        <v>7398</v>
      </c>
      <c r="J66" s="53" t="n">
        <f aca="false">SUM(J59:J65)</f>
        <v>7768</v>
      </c>
      <c r="K66" s="53" t="n">
        <f aca="false">SUM(K59:K65)</f>
        <v>0</v>
      </c>
      <c r="L66" s="53" t="n">
        <f aca="false">SUM(L59:L65)</f>
        <v>0</v>
      </c>
      <c r="M66" s="53" t="n">
        <f aca="false">SUM(M59:M65)</f>
        <v>0</v>
      </c>
      <c r="N66" s="53" t="n">
        <f aca="false">SUM(N59:N65)</f>
        <v>0</v>
      </c>
      <c r="O66" s="53" t="n">
        <f aca="false">SUM(O59:O65)</f>
        <v>7046</v>
      </c>
      <c r="P66" s="55" t="n">
        <f aca="false">SUM(P59:P65)</f>
        <v>2226.07</v>
      </c>
      <c r="Q66" s="50" t="n">
        <f aca="false">ROUND(P66/$O66*100,0)</f>
        <v>32</v>
      </c>
      <c r="R66" s="53" t="n">
        <f aca="false">SUM(R59:R65)</f>
        <v>3256.41</v>
      </c>
      <c r="S66" s="50" t="n">
        <f aca="false">ROUND(R66/$O66*100,0)</f>
        <v>46</v>
      </c>
      <c r="T66" s="53" t="n">
        <f aca="false">SUM(T59:T65)</f>
        <v>0</v>
      </c>
      <c r="U66" s="50" t="n">
        <f aca="false">ROUND(T66/$O66*100,0)</f>
        <v>0</v>
      </c>
      <c r="V66" s="53" t="n">
        <f aca="false">SUM(V59:V65)</f>
        <v>0</v>
      </c>
      <c r="W66" s="50" t="n">
        <f aca="false">ROUND(V66/$O66*100,0)</f>
        <v>0</v>
      </c>
    </row>
    <row r="67" customFormat="false" ht="12.8" hidden="false" customHeight="false" outlineLevel="0" collapsed="false">
      <c r="A67" s="82" t="n">
        <v>80300</v>
      </c>
      <c r="B67" s="79" t="s">
        <v>357</v>
      </c>
      <c r="C67" s="98" t="n">
        <v>633001</v>
      </c>
      <c r="D67" s="86"/>
      <c r="E67" s="98" t="n">
        <v>41</v>
      </c>
      <c r="F67" s="79" t="s">
        <v>102</v>
      </c>
      <c r="G67" s="56" t="s">
        <v>206</v>
      </c>
      <c r="H67" s="45" t="n">
        <v>0</v>
      </c>
      <c r="I67" s="45" t="n">
        <f aca="false">H67</f>
        <v>0</v>
      </c>
      <c r="J67" s="45" t="n">
        <f aca="false">I67</f>
        <v>0</v>
      </c>
      <c r="K67" s="47" t="n">
        <v>50</v>
      </c>
      <c r="L67" s="47"/>
      <c r="M67" s="47"/>
      <c r="N67" s="47"/>
      <c r="O67" s="45" t="n">
        <f aca="false">H67+SUM(K67:N67)</f>
        <v>50</v>
      </c>
      <c r="P67" s="49" t="n">
        <v>20.28</v>
      </c>
      <c r="Q67" s="50" t="n">
        <f aca="false">ROUND(P67/$O67*100,0)</f>
        <v>41</v>
      </c>
      <c r="R67" s="47" t="n">
        <v>20.28</v>
      </c>
      <c r="S67" s="50" t="n">
        <f aca="false">ROUND(R67/$O67*100,0)</f>
        <v>41</v>
      </c>
      <c r="T67" s="47"/>
      <c r="U67" s="50" t="n">
        <f aca="false">ROUND(T67/$O67*100,0)</f>
        <v>0</v>
      </c>
      <c r="V67" s="47"/>
      <c r="W67" s="50" t="n">
        <f aca="false">ROUND(V67/$O67*100,0)</f>
        <v>0</v>
      </c>
    </row>
    <row r="68" customFormat="false" ht="12.8" hidden="false" customHeight="false" outlineLevel="0" collapsed="false">
      <c r="A68" s="82" t="n">
        <v>80300</v>
      </c>
      <c r="B68" s="79" t="s">
        <v>357</v>
      </c>
      <c r="C68" s="98" t="n">
        <v>632003</v>
      </c>
      <c r="D68" s="86"/>
      <c r="E68" s="98" t="n">
        <v>41</v>
      </c>
      <c r="F68" s="79" t="s">
        <v>102</v>
      </c>
      <c r="G68" s="56" t="s">
        <v>187</v>
      </c>
      <c r="H68" s="45" t="n">
        <v>156</v>
      </c>
      <c r="I68" s="45" t="n">
        <f aca="false">H68</f>
        <v>156</v>
      </c>
      <c r="J68" s="45" t="n">
        <f aca="false">I68</f>
        <v>156</v>
      </c>
      <c r="K68" s="47"/>
      <c r="L68" s="47"/>
      <c r="M68" s="47"/>
      <c r="N68" s="47"/>
      <c r="O68" s="45" t="n">
        <f aca="false">H68+SUM(K68:N68)</f>
        <v>156</v>
      </c>
      <c r="P68" s="49" t="n">
        <v>71.87</v>
      </c>
      <c r="Q68" s="50" t="n">
        <f aca="false">ROUND(P68/$O68*100,0)</f>
        <v>46</v>
      </c>
      <c r="R68" s="47" t="n">
        <v>91.74</v>
      </c>
      <c r="S68" s="50" t="n">
        <f aca="false">ROUND(R68/$O68*100,0)</f>
        <v>59</v>
      </c>
      <c r="T68" s="47"/>
      <c r="U68" s="50" t="n">
        <f aca="false">ROUND(T68/$O68*100,0)</f>
        <v>0</v>
      </c>
      <c r="V68" s="47"/>
      <c r="W68" s="50" t="n">
        <f aca="false">ROUND(V68/$O68*100,0)</f>
        <v>0</v>
      </c>
    </row>
    <row r="69" customFormat="false" ht="12.8" hidden="false" customHeight="false" outlineLevel="0" collapsed="false">
      <c r="A69" s="82" t="n">
        <v>80300</v>
      </c>
      <c r="B69" s="79" t="s">
        <v>357</v>
      </c>
      <c r="C69" s="98" t="n">
        <v>633006</v>
      </c>
      <c r="D69" s="86"/>
      <c r="E69" s="98" t="n">
        <v>41</v>
      </c>
      <c r="F69" s="79" t="s">
        <v>102</v>
      </c>
      <c r="G69" s="56" t="s">
        <v>188</v>
      </c>
      <c r="H69" s="45" t="n">
        <v>805</v>
      </c>
      <c r="I69" s="45" t="n">
        <v>1000</v>
      </c>
      <c r="J69" s="45" t="n">
        <f aca="false">I69</f>
        <v>1000</v>
      </c>
      <c r="K69" s="47" t="n">
        <v>-50</v>
      </c>
      <c r="L69" s="47"/>
      <c r="M69" s="47"/>
      <c r="N69" s="47"/>
      <c r="O69" s="45" t="n">
        <f aca="false">H69+SUM(K69:N69)</f>
        <v>755</v>
      </c>
      <c r="P69" s="49" t="n">
        <v>219.97</v>
      </c>
      <c r="Q69" s="50" t="n">
        <f aca="false">ROUND(P69/$O69*100,0)</f>
        <v>29</v>
      </c>
      <c r="R69" s="47" t="n">
        <v>246.27</v>
      </c>
      <c r="S69" s="50" t="n">
        <f aca="false">ROUND(R69/$O69*100,0)</f>
        <v>33</v>
      </c>
      <c r="T69" s="47"/>
      <c r="U69" s="50" t="n">
        <f aca="false">ROUND(T69/$O69*100,0)</f>
        <v>0</v>
      </c>
      <c r="V69" s="47"/>
      <c r="W69" s="50" t="n">
        <f aca="false">ROUND(V69/$O69*100,0)</f>
        <v>0</v>
      </c>
    </row>
    <row r="70" customFormat="false" ht="12.8" hidden="false" customHeight="false" outlineLevel="0" collapsed="false">
      <c r="A70" s="82" t="n">
        <v>80300</v>
      </c>
      <c r="B70" s="79" t="s">
        <v>357</v>
      </c>
      <c r="C70" s="98" t="n">
        <v>633009</v>
      </c>
      <c r="D70" s="86"/>
      <c r="E70" s="98" t="n">
        <v>41</v>
      </c>
      <c r="F70" s="79" t="s">
        <v>102</v>
      </c>
      <c r="G70" s="56" t="s">
        <v>358</v>
      </c>
      <c r="H70" s="45" t="n">
        <v>100</v>
      </c>
      <c r="I70" s="45" t="n">
        <f aca="false">H70</f>
        <v>100</v>
      </c>
      <c r="J70" s="45" t="n">
        <f aca="false">I70</f>
        <v>100</v>
      </c>
      <c r="K70" s="47"/>
      <c r="L70" s="47"/>
      <c r="M70" s="47"/>
      <c r="N70" s="47"/>
      <c r="O70" s="45" t="n">
        <f aca="false">H70+SUM(K70:N70)</f>
        <v>100</v>
      </c>
      <c r="P70" s="49" t="n">
        <v>0</v>
      </c>
      <c r="Q70" s="50" t="n">
        <f aca="false">ROUND(P70/$O70*100,0)</f>
        <v>0</v>
      </c>
      <c r="R70" s="47" t="n">
        <v>0</v>
      </c>
      <c r="S70" s="50" t="n">
        <f aca="false">ROUND(R70/$O70*100,0)</f>
        <v>0</v>
      </c>
      <c r="T70" s="47"/>
      <c r="U70" s="50" t="n">
        <f aca="false">ROUND(T70/$O70*100,0)</f>
        <v>0</v>
      </c>
      <c r="V70" s="47"/>
      <c r="W70" s="50" t="n">
        <f aca="false">ROUND(V70/$O70*100,0)</f>
        <v>0</v>
      </c>
    </row>
    <row r="71" customFormat="false" ht="12.8" hidden="false" customHeight="false" outlineLevel="0" collapsed="false">
      <c r="A71" s="82" t="n">
        <v>80300</v>
      </c>
      <c r="B71" s="79" t="s">
        <v>357</v>
      </c>
      <c r="C71" s="98" t="n">
        <v>634004</v>
      </c>
      <c r="D71" s="86"/>
      <c r="E71" s="98" t="n">
        <v>41</v>
      </c>
      <c r="F71" s="79" t="s">
        <v>102</v>
      </c>
      <c r="G71" s="56" t="s">
        <v>359</v>
      </c>
      <c r="H71" s="45" t="n">
        <v>195</v>
      </c>
      <c r="I71" s="45" t="n">
        <v>0</v>
      </c>
      <c r="J71" s="45" t="n">
        <f aca="false">I71</f>
        <v>0</v>
      </c>
      <c r="K71" s="47"/>
      <c r="L71" s="47"/>
      <c r="M71" s="47"/>
      <c r="N71" s="47"/>
      <c r="O71" s="45" t="n">
        <f aca="false">H71+SUM(K71:N71)</f>
        <v>195</v>
      </c>
      <c r="P71" s="49" t="n">
        <v>195</v>
      </c>
      <c r="Q71" s="50" t="n">
        <f aca="false">ROUND(P71/$O71*100,0)</f>
        <v>100</v>
      </c>
      <c r="R71" s="47" t="n">
        <v>195</v>
      </c>
      <c r="S71" s="50" t="n">
        <f aca="false">ROUND(R71/$O71*100,0)</f>
        <v>100</v>
      </c>
      <c r="T71" s="47"/>
      <c r="U71" s="50" t="n">
        <f aca="false">ROUND(T71/$O71*100,0)</f>
        <v>0</v>
      </c>
      <c r="V71" s="47"/>
      <c r="W71" s="50" t="n">
        <f aca="false">ROUND(V71/$O71*100,0)</f>
        <v>0</v>
      </c>
    </row>
    <row r="72" customFormat="false" ht="12.8" hidden="false" customHeight="false" outlineLevel="0" collapsed="false">
      <c r="A72" s="82" t="n">
        <v>80300</v>
      </c>
      <c r="B72" s="79" t="s">
        <v>357</v>
      </c>
      <c r="C72" s="98" t="n">
        <v>637004</v>
      </c>
      <c r="D72" s="86"/>
      <c r="E72" s="98" t="n">
        <v>41</v>
      </c>
      <c r="F72" s="79" t="s">
        <v>102</v>
      </c>
      <c r="G72" s="56" t="s">
        <v>207</v>
      </c>
      <c r="H72" s="45" t="n">
        <v>0</v>
      </c>
      <c r="I72" s="45" t="n">
        <v>0</v>
      </c>
      <c r="J72" s="45" t="n">
        <f aca="false">I72</f>
        <v>0</v>
      </c>
      <c r="K72" s="47" t="n">
        <v>415.64</v>
      </c>
      <c r="L72" s="47"/>
      <c r="M72" s="47"/>
      <c r="N72" s="47"/>
      <c r="O72" s="45" t="n">
        <f aca="false">H72+SUM(K72:N72)</f>
        <v>415.64</v>
      </c>
      <c r="P72" s="49" t="n">
        <v>415.64</v>
      </c>
      <c r="Q72" s="50" t="n">
        <f aca="false">ROUND(P72/$O72*100,0)</f>
        <v>100</v>
      </c>
      <c r="R72" s="47" t="n">
        <v>415.64</v>
      </c>
      <c r="S72" s="50" t="n">
        <f aca="false">ROUND(R72/$O72*100,0)</f>
        <v>100</v>
      </c>
      <c r="T72" s="47"/>
      <c r="U72" s="50" t="n">
        <f aca="false">ROUND(T72/$O72*100,0)</f>
        <v>0</v>
      </c>
      <c r="V72" s="47"/>
      <c r="W72" s="50" t="n">
        <f aca="false">ROUND(V72/$O72*100,0)</f>
        <v>0</v>
      </c>
    </row>
    <row r="73" customFormat="false" ht="12.8" hidden="false" customHeight="false" outlineLevel="0" collapsed="false">
      <c r="A73" s="82" t="n">
        <v>80300</v>
      </c>
      <c r="B73" s="79" t="s">
        <v>357</v>
      </c>
      <c r="C73" s="98" t="n">
        <v>637007</v>
      </c>
      <c r="D73" s="86"/>
      <c r="E73" s="98" t="n">
        <v>41</v>
      </c>
      <c r="F73" s="79" t="s">
        <v>102</v>
      </c>
      <c r="G73" s="56" t="s">
        <v>360</v>
      </c>
      <c r="H73" s="45" t="n">
        <v>150</v>
      </c>
      <c r="I73" s="45" t="n">
        <f aca="false">H73</f>
        <v>150</v>
      </c>
      <c r="J73" s="45" t="n">
        <f aca="false">I73</f>
        <v>150</v>
      </c>
      <c r="K73" s="47"/>
      <c r="L73" s="47"/>
      <c r="M73" s="47"/>
      <c r="N73" s="47"/>
      <c r="O73" s="45" t="n">
        <f aca="false">H73+SUM(K73:N73)</f>
        <v>150</v>
      </c>
      <c r="P73" s="49" t="n">
        <v>0</v>
      </c>
      <c r="Q73" s="50" t="n">
        <f aca="false">ROUND(P73/$O73*100,0)</f>
        <v>0</v>
      </c>
      <c r="R73" s="47" t="n">
        <v>0</v>
      </c>
      <c r="S73" s="50" t="n">
        <f aca="false">ROUND(R73/$O73*100,0)</f>
        <v>0</v>
      </c>
      <c r="T73" s="47"/>
      <c r="U73" s="50" t="n">
        <f aca="false">ROUND(T73/$O73*100,0)</f>
        <v>0</v>
      </c>
      <c r="V73" s="47"/>
      <c r="W73" s="50" t="n">
        <f aca="false">ROUND(V73/$O73*100,0)</f>
        <v>0</v>
      </c>
    </row>
    <row r="74" customFormat="false" ht="12.8" hidden="false" customHeight="false" outlineLevel="0" collapsed="false">
      <c r="A74" s="82" t="n">
        <v>80300</v>
      </c>
      <c r="B74" s="79" t="s">
        <v>357</v>
      </c>
      <c r="C74" s="98" t="n">
        <v>637014</v>
      </c>
      <c r="D74" s="86"/>
      <c r="E74" s="98" t="n">
        <v>41</v>
      </c>
      <c r="F74" s="79" t="s">
        <v>102</v>
      </c>
      <c r="G74" s="56" t="s">
        <v>191</v>
      </c>
      <c r="H74" s="45" t="n">
        <v>2048</v>
      </c>
      <c r="I74" s="45" t="n">
        <f aca="false">H74</f>
        <v>2048</v>
      </c>
      <c r="J74" s="45" t="n">
        <f aca="false">I74</f>
        <v>2048</v>
      </c>
      <c r="K74" s="47"/>
      <c r="L74" s="47"/>
      <c r="M74" s="47"/>
      <c r="N74" s="47"/>
      <c r="O74" s="45" t="n">
        <f aca="false">H74+SUM(K74:N74)</f>
        <v>2048</v>
      </c>
      <c r="P74" s="49" t="n">
        <v>448</v>
      </c>
      <c r="Q74" s="50" t="n">
        <f aca="false">ROUND(P74/$O74*100,0)</f>
        <v>22</v>
      </c>
      <c r="R74" s="47" t="n">
        <v>800</v>
      </c>
      <c r="S74" s="50" t="n">
        <f aca="false">ROUND(R74/$O74*100,0)</f>
        <v>39</v>
      </c>
      <c r="T74" s="47"/>
      <c r="U74" s="50" t="n">
        <f aca="false">ROUND(T74/$O74*100,0)</f>
        <v>0</v>
      </c>
      <c r="V74" s="47"/>
      <c r="W74" s="50" t="n">
        <f aca="false">ROUND(V74/$O74*100,0)</f>
        <v>0</v>
      </c>
    </row>
    <row r="75" customFormat="false" ht="12.8" hidden="false" customHeight="false" outlineLevel="0" collapsed="false">
      <c r="A75" s="82" t="n">
        <v>80300</v>
      </c>
      <c r="B75" s="79" t="s">
        <v>357</v>
      </c>
      <c r="C75" s="98" t="n">
        <v>637015</v>
      </c>
      <c r="D75" s="86"/>
      <c r="E75" s="98" t="n">
        <v>41</v>
      </c>
      <c r="F75" s="79" t="s">
        <v>102</v>
      </c>
      <c r="G75" s="56" t="s">
        <v>261</v>
      </c>
      <c r="H75" s="45" t="n">
        <v>336</v>
      </c>
      <c r="I75" s="45" t="n">
        <f aca="false">H75</f>
        <v>336</v>
      </c>
      <c r="J75" s="45" t="n">
        <f aca="false">I75</f>
        <v>336</v>
      </c>
      <c r="K75" s="47"/>
      <c r="L75" s="47"/>
      <c r="M75" s="47"/>
      <c r="N75" s="47"/>
      <c r="O75" s="45" t="n">
        <f aca="false">H75+SUM(K75:N75)</f>
        <v>336</v>
      </c>
      <c r="P75" s="49" t="n">
        <v>0</v>
      </c>
      <c r="Q75" s="50" t="n">
        <f aca="false">ROUND(P75/$O75*100,0)</f>
        <v>0</v>
      </c>
      <c r="R75" s="47" t="n">
        <v>0</v>
      </c>
      <c r="S75" s="50" t="n">
        <f aca="false">ROUND(R75/$O75*100,0)</f>
        <v>0</v>
      </c>
      <c r="T75" s="47"/>
      <c r="U75" s="50" t="n">
        <f aca="false">ROUND(T75/$O75*100,0)</f>
        <v>0</v>
      </c>
      <c r="V75" s="47"/>
      <c r="W75" s="50" t="n">
        <f aca="false">ROUND(V75/$O75*100,0)</f>
        <v>0</v>
      </c>
    </row>
    <row r="76" customFormat="false" ht="12.8" hidden="false" customHeight="false" outlineLevel="0" collapsed="false">
      <c r="A76" s="82" t="n">
        <v>80300</v>
      </c>
      <c r="B76" s="79" t="s">
        <v>357</v>
      </c>
      <c r="C76" s="98" t="n">
        <v>637016</v>
      </c>
      <c r="D76" s="86"/>
      <c r="E76" s="98" t="n">
        <v>41</v>
      </c>
      <c r="F76" s="79" t="s">
        <v>102</v>
      </c>
      <c r="G76" s="56" t="s">
        <v>203</v>
      </c>
      <c r="H76" s="45" t="n">
        <v>190</v>
      </c>
      <c r="I76" s="45" t="n">
        <f aca="false">H76</f>
        <v>190</v>
      </c>
      <c r="J76" s="45" t="n">
        <f aca="false">ROUND(I76*1.05,0)</f>
        <v>200</v>
      </c>
      <c r="K76" s="47"/>
      <c r="L76" s="47"/>
      <c r="M76" s="47"/>
      <c r="N76" s="47"/>
      <c r="O76" s="45" t="n">
        <f aca="false">H76+SUM(K76:N76)</f>
        <v>190</v>
      </c>
      <c r="P76" s="49" t="n">
        <v>56.3</v>
      </c>
      <c r="Q76" s="50" t="n">
        <f aca="false">ROUND(P76/$O76*100,0)</f>
        <v>30</v>
      </c>
      <c r="R76" s="47" t="n">
        <v>84.63</v>
      </c>
      <c r="S76" s="50" t="n">
        <f aca="false">ROUND(R76/$O76*100,0)</f>
        <v>45</v>
      </c>
      <c r="T76" s="47"/>
      <c r="U76" s="50" t="n">
        <f aca="false">ROUND(T76/$O76*100,0)</f>
        <v>0</v>
      </c>
      <c r="V76" s="47"/>
      <c r="W76" s="50" t="n">
        <f aca="false">ROUND(V76/$O76*100,0)</f>
        <v>0</v>
      </c>
    </row>
    <row r="77" customFormat="false" ht="12.8" hidden="false" customHeight="false" outlineLevel="0" collapsed="false">
      <c r="A77" s="82" t="n">
        <v>80300</v>
      </c>
      <c r="B77" s="79" t="s">
        <v>357</v>
      </c>
      <c r="C77" s="98" t="n">
        <v>637027</v>
      </c>
      <c r="D77" s="86"/>
      <c r="E77" s="98" t="n">
        <v>41</v>
      </c>
      <c r="F77" s="79" t="s">
        <v>102</v>
      </c>
      <c r="G77" s="56" t="s">
        <v>224</v>
      </c>
      <c r="H77" s="45" t="n">
        <v>4369</v>
      </c>
      <c r="I77" s="45" t="n">
        <f aca="false">H77</f>
        <v>4369</v>
      </c>
      <c r="J77" s="45" t="n">
        <f aca="false">I77</f>
        <v>4369</v>
      </c>
      <c r="K77" s="47"/>
      <c r="L77" s="47"/>
      <c r="M77" s="47"/>
      <c r="N77" s="47"/>
      <c r="O77" s="45" t="n">
        <f aca="false">H77+SUM(K77:N77)</f>
        <v>4369</v>
      </c>
      <c r="P77" s="49" t="n">
        <v>919.64</v>
      </c>
      <c r="Q77" s="50" t="n">
        <f aca="false">ROUND(P77/$O77*100,0)</f>
        <v>21</v>
      </c>
      <c r="R77" s="47" t="n">
        <v>1577</v>
      </c>
      <c r="S77" s="50" t="n">
        <f aca="false">ROUND(R77/$O77*100,0)</f>
        <v>36</v>
      </c>
      <c r="T77" s="47"/>
      <c r="U77" s="50" t="n">
        <f aca="false">ROUND(T77/$O77*100,0)</f>
        <v>0</v>
      </c>
      <c r="V77" s="47"/>
      <c r="W77" s="50" t="n">
        <f aca="false">ROUND(V77/$O77*100,0)</f>
        <v>0</v>
      </c>
    </row>
    <row r="78" customFormat="false" ht="12.8" hidden="false" customHeight="false" outlineLevel="0" collapsed="false">
      <c r="A78" s="82" t="n">
        <v>80300</v>
      </c>
      <c r="B78" s="79" t="s">
        <v>357</v>
      </c>
      <c r="C78" s="98" t="n">
        <v>642015</v>
      </c>
      <c r="D78" s="86"/>
      <c r="E78" s="98" t="n">
        <v>41</v>
      </c>
      <c r="F78" s="79" t="s">
        <v>102</v>
      </c>
      <c r="G78" s="56" t="s">
        <v>286</v>
      </c>
      <c r="H78" s="45" t="n">
        <v>0</v>
      </c>
      <c r="I78" s="45" t="n">
        <f aca="false">H78</f>
        <v>0</v>
      </c>
      <c r="J78" s="45" t="n">
        <f aca="false">I78</f>
        <v>0</v>
      </c>
      <c r="K78" s="47" t="n">
        <v>331.17</v>
      </c>
      <c r="L78" s="47"/>
      <c r="M78" s="47"/>
      <c r="N78" s="47"/>
      <c r="O78" s="45" t="n">
        <f aca="false">H78+SUM(K78:N78)</f>
        <v>331.17</v>
      </c>
      <c r="P78" s="49" t="n">
        <v>0</v>
      </c>
      <c r="Q78" s="50" t="n">
        <f aca="false">ROUND(P78/$O78*100,0)</f>
        <v>0</v>
      </c>
      <c r="R78" s="47" t="n">
        <v>331.17</v>
      </c>
      <c r="S78" s="50" t="n">
        <f aca="false">ROUND(R78/$O78*100,0)</f>
        <v>100</v>
      </c>
      <c r="T78" s="47"/>
      <c r="U78" s="50" t="n">
        <f aca="false">ROUND(T78/$O78*100,0)</f>
        <v>0</v>
      </c>
      <c r="V78" s="47"/>
      <c r="W78" s="50" t="n">
        <f aca="false">ROUND(V78/$O78*100,0)</f>
        <v>0</v>
      </c>
    </row>
    <row r="79" customFormat="false" ht="12.8" hidden="false" customHeight="false" outlineLevel="0" collapsed="false">
      <c r="A79" s="82" t="n">
        <v>80300</v>
      </c>
      <c r="B79" s="79"/>
      <c r="C79" s="79"/>
      <c r="D79" s="96"/>
      <c r="E79" s="79"/>
      <c r="F79" s="79"/>
      <c r="G79" s="57" t="s">
        <v>361</v>
      </c>
      <c r="H79" s="41" t="n">
        <f aca="false">H58+SUM(H66:H78)</f>
        <v>32704</v>
      </c>
      <c r="I79" s="41" t="n">
        <f aca="false">I58+SUM(I66:I78)</f>
        <v>33921</v>
      </c>
      <c r="J79" s="41" t="n">
        <f aca="false">J58+SUM(J66:J78)</f>
        <v>35210</v>
      </c>
      <c r="K79" s="41" t="n">
        <f aca="false">K58+SUM(K66:K78)</f>
        <v>415.64</v>
      </c>
      <c r="L79" s="41" t="n">
        <f aca="false">L58+SUM(L66:L78)</f>
        <v>0</v>
      </c>
      <c r="M79" s="41" t="n">
        <f aca="false">M58+SUM(M66:M78)</f>
        <v>0</v>
      </c>
      <c r="N79" s="41" t="n">
        <f aca="false">N58+SUM(N66:N78)</f>
        <v>0</v>
      </c>
      <c r="O79" s="41" t="n">
        <f aca="false">O58+SUM(O66:O78)</f>
        <v>33119.64</v>
      </c>
      <c r="P79" s="41" t="n">
        <f aca="false">P58+SUM(P66:P78)</f>
        <v>10338.37</v>
      </c>
      <c r="Q79" s="40" t="n">
        <f aca="false">ROUND(P79/$O79*100,0)</f>
        <v>31</v>
      </c>
      <c r="R79" s="41" t="n">
        <f aca="false">R58+SUM(R66:R78)</f>
        <v>15253.31</v>
      </c>
      <c r="S79" s="40" t="n">
        <f aca="false">ROUND(R79/$O79*100,0)</f>
        <v>46</v>
      </c>
      <c r="T79" s="41" t="n">
        <f aca="false">T58+SUM(T66:T78)</f>
        <v>0</v>
      </c>
      <c r="U79" s="40" t="n">
        <f aca="false">ROUND(T79/$O79*100,0)</f>
        <v>0</v>
      </c>
      <c r="V79" s="41" t="n">
        <f aca="false">V58+SUM(V66:V78)</f>
        <v>0</v>
      </c>
      <c r="W79" s="40" t="n">
        <f aca="false">ROUND(V79/$O79*100,0)</f>
        <v>0</v>
      </c>
    </row>
    <row r="80" customFormat="false" ht="12.8" hidden="false" customHeight="false" outlineLevel="0" collapsed="false">
      <c r="A80" s="82" t="n">
        <v>80000</v>
      </c>
      <c r="B80" s="79"/>
      <c r="C80" s="79"/>
      <c r="D80" s="96"/>
      <c r="E80" s="79"/>
      <c r="F80" s="79"/>
      <c r="G80" s="57" t="s">
        <v>216</v>
      </c>
      <c r="H80" s="41" t="n">
        <f aca="false">H44+H54+H79</f>
        <v>650054</v>
      </c>
      <c r="I80" s="41" t="n">
        <f aca="false">I44+I54+I79</f>
        <v>671367</v>
      </c>
      <c r="J80" s="41" t="n">
        <f aca="false">J44+J54+J79</f>
        <v>678184</v>
      </c>
      <c r="K80" s="41" t="n">
        <f aca="false">K44+K54+K79</f>
        <v>721.84</v>
      </c>
      <c r="L80" s="41" t="n">
        <f aca="false">L44+L54+L79</f>
        <v>0</v>
      </c>
      <c r="M80" s="41" t="n">
        <f aca="false">M44+M54+M79</f>
        <v>0</v>
      </c>
      <c r="N80" s="41" t="n">
        <f aca="false">N44+N54+N79</f>
        <v>0</v>
      </c>
      <c r="O80" s="41" t="n">
        <f aca="false">O44+O54+O79</f>
        <v>650775.84</v>
      </c>
      <c r="P80" s="37" t="n">
        <f aca="false">P44+P54+P79</f>
        <v>124981.93</v>
      </c>
      <c r="Q80" s="40" t="n">
        <f aca="false">ROUND(P80/$O80*100,0)</f>
        <v>19</v>
      </c>
      <c r="R80" s="41" t="n">
        <f aca="false">R44+R54+R79</f>
        <v>188669.24</v>
      </c>
      <c r="S80" s="40" t="n">
        <f aca="false">ROUND(R80/$O80*100,0)</f>
        <v>29</v>
      </c>
      <c r="T80" s="41" t="n">
        <f aca="false">T44+T54+T79</f>
        <v>0</v>
      </c>
      <c r="U80" s="40" t="n">
        <f aca="false">ROUND(T80/$O80*100,0)</f>
        <v>0</v>
      </c>
      <c r="V80" s="41" t="n">
        <f aca="false">V44+V54+V79</f>
        <v>0</v>
      </c>
      <c r="W80" s="40" t="n">
        <f aca="false">ROUND(V80/$O80*100,0)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3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362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90100</v>
      </c>
      <c r="B3" s="90" t="s">
        <v>363</v>
      </c>
      <c r="C3" s="74" t="n">
        <v>611</v>
      </c>
      <c r="D3" s="84"/>
      <c r="E3" s="98" t="n">
        <v>41</v>
      </c>
      <c r="F3" s="56" t="s">
        <v>102</v>
      </c>
      <c r="G3" s="56" t="s">
        <v>175</v>
      </c>
      <c r="H3" s="53" t="n">
        <v>1725</v>
      </c>
      <c r="I3" s="85" t="n">
        <v>0</v>
      </c>
      <c r="J3" s="85" t="n">
        <v>0</v>
      </c>
      <c r="K3" s="54" t="n">
        <v>483.04</v>
      </c>
      <c r="L3" s="54"/>
      <c r="M3" s="54"/>
      <c r="N3" s="54"/>
      <c r="O3" s="45" t="n">
        <f aca="false">H3+SUM(K3:N3)</f>
        <v>2208.04</v>
      </c>
      <c r="P3" s="55" t="n">
        <v>1944.72</v>
      </c>
      <c r="Q3" s="50" t="n">
        <f aca="false">ROUND(P3/$O3*100,0)</f>
        <v>88</v>
      </c>
      <c r="R3" s="54" t="n">
        <v>2208.04</v>
      </c>
      <c r="S3" s="50" t="n">
        <f aca="false">ROUND(R3/$O3*100,0)</f>
        <v>100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90100</v>
      </c>
      <c r="B4" s="90" t="s">
        <v>363</v>
      </c>
      <c r="C4" s="74" t="n">
        <v>612001</v>
      </c>
      <c r="D4" s="84"/>
      <c r="E4" s="98" t="n">
        <v>41</v>
      </c>
      <c r="F4" s="56" t="s">
        <v>102</v>
      </c>
      <c r="G4" s="56" t="s">
        <v>204</v>
      </c>
      <c r="H4" s="53" t="n">
        <v>867</v>
      </c>
      <c r="I4" s="85" t="n">
        <v>0</v>
      </c>
      <c r="J4" s="85" t="n">
        <v>0</v>
      </c>
      <c r="K4" s="54" t="n">
        <v>-660.42</v>
      </c>
      <c r="L4" s="54"/>
      <c r="M4" s="54"/>
      <c r="N4" s="54"/>
      <c r="O4" s="45" t="n">
        <f aca="false">H4+SUM(K4:N4)</f>
        <v>206.58</v>
      </c>
      <c r="P4" s="55" t="n">
        <v>120.22</v>
      </c>
      <c r="Q4" s="50" t="n">
        <f aca="false">ROUND(P4/$O4*100,0)</f>
        <v>58</v>
      </c>
      <c r="R4" s="54" t="n">
        <v>206.58</v>
      </c>
      <c r="S4" s="50" t="n">
        <f aca="false">ROUND(R4/$O4*100,0)</f>
        <v>100</v>
      </c>
      <c r="T4" s="54"/>
      <c r="U4" s="50" t="n">
        <f aca="false">ROUND(T4/$O4*100,0)</f>
        <v>0</v>
      </c>
      <c r="V4" s="54"/>
      <c r="W4" s="50" t="n">
        <f aca="false">ROUND(V4/$O4*100,0)</f>
        <v>0</v>
      </c>
    </row>
    <row r="5" customFormat="false" ht="12.8" hidden="false" customHeight="false" outlineLevel="0" collapsed="false">
      <c r="A5" s="82" t="n">
        <v>90100</v>
      </c>
      <c r="B5" s="90" t="s">
        <v>363</v>
      </c>
      <c r="C5" s="97" t="n">
        <v>610</v>
      </c>
      <c r="D5" s="73"/>
      <c r="E5" s="98" t="n">
        <v>41</v>
      </c>
      <c r="F5" s="74" t="s">
        <v>102</v>
      </c>
      <c r="G5" s="43" t="s">
        <v>176</v>
      </c>
      <c r="H5" s="45" t="n">
        <f aca="false">SUM(H3:H4)</f>
        <v>2592</v>
      </c>
      <c r="I5" s="45" t="n">
        <f aca="false">SUM(I3:I4)</f>
        <v>0</v>
      </c>
      <c r="J5" s="45" t="n">
        <f aca="false">SUM(J3:J4)</f>
        <v>0</v>
      </c>
      <c r="K5" s="45" t="n">
        <f aca="false">SUM(K3:K4)</f>
        <v>-177.38</v>
      </c>
      <c r="L5" s="45" t="n">
        <f aca="false">SUM(L3:L4)</f>
        <v>0</v>
      </c>
      <c r="M5" s="45" t="n">
        <f aca="false">SUM(M3:M4)</f>
        <v>0</v>
      </c>
      <c r="N5" s="45" t="n">
        <f aca="false">SUM(N3:N4)</f>
        <v>0</v>
      </c>
      <c r="O5" s="45" t="n">
        <f aca="false">SUM(O3:O4)</f>
        <v>2414.62</v>
      </c>
      <c r="P5" s="49" t="n">
        <f aca="false">SUM(P3:P4)</f>
        <v>2064.94</v>
      </c>
      <c r="Q5" s="50" t="n">
        <f aca="false">ROUND(P5/$O5*100,0)</f>
        <v>86</v>
      </c>
      <c r="R5" s="45" t="n">
        <f aca="false">SUM(R3:R4)</f>
        <v>2414.62</v>
      </c>
      <c r="S5" s="50" t="n">
        <f aca="false">ROUND(R5/$O5*100,0)</f>
        <v>100</v>
      </c>
      <c r="T5" s="45" t="n">
        <f aca="false">SUM(T3:T4)</f>
        <v>0</v>
      </c>
      <c r="U5" s="50" t="n">
        <f aca="false">ROUND(T5/$O5*100,0)</f>
        <v>0</v>
      </c>
      <c r="V5" s="45" t="n">
        <f aca="false">SUM(V3:V4)</f>
        <v>0</v>
      </c>
      <c r="W5" s="50" t="n">
        <f aca="false">ROUND(V5/$O5*100,0)</f>
        <v>0</v>
      </c>
    </row>
    <row r="6" customFormat="false" ht="12.8" hidden="false" customHeight="false" outlineLevel="0" collapsed="false">
      <c r="A6" s="82" t="n">
        <v>90100</v>
      </c>
      <c r="B6" s="90" t="s">
        <v>363</v>
      </c>
      <c r="C6" s="97" t="n">
        <v>621</v>
      </c>
      <c r="D6" s="73"/>
      <c r="E6" s="98" t="n">
        <v>41</v>
      </c>
      <c r="F6" s="74" t="s">
        <v>102</v>
      </c>
      <c r="G6" s="43" t="s">
        <v>177</v>
      </c>
      <c r="H6" s="45" t="n">
        <v>512</v>
      </c>
      <c r="I6" s="45" t="n">
        <v>180</v>
      </c>
      <c r="J6" s="45" t="n">
        <v>180</v>
      </c>
      <c r="K6" s="47"/>
      <c r="L6" s="47"/>
      <c r="M6" s="47"/>
      <c r="N6" s="47"/>
      <c r="O6" s="45" t="n">
        <f aca="false">H6+SUM(K6:N6)</f>
        <v>512</v>
      </c>
      <c r="P6" s="49" t="n">
        <v>164.93</v>
      </c>
      <c r="Q6" s="50" t="n">
        <f aca="false">ROUND(P6/$O6*100,0)</f>
        <v>32</v>
      </c>
      <c r="R6" s="47" t="n">
        <v>403.65</v>
      </c>
      <c r="S6" s="50" t="n">
        <f aca="false">ROUND(R6/$O6*100,0)</f>
        <v>79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90100</v>
      </c>
      <c r="B7" s="90" t="s">
        <v>363</v>
      </c>
      <c r="C7" s="97" t="n">
        <v>625001</v>
      </c>
      <c r="D7" s="73"/>
      <c r="E7" s="98" t="n">
        <v>41</v>
      </c>
      <c r="F7" s="74" t="s">
        <v>102</v>
      </c>
      <c r="G7" s="43" t="s">
        <v>179</v>
      </c>
      <c r="H7" s="45" t="n">
        <v>72</v>
      </c>
      <c r="I7" s="45" t="n">
        <v>25</v>
      </c>
      <c r="J7" s="45" t="n">
        <v>25</v>
      </c>
      <c r="K7" s="47"/>
      <c r="L7" s="47"/>
      <c r="M7" s="47"/>
      <c r="N7" s="47"/>
      <c r="O7" s="45" t="n">
        <f aca="false">H7+SUM(K7:N7)</f>
        <v>72</v>
      </c>
      <c r="P7" s="49" t="n">
        <v>23.08</v>
      </c>
      <c r="Q7" s="50" t="n">
        <f aca="false">ROUND(P7/$O7*100,0)</f>
        <v>32</v>
      </c>
      <c r="R7" s="47" t="n">
        <v>56.5</v>
      </c>
      <c r="S7" s="50" t="n">
        <f aca="false">ROUND(R7/$O7*100,0)</f>
        <v>78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90100</v>
      </c>
      <c r="B8" s="90" t="s">
        <v>363</v>
      </c>
      <c r="C8" s="97" t="n">
        <v>625002</v>
      </c>
      <c r="D8" s="73"/>
      <c r="E8" s="98" t="n">
        <v>41</v>
      </c>
      <c r="F8" s="74" t="s">
        <v>102</v>
      </c>
      <c r="G8" s="43" t="s">
        <v>180</v>
      </c>
      <c r="H8" s="45" t="n">
        <v>717</v>
      </c>
      <c r="I8" s="45" t="n">
        <v>252</v>
      </c>
      <c r="J8" s="45" t="n">
        <v>252</v>
      </c>
      <c r="K8" s="47"/>
      <c r="L8" s="47"/>
      <c r="M8" s="47"/>
      <c r="N8" s="47"/>
      <c r="O8" s="45" t="n">
        <f aca="false">H8+SUM(K8:N8)</f>
        <v>717</v>
      </c>
      <c r="P8" s="49" t="n">
        <v>230.9</v>
      </c>
      <c r="Q8" s="50" t="n">
        <f aca="false">ROUND(P8/$O8*100,0)</f>
        <v>32</v>
      </c>
      <c r="R8" s="47" t="n">
        <v>565.11</v>
      </c>
      <c r="S8" s="50" t="n">
        <f aca="false">ROUND(R8/$O8*100,0)</f>
        <v>79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90100</v>
      </c>
      <c r="B9" s="90" t="s">
        <v>363</v>
      </c>
      <c r="C9" s="97" t="n">
        <v>625003</v>
      </c>
      <c r="D9" s="73"/>
      <c r="E9" s="98" t="n">
        <v>41</v>
      </c>
      <c r="F9" s="74" t="s">
        <v>102</v>
      </c>
      <c r="G9" s="43" t="s">
        <v>181</v>
      </c>
      <c r="H9" s="45" t="n">
        <v>41</v>
      </c>
      <c r="I9" s="45" t="n">
        <v>14</v>
      </c>
      <c r="J9" s="45" t="n">
        <v>14</v>
      </c>
      <c r="K9" s="47"/>
      <c r="L9" s="47"/>
      <c r="M9" s="47"/>
      <c r="N9" s="47"/>
      <c r="O9" s="45" t="n">
        <f aca="false">H9+SUM(K9:N9)</f>
        <v>41</v>
      </c>
      <c r="P9" s="49" t="n">
        <v>13.18</v>
      </c>
      <c r="Q9" s="50" t="n">
        <f aca="false">ROUND(P9/$O9*100,0)</f>
        <v>32</v>
      </c>
      <c r="R9" s="47" t="n">
        <v>32.27</v>
      </c>
      <c r="S9" s="50" t="n">
        <f aca="false">ROUND(R9/$O9*100,0)</f>
        <v>79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90100</v>
      </c>
      <c r="B10" s="90" t="s">
        <v>363</v>
      </c>
      <c r="C10" s="97" t="n">
        <v>625004</v>
      </c>
      <c r="D10" s="73"/>
      <c r="E10" s="98" t="n">
        <v>41</v>
      </c>
      <c r="F10" s="74" t="s">
        <v>102</v>
      </c>
      <c r="G10" s="43" t="s">
        <v>182</v>
      </c>
      <c r="H10" s="45" t="n">
        <v>115</v>
      </c>
      <c r="I10" s="45" t="n">
        <v>55</v>
      </c>
      <c r="J10" s="45" t="n">
        <v>55</v>
      </c>
      <c r="K10" s="47" t="n">
        <v>40</v>
      </c>
      <c r="L10" s="47"/>
      <c r="M10" s="47"/>
      <c r="N10" s="47"/>
      <c r="O10" s="45" t="n">
        <f aca="false">H10+SUM(K10:N10)</f>
        <v>155</v>
      </c>
      <c r="P10" s="49" t="n">
        <v>49.48</v>
      </c>
      <c r="Q10" s="50" t="n">
        <f aca="false">ROUND(P10/$O10*100,0)</f>
        <v>32</v>
      </c>
      <c r="R10" s="47" t="n">
        <v>121.09</v>
      </c>
      <c r="S10" s="50" t="n">
        <f aca="false">ROUND(R10/$O10*100,0)</f>
        <v>78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90100</v>
      </c>
      <c r="B11" s="90" t="s">
        <v>363</v>
      </c>
      <c r="C11" s="97" t="n">
        <v>625005</v>
      </c>
      <c r="D11" s="73"/>
      <c r="E11" s="98" t="n">
        <v>41</v>
      </c>
      <c r="F11" s="74" t="s">
        <v>102</v>
      </c>
      <c r="G11" s="43" t="s">
        <v>183</v>
      </c>
      <c r="H11" s="45" t="n">
        <v>51</v>
      </c>
      <c r="I11" s="45" t="n">
        <v>18</v>
      </c>
      <c r="J11" s="45" t="n">
        <v>18</v>
      </c>
      <c r="K11" s="47"/>
      <c r="L11" s="47"/>
      <c r="M11" s="47"/>
      <c r="N11" s="47"/>
      <c r="O11" s="45" t="n">
        <f aca="false">H11+SUM(K11:N11)</f>
        <v>51</v>
      </c>
      <c r="P11" s="49" t="n">
        <v>16.49</v>
      </c>
      <c r="Q11" s="50" t="n">
        <f aca="false">ROUND(P11/$O11*100,0)</f>
        <v>32</v>
      </c>
      <c r="R11" s="47" t="n">
        <v>40.36</v>
      </c>
      <c r="S11" s="50" t="n">
        <f aca="false">ROUND(R11/$O11*100,0)</f>
        <v>79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90100</v>
      </c>
      <c r="B12" s="90" t="s">
        <v>363</v>
      </c>
      <c r="C12" s="97" t="n">
        <v>625007</v>
      </c>
      <c r="D12" s="73"/>
      <c r="E12" s="98" t="n">
        <v>41</v>
      </c>
      <c r="F12" s="74" t="s">
        <v>102</v>
      </c>
      <c r="G12" s="43" t="s">
        <v>184</v>
      </c>
      <c r="H12" s="45" t="n">
        <v>243</v>
      </c>
      <c r="I12" s="45" t="n">
        <v>86</v>
      </c>
      <c r="J12" s="45" t="n">
        <v>86</v>
      </c>
      <c r="K12" s="47"/>
      <c r="L12" s="47"/>
      <c r="M12" s="47"/>
      <c r="N12" s="47"/>
      <c r="O12" s="45" t="n">
        <f aca="false">H12+SUM(K12:N12)</f>
        <v>243</v>
      </c>
      <c r="P12" s="49" t="n">
        <v>78.34</v>
      </c>
      <c r="Q12" s="50" t="n">
        <f aca="false">ROUND(P12/$O12*100,0)</f>
        <v>32</v>
      </c>
      <c r="R12" s="47" t="n">
        <v>191.73</v>
      </c>
      <c r="S12" s="50" t="n">
        <f aca="false">ROUND(R12/$O12*100,0)</f>
        <v>79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90100</v>
      </c>
      <c r="B13" s="90" t="s">
        <v>363</v>
      </c>
      <c r="C13" s="97" t="n">
        <v>620</v>
      </c>
      <c r="D13" s="73"/>
      <c r="E13" s="98" t="n">
        <v>41</v>
      </c>
      <c r="F13" s="74" t="s">
        <v>102</v>
      </c>
      <c r="G13" s="43" t="s">
        <v>186</v>
      </c>
      <c r="H13" s="45" t="n">
        <f aca="false">SUM(H6:H12)</f>
        <v>1751</v>
      </c>
      <c r="I13" s="45" t="n">
        <f aca="false">SUM(I6:I12)</f>
        <v>630</v>
      </c>
      <c r="J13" s="45" t="n">
        <f aca="false">SUM(J6:J12)</f>
        <v>630</v>
      </c>
      <c r="K13" s="45" t="n">
        <f aca="false">SUM(K6:K12)</f>
        <v>40</v>
      </c>
      <c r="L13" s="45" t="n">
        <f aca="false">SUM(L6:L12)</f>
        <v>0</v>
      </c>
      <c r="M13" s="45" t="n">
        <f aca="false">SUM(M6:M12)</f>
        <v>0</v>
      </c>
      <c r="N13" s="45" t="n">
        <f aca="false">SUM(N6:N12)</f>
        <v>0</v>
      </c>
      <c r="O13" s="45" t="n">
        <f aca="false">SUM(O6:O12)</f>
        <v>1791</v>
      </c>
      <c r="P13" s="49" t="n">
        <f aca="false">SUM(P6:P12)</f>
        <v>576.4</v>
      </c>
      <c r="Q13" s="50" t="n">
        <f aca="false">ROUND(P13/$O13*100,0)</f>
        <v>32</v>
      </c>
      <c r="R13" s="45" t="n">
        <f aca="false">SUM(R6:R12)</f>
        <v>1410.71</v>
      </c>
      <c r="S13" s="50" t="n">
        <f aca="false">ROUND(R13/$O13*100,0)</f>
        <v>79</v>
      </c>
      <c r="T13" s="45" t="n">
        <f aca="false">SUM(T6:T12)</f>
        <v>0</v>
      </c>
      <c r="U13" s="50" t="n">
        <f aca="false">ROUND(T13/$O13*100,0)</f>
        <v>0</v>
      </c>
      <c r="V13" s="45" t="n">
        <f aca="false">SUM(V6:V12)</f>
        <v>0</v>
      </c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90100</v>
      </c>
      <c r="B14" s="90" t="s">
        <v>363</v>
      </c>
      <c r="C14" s="98" t="n">
        <v>632001</v>
      </c>
      <c r="D14" s="86"/>
      <c r="E14" s="98" t="n">
        <v>41</v>
      </c>
      <c r="F14" s="79" t="s">
        <v>102</v>
      </c>
      <c r="G14" s="56" t="s">
        <v>364</v>
      </c>
      <c r="H14" s="45" t="n">
        <v>803</v>
      </c>
      <c r="I14" s="45" t="n">
        <f aca="false">H14</f>
        <v>803</v>
      </c>
      <c r="J14" s="45" t="n">
        <f aca="false">I14</f>
        <v>803</v>
      </c>
      <c r="K14" s="47"/>
      <c r="L14" s="47"/>
      <c r="M14" s="47"/>
      <c r="N14" s="47"/>
      <c r="O14" s="45" t="n">
        <f aca="false">H14+SUM(K14:N14)</f>
        <v>803</v>
      </c>
      <c r="P14" s="49" t="n">
        <v>146</v>
      </c>
      <c r="Q14" s="50" t="n">
        <f aca="false">ROUND(P14/$O14*100,0)</f>
        <v>18</v>
      </c>
      <c r="R14" s="47" t="n">
        <v>292</v>
      </c>
      <c r="S14" s="50" t="n">
        <f aca="false">ROUND(R14/$O14*100,0)</f>
        <v>36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90100</v>
      </c>
      <c r="B15" s="90" t="s">
        <v>363</v>
      </c>
      <c r="C15" s="98" t="n">
        <v>632003</v>
      </c>
      <c r="D15" s="86"/>
      <c r="E15" s="98" t="n">
        <v>41</v>
      </c>
      <c r="F15" s="79" t="s">
        <v>102</v>
      </c>
      <c r="G15" s="56" t="s">
        <v>187</v>
      </c>
      <c r="H15" s="45" t="n">
        <v>25</v>
      </c>
      <c r="I15" s="45" t="n">
        <f aca="false">H15</f>
        <v>25</v>
      </c>
      <c r="J15" s="45" t="n">
        <f aca="false">I15</f>
        <v>25</v>
      </c>
      <c r="K15" s="47"/>
      <c r="L15" s="47"/>
      <c r="M15" s="47"/>
      <c r="N15" s="47"/>
      <c r="O15" s="45" t="n">
        <f aca="false">H15+SUM(K15:N15)</f>
        <v>25</v>
      </c>
      <c r="P15" s="49" t="n">
        <v>0</v>
      </c>
      <c r="Q15" s="50" t="n">
        <f aca="false">ROUND(P15/$O15*100,0)</f>
        <v>0</v>
      </c>
      <c r="R15" s="47" t="n">
        <v>18.45</v>
      </c>
      <c r="S15" s="50" t="n">
        <f aca="false">ROUND(R15/$O15*100,0)</f>
        <v>74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90100</v>
      </c>
      <c r="B16" s="90" t="s">
        <v>363</v>
      </c>
      <c r="C16" s="98" t="n">
        <v>633004</v>
      </c>
      <c r="D16" s="86"/>
      <c r="E16" s="98" t="n">
        <v>41</v>
      </c>
      <c r="F16" s="79" t="s">
        <v>102</v>
      </c>
      <c r="G16" s="56" t="s">
        <v>232</v>
      </c>
      <c r="H16" s="45" t="n">
        <v>0</v>
      </c>
      <c r="I16" s="45" t="n">
        <f aca="false">H16</f>
        <v>0</v>
      </c>
      <c r="J16" s="45" t="n">
        <f aca="false">I16</f>
        <v>0</v>
      </c>
      <c r="K16" s="47" t="n">
        <v>188</v>
      </c>
      <c r="L16" s="47"/>
      <c r="M16" s="47"/>
      <c r="N16" s="47"/>
      <c r="O16" s="45" t="n">
        <f aca="false">H16+SUM(K16:N16)</f>
        <v>188</v>
      </c>
      <c r="P16" s="49" t="n">
        <v>0</v>
      </c>
      <c r="Q16" s="50" t="n">
        <f aca="false">ROUND(P16/$O16*100,0)</f>
        <v>0</v>
      </c>
      <c r="R16" s="47" t="n">
        <v>188</v>
      </c>
      <c r="S16" s="50" t="n">
        <f aca="false">ROUND(R16/$O16*100,0)</f>
        <v>100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90100</v>
      </c>
      <c r="B17" s="90" t="s">
        <v>363</v>
      </c>
      <c r="C17" s="98" t="n">
        <v>633006</v>
      </c>
      <c r="D17" s="86"/>
      <c r="E17" s="98" t="n">
        <v>41</v>
      </c>
      <c r="F17" s="79" t="s">
        <v>102</v>
      </c>
      <c r="G17" s="56" t="s">
        <v>188</v>
      </c>
      <c r="H17" s="45" t="n">
        <v>0</v>
      </c>
      <c r="I17" s="45" t="n">
        <f aca="false">H17</f>
        <v>0</v>
      </c>
      <c r="J17" s="45" t="n">
        <f aca="false">I17</f>
        <v>0</v>
      </c>
      <c r="K17" s="47" t="n">
        <v>300</v>
      </c>
      <c r="L17" s="47"/>
      <c r="M17" s="47"/>
      <c r="N17" s="47"/>
      <c r="O17" s="45" t="n">
        <f aca="false">H17+SUM(K17:N17)</f>
        <v>300</v>
      </c>
      <c r="P17" s="49" t="n">
        <v>0</v>
      </c>
      <c r="Q17" s="50" t="n">
        <f aca="false">ROUND(P17/$O17*100,0)</f>
        <v>0</v>
      </c>
      <c r="R17" s="47" t="n">
        <v>213.05</v>
      </c>
      <c r="S17" s="50" t="n">
        <f aca="false">ROUND(R17/$O17*100,0)</f>
        <v>71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90100</v>
      </c>
      <c r="B18" s="90" t="s">
        <v>363</v>
      </c>
      <c r="C18" s="98" t="n">
        <v>633015</v>
      </c>
      <c r="D18" s="86"/>
      <c r="E18" s="98" t="n">
        <v>41</v>
      </c>
      <c r="F18" s="79" t="s">
        <v>102</v>
      </c>
      <c r="G18" s="56" t="s">
        <v>365</v>
      </c>
      <c r="H18" s="45" t="n">
        <v>200</v>
      </c>
      <c r="I18" s="45" t="n">
        <f aca="false">H18</f>
        <v>200</v>
      </c>
      <c r="J18" s="45" t="n">
        <f aca="false">I18</f>
        <v>200</v>
      </c>
      <c r="K18" s="47"/>
      <c r="L18" s="47"/>
      <c r="M18" s="47"/>
      <c r="N18" s="47"/>
      <c r="O18" s="45" t="n">
        <f aca="false">H18+SUM(K18:N18)</f>
        <v>200</v>
      </c>
      <c r="P18" s="49" t="n">
        <v>0</v>
      </c>
      <c r="Q18" s="50" t="n">
        <f aca="false">ROUND(P18/$O18*100,0)</f>
        <v>0</v>
      </c>
      <c r="R18" s="47" t="n">
        <v>29.01</v>
      </c>
      <c r="S18" s="50" t="n">
        <f aca="false">ROUND(R18/$O18*100,0)</f>
        <v>15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90100</v>
      </c>
      <c r="B19" s="90" t="s">
        <v>363</v>
      </c>
      <c r="C19" s="98" t="n">
        <v>633016</v>
      </c>
      <c r="D19" s="86"/>
      <c r="E19" s="98" t="n">
        <v>41</v>
      </c>
      <c r="F19" s="79" t="s">
        <v>102</v>
      </c>
      <c r="G19" s="56" t="s">
        <v>189</v>
      </c>
      <c r="H19" s="45" t="n">
        <v>0</v>
      </c>
      <c r="I19" s="45" t="n">
        <f aca="false">H19</f>
        <v>0</v>
      </c>
      <c r="J19" s="45" t="n">
        <f aca="false">I19</f>
        <v>0</v>
      </c>
      <c r="K19" s="47" t="n">
        <v>500</v>
      </c>
      <c r="L19" s="47"/>
      <c r="M19" s="47"/>
      <c r="N19" s="47"/>
      <c r="O19" s="45" t="n">
        <f aca="false">H19+SUM(K19:N19)</f>
        <v>500</v>
      </c>
      <c r="P19" s="49" t="n">
        <v>0</v>
      </c>
      <c r="Q19" s="50" t="n">
        <f aca="false">ROUND(P19/$O19*100,0)</f>
        <v>0</v>
      </c>
      <c r="R19" s="47" t="n">
        <v>398.74</v>
      </c>
      <c r="S19" s="50" t="n">
        <f aca="false">ROUND(R19/$O19*100,0)</f>
        <v>80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90100</v>
      </c>
      <c r="B20" s="90" t="s">
        <v>363</v>
      </c>
      <c r="C20" s="98" t="n">
        <v>634001</v>
      </c>
      <c r="D20" s="86"/>
      <c r="E20" s="98" t="n">
        <v>41</v>
      </c>
      <c r="F20" s="79" t="s">
        <v>102</v>
      </c>
      <c r="G20" s="56" t="s">
        <v>190</v>
      </c>
      <c r="H20" s="45" t="n">
        <v>400</v>
      </c>
      <c r="I20" s="45" t="n">
        <f aca="false">H20</f>
        <v>400</v>
      </c>
      <c r="J20" s="45" t="n">
        <f aca="false">I20</f>
        <v>400</v>
      </c>
      <c r="K20" s="47"/>
      <c r="L20" s="47"/>
      <c r="M20" s="47"/>
      <c r="N20" s="47"/>
      <c r="O20" s="45" t="n">
        <f aca="false">H20+SUM(K20:N20)</f>
        <v>400</v>
      </c>
      <c r="P20" s="49" t="n">
        <v>59.53</v>
      </c>
      <c r="Q20" s="50" t="n">
        <f aca="false">ROUND(P20/$O20*100,0)</f>
        <v>15</v>
      </c>
      <c r="R20" s="47" t="n">
        <v>74.7</v>
      </c>
      <c r="S20" s="50" t="n">
        <f aca="false">ROUND(R20/$O20*100,0)</f>
        <v>19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82" t="n">
        <v>90100</v>
      </c>
      <c r="B21" s="90" t="s">
        <v>363</v>
      </c>
      <c r="C21" s="98" t="n">
        <v>634004</v>
      </c>
      <c r="D21" s="86"/>
      <c r="E21" s="98" t="n">
        <v>41</v>
      </c>
      <c r="F21" s="79" t="s">
        <v>102</v>
      </c>
      <c r="G21" s="56" t="s">
        <v>359</v>
      </c>
      <c r="H21" s="45" t="n">
        <v>0</v>
      </c>
      <c r="I21" s="45" t="n">
        <f aca="false">H21</f>
        <v>0</v>
      </c>
      <c r="J21" s="45" t="n">
        <f aca="false">I21</f>
        <v>0</v>
      </c>
      <c r="K21" s="47" t="n">
        <v>300</v>
      </c>
      <c r="L21" s="47"/>
      <c r="M21" s="47"/>
      <c r="N21" s="47"/>
      <c r="O21" s="45" t="n">
        <f aca="false">H21+SUM(K21:N21)</f>
        <v>300</v>
      </c>
      <c r="P21" s="49" t="n">
        <v>59.53</v>
      </c>
      <c r="Q21" s="50" t="n">
        <f aca="false">ROUND(P21/$O21*100,0)</f>
        <v>20</v>
      </c>
      <c r="R21" s="47" t="n">
        <v>175</v>
      </c>
      <c r="S21" s="50" t="n">
        <f aca="false">ROUND(R21/$O21*100,0)</f>
        <v>58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90100</v>
      </c>
      <c r="B22" s="90" t="s">
        <v>363</v>
      </c>
      <c r="C22" s="98" t="n">
        <v>635006</v>
      </c>
      <c r="D22" s="86"/>
      <c r="E22" s="98" t="n">
        <v>41</v>
      </c>
      <c r="F22" s="79" t="s">
        <v>102</v>
      </c>
      <c r="G22" s="56" t="s">
        <v>366</v>
      </c>
      <c r="H22" s="45" t="n">
        <f aca="false">5000-H28</f>
        <v>5000</v>
      </c>
      <c r="I22" s="45" t="n">
        <v>150</v>
      </c>
      <c r="J22" s="45" t="n">
        <f aca="false">I22</f>
        <v>150</v>
      </c>
      <c r="K22" s="47"/>
      <c r="L22" s="47"/>
      <c r="M22" s="47"/>
      <c r="N22" s="47"/>
      <c r="O22" s="45" t="n">
        <f aca="false">H22+SUM(K22:N22)</f>
        <v>5000</v>
      </c>
      <c r="P22" s="49" t="n">
        <v>0</v>
      </c>
      <c r="Q22" s="50" t="n">
        <f aca="false">ROUND(P22/$O22*100,0)</f>
        <v>0</v>
      </c>
      <c r="R22" s="47" t="n">
        <v>254.22</v>
      </c>
      <c r="S22" s="50" t="n">
        <f aca="false">ROUND(R22/$O22*100,0)</f>
        <v>5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90100</v>
      </c>
      <c r="B23" s="90" t="s">
        <v>363</v>
      </c>
      <c r="C23" s="98" t="n">
        <v>636001</v>
      </c>
      <c r="D23" s="86"/>
      <c r="E23" s="98" t="n">
        <v>41</v>
      </c>
      <c r="F23" s="79" t="s">
        <v>102</v>
      </c>
      <c r="G23" s="56" t="s">
        <v>367</v>
      </c>
      <c r="H23" s="45" t="n">
        <v>100</v>
      </c>
      <c r="I23" s="45" t="n">
        <f aca="false">H23</f>
        <v>100</v>
      </c>
      <c r="J23" s="45" t="n">
        <f aca="false">I23</f>
        <v>100</v>
      </c>
      <c r="K23" s="47" t="n">
        <v>20</v>
      </c>
      <c r="L23" s="47"/>
      <c r="M23" s="47"/>
      <c r="N23" s="47"/>
      <c r="O23" s="45" t="n">
        <f aca="false">H23+SUM(K23:N23)</f>
        <v>120</v>
      </c>
      <c r="P23" s="49" t="n">
        <v>120</v>
      </c>
      <c r="Q23" s="50" t="n">
        <f aca="false">ROUND(P23/$O23*100,0)</f>
        <v>100</v>
      </c>
      <c r="R23" s="47" t="n">
        <v>120</v>
      </c>
      <c r="S23" s="50" t="n">
        <f aca="false">ROUND(R23/$O23*100,0)</f>
        <v>100</v>
      </c>
      <c r="T23" s="47"/>
      <c r="U23" s="50" t="n">
        <f aca="false">ROUND(T23/$O23*100,0)</f>
        <v>0</v>
      </c>
      <c r="V23" s="47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90100</v>
      </c>
      <c r="B24" s="90" t="s">
        <v>363</v>
      </c>
      <c r="C24" s="98" t="n">
        <v>637002</v>
      </c>
      <c r="D24" s="86"/>
      <c r="E24" s="98" t="n">
        <v>41</v>
      </c>
      <c r="F24" s="79" t="s">
        <v>102</v>
      </c>
      <c r="G24" s="56" t="s">
        <v>368</v>
      </c>
      <c r="H24" s="45" t="n">
        <v>450</v>
      </c>
      <c r="I24" s="45" t="n">
        <f aca="false">H24</f>
        <v>450</v>
      </c>
      <c r="J24" s="45" t="n">
        <f aca="false">I24</f>
        <v>450</v>
      </c>
      <c r="K24" s="47" t="n">
        <v>2000</v>
      </c>
      <c r="L24" s="47"/>
      <c r="M24" s="47"/>
      <c r="N24" s="47"/>
      <c r="O24" s="45" t="n">
        <f aca="false">H24+SUM(K24:N24)</f>
        <v>2450</v>
      </c>
      <c r="P24" s="49" t="n">
        <v>0</v>
      </c>
      <c r="Q24" s="50" t="n">
        <f aca="false">ROUND(P24/$O24*100,0)</f>
        <v>0</v>
      </c>
      <c r="R24" s="47" t="n">
        <v>0</v>
      </c>
      <c r="S24" s="50" t="n">
        <f aca="false">ROUND(R24/$O24*100,0)</f>
        <v>0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90100</v>
      </c>
      <c r="B25" s="90" t="s">
        <v>363</v>
      </c>
      <c r="C25" s="98" t="n">
        <v>637004</v>
      </c>
      <c r="D25" s="86"/>
      <c r="E25" s="98" t="n">
        <v>41</v>
      </c>
      <c r="F25" s="79" t="s">
        <v>102</v>
      </c>
      <c r="G25" s="56" t="s">
        <v>369</v>
      </c>
      <c r="H25" s="45" t="n">
        <v>1000</v>
      </c>
      <c r="I25" s="45" t="n">
        <f aca="false">H25</f>
        <v>1000</v>
      </c>
      <c r="J25" s="45" t="n">
        <f aca="false">I25</f>
        <v>1000</v>
      </c>
      <c r="K25" s="47"/>
      <c r="L25" s="47"/>
      <c r="M25" s="47"/>
      <c r="N25" s="47"/>
      <c r="O25" s="45" t="n">
        <f aca="false">H25+SUM(K25:N25)</f>
        <v>1000</v>
      </c>
      <c r="P25" s="49" t="n">
        <v>180</v>
      </c>
      <c r="Q25" s="50" t="n">
        <f aca="false">ROUND(P25/$O25*100,0)</f>
        <v>18</v>
      </c>
      <c r="R25" s="47" t="n">
        <v>515.5</v>
      </c>
      <c r="S25" s="50" t="n">
        <f aca="false">ROUND(R25/$O25*100,0)</f>
        <v>52</v>
      </c>
      <c r="T25" s="47"/>
      <c r="U25" s="50" t="n">
        <f aca="false">ROUND(T25/$O25*100,0)</f>
        <v>0</v>
      </c>
      <c r="V25" s="47"/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90100</v>
      </c>
      <c r="B26" s="90" t="s">
        <v>363</v>
      </c>
      <c r="C26" s="98" t="n">
        <v>637012</v>
      </c>
      <c r="D26" s="86"/>
      <c r="E26" s="98" t="n">
        <v>41</v>
      </c>
      <c r="F26" s="79" t="s">
        <v>102</v>
      </c>
      <c r="G26" s="56" t="s">
        <v>370</v>
      </c>
      <c r="H26" s="45" t="n">
        <v>900</v>
      </c>
      <c r="I26" s="45" t="n">
        <f aca="false">H26</f>
        <v>900</v>
      </c>
      <c r="J26" s="45" t="n">
        <f aca="false">I26</f>
        <v>900</v>
      </c>
      <c r="K26" s="47"/>
      <c r="L26" s="47"/>
      <c r="M26" s="47"/>
      <c r="N26" s="47"/>
      <c r="O26" s="45" t="n">
        <f aca="false">H26+SUM(K26:N26)</f>
        <v>900</v>
      </c>
      <c r="P26" s="49" t="n">
        <v>56.84</v>
      </c>
      <c r="Q26" s="50" t="n">
        <f aca="false">ROUND(P26/$O26*100,0)</f>
        <v>6</v>
      </c>
      <c r="R26" s="47" t="n">
        <v>158.02</v>
      </c>
      <c r="S26" s="50" t="n">
        <f aca="false">ROUND(R26/$O26*100,0)</f>
        <v>18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90100</v>
      </c>
      <c r="B27" s="90" t="s">
        <v>363</v>
      </c>
      <c r="C27" s="98" t="n">
        <v>637014</v>
      </c>
      <c r="D27" s="86"/>
      <c r="E27" s="98" t="n">
        <v>41</v>
      </c>
      <c r="F27" s="79" t="s">
        <v>102</v>
      </c>
      <c r="G27" s="56" t="s">
        <v>191</v>
      </c>
      <c r="H27" s="45" t="n">
        <v>77</v>
      </c>
      <c r="I27" s="46" t="n">
        <v>0</v>
      </c>
      <c r="J27" s="46" t="n">
        <v>0</v>
      </c>
      <c r="K27" s="47" t="n">
        <v>-32.2</v>
      </c>
      <c r="L27" s="47"/>
      <c r="M27" s="47"/>
      <c r="N27" s="47"/>
      <c r="O27" s="45" t="n">
        <f aca="false">H27+SUM(K27:N27)</f>
        <v>44.8</v>
      </c>
      <c r="P27" s="49" t="n">
        <v>44.8</v>
      </c>
      <c r="Q27" s="50" t="n">
        <f aca="false">ROUND(P27/$O27*100,0)</f>
        <v>100</v>
      </c>
      <c r="R27" s="47" t="n">
        <v>44.8</v>
      </c>
      <c r="S27" s="50" t="n">
        <f aca="false">ROUND(R27/$O27*100,0)</f>
        <v>100</v>
      </c>
      <c r="T27" s="47"/>
      <c r="U27" s="50" t="n">
        <f aca="false">ROUND(T27/$O27*100,0)</f>
        <v>0</v>
      </c>
      <c r="V27" s="47"/>
      <c r="W27" s="50" t="n">
        <f aca="false">ROUND(V27/$O27*100,0)</f>
        <v>0</v>
      </c>
    </row>
    <row r="28" customFormat="false" ht="12.8" hidden="false" customHeight="false" outlineLevel="0" collapsed="false">
      <c r="A28" s="82" t="n">
        <v>90100</v>
      </c>
      <c r="B28" s="90" t="s">
        <v>363</v>
      </c>
      <c r="C28" s="98" t="n">
        <v>637015</v>
      </c>
      <c r="D28" s="86"/>
      <c r="E28" s="98" t="n">
        <v>41</v>
      </c>
      <c r="F28" s="79" t="s">
        <v>102</v>
      </c>
      <c r="G28" s="56" t="s">
        <v>371</v>
      </c>
      <c r="H28" s="45" t="n">
        <v>0</v>
      </c>
      <c r="I28" s="45" t="n">
        <v>100</v>
      </c>
      <c r="J28" s="45" t="n">
        <v>100</v>
      </c>
      <c r="K28" s="47"/>
      <c r="L28" s="47"/>
      <c r="M28" s="47"/>
      <c r="N28" s="47"/>
      <c r="O28" s="45" t="n">
        <f aca="false">H28+SUM(K28:N28)</f>
        <v>0</v>
      </c>
      <c r="P28" s="49" t="n">
        <v>0</v>
      </c>
      <c r="Q28" s="50" t="e">
        <f aca="false">ROUND(P28/$O28*100,0)</f>
        <v>#DIV/0!</v>
      </c>
      <c r="R28" s="47" t="n">
        <v>0</v>
      </c>
      <c r="S28" s="50" t="e">
        <f aca="false">ROUND(R28/$O28*100,0)</f>
        <v>#DIV/0!</v>
      </c>
      <c r="T28" s="47"/>
      <c r="U28" s="50" t="e">
        <f aca="false">ROUND(T28/$O28*100,0)</f>
        <v>#DIV/0!</v>
      </c>
      <c r="V28" s="47"/>
      <c r="W28" s="50" t="e">
        <f aca="false">ROUND(V28/$O28*100,0)</f>
        <v>#DIV/0!</v>
      </c>
    </row>
    <row r="29" customFormat="false" ht="12.8" hidden="false" customHeight="false" outlineLevel="0" collapsed="false">
      <c r="A29" s="82" t="n">
        <v>90100</v>
      </c>
      <c r="B29" s="90" t="s">
        <v>363</v>
      </c>
      <c r="C29" s="98" t="n">
        <v>637016</v>
      </c>
      <c r="D29" s="86"/>
      <c r="E29" s="98" t="n">
        <v>41</v>
      </c>
      <c r="F29" s="79" t="s">
        <v>102</v>
      </c>
      <c r="G29" s="56" t="s">
        <v>203</v>
      </c>
      <c r="H29" s="45" t="n">
        <v>13</v>
      </c>
      <c r="I29" s="46" t="n">
        <v>0</v>
      </c>
      <c r="J29" s="46" t="n">
        <f aca="false">ROUND(I29*1.02,0)</f>
        <v>0</v>
      </c>
      <c r="K29" s="47" t="n">
        <v>-1.51</v>
      </c>
      <c r="L29" s="47"/>
      <c r="M29" s="47"/>
      <c r="N29" s="47"/>
      <c r="O29" s="45" t="n">
        <f aca="false">H29+SUM(K29:N29)</f>
        <v>11.49</v>
      </c>
      <c r="P29" s="49" t="n">
        <v>6.22</v>
      </c>
      <c r="Q29" s="50" t="n">
        <f aca="false">ROUND(P29/$O29*100,0)</f>
        <v>54</v>
      </c>
      <c r="R29" s="47" t="n">
        <v>11.49</v>
      </c>
      <c r="S29" s="50" t="n">
        <f aca="false">ROUND(R29/$O29*100,0)</f>
        <v>100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90100</v>
      </c>
      <c r="B30" s="90" t="s">
        <v>363</v>
      </c>
      <c r="C30" s="98" t="n">
        <v>637027</v>
      </c>
      <c r="D30" s="86"/>
      <c r="E30" s="98" t="n">
        <v>41</v>
      </c>
      <c r="F30" s="79" t="s">
        <v>102</v>
      </c>
      <c r="G30" s="56" t="s">
        <v>224</v>
      </c>
      <c r="H30" s="45" t="n">
        <f aca="false">2400+900+700</f>
        <v>4000</v>
      </c>
      <c r="I30" s="45" t="n">
        <f aca="false">12*150+3200</f>
        <v>5000</v>
      </c>
      <c r="J30" s="45" t="n">
        <f aca="false">I30</f>
        <v>5000</v>
      </c>
      <c r="K30" s="47" t="n">
        <v>-1225.87</v>
      </c>
      <c r="L30" s="47"/>
      <c r="M30" s="47"/>
      <c r="N30" s="47"/>
      <c r="O30" s="45" t="n">
        <f aca="false">H30+SUM(K30:N30)</f>
        <v>2774.13</v>
      </c>
      <c r="P30" s="49" t="n">
        <v>0</v>
      </c>
      <c r="Q30" s="50" t="n">
        <f aca="false">ROUND(P30/$O30*100,0)</f>
        <v>0</v>
      </c>
      <c r="R30" s="47" t="n">
        <v>200</v>
      </c>
      <c r="S30" s="50" t="n">
        <f aca="false">ROUND(R30/$O30*100,0)</f>
        <v>7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90100</v>
      </c>
      <c r="B31" s="90" t="s">
        <v>363</v>
      </c>
      <c r="C31" s="98" t="n">
        <v>642012</v>
      </c>
      <c r="D31" s="86"/>
      <c r="E31" s="98" t="n">
        <v>41</v>
      </c>
      <c r="F31" s="79" t="s">
        <v>102</v>
      </c>
      <c r="G31" s="56" t="s">
        <v>194</v>
      </c>
      <c r="H31" s="45" t="n">
        <v>1333</v>
      </c>
      <c r="I31" s="45" t="n">
        <v>0</v>
      </c>
      <c r="J31" s="45" t="n">
        <v>0</v>
      </c>
      <c r="K31" s="47" t="n">
        <v>88.96</v>
      </c>
      <c r="L31" s="47"/>
      <c r="M31" s="47"/>
      <c r="N31" s="47"/>
      <c r="O31" s="45" t="n">
        <f aca="false">H31+SUM(K31:N31)</f>
        <v>1421.96</v>
      </c>
      <c r="P31" s="49" t="n">
        <v>0</v>
      </c>
      <c r="Q31" s="50" t="n">
        <f aca="false">ROUND(P31/$O31*100,0)</f>
        <v>0</v>
      </c>
      <c r="R31" s="47" t="n">
        <v>1421.96</v>
      </c>
      <c r="S31" s="50" t="n">
        <f aca="false">ROUND(R31/$O31*100,0)</f>
        <v>100</v>
      </c>
      <c r="T31" s="47"/>
      <c r="U31" s="50" t="n">
        <f aca="false">ROUND(T31/$O31*100,0)</f>
        <v>0</v>
      </c>
      <c r="V31" s="47"/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90100</v>
      </c>
      <c r="B32" s="79"/>
      <c r="C32" s="79"/>
      <c r="D32" s="96"/>
      <c r="E32" s="79"/>
      <c r="F32" s="79"/>
      <c r="G32" s="57" t="s">
        <v>68</v>
      </c>
      <c r="H32" s="41" t="n">
        <f aca="false">H5+SUM(H13:H31)</f>
        <v>18644</v>
      </c>
      <c r="I32" s="41" t="n">
        <f aca="false">I5+SUM(I13:I31)</f>
        <v>9758</v>
      </c>
      <c r="J32" s="41" t="n">
        <f aca="false">J5+SUM(J13:J31)</f>
        <v>9758</v>
      </c>
      <c r="K32" s="41" t="n">
        <f aca="false">K5+SUM(K13:K31)</f>
        <v>2000</v>
      </c>
      <c r="L32" s="41" t="n">
        <f aca="false">L5+SUM(L13:L31)</f>
        <v>0</v>
      </c>
      <c r="M32" s="41" t="n">
        <f aca="false">M5+SUM(M13:M31)</f>
        <v>0</v>
      </c>
      <c r="N32" s="41" t="n">
        <f aca="false">N5+SUM(N13:N31)</f>
        <v>0</v>
      </c>
      <c r="O32" s="41" t="n">
        <f aca="false">O5+SUM(O13:O31)</f>
        <v>20644</v>
      </c>
      <c r="P32" s="37" t="n">
        <f aca="false">P5+SUM(P13:P31)</f>
        <v>3314.26</v>
      </c>
      <c r="Q32" s="40" t="n">
        <f aca="false">ROUND(P32/$O32*100,0)</f>
        <v>16</v>
      </c>
      <c r="R32" s="41" t="n">
        <f aca="false">R5+SUM(R13:R31)</f>
        <v>7940.27</v>
      </c>
      <c r="S32" s="40" t="n">
        <f aca="false">ROUND(R32/$O32*100,0)</f>
        <v>38</v>
      </c>
      <c r="T32" s="41" t="n">
        <f aca="false">T5+SUM(T13:T31)</f>
        <v>0</v>
      </c>
      <c r="U32" s="40" t="n">
        <f aca="false">ROUND(T32/$O32*100,0)</f>
        <v>0</v>
      </c>
      <c r="V32" s="41" t="n">
        <f aca="false">V5+SUM(V13:V31)</f>
        <v>0</v>
      </c>
      <c r="W32" s="40" t="n">
        <f aca="false">ROUND(V32/$O32*100,0)</f>
        <v>0</v>
      </c>
    </row>
    <row r="33" customFormat="false" ht="12.8" hidden="false" customHeight="false" outlineLevel="0" collapsed="false">
      <c r="A33" s="82" t="n">
        <v>90200</v>
      </c>
      <c r="B33" s="90" t="s">
        <v>363</v>
      </c>
      <c r="C33" s="98" t="n">
        <v>642002</v>
      </c>
      <c r="D33" s="86" t="n">
        <v>1</v>
      </c>
      <c r="E33" s="98" t="n">
        <v>41</v>
      </c>
      <c r="F33" s="79" t="s">
        <v>102</v>
      </c>
      <c r="G33" s="56" t="s">
        <v>372</v>
      </c>
      <c r="H33" s="45" t="n">
        <v>1500</v>
      </c>
      <c r="I33" s="45" t="n">
        <f aca="false">H33</f>
        <v>1500</v>
      </c>
      <c r="J33" s="45" t="n">
        <f aca="false">I33</f>
        <v>1500</v>
      </c>
      <c r="K33" s="47"/>
      <c r="L33" s="47"/>
      <c r="M33" s="47"/>
      <c r="N33" s="47"/>
      <c r="O33" s="45" t="n">
        <f aca="false">H33+SUM(K33:N33)</f>
        <v>1500</v>
      </c>
      <c r="P33" s="49" t="n">
        <v>854.05</v>
      </c>
      <c r="Q33" s="50" t="n">
        <f aca="false">ROUND(P33/$O33*100,0)</f>
        <v>57</v>
      </c>
      <c r="R33" s="47" t="n">
        <v>924.25</v>
      </c>
      <c r="S33" s="50" t="n">
        <f aca="false">ROUND(R33/$O33*100,0)</f>
        <v>62</v>
      </c>
      <c r="T33" s="47"/>
      <c r="U33" s="50" t="n">
        <f aca="false">ROUND(T33/$O33*100,0)</f>
        <v>0</v>
      </c>
      <c r="V33" s="47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90200</v>
      </c>
      <c r="B34" s="90" t="s">
        <v>363</v>
      </c>
      <c r="C34" s="98" t="n">
        <v>642002</v>
      </c>
      <c r="D34" s="86" t="n">
        <v>2</v>
      </c>
      <c r="E34" s="98" t="n">
        <v>41</v>
      </c>
      <c r="F34" s="79" t="s">
        <v>102</v>
      </c>
      <c r="G34" s="56" t="s">
        <v>373</v>
      </c>
      <c r="H34" s="45" t="n">
        <v>1000</v>
      </c>
      <c r="I34" s="45" t="n">
        <f aca="false">H34</f>
        <v>1000</v>
      </c>
      <c r="J34" s="45" t="n">
        <f aca="false">I34</f>
        <v>1000</v>
      </c>
      <c r="K34" s="47"/>
      <c r="L34" s="47"/>
      <c r="M34" s="47"/>
      <c r="N34" s="47"/>
      <c r="O34" s="45" t="n">
        <f aca="false">H34+SUM(K34:N34)</f>
        <v>1000</v>
      </c>
      <c r="P34" s="49" t="n">
        <v>0</v>
      </c>
      <c r="Q34" s="50" t="n">
        <f aca="false">ROUND(P34/$O34*100,0)</f>
        <v>0</v>
      </c>
      <c r="R34" s="47" t="n">
        <v>0</v>
      </c>
      <c r="S34" s="50" t="n">
        <f aca="false">ROUND(R34/$O34*100,0)</f>
        <v>0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90200</v>
      </c>
      <c r="B35" s="90" t="s">
        <v>363</v>
      </c>
      <c r="C35" s="98" t="n">
        <v>642002</v>
      </c>
      <c r="D35" s="86" t="n">
        <v>3</v>
      </c>
      <c r="E35" s="98" t="n">
        <v>41</v>
      </c>
      <c r="F35" s="79" t="s">
        <v>102</v>
      </c>
      <c r="G35" s="56" t="s">
        <v>374</v>
      </c>
      <c r="H35" s="45" t="n">
        <v>1000</v>
      </c>
      <c r="I35" s="45" t="n">
        <f aca="false">H35</f>
        <v>1000</v>
      </c>
      <c r="J35" s="45" t="n">
        <f aca="false">I35</f>
        <v>1000</v>
      </c>
      <c r="K35" s="47"/>
      <c r="L35" s="47"/>
      <c r="M35" s="47"/>
      <c r="N35" s="47"/>
      <c r="O35" s="45" t="n">
        <f aca="false">H35+SUM(K35:N35)</f>
        <v>1000</v>
      </c>
      <c r="P35" s="49" t="n">
        <v>0</v>
      </c>
      <c r="Q35" s="50" t="n">
        <f aca="false">ROUND(P35/$O35*100,0)</f>
        <v>0</v>
      </c>
      <c r="R35" s="47" t="n">
        <v>0</v>
      </c>
      <c r="S35" s="50" t="n">
        <f aca="false">ROUND(R35/$O35*100,0)</f>
        <v>0</v>
      </c>
      <c r="T35" s="47"/>
      <c r="U35" s="50" t="n">
        <f aca="false">ROUND(T35/$O35*100,0)</f>
        <v>0</v>
      </c>
      <c r="V35" s="47"/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90200</v>
      </c>
      <c r="B36" s="79"/>
      <c r="C36" s="79"/>
      <c r="D36" s="96"/>
      <c r="E36" s="79"/>
      <c r="F36" s="79"/>
      <c r="G36" s="57" t="s">
        <v>69</v>
      </c>
      <c r="H36" s="41" t="n">
        <f aca="false">SUM(H33:H35)</f>
        <v>3500</v>
      </c>
      <c r="I36" s="41" t="n">
        <f aca="false">SUM(I33:I35)</f>
        <v>3500</v>
      </c>
      <c r="J36" s="41" t="n">
        <f aca="false">SUM(J33:J35)</f>
        <v>3500</v>
      </c>
      <c r="K36" s="41" t="n">
        <f aca="false">SUM(K33:K35)</f>
        <v>0</v>
      </c>
      <c r="L36" s="41" t="n">
        <f aca="false">SUM(L33:L35)</f>
        <v>0</v>
      </c>
      <c r="M36" s="41" t="n">
        <f aca="false">SUM(M33:M35)</f>
        <v>0</v>
      </c>
      <c r="N36" s="41" t="n">
        <f aca="false">SUM(N33:N35)</f>
        <v>0</v>
      </c>
      <c r="O36" s="41" t="n">
        <f aca="false">SUM(O33:O35)</f>
        <v>3500</v>
      </c>
      <c r="P36" s="37" t="n">
        <f aca="false">SUM(P33:P35)</f>
        <v>854.05</v>
      </c>
      <c r="Q36" s="40" t="n">
        <f aca="false">ROUND(P36/$O36*100,0)</f>
        <v>24</v>
      </c>
      <c r="R36" s="41" t="n">
        <f aca="false">SUM(R33:R35)</f>
        <v>924.25</v>
      </c>
      <c r="S36" s="40" t="n">
        <f aca="false">ROUND(R36/$O36*100,0)</f>
        <v>26</v>
      </c>
      <c r="T36" s="41" t="n">
        <f aca="false">SUM(T33:T35)</f>
        <v>0</v>
      </c>
      <c r="U36" s="40" t="n">
        <f aca="false">ROUND(T36/$O36*100,0)</f>
        <v>0</v>
      </c>
      <c r="V36" s="41" t="n">
        <f aca="false">SUM(V33:V35)</f>
        <v>0</v>
      </c>
      <c r="W36" s="40" t="n">
        <f aca="false">ROUND(V36/$O36*100,0)</f>
        <v>0</v>
      </c>
    </row>
    <row r="37" customFormat="false" ht="12.8" hidden="false" customHeight="false" outlineLevel="0" collapsed="false">
      <c r="A37" s="82" t="n">
        <v>90000</v>
      </c>
      <c r="B37" s="79"/>
      <c r="C37" s="79"/>
      <c r="D37" s="96"/>
      <c r="E37" s="79"/>
      <c r="F37" s="79"/>
      <c r="G37" s="57" t="s">
        <v>216</v>
      </c>
      <c r="H37" s="41" t="n">
        <f aca="false">H32+H36</f>
        <v>22144</v>
      </c>
      <c r="I37" s="41" t="n">
        <f aca="false">I32+I36</f>
        <v>13258</v>
      </c>
      <c r="J37" s="41" t="n">
        <f aca="false">J32+J36</f>
        <v>13258</v>
      </c>
      <c r="K37" s="41" t="n">
        <f aca="false">K32+K36</f>
        <v>2000</v>
      </c>
      <c r="L37" s="41" t="n">
        <f aca="false">L32+L36</f>
        <v>0</v>
      </c>
      <c r="M37" s="41" t="n">
        <f aca="false">M32+M36</f>
        <v>0</v>
      </c>
      <c r="N37" s="41" t="n">
        <f aca="false">N32+N36</f>
        <v>0</v>
      </c>
      <c r="O37" s="41" t="n">
        <f aca="false">O32+O36</f>
        <v>24144</v>
      </c>
      <c r="P37" s="37" t="n">
        <f aca="false">P32+P36</f>
        <v>4168.31</v>
      </c>
      <c r="Q37" s="40" t="n">
        <f aca="false">ROUND(P37/$O37*100,0)</f>
        <v>17</v>
      </c>
      <c r="R37" s="41" t="n">
        <f aca="false">R32+R36</f>
        <v>8864.52</v>
      </c>
      <c r="S37" s="40" t="n">
        <f aca="false">ROUND(R37/$O37*100,0)</f>
        <v>37</v>
      </c>
      <c r="T37" s="41" t="n">
        <f aca="false">T32+T36</f>
        <v>0</v>
      </c>
      <c r="U37" s="40" t="n">
        <f aca="false">ROUND(T37/$O37*100,0)</f>
        <v>0</v>
      </c>
      <c r="V37" s="41" t="n">
        <f aca="false">V32+V36</f>
        <v>0</v>
      </c>
      <c r="W37" s="40" t="n">
        <f aca="false">ROUND(V37/$O37*100,0)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375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100100</v>
      </c>
      <c r="B3" s="90" t="s">
        <v>376</v>
      </c>
      <c r="C3" s="74" t="n">
        <v>623</v>
      </c>
      <c r="D3" s="84"/>
      <c r="E3" s="98" t="n">
        <v>41</v>
      </c>
      <c r="F3" s="74" t="s">
        <v>102</v>
      </c>
      <c r="G3" s="63" t="s">
        <v>178</v>
      </c>
      <c r="H3" s="53" t="n">
        <v>64</v>
      </c>
      <c r="I3" s="85" t="n">
        <v>0</v>
      </c>
      <c r="J3" s="85" t="n">
        <v>0</v>
      </c>
      <c r="K3" s="54"/>
      <c r="L3" s="54"/>
      <c r="M3" s="54"/>
      <c r="N3" s="54"/>
      <c r="O3" s="45" t="n">
        <f aca="false">H3+SUM(K3:N3)</f>
        <v>64</v>
      </c>
      <c r="P3" s="55" t="n">
        <v>64</v>
      </c>
      <c r="Q3" s="50" t="n">
        <f aca="false">ROUND(P3/$O3*100,0)</f>
        <v>100</v>
      </c>
      <c r="R3" s="54" t="n">
        <v>64</v>
      </c>
      <c r="S3" s="50" t="n">
        <f aca="false">ROUND(R3/$O3*100,0)</f>
        <v>100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100100</v>
      </c>
      <c r="B4" s="90" t="s">
        <v>376</v>
      </c>
      <c r="C4" s="74" t="n">
        <v>625001</v>
      </c>
      <c r="D4" s="84"/>
      <c r="E4" s="98" t="n">
        <v>41</v>
      </c>
      <c r="F4" s="74" t="s">
        <v>102</v>
      </c>
      <c r="G4" s="63" t="s">
        <v>179</v>
      </c>
      <c r="H4" s="53" t="n">
        <v>9</v>
      </c>
      <c r="I4" s="85" t="n">
        <v>0</v>
      </c>
      <c r="J4" s="85" t="n">
        <v>0</v>
      </c>
      <c r="K4" s="54" t="n">
        <v>-0.04</v>
      </c>
      <c r="L4" s="54"/>
      <c r="M4" s="54"/>
      <c r="N4" s="54"/>
      <c r="O4" s="45" t="n">
        <f aca="false">H4+SUM(K4:N4)</f>
        <v>8.96</v>
      </c>
      <c r="P4" s="55" t="n">
        <v>8.96</v>
      </c>
      <c r="Q4" s="50" t="n">
        <f aca="false">ROUND(P4/$O4*100,0)</f>
        <v>100</v>
      </c>
      <c r="R4" s="54" t="n">
        <v>8.96</v>
      </c>
      <c r="S4" s="50" t="n">
        <f aca="false">ROUND(R4/$O4*100,0)</f>
        <v>100</v>
      </c>
      <c r="T4" s="54"/>
      <c r="U4" s="50" t="n">
        <f aca="false">ROUND(T4/$O4*100,0)</f>
        <v>0</v>
      </c>
      <c r="V4" s="54"/>
      <c r="W4" s="50" t="n">
        <f aca="false">ROUND(V4/$O4*100,0)</f>
        <v>0</v>
      </c>
    </row>
    <row r="5" customFormat="false" ht="12.8" hidden="false" customHeight="false" outlineLevel="0" collapsed="false">
      <c r="A5" s="82" t="n">
        <v>100100</v>
      </c>
      <c r="B5" s="90" t="s">
        <v>376</v>
      </c>
      <c r="C5" s="74" t="n">
        <v>625002</v>
      </c>
      <c r="D5" s="84"/>
      <c r="E5" s="98" t="n">
        <v>41</v>
      </c>
      <c r="F5" s="74" t="s">
        <v>102</v>
      </c>
      <c r="G5" s="63" t="s">
        <v>180</v>
      </c>
      <c r="H5" s="53" t="n">
        <v>258</v>
      </c>
      <c r="I5" s="85" t="n">
        <v>168</v>
      </c>
      <c r="J5" s="85" t="n">
        <v>168</v>
      </c>
      <c r="K5" s="54"/>
      <c r="L5" s="54"/>
      <c r="M5" s="54"/>
      <c r="N5" s="54"/>
      <c r="O5" s="45" t="n">
        <f aca="false">H5+SUM(K5:N5)</f>
        <v>258</v>
      </c>
      <c r="P5" s="55" t="n">
        <v>116.62</v>
      </c>
      <c r="Q5" s="50" t="n">
        <f aca="false">ROUND(P5/$O5*100,0)</f>
        <v>45</v>
      </c>
      <c r="R5" s="54" t="n">
        <v>170.66</v>
      </c>
      <c r="S5" s="50" t="n">
        <f aca="false">ROUND(R5/$O5*100,0)</f>
        <v>66</v>
      </c>
      <c r="T5" s="54"/>
      <c r="U5" s="50" t="n">
        <f aca="false">ROUND(T5/$O5*100,0)</f>
        <v>0</v>
      </c>
      <c r="V5" s="54"/>
      <c r="W5" s="50" t="n">
        <f aca="false">ROUND(V5/$O5*100,0)</f>
        <v>0</v>
      </c>
    </row>
    <row r="6" customFormat="false" ht="12.8" hidden="false" customHeight="false" outlineLevel="0" collapsed="false">
      <c r="A6" s="82" t="n">
        <v>100100</v>
      </c>
      <c r="B6" s="90" t="s">
        <v>376</v>
      </c>
      <c r="C6" s="74" t="n">
        <v>625003</v>
      </c>
      <c r="D6" s="84"/>
      <c r="E6" s="98" t="n">
        <v>41</v>
      </c>
      <c r="F6" s="74" t="s">
        <v>102</v>
      </c>
      <c r="G6" s="63" t="s">
        <v>181</v>
      </c>
      <c r="H6" s="53" t="n">
        <v>15</v>
      </c>
      <c r="I6" s="85" t="n">
        <v>10</v>
      </c>
      <c r="J6" s="85" t="n">
        <v>10</v>
      </c>
      <c r="K6" s="54"/>
      <c r="L6" s="54"/>
      <c r="M6" s="54"/>
      <c r="N6" s="54"/>
      <c r="O6" s="45" t="n">
        <f aca="false">H6+SUM(K6:N6)</f>
        <v>15</v>
      </c>
      <c r="P6" s="55" t="n">
        <v>6.66</v>
      </c>
      <c r="Q6" s="50" t="n">
        <f aca="false">ROUND(P6/$O6*100,0)</f>
        <v>44</v>
      </c>
      <c r="R6" s="54" t="n">
        <v>9.74</v>
      </c>
      <c r="S6" s="50" t="n">
        <f aca="false">ROUND(R6/$O6*100,0)</f>
        <v>65</v>
      </c>
      <c r="T6" s="54"/>
      <c r="U6" s="50" t="n">
        <f aca="false">ROUND(T6/$O6*100,0)</f>
        <v>0</v>
      </c>
      <c r="V6" s="54"/>
      <c r="W6" s="50" t="n">
        <f aca="false">ROUND(V6/$O6*100,0)</f>
        <v>0</v>
      </c>
    </row>
    <row r="7" customFormat="false" ht="12.8" hidden="false" customHeight="false" outlineLevel="0" collapsed="false">
      <c r="A7" s="82" t="n">
        <v>100100</v>
      </c>
      <c r="B7" s="90" t="s">
        <v>376</v>
      </c>
      <c r="C7" s="74" t="n">
        <v>625004</v>
      </c>
      <c r="D7" s="84"/>
      <c r="E7" s="98" t="n">
        <v>41</v>
      </c>
      <c r="F7" s="74" t="s">
        <v>102</v>
      </c>
      <c r="G7" s="63" t="s">
        <v>182</v>
      </c>
      <c r="H7" s="53" t="n">
        <v>19</v>
      </c>
      <c r="I7" s="85" t="n">
        <v>0</v>
      </c>
      <c r="J7" s="85" t="n">
        <v>0</v>
      </c>
      <c r="K7" s="54" t="n">
        <v>0.2</v>
      </c>
      <c r="L7" s="54"/>
      <c r="M7" s="54"/>
      <c r="N7" s="54"/>
      <c r="O7" s="45" t="n">
        <f aca="false">H7+SUM(K7:N7)</f>
        <v>19.2</v>
      </c>
      <c r="P7" s="55" t="n">
        <v>19.2</v>
      </c>
      <c r="Q7" s="50" t="n">
        <f aca="false">ROUND(P7/$O7*100,0)</f>
        <v>100</v>
      </c>
      <c r="R7" s="54" t="n">
        <v>19.2</v>
      </c>
      <c r="S7" s="50" t="n">
        <f aca="false">ROUND(R7/$O7*100,0)</f>
        <v>100</v>
      </c>
      <c r="T7" s="54"/>
      <c r="U7" s="50" t="n">
        <f aca="false">ROUND(T7/$O7*100,0)</f>
        <v>0</v>
      </c>
      <c r="V7" s="54"/>
      <c r="W7" s="50" t="n">
        <f aca="false">ROUND(V7/$O7*100,0)</f>
        <v>0</v>
      </c>
    </row>
    <row r="8" customFormat="false" ht="12.8" hidden="false" customHeight="false" outlineLevel="0" collapsed="false">
      <c r="A8" s="82" t="n">
        <v>100100</v>
      </c>
      <c r="B8" s="90" t="s">
        <v>376</v>
      </c>
      <c r="C8" s="74" t="n">
        <v>625005</v>
      </c>
      <c r="D8" s="84"/>
      <c r="E8" s="98" t="n">
        <v>41</v>
      </c>
      <c r="F8" s="74" t="s">
        <v>102</v>
      </c>
      <c r="G8" s="63" t="s">
        <v>183</v>
      </c>
      <c r="H8" s="53" t="n">
        <v>6</v>
      </c>
      <c r="I8" s="85" t="n">
        <v>0</v>
      </c>
      <c r="J8" s="85" t="n">
        <v>0</v>
      </c>
      <c r="K8" s="54" t="n">
        <v>0.4</v>
      </c>
      <c r="L8" s="54"/>
      <c r="M8" s="54"/>
      <c r="N8" s="54"/>
      <c r="O8" s="45" t="n">
        <f aca="false">H8+SUM(K8:N8)</f>
        <v>6.4</v>
      </c>
      <c r="P8" s="55" t="n">
        <v>6.4</v>
      </c>
      <c r="Q8" s="50" t="n">
        <f aca="false">ROUND(P8/$O8*100,0)</f>
        <v>100</v>
      </c>
      <c r="R8" s="54" t="n">
        <v>6.4</v>
      </c>
      <c r="S8" s="50" t="n">
        <f aca="false">ROUND(R8/$O8*100,0)</f>
        <v>100</v>
      </c>
      <c r="T8" s="54"/>
      <c r="U8" s="50" t="n">
        <f aca="false">ROUND(T8/$O8*100,0)</f>
        <v>0</v>
      </c>
      <c r="V8" s="54"/>
      <c r="W8" s="50" t="n">
        <f aca="false">ROUND(V8/$O8*100,0)</f>
        <v>0</v>
      </c>
    </row>
    <row r="9" customFormat="false" ht="12.8" hidden="false" customHeight="false" outlineLevel="0" collapsed="false">
      <c r="A9" s="82" t="n">
        <v>100100</v>
      </c>
      <c r="B9" s="90" t="s">
        <v>376</v>
      </c>
      <c r="C9" s="74" t="n">
        <v>625007</v>
      </c>
      <c r="D9" s="84"/>
      <c r="E9" s="98" t="n">
        <v>41</v>
      </c>
      <c r="F9" s="74" t="s">
        <v>102</v>
      </c>
      <c r="G9" s="63" t="s">
        <v>184</v>
      </c>
      <c r="H9" s="53" t="n">
        <v>87</v>
      </c>
      <c r="I9" s="85" t="n">
        <v>57</v>
      </c>
      <c r="J9" s="85" t="n">
        <v>57</v>
      </c>
      <c r="K9" s="54"/>
      <c r="L9" s="54"/>
      <c r="M9" s="54"/>
      <c r="N9" s="54"/>
      <c r="O9" s="45" t="n">
        <f aca="false">H9+SUM(K9:N9)</f>
        <v>87</v>
      </c>
      <c r="P9" s="55" t="n">
        <v>39.56</v>
      </c>
      <c r="Q9" s="50" t="n">
        <f aca="false">ROUND(P9/$O9*100,0)</f>
        <v>45</v>
      </c>
      <c r="R9" s="54" t="n">
        <v>57.88</v>
      </c>
      <c r="S9" s="50" t="n">
        <f aca="false">ROUND(R9/$O9*100,0)</f>
        <v>67</v>
      </c>
      <c r="T9" s="54"/>
      <c r="U9" s="50" t="n">
        <f aca="false">ROUND(T9/$O9*100,0)</f>
        <v>0</v>
      </c>
      <c r="V9" s="54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100100</v>
      </c>
      <c r="B10" s="90" t="s">
        <v>376</v>
      </c>
      <c r="C10" s="99" t="n">
        <v>620</v>
      </c>
      <c r="D10" s="84"/>
      <c r="E10" s="98" t="n">
        <v>41</v>
      </c>
      <c r="F10" s="74" t="s">
        <v>102</v>
      </c>
      <c r="G10" s="63" t="s">
        <v>186</v>
      </c>
      <c r="H10" s="53" t="n">
        <f aca="false">SUM(H3:H9)</f>
        <v>458</v>
      </c>
      <c r="I10" s="53" t="n">
        <f aca="false">SUM(I3:I9)</f>
        <v>235</v>
      </c>
      <c r="J10" s="53" t="n">
        <f aca="false">SUM(J3:J9)</f>
        <v>235</v>
      </c>
      <c r="K10" s="53" t="n">
        <f aca="false">SUM(K3:K9)</f>
        <v>0.56</v>
      </c>
      <c r="L10" s="53" t="n">
        <f aca="false">SUM(L3:L9)</f>
        <v>0</v>
      </c>
      <c r="M10" s="53" t="n">
        <f aca="false">SUM(M3:M9)</f>
        <v>0</v>
      </c>
      <c r="N10" s="53" t="n">
        <f aca="false">SUM(N3:N9)</f>
        <v>0</v>
      </c>
      <c r="O10" s="53" t="n">
        <f aca="false">SUM(O3:O9)</f>
        <v>458.56</v>
      </c>
      <c r="P10" s="55" t="n">
        <f aca="false">SUM(P3:P9)</f>
        <v>261.4</v>
      </c>
      <c r="Q10" s="50" t="n">
        <f aca="false">ROUND(P10/$O10*100,0)</f>
        <v>57</v>
      </c>
      <c r="R10" s="53" t="n">
        <f aca="false">SUM(R3:R9)</f>
        <v>336.84</v>
      </c>
      <c r="S10" s="50" t="n">
        <f aca="false">ROUND(R10/$O10*100,0)</f>
        <v>73</v>
      </c>
      <c r="T10" s="53" t="n">
        <f aca="false">SUM(T3:T9)</f>
        <v>0</v>
      </c>
      <c r="U10" s="50" t="n">
        <f aca="false">ROUND(T10/$O10*100,0)</f>
        <v>0</v>
      </c>
      <c r="V10" s="53" t="n">
        <f aca="false">SUM(V3:V9)</f>
        <v>0</v>
      </c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100100</v>
      </c>
      <c r="B11" s="90" t="s">
        <v>376</v>
      </c>
      <c r="C11" s="98" t="n">
        <v>632001</v>
      </c>
      <c r="D11" s="86" t="n">
        <v>1</v>
      </c>
      <c r="E11" s="98" t="n">
        <v>41</v>
      </c>
      <c r="F11" s="79" t="s">
        <v>102</v>
      </c>
      <c r="G11" s="56" t="s">
        <v>300</v>
      </c>
      <c r="H11" s="45" t="n">
        <v>1210</v>
      </c>
      <c r="I11" s="45" t="n">
        <f aca="false">H11</f>
        <v>1210</v>
      </c>
      <c r="J11" s="45" t="n">
        <f aca="false">I11</f>
        <v>1210</v>
      </c>
      <c r="K11" s="47"/>
      <c r="L11" s="47"/>
      <c r="M11" s="47"/>
      <c r="N11" s="47"/>
      <c r="O11" s="45" t="n">
        <f aca="false">H11+SUM(K11:N11)</f>
        <v>1210</v>
      </c>
      <c r="P11" s="49" t="n">
        <v>220</v>
      </c>
      <c r="Q11" s="50" t="n">
        <f aca="false">ROUND(P11/$O11*100,0)</f>
        <v>18</v>
      </c>
      <c r="R11" s="47" t="n">
        <v>440</v>
      </c>
      <c r="S11" s="50" t="n">
        <f aca="false">ROUND(R11/$O11*100,0)</f>
        <v>36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100100</v>
      </c>
      <c r="B12" s="90" t="s">
        <v>376</v>
      </c>
      <c r="C12" s="98" t="n">
        <v>632001</v>
      </c>
      <c r="D12" s="86" t="n">
        <v>2</v>
      </c>
      <c r="E12" s="98" t="n">
        <v>41</v>
      </c>
      <c r="F12" s="79" t="s">
        <v>102</v>
      </c>
      <c r="G12" s="56" t="s">
        <v>377</v>
      </c>
      <c r="H12" s="45" t="n">
        <v>2928</v>
      </c>
      <c r="I12" s="45" t="n">
        <f aca="false">H12</f>
        <v>2928</v>
      </c>
      <c r="J12" s="45" t="n">
        <f aca="false">I12</f>
        <v>2928</v>
      </c>
      <c r="K12" s="47"/>
      <c r="L12" s="47"/>
      <c r="M12" s="47"/>
      <c r="N12" s="47"/>
      <c r="O12" s="45" t="n">
        <f aca="false">H12+SUM(K12:N12)</f>
        <v>2928</v>
      </c>
      <c r="P12" s="49" t="n">
        <v>732</v>
      </c>
      <c r="Q12" s="50" t="n">
        <f aca="false">ROUND(P12/$O12*100,0)</f>
        <v>25</v>
      </c>
      <c r="R12" s="47" t="n">
        <v>1464</v>
      </c>
      <c r="S12" s="50" t="n">
        <f aca="false">ROUND(R12/$O12*100,0)</f>
        <v>50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100100</v>
      </c>
      <c r="B13" s="90" t="s">
        <v>376</v>
      </c>
      <c r="C13" s="98" t="n">
        <v>633006</v>
      </c>
      <c r="D13" s="86"/>
      <c r="E13" s="98" t="n">
        <v>41</v>
      </c>
      <c r="F13" s="79" t="s">
        <v>102</v>
      </c>
      <c r="G13" s="56" t="s">
        <v>188</v>
      </c>
      <c r="H13" s="45" t="n">
        <v>200</v>
      </c>
      <c r="I13" s="45" t="n">
        <f aca="false">H13</f>
        <v>200</v>
      </c>
      <c r="J13" s="45" t="n">
        <f aca="false">I13</f>
        <v>200</v>
      </c>
      <c r="K13" s="47"/>
      <c r="L13" s="47"/>
      <c r="M13" s="47"/>
      <c r="N13" s="47"/>
      <c r="O13" s="45" t="n">
        <f aca="false">H13+SUM(K13:N13)</f>
        <v>200</v>
      </c>
      <c r="P13" s="49" t="n">
        <v>43.43</v>
      </c>
      <c r="Q13" s="50" t="n">
        <f aca="false">ROUND(P13/$O13*100,0)</f>
        <v>22</v>
      </c>
      <c r="R13" s="47" t="n">
        <v>43.43</v>
      </c>
      <c r="S13" s="50" t="n">
        <f aca="false">ROUND(R13/$O13*100,0)</f>
        <v>22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100100</v>
      </c>
      <c r="B14" s="90" t="s">
        <v>376</v>
      </c>
      <c r="C14" s="98" t="n">
        <v>635006</v>
      </c>
      <c r="D14" s="86"/>
      <c r="E14" s="98" t="n">
        <v>41</v>
      </c>
      <c r="F14" s="79" t="s">
        <v>102</v>
      </c>
      <c r="G14" s="56" t="s">
        <v>378</v>
      </c>
      <c r="H14" s="45" t="n">
        <f aca="false">800-H17</f>
        <v>800</v>
      </c>
      <c r="I14" s="45" t="n">
        <f aca="false">H14</f>
        <v>800</v>
      </c>
      <c r="J14" s="45" t="n">
        <f aca="false">I14</f>
        <v>800</v>
      </c>
      <c r="K14" s="47" t="n">
        <v>110.64</v>
      </c>
      <c r="L14" s="47"/>
      <c r="M14" s="47"/>
      <c r="N14" s="47"/>
      <c r="O14" s="45" t="n">
        <f aca="false">H14+SUM(K14:N14)</f>
        <v>910.64</v>
      </c>
      <c r="P14" s="49" t="n">
        <v>664.87</v>
      </c>
      <c r="Q14" s="50" t="n">
        <f aca="false">ROUND(P14/$O14*100,0)</f>
        <v>73</v>
      </c>
      <c r="R14" s="47" t="n">
        <v>910.64</v>
      </c>
      <c r="S14" s="50" t="n">
        <f aca="false">ROUND(R14/$O14*100,0)</f>
        <v>100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100100</v>
      </c>
      <c r="B15" s="90" t="s">
        <v>376</v>
      </c>
      <c r="C15" s="98" t="n">
        <v>637002</v>
      </c>
      <c r="D15" s="86"/>
      <c r="E15" s="98" t="n">
        <v>41</v>
      </c>
      <c r="F15" s="79" t="s">
        <v>102</v>
      </c>
      <c r="G15" s="56" t="s">
        <v>379</v>
      </c>
      <c r="H15" s="45" t="n">
        <v>50</v>
      </c>
      <c r="I15" s="45" t="n">
        <f aca="false">H15</f>
        <v>50</v>
      </c>
      <c r="J15" s="45" t="n">
        <f aca="false">I15</f>
        <v>50</v>
      </c>
      <c r="K15" s="47"/>
      <c r="L15" s="47"/>
      <c r="M15" s="47"/>
      <c r="N15" s="47"/>
      <c r="O15" s="45" t="n">
        <f aca="false">H15+SUM(K15:N15)</f>
        <v>50</v>
      </c>
      <c r="P15" s="49" t="n">
        <v>0</v>
      </c>
      <c r="Q15" s="50" t="n">
        <f aca="false">ROUND(P15/$O15*100,0)</f>
        <v>0</v>
      </c>
      <c r="R15" s="47" t="n">
        <v>0</v>
      </c>
      <c r="S15" s="50" t="n">
        <f aca="false">ROUND(R15/$O15*100,0)</f>
        <v>0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100100</v>
      </c>
      <c r="B16" s="90" t="s">
        <v>376</v>
      </c>
      <c r="C16" s="98" t="n">
        <v>637004</v>
      </c>
      <c r="D16" s="86"/>
      <c r="E16" s="98" t="n">
        <v>41</v>
      </c>
      <c r="F16" s="79" t="s">
        <v>102</v>
      </c>
      <c r="G16" s="56" t="s">
        <v>207</v>
      </c>
      <c r="H16" s="45" t="n">
        <v>60</v>
      </c>
      <c r="I16" s="45" t="n">
        <f aca="false">H16</f>
        <v>60</v>
      </c>
      <c r="J16" s="45" t="n">
        <f aca="false">I16</f>
        <v>60</v>
      </c>
      <c r="K16" s="47"/>
      <c r="L16" s="47"/>
      <c r="M16" s="47"/>
      <c r="N16" s="47"/>
      <c r="O16" s="45" t="n">
        <f aca="false">H16+SUM(K16:N16)</f>
        <v>60</v>
      </c>
      <c r="P16" s="49" t="n">
        <v>0</v>
      </c>
      <c r="Q16" s="50" t="n">
        <f aca="false">ROUND(P16/$O16*100,0)</f>
        <v>0</v>
      </c>
      <c r="R16" s="47" t="n">
        <v>0</v>
      </c>
      <c r="S16" s="50" t="n">
        <f aca="false">ROUND(R16/$O16*100,0)</f>
        <v>0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100100</v>
      </c>
      <c r="B17" s="90" t="s">
        <v>376</v>
      </c>
      <c r="C17" s="98" t="n">
        <v>637015</v>
      </c>
      <c r="D17" s="86"/>
      <c r="E17" s="98" t="n">
        <v>41</v>
      </c>
      <c r="F17" s="79" t="s">
        <v>102</v>
      </c>
      <c r="G17" s="56" t="s">
        <v>380</v>
      </c>
      <c r="H17" s="45" t="n">
        <v>0</v>
      </c>
      <c r="I17" s="45" t="n">
        <v>100</v>
      </c>
      <c r="J17" s="45" t="n">
        <v>100</v>
      </c>
      <c r="K17" s="47"/>
      <c r="L17" s="47"/>
      <c r="M17" s="47"/>
      <c r="N17" s="47"/>
      <c r="O17" s="45" t="n">
        <f aca="false">H17+SUM(K17:N17)</f>
        <v>0</v>
      </c>
      <c r="P17" s="49" t="n">
        <v>0</v>
      </c>
      <c r="Q17" s="50" t="e">
        <f aca="false">ROUND(P17/$O17*100,0)</f>
        <v>#DIV/0!</v>
      </c>
      <c r="R17" s="47" t="n">
        <v>0</v>
      </c>
      <c r="S17" s="50" t="e">
        <f aca="false">ROUND(R17/$O17*100,0)</f>
        <v>#DIV/0!</v>
      </c>
      <c r="T17" s="47"/>
      <c r="U17" s="50" t="e">
        <f aca="false">ROUND(T17/$O17*100,0)</f>
        <v>#DIV/0!</v>
      </c>
      <c r="V17" s="47"/>
      <c r="W17" s="50" t="e">
        <f aca="false">ROUND(V17/$O17*100,0)</f>
        <v>#DIV/0!</v>
      </c>
    </row>
    <row r="18" customFormat="false" ht="12.8" hidden="false" customHeight="false" outlineLevel="0" collapsed="false">
      <c r="A18" s="82" t="n">
        <v>100100</v>
      </c>
      <c r="B18" s="90" t="s">
        <v>376</v>
      </c>
      <c r="C18" s="98" t="n">
        <v>637027</v>
      </c>
      <c r="D18" s="86"/>
      <c r="E18" s="98" t="n">
        <v>41</v>
      </c>
      <c r="F18" s="79" t="s">
        <v>102</v>
      </c>
      <c r="G18" s="56" t="s">
        <v>224</v>
      </c>
      <c r="H18" s="45" t="n">
        <v>2570</v>
      </c>
      <c r="I18" s="45" t="n">
        <f aca="false">H18</f>
        <v>2570</v>
      </c>
      <c r="J18" s="45" t="n">
        <f aca="false">I18</f>
        <v>2570</v>
      </c>
      <c r="K18" s="47"/>
      <c r="L18" s="47"/>
      <c r="M18" s="47"/>
      <c r="N18" s="47"/>
      <c r="O18" s="45" t="n">
        <f aca="false">H18+SUM(K18:N18)</f>
        <v>2570</v>
      </c>
      <c r="P18" s="49" t="n">
        <v>833</v>
      </c>
      <c r="Q18" s="50" t="n">
        <f aca="false">ROUND(P18/$O18*100,0)</f>
        <v>32</v>
      </c>
      <c r="R18" s="47" t="n">
        <v>1219</v>
      </c>
      <c r="S18" s="50" t="n">
        <f aca="false">ROUND(R18/$O18*100,0)</f>
        <v>47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100100</v>
      </c>
      <c r="B19" s="79"/>
      <c r="C19" s="79"/>
      <c r="D19" s="96"/>
      <c r="E19" s="79"/>
      <c r="F19" s="79"/>
      <c r="G19" s="57" t="s">
        <v>71</v>
      </c>
      <c r="H19" s="41" t="n">
        <f aca="false">SUM(H10:H18)</f>
        <v>8276</v>
      </c>
      <c r="I19" s="41" t="n">
        <f aca="false">SUM(I10:I18)</f>
        <v>8153</v>
      </c>
      <c r="J19" s="41" t="n">
        <f aca="false">SUM(J10:J18)</f>
        <v>8153</v>
      </c>
      <c r="K19" s="41" t="n">
        <f aca="false">SUM(K10:K18)</f>
        <v>111.2</v>
      </c>
      <c r="L19" s="41" t="n">
        <f aca="false">SUM(L10:L18)</f>
        <v>0</v>
      </c>
      <c r="M19" s="41" t="n">
        <f aca="false">SUM(M10:M18)</f>
        <v>0</v>
      </c>
      <c r="N19" s="41" t="n">
        <f aca="false">SUM(N10:N18)</f>
        <v>0</v>
      </c>
      <c r="O19" s="41" t="n">
        <f aca="false">SUM(O10:O18)</f>
        <v>8387.2</v>
      </c>
      <c r="P19" s="37" t="n">
        <f aca="false">SUM(P10:P18)</f>
        <v>2754.7</v>
      </c>
      <c r="Q19" s="40" t="n">
        <f aca="false">ROUND(P19/$O19*100,0)</f>
        <v>33</v>
      </c>
      <c r="R19" s="41" t="n">
        <f aca="false">SUM(R10:R18)</f>
        <v>4413.91</v>
      </c>
      <c r="S19" s="40" t="n">
        <f aca="false">ROUND(R19/$O19*100,0)</f>
        <v>53</v>
      </c>
      <c r="T19" s="41" t="n">
        <f aca="false">SUM(T10:T18)</f>
        <v>0</v>
      </c>
      <c r="U19" s="40" t="n">
        <f aca="false">ROUND(T19/$O19*100,0)</f>
        <v>0</v>
      </c>
      <c r="V19" s="41" t="n">
        <f aca="false">SUM(V10:V18)</f>
        <v>0</v>
      </c>
      <c r="W19" s="40" t="n">
        <f aca="false">ROUND(V19/$O19*100,0)</f>
        <v>0</v>
      </c>
    </row>
    <row r="20" customFormat="false" ht="12.8" hidden="false" customHeight="false" outlineLevel="0" collapsed="false">
      <c r="A20" s="82" t="n">
        <v>100200</v>
      </c>
      <c r="B20" s="90" t="s">
        <v>376</v>
      </c>
      <c r="C20" s="98" t="n">
        <v>623</v>
      </c>
      <c r="D20" s="86"/>
      <c r="E20" s="98" t="n">
        <v>41</v>
      </c>
      <c r="F20" s="79" t="s">
        <v>102</v>
      </c>
      <c r="G20" s="56" t="s">
        <v>178</v>
      </c>
      <c r="H20" s="45" t="n">
        <v>0</v>
      </c>
      <c r="I20" s="45" t="n">
        <f aca="false">H20</f>
        <v>0</v>
      </c>
      <c r="J20" s="45" t="n">
        <f aca="false">I20</f>
        <v>0</v>
      </c>
      <c r="K20" s="47" t="n">
        <v>20</v>
      </c>
      <c r="L20" s="47"/>
      <c r="M20" s="47"/>
      <c r="N20" s="47"/>
      <c r="O20" s="45" t="n">
        <f aca="false">H20+SUM(K20:N20)</f>
        <v>20</v>
      </c>
      <c r="P20" s="49" t="n">
        <v>13.9</v>
      </c>
      <c r="Q20" s="50" t="n">
        <f aca="false">ROUND(P20/$O20*100,0)</f>
        <v>70</v>
      </c>
      <c r="R20" s="47" t="n">
        <v>13.9</v>
      </c>
      <c r="S20" s="50" t="n">
        <f aca="false">ROUND(R20/$O20*100,0)</f>
        <v>70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82" t="n">
        <v>100200</v>
      </c>
      <c r="B21" s="90" t="s">
        <v>376</v>
      </c>
      <c r="C21" s="98" t="n">
        <v>625002</v>
      </c>
      <c r="D21" s="86"/>
      <c r="E21" s="98" t="n">
        <v>41</v>
      </c>
      <c r="F21" s="79" t="s">
        <v>102</v>
      </c>
      <c r="G21" s="56" t="s">
        <v>180</v>
      </c>
      <c r="H21" s="45" t="n">
        <v>0</v>
      </c>
      <c r="I21" s="45" t="n">
        <f aca="false">H21</f>
        <v>0</v>
      </c>
      <c r="J21" s="45" t="n">
        <f aca="false">I21</f>
        <v>0</v>
      </c>
      <c r="K21" s="47" t="n">
        <v>80</v>
      </c>
      <c r="L21" s="47"/>
      <c r="M21" s="47"/>
      <c r="N21" s="47"/>
      <c r="O21" s="45" t="n">
        <f aca="false">H21+SUM(K21:N21)</f>
        <v>80</v>
      </c>
      <c r="P21" s="49" t="n">
        <v>28.46</v>
      </c>
      <c r="Q21" s="50" t="n">
        <f aca="false">ROUND(P21/$O21*100,0)</f>
        <v>36</v>
      </c>
      <c r="R21" s="47" t="n">
        <v>47.06</v>
      </c>
      <c r="S21" s="50" t="n">
        <f aca="false">ROUND(R21/$O21*100,0)</f>
        <v>59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100200</v>
      </c>
      <c r="B22" s="90" t="s">
        <v>376</v>
      </c>
      <c r="C22" s="98" t="n">
        <v>625003</v>
      </c>
      <c r="D22" s="86"/>
      <c r="E22" s="98" t="n">
        <v>41</v>
      </c>
      <c r="F22" s="79" t="s">
        <v>102</v>
      </c>
      <c r="G22" s="56" t="s">
        <v>181</v>
      </c>
      <c r="H22" s="45" t="n">
        <v>0</v>
      </c>
      <c r="I22" s="45" t="n">
        <f aca="false">H22</f>
        <v>0</v>
      </c>
      <c r="J22" s="45" t="n">
        <f aca="false">I22</f>
        <v>0</v>
      </c>
      <c r="K22" s="47" t="n">
        <v>10</v>
      </c>
      <c r="L22" s="47"/>
      <c r="M22" s="47"/>
      <c r="N22" s="47"/>
      <c r="O22" s="45" t="n">
        <f aca="false">H22+SUM(K22:N22)</f>
        <v>10</v>
      </c>
      <c r="P22" s="49" t="n">
        <v>1.62</v>
      </c>
      <c r="Q22" s="50" t="n">
        <f aca="false">ROUND(P22/$O22*100,0)</f>
        <v>16</v>
      </c>
      <c r="R22" s="47" t="n">
        <v>4.14</v>
      </c>
      <c r="S22" s="50" t="n">
        <f aca="false">ROUND(R22/$O22*100,0)</f>
        <v>41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100200</v>
      </c>
      <c r="B23" s="90" t="s">
        <v>376</v>
      </c>
      <c r="C23" s="98" t="n">
        <v>625004</v>
      </c>
      <c r="D23" s="86"/>
      <c r="E23" s="98" t="n">
        <v>41</v>
      </c>
      <c r="F23" s="79" t="s">
        <v>102</v>
      </c>
      <c r="G23" s="56" t="s">
        <v>182</v>
      </c>
      <c r="H23" s="45" t="n">
        <v>0</v>
      </c>
      <c r="I23" s="45" t="n">
        <f aca="false">H23</f>
        <v>0</v>
      </c>
      <c r="J23" s="45" t="n">
        <f aca="false">I23</f>
        <v>0</v>
      </c>
      <c r="K23" s="47" t="n">
        <v>10</v>
      </c>
      <c r="L23" s="47"/>
      <c r="M23" s="47"/>
      <c r="N23" s="47"/>
      <c r="O23" s="45" t="n">
        <f aca="false">H23+SUM(K23:N23)</f>
        <v>10</v>
      </c>
      <c r="P23" s="49" t="n">
        <v>4.17</v>
      </c>
      <c r="Q23" s="50" t="n">
        <f aca="false">ROUND(P23/$O23*100,0)</f>
        <v>42</v>
      </c>
      <c r="R23" s="47" t="n">
        <v>4.17</v>
      </c>
      <c r="S23" s="50" t="n">
        <f aca="false">ROUND(R23/$O23*100,0)</f>
        <v>42</v>
      </c>
      <c r="T23" s="47"/>
      <c r="U23" s="50" t="n">
        <f aca="false">ROUND(T23/$O23*100,0)</f>
        <v>0</v>
      </c>
      <c r="V23" s="47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100200</v>
      </c>
      <c r="B24" s="90" t="s">
        <v>376</v>
      </c>
      <c r="C24" s="98" t="n">
        <v>625007</v>
      </c>
      <c r="D24" s="86"/>
      <c r="E24" s="98" t="n">
        <v>41</v>
      </c>
      <c r="F24" s="79" t="s">
        <v>102</v>
      </c>
      <c r="G24" s="56" t="s">
        <v>184</v>
      </c>
      <c r="H24" s="45" t="n">
        <v>0</v>
      </c>
      <c r="I24" s="45" t="n">
        <f aca="false">H24</f>
        <v>0</v>
      </c>
      <c r="J24" s="45" t="n">
        <f aca="false">I24</f>
        <v>0</v>
      </c>
      <c r="K24" s="47" t="n">
        <v>30</v>
      </c>
      <c r="L24" s="47"/>
      <c r="M24" s="47"/>
      <c r="N24" s="47"/>
      <c r="O24" s="45" t="n">
        <f aca="false">H24+SUM(K24:N24)</f>
        <v>30</v>
      </c>
      <c r="P24" s="49" t="n">
        <v>9.65</v>
      </c>
      <c r="Q24" s="50" t="n">
        <f aca="false">ROUND(P24/$O24*100,0)</f>
        <v>32</v>
      </c>
      <c r="R24" s="47" t="n">
        <v>15.96</v>
      </c>
      <c r="S24" s="50" t="n">
        <f aca="false">ROUND(R24/$O24*100,0)</f>
        <v>53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100200</v>
      </c>
      <c r="B25" s="90" t="s">
        <v>376</v>
      </c>
      <c r="C25" s="98" t="n">
        <v>620</v>
      </c>
      <c r="D25" s="86"/>
      <c r="E25" s="98" t="n">
        <v>41</v>
      </c>
      <c r="F25" s="79" t="s">
        <v>102</v>
      </c>
      <c r="G25" s="56" t="s">
        <v>186</v>
      </c>
      <c r="H25" s="45" t="n">
        <f aca="false">SUM(H20:H24)</f>
        <v>0</v>
      </c>
      <c r="I25" s="45" t="n">
        <f aca="false">SUM(I20:I24)</f>
        <v>0</v>
      </c>
      <c r="J25" s="45" t="n">
        <f aca="false">SUM(J20:J24)</f>
        <v>0</v>
      </c>
      <c r="K25" s="45" t="n">
        <f aca="false">SUM(K20:K24)</f>
        <v>150</v>
      </c>
      <c r="L25" s="45" t="n">
        <f aca="false">SUM(L20:L24)</f>
        <v>0</v>
      </c>
      <c r="M25" s="45" t="n">
        <f aca="false">SUM(M20:M24)</f>
        <v>0</v>
      </c>
      <c r="N25" s="45" t="n">
        <f aca="false">SUM(N20:N24)</f>
        <v>0</v>
      </c>
      <c r="O25" s="45" t="n">
        <f aca="false">SUM(O20:O24)</f>
        <v>150</v>
      </c>
      <c r="P25" s="49" t="n">
        <f aca="false">SUM(P20:P24)</f>
        <v>57.8</v>
      </c>
      <c r="Q25" s="50" t="n">
        <f aca="false">ROUND(P25/$O25*100,0)</f>
        <v>39</v>
      </c>
      <c r="R25" s="45" t="n">
        <f aca="false">SUM(R20:R24)</f>
        <v>85.23</v>
      </c>
      <c r="S25" s="50" t="n">
        <f aca="false">ROUND(R25/$O25*100,0)</f>
        <v>57</v>
      </c>
      <c r="T25" s="45" t="n">
        <f aca="false">SUM(T20:T24)</f>
        <v>0</v>
      </c>
      <c r="U25" s="50" t="n">
        <f aca="false">ROUND(T25/$O25*100,0)</f>
        <v>0</v>
      </c>
      <c r="V25" s="45" t="n">
        <f aca="false">SUM(V20:V24)</f>
        <v>0</v>
      </c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100200</v>
      </c>
      <c r="B26" s="90" t="s">
        <v>376</v>
      </c>
      <c r="C26" s="98" t="n">
        <v>633016</v>
      </c>
      <c r="D26" s="86"/>
      <c r="E26" s="98" t="n">
        <v>41</v>
      </c>
      <c r="F26" s="79" t="s">
        <v>102</v>
      </c>
      <c r="G26" s="56" t="s">
        <v>189</v>
      </c>
      <c r="H26" s="45" t="n">
        <v>0</v>
      </c>
      <c r="I26" s="45" t="n">
        <f aca="false">H26</f>
        <v>0</v>
      </c>
      <c r="J26" s="45" t="n">
        <f aca="false">I26</f>
        <v>0</v>
      </c>
      <c r="K26" s="47" t="n">
        <v>200</v>
      </c>
      <c r="L26" s="47"/>
      <c r="M26" s="47"/>
      <c r="N26" s="47"/>
      <c r="O26" s="45" t="n">
        <f aca="false">H26+SUM(K26:N26)</f>
        <v>200</v>
      </c>
      <c r="P26" s="49" t="n">
        <v>57.6</v>
      </c>
      <c r="Q26" s="50" t="n">
        <f aca="false">ROUND(P26/$O26*100,0)</f>
        <v>29</v>
      </c>
      <c r="R26" s="47" t="n">
        <v>80.3</v>
      </c>
      <c r="S26" s="50" t="n">
        <f aca="false">ROUND(R26/$O26*100,0)</f>
        <v>40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100200</v>
      </c>
      <c r="B27" s="90" t="s">
        <v>376</v>
      </c>
      <c r="C27" s="98" t="n">
        <v>637002</v>
      </c>
      <c r="D27" s="86" t="n">
        <v>1</v>
      </c>
      <c r="E27" s="98" t="n">
        <v>41</v>
      </c>
      <c r="F27" s="79" t="s">
        <v>102</v>
      </c>
      <c r="G27" s="56" t="s">
        <v>381</v>
      </c>
      <c r="H27" s="45" t="n">
        <v>0</v>
      </c>
      <c r="I27" s="45" t="n">
        <f aca="false">H29</f>
        <v>250</v>
      </c>
      <c r="J27" s="45" t="n">
        <v>4000</v>
      </c>
      <c r="K27" s="47"/>
      <c r="L27" s="47"/>
      <c r="M27" s="47"/>
      <c r="N27" s="47"/>
      <c r="O27" s="45" t="n">
        <f aca="false">H27+SUM(K27:N27)</f>
        <v>0</v>
      </c>
      <c r="P27" s="49" t="n">
        <v>0</v>
      </c>
      <c r="Q27" s="50" t="e">
        <f aca="false">ROUND(P27/$O27*100,0)</f>
        <v>#DIV/0!</v>
      </c>
      <c r="R27" s="47" t="n">
        <v>0</v>
      </c>
      <c r="S27" s="50" t="e">
        <f aca="false">ROUND(R27/$O27*100,0)</f>
        <v>#DIV/0!</v>
      </c>
      <c r="T27" s="47"/>
      <c r="U27" s="50" t="e">
        <f aca="false">ROUND(T27/$O27*100,0)</f>
        <v>#DIV/0!</v>
      </c>
      <c r="V27" s="47"/>
      <c r="W27" s="50" t="e">
        <f aca="false">ROUND(V27/$O27*100,0)</f>
        <v>#DIV/0!</v>
      </c>
    </row>
    <row r="28" customFormat="false" ht="12.8" hidden="false" customHeight="false" outlineLevel="0" collapsed="false">
      <c r="A28" s="82" t="n">
        <v>100200</v>
      </c>
      <c r="B28" s="90" t="s">
        <v>376</v>
      </c>
      <c r="C28" s="98" t="n">
        <v>637002</v>
      </c>
      <c r="D28" s="86" t="n">
        <v>2</v>
      </c>
      <c r="E28" s="98" t="n">
        <v>41</v>
      </c>
      <c r="F28" s="79" t="s">
        <v>102</v>
      </c>
      <c r="G28" s="56" t="s">
        <v>382</v>
      </c>
      <c r="H28" s="45" t="n">
        <v>1500</v>
      </c>
      <c r="I28" s="45" t="n">
        <f aca="false">H28</f>
        <v>1500</v>
      </c>
      <c r="J28" s="45" t="n">
        <f aca="false">I28</f>
        <v>1500</v>
      </c>
      <c r="K28" s="47" t="n">
        <v>-809.46</v>
      </c>
      <c r="L28" s="47"/>
      <c r="M28" s="47"/>
      <c r="N28" s="47"/>
      <c r="O28" s="45" t="n">
        <f aca="false">H28+SUM(K28:N28)</f>
        <v>690.54</v>
      </c>
      <c r="P28" s="49" t="n">
        <v>461.29</v>
      </c>
      <c r="Q28" s="50" t="n">
        <f aca="false">ROUND(P28/$O28*100,0)</f>
        <v>67</v>
      </c>
      <c r="R28" s="47" t="n">
        <v>635.86</v>
      </c>
      <c r="S28" s="50" t="n">
        <f aca="false">ROUND(R28/$O28*100,0)</f>
        <v>92</v>
      </c>
      <c r="T28" s="47"/>
      <c r="U28" s="50" t="n">
        <f aca="false">ROUND(T28/$O28*100,0)</f>
        <v>0</v>
      </c>
      <c r="V28" s="47"/>
      <c r="W28" s="50" t="n">
        <f aca="false">ROUND(V28/$O28*100,0)</f>
        <v>0</v>
      </c>
    </row>
    <row r="29" customFormat="false" ht="12.8" hidden="false" customHeight="false" outlineLevel="0" collapsed="false">
      <c r="A29" s="82" t="n">
        <v>100200</v>
      </c>
      <c r="B29" s="90" t="s">
        <v>376</v>
      </c>
      <c r="C29" s="98" t="n">
        <v>637004</v>
      </c>
      <c r="D29" s="86"/>
      <c r="E29" s="98" t="n">
        <v>41</v>
      </c>
      <c r="F29" s="79" t="s">
        <v>102</v>
      </c>
      <c r="G29" s="56" t="s">
        <v>383</v>
      </c>
      <c r="H29" s="45" t="n">
        <v>250</v>
      </c>
      <c r="I29" s="45" t="n">
        <f aca="false">H29</f>
        <v>250</v>
      </c>
      <c r="J29" s="45" t="n">
        <f aca="false">H29</f>
        <v>250</v>
      </c>
      <c r="K29" s="47"/>
      <c r="L29" s="47"/>
      <c r="M29" s="47"/>
      <c r="N29" s="47"/>
      <c r="O29" s="45" t="n">
        <f aca="false">H29+SUM(K29:N29)</f>
        <v>250</v>
      </c>
      <c r="P29" s="49" t="n">
        <v>0</v>
      </c>
      <c r="Q29" s="50" t="n">
        <f aca="false">ROUND(P29/$O29*100,0)</f>
        <v>0</v>
      </c>
      <c r="R29" s="47" t="n">
        <v>0</v>
      </c>
      <c r="S29" s="50" t="n">
        <f aca="false">ROUND(R29/$O29*100,0)</f>
        <v>0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100200</v>
      </c>
      <c r="B30" s="90" t="s">
        <v>376</v>
      </c>
      <c r="C30" s="98" t="n">
        <v>637027</v>
      </c>
      <c r="D30" s="86" t="n">
        <v>4</v>
      </c>
      <c r="E30" s="98" t="n">
        <v>41</v>
      </c>
      <c r="F30" s="79" t="s">
        <v>102</v>
      </c>
      <c r="G30" s="56" t="s">
        <v>384</v>
      </c>
      <c r="H30" s="45" t="n">
        <v>0</v>
      </c>
      <c r="I30" s="45" t="n">
        <f aca="false">H30</f>
        <v>0</v>
      </c>
      <c r="J30" s="45" t="n">
        <f aca="false">H30</f>
        <v>0</v>
      </c>
      <c r="K30" s="47" t="n">
        <v>256.16</v>
      </c>
      <c r="L30" s="47"/>
      <c r="M30" s="47"/>
      <c r="N30" s="47"/>
      <c r="O30" s="45" t="n">
        <f aca="false">H30+SUM(K30:N30)</f>
        <v>256.16</v>
      </c>
      <c r="P30" s="49" t="n">
        <v>0</v>
      </c>
      <c r="Q30" s="50" t="n">
        <f aca="false">ROUND(P30/$O30*100,0)</f>
        <v>0</v>
      </c>
      <c r="R30" s="47" t="n">
        <v>256.16</v>
      </c>
      <c r="S30" s="50" t="n">
        <f aca="false">ROUND(R30/$O30*100,0)</f>
        <v>100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100200</v>
      </c>
      <c r="B31" s="90" t="s">
        <v>376</v>
      </c>
      <c r="C31" s="98" t="n">
        <v>637027</v>
      </c>
      <c r="D31" s="86" t="n">
        <v>6</v>
      </c>
      <c r="E31" s="98" t="n">
        <v>41</v>
      </c>
      <c r="F31" s="79" t="s">
        <v>102</v>
      </c>
      <c r="G31" s="56" t="s">
        <v>385</v>
      </c>
      <c r="H31" s="45" t="n">
        <v>0</v>
      </c>
      <c r="I31" s="45" t="n">
        <f aca="false">H31</f>
        <v>0</v>
      </c>
      <c r="J31" s="45" t="n">
        <f aca="false">H31</f>
        <v>0</v>
      </c>
      <c r="K31" s="47" t="n">
        <v>203.3</v>
      </c>
      <c r="L31" s="47"/>
      <c r="M31" s="47"/>
      <c r="N31" s="47"/>
      <c r="O31" s="45" t="n">
        <f aca="false">H31+SUM(K31:N31)</f>
        <v>203.3</v>
      </c>
      <c r="P31" s="49" t="n">
        <v>203.3</v>
      </c>
      <c r="Q31" s="50" t="n">
        <f aca="false">ROUND(P31/$O31*100,0)</f>
        <v>100</v>
      </c>
      <c r="R31" s="47" t="n">
        <v>203.3</v>
      </c>
      <c r="S31" s="50" t="n">
        <f aca="false">ROUND(R31/$O31*100,0)</f>
        <v>100</v>
      </c>
      <c r="T31" s="47"/>
      <c r="U31" s="50" t="n">
        <f aca="false">ROUND(T31/$O31*100,0)</f>
        <v>0</v>
      </c>
      <c r="V31" s="47"/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100200</v>
      </c>
      <c r="B32" s="90" t="s">
        <v>376</v>
      </c>
      <c r="C32" s="98" t="n">
        <v>642001</v>
      </c>
      <c r="D32" s="86" t="n">
        <v>1</v>
      </c>
      <c r="E32" s="98" t="n">
        <v>41</v>
      </c>
      <c r="F32" s="79" t="s">
        <v>102</v>
      </c>
      <c r="G32" s="56" t="s">
        <v>386</v>
      </c>
      <c r="H32" s="45" t="n">
        <v>2500</v>
      </c>
      <c r="I32" s="45" t="n">
        <f aca="false">H32</f>
        <v>2500</v>
      </c>
      <c r="J32" s="45" t="n">
        <f aca="false">I32</f>
        <v>2500</v>
      </c>
      <c r="K32" s="47"/>
      <c r="L32" s="47"/>
      <c r="M32" s="47"/>
      <c r="N32" s="47"/>
      <c r="O32" s="45" t="n">
        <f aca="false">H32+SUM(K32:N32)</f>
        <v>2500</v>
      </c>
      <c r="P32" s="49" t="n">
        <v>0</v>
      </c>
      <c r="Q32" s="50" t="n">
        <f aca="false">ROUND(P32/$O32*100,0)</f>
        <v>0</v>
      </c>
      <c r="R32" s="47" t="n">
        <v>0</v>
      </c>
      <c r="S32" s="50" t="n">
        <f aca="false">ROUND(R32/$O32*100,0)</f>
        <v>0</v>
      </c>
      <c r="T32" s="47"/>
      <c r="U32" s="50" t="n">
        <f aca="false">ROUND(T32/$O32*100,0)</f>
        <v>0</v>
      </c>
      <c r="V32" s="47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100200</v>
      </c>
      <c r="B33" s="90" t="s">
        <v>376</v>
      </c>
      <c r="C33" s="98" t="n">
        <v>642001</v>
      </c>
      <c r="D33" s="86" t="n">
        <v>2</v>
      </c>
      <c r="E33" s="98" t="n">
        <v>41</v>
      </c>
      <c r="F33" s="79" t="s">
        <v>102</v>
      </c>
      <c r="G33" s="56" t="s">
        <v>387</v>
      </c>
      <c r="H33" s="45" t="n">
        <v>4000</v>
      </c>
      <c r="I33" s="45" t="n">
        <f aca="false">H33</f>
        <v>4000</v>
      </c>
      <c r="J33" s="45" t="n">
        <f aca="false">I33</f>
        <v>4000</v>
      </c>
      <c r="K33" s="47" t="n">
        <v>-2000</v>
      </c>
      <c r="L33" s="47"/>
      <c r="M33" s="47"/>
      <c r="N33" s="47"/>
      <c r="O33" s="45" t="n">
        <f aca="false">H33+SUM(K33:N33)</f>
        <v>2000</v>
      </c>
      <c r="P33" s="49" t="n">
        <v>0</v>
      </c>
      <c r="Q33" s="50" t="n">
        <f aca="false">ROUND(P33/$O33*100,0)</f>
        <v>0</v>
      </c>
      <c r="R33" s="47" t="n">
        <v>0</v>
      </c>
      <c r="S33" s="50" t="n">
        <f aca="false">ROUND(R33/$O33*100,0)</f>
        <v>0</v>
      </c>
      <c r="T33" s="47"/>
      <c r="U33" s="50" t="n">
        <f aca="false">ROUND(T33/$O33*100,0)</f>
        <v>0</v>
      </c>
      <c r="V33" s="47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100200</v>
      </c>
      <c r="B34" s="90" t="s">
        <v>376</v>
      </c>
      <c r="C34" s="98" t="n">
        <v>642014</v>
      </c>
      <c r="D34" s="86"/>
      <c r="E34" s="98" t="n">
        <v>41</v>
      </c>
      <c r="F34" s="79" t="s">
        <v>102</v>
      </c>
      <c r="G34" s="56" t="s">
        <v>388</v>
      </c>
      <c r="H34" s="45" t="n">
        <v>1000</v>
      </c>
      <c r="I34" s="45" t="n">
        <v>500</v>
      </c>
      <c r="J34" s="45" t="n">
        <f aca="false">I34</f>
        <v>500</v>
      </c>
      <c r="K34" s="47"/>
      <c r="L34" s="47"/>
      <c r="M34" s="47"/>
      <c r="N34" s="47"/>
      <c r="O34" s="45" t="n">
        <f aca="false">H34+SUM(K34:N34)</f>
        <v>1000</v>
      </c>
      <c r="P34" s="49" t="n">
        <v>0</v>
      </c>
      <c r="Q34" s="50" t="n">
        <f aca="false">ROUND(P34/$O34*100,0)</f>
        <v>0</v>
      </c>
      <c r="R34" s="47" t="n">
        <v>0</v>
      </c>
      <c r="S34" s="50" t="n">
        <f aca="false">ROUND(R34/$O34*100,0)</f>
        <v>0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100200</v>
      </c>
      <c r="B35" s="79"/>
      <c r="C35" s="79"/>
      <c r="D35" s="96"/>
      <c r="E35" s="79"/>
      <c r="F35" s="79"/>
      <c r="G35" s="57" t="s">
        <v>72</v>
      </c>
      <c r="H35" s="41" t="n">
        <f aca="false">SUM(H25:H34)</f>
        <v>9250</v>
      </c>
      <c r="I35" s="41" t="n">
        <f aca="false">SUM(I25:I34)</f>
        <v>9000</v>
      </c>
      <c r="J35" s="41" t="n">
        <f aca="false">SUM(J25:J34)</f>
        <v>12750</v>
      </c>
      <c r="K35" s="41" t="n">
        <f aca="false">SUM(K25:K34)</f>
        <v>-2000</v>
      </c>
      <c r="L35" s="41" t="n">
        <f aca="false">SUM(L25:L34)</f>
        <v>0</v>
      </c>
      <c r="M35" s="41" t="n">
        <f aca="false">SUM(M25:M34)</f>
        <v>0</v>
      </c>
      <c r="N35" s="41" t="n">
        <f aca="false">SUM(N25:N34)</f>
        <v>0</v>
      </c>
      <c r="O35" s="41" t="n">
        <f aca="false">SUM(O25:O34)</f>
        <v>7250</v>
      </c>
      <c r="P35" s="37" t="n">
        <f aca="false">SUM(P25:P34)</f>
        <v>779.99</v>
      </c>
      <c r="Q35" s="40" t="n">
        <f aca="false">ROUND(P35/$O35*100,0)</f>
        <v>11</v>
      </c>
      <c r="R35" s="41" t="n">
        <f aca="false">SUM(R25:R34)</f>
        <v>1260.85</v>
      </c>
      <c r="S35" s="40" t="n">
        <f aca="false">ROUND(R35/$O35*100,0)</f>
        <v>17</v>
      </c>
      <c r="T35" s="41" t="n">
        <f aca="false">SUM(T25:T34)</f>
        <v>0</v>
      </c>
      <c r="U35" s="40" t="n">
        <f aca="false">ROUND(T35/$O35*100,0)</f>
        <v>0</v>
      </c>
      <c r="V35" s="41" t="n">
        <f aca="false">SUM(V25:V34)</f>
        <v>0</v>
      </c>
      <c r="W35" s="40" t="n">
        <f aca="false">ROUND(V35/$O35*100,0)</f>
        <v>0</v>
      </c>
    </row>
    <row r="36" customFormat="false" ht="12.8" hidden="false" customHeight="false" outlineLevel="0" collapsed="false">
      <c r="A36" s="82" t="n">
        <v>100300</v>
      </c>
      <c r="B36" s="90" t="s">
        <v>376</v>
      </c>
      <c r="C36" s="98" t="n">
        <v>633006</v>
      </c>
      <c r="D36" s="86"/>
      <c r="E36" s="98" t="n">
        <v>41</v>
      </c>
      <c r="F36" s="79" t="s">
        <v>102</v>
      </c>
      <c r="G36" s="56" t="s">
        <v>188</v>
      </c>
      <c r="H36" s="45" t="n">
        <v>50</v>
      </c>
      <c r="I36" s="45" t="n">
        <f aca="false">H36</f>
        <v>50</v>
      </c>
      <c r="J36" s="45" t="n">
        <f aca="false">I36</f>
        <v>50</v>
      </c>
      <c r="K36" s="47"/>
      <c r="L36" s="47"/>
      <c r="M36" s="47"/>
      <c r="N36" s="47"/>
      <c r="O36" s="45" t="n">
        <f aca="false">H36+SUM(K36:N36)</f>
        <v>50</v>
      </c>
      <c r="P36" s="49" t="n">
        <v>0</v>
      </c>
      <c r="Q36" s="50" t="n">
        <f aca="false">ROUND(P36/$O36*100,0)</f>
        <v>0</v>
      </c>
      <c r="R36" s="47" t="n">
        <v>0</v>
      </c>
      <c r="S36" s="50" t="n">
        <f aca="false">ROUND(R36/$O36*100,0)</f>
        <v>0</v>
      </c>
      <c r="T36" s="47"/>
      <c r="U36" s="50" t="n">
        <f aca="false">ROUND(T36/$O36*100,0)</f>
        <v>0</v>
      </c>
      <c r="V36" s="47"/>
      <c r="W36" s="50" t="n">
        <f aca="false">ROUND(V36/$O36*100,0)</f>
        <v>0</v>
      </c>
    </row>
    <row r="37" customFormat="false" ht="12.8" hidden="false" customHeight="false" outlineLevel="0" collapsed="false">
      <c r="A37" s="82" t="n">
        <v>100300</v>
      </c>
      <c r="B37" s="90" t="s">
        <v>376</v>
      </c>
      <c r="C37" s="98" t="n">
        <v>633009</v>
      </c>
      <c r="D37" s="86"/>
      <c r="E37" s="98" t="n">
        <v>41</v>
      </c>
      <c r="F37" s="79" t="s">
        <v>102</v>
      </c>
      <c r="G37" s="56" t="s">
        <v>358</v>
      </c>
      <c r="H37" s="45" t="n">
        <v>1000</v>
      </c>
      <c r="I37" s="45" t="n">
        <f aca="false">H37</f>
        <v>1000</v>
      </c>
      <c r="J37" s="45" t="n">
        <f aca="false">I37</f>
        <v>1000</v>
      </c>
      <c r="K37" s="47"/>
      <c r="L37" s="47"/>
      <c r="M37" s="47"/>
      <c r="N37" s="47"/>
      <c r="O37" s="45" t="n">
        <f aca="false">H37+SUM(K37:N37)</f>
        <v>1000</v>
      </c>
      <c r="P37" s="49" t="n">
        <v>0</v>
      </c>
      <c r="Q37" s="50" t="n">
        <f aca="false">ROUND(P37/$O37*100,0)</f>
        <v>0</v>
      </c>
      <c r="R37" s="47" t="n">
        <v>0</v>
      </c>
      <c r="S37" s="50" t="n">
        <f aca="false">ROUND(R37/$O37*100,0)</f>
        <v>0</v>
      </c>
      <c r="T37" s="47"/>
      <c r="U37" s="50" t="n">
        <f aca="false">ROUND(T37/$O37*100,0)</f>
        <v>0</v>
      </c>
      <c r="V37" s="47"/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100300</v>
      </c>
      <c r="B38" s="90" t="s">
        <v>376</v>
      </c>
      <c r="C38" s="98" t="n">
        <v>633013</v>
      </c>
      <c r="D38" s="86"/>
      <c r="E38" s="98" t="n">
        <v>41</v>
      </c>
      <c r="F38" s="79" t="s">
        <v>102</v>
      </c>
      <c r="G38" s="56" t="s">
        <v>258</v>
      </c>
      <c r="H38" s="45" t="n">
        <v>135</v>
      </c>
      <c r="I38" s="45" t="n">
        <f aca="false">H38</f>
        <v>135</v>
      </c>
      <c r="J38" s="45" t="n">
        <f aca="false">I38</f>
        <v>135</v>
      </c>
      <c r="K38" s="47"/>
      <c r="L38" s="47"/>
      <c r="M38" s="47"/>
      <c r="N38" s="47"/>
      <c r="O38" s="45" t="n">
        <f aca="false">H38+SUM(K38:N38)</f>
        <v>135</v>
      </c>
      <c r="P38" s="49" t="n">
        <v>0</v>
      </c>
      <c r="Q38" s="50" t="n">
        <f aca="false">ROUND(P38/$O38*100,0)</f>
        <v>0</v>
      </c>
      <c r="R38" s="47" t="n">
        <v>0</v>
      </c>
      <c r="S38" s="50" t="n">
        <f aca="false">ROUND(R38/$O38*100,0)</f>
        <v>0</v>
      </c>
      <c r="T38" s="47"/>
      <c r="U38" s="50" t="n">
        <f aca="false">ROUND(T38/$O38*100,0)</f>
        <v>0</v>
      </c>
      <c r="V38" s="47"/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100300</v>
      </c>
      <c r="B39" s="90" t="s">
        <v>376</v>
      </c>
      <c r="C39" s="98" t="n">
        <v>633016</v>
      </c>
      <c r="D39" s="86"/>
      <c r="E39" s="98" t="n">
        <v>41</v>
      </c>
      <c r="F39" s="79" t="s">
        <v>102</v>
      </c>
      <c r="G39" s="56" t="s">
        <v>189</v>
      </c>
      <c r="H39" s="45" t="n">
        <v>50</v>
      </c>
      <c r="I39" s="45" t="n">
        <f aca="false">H39</f>
        <v>50</v>
      </c>
      <c r="J39" s="45" t="n">
        <f aca="false">I39</f>
        <v>50</v>
      </c>
      <c r="K39" s="47"/>
      <c r="L39" s="47"/>
      <c r="M39" s="47"/>
      <c r="N39" s="47"/>
      <c r="O39" s="45" t="n">
        <f aca="false">H39+SUM(K39:N39)</f>
        <v>50</v>
      </c>
      <c r="P39" s="49" t="n">
        <v>19.77</v>
      </c>
      <c r="Q39" s="50" t="n">
        <f aca="false">ROUND(P39/$O39*100,0)</f>
        <v>40</v>
      </c>
      <c r="R39" s="47" t="n">
        <v>24.67</v>
      </c>
      <c r="S39" s="50" t="n">
        <f aca="false">ROUND(R39/$O39*100,0)</f>
        <v>49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100300</v>
      </c>
      <c r="B40" s="79"/>
      <c r="C40" s="79"/>
      <c r="D40" s="96"/>
      <c r="E40" s="79"/>
      <c r="F40" s="79"/>
      <c r="G40" s="57" t="s">
        <v>73</v>
      </c>
      <c r="H40" s="41" t="n">
        <f aca="false">SUM(H36:H39)</f>
        <v>1235</v>
      </c>
      <c r="I40" s="41" t="n">
        <f aca="false">SUM(I36:I39)</f>
        <v>1235</v>
      </c>
      <c r="J40" s="41" t="n">
        <f aca="false">SUM(J36:J39)</f>
        <v>1235</v>
      </c>
      <c r="K40" s="41" t="n">
        <f aca="false">SUM(K36:K39)</f>
        <v>0</v>
      </c>
      <c r="L40" s="41" t="n">
        <f aca="false">SUM(L36:L39)</f>
        <v>0</v>
      </c>
      <c r="M40" s="41" t="n">
        <f aca="false">SUM(M36:M39)</f>
        <v>0</v>
      </c>
      <c r="N40" s="41" t="n">
        <f aca="false">SUM(N36:N39)</f>
        <v>0</v>
      </c>
      <c r="O40" s="41" t="n">
        <f aca="false">SUM(O36:O39)</f>
        <v>1235</v>
      </c>
      <c r="P40" s="37" t="n">
        <f aca="false">SUM(P36:P39)</f>
        <v>19.77</v>
      </c>
      <c r="Q40" s="40" t="n">
        <f aca="false">ROUND(P40/$O40*100,0)</f>
        <v>2</v>
      </c>
      <c r="R40" s="41" t="n">
        <f aca="false">SUM(R36:R39)</f>
        <v>24.67</v>
      </c>
      <c r="S40" s="40" t="n">
        <f aca="false">ROUND(R40/$O40*100,0)</f>
        <v>2</v>
      </c>
      <c r="T40" s="41" t="n">
        <f aca="false">SUM(T36:T39)</f>
        <v>0</v>
      </c>
      <c r="U40" s="40" t="n">
        <f aca="false">ROUND(T40/$O40*100,0)</f>
        <v>0</v>
      </c>
      <c r="V40" s="41" t="n">
        <f aca="false">SUM(V36:V39)</f>
        <v>0</v>
      </c>
      <c r="W40" s="40" t="n">
        <f aca="false">ROUND(V40/$O40*100,0)</f>
        <v>0</v>
      </c>
    </row>
    <row r="41" customFormat="false" ht="12.8" hidden="false" customHeight="false" outlineLevel="0" collapsed="false">
      <c r="A41" s="82" t="n">
        <v>100000</v>
      </c>
      <c r="B41" s="79"/>
      <c r="C41" s="79"/>
      <c r="D41" s="96"/>
      <c r="E41" s="79"/>
      <c r="F41" s="79"/>
      <c r="G41" s="57" t="s">
        <v>216</v>
      </c>
      <c r="H41" s="41" t="n">
        <f aca="false">H19+H35+H40</f>
        <v>18761</v>
      </c>
      <c r="I41" s="41" t="n">
        <f aca="false">I19+I35+I40</f>
        <v>18388</v>
      </c>
      <c r="J41" s="41" t="n">
        <f aca="false">J19+J35+J40</f>
        <v>22138</v>
      </c>
      <c r="K41" s="41" t="n">
        <f aca="false">K19+K35+K40</f>
        <v>-1888.8</v>
      </c>
      <c r="L41" s="41" t="n">
        <f aca="false">L19+L35+L40</f>
        <v>0</v>
      </c>
      <c r="M41" s="41" t="n">
        <f aca="false">M19+M35+M40</f>
        <v>0</v>
      </c>
      <c r="N41" s="41" t="n">
        <f aca="false">N19+N35+N40</f>
        <v>0</v>
      </c>
      <c r="O41" s="41" t="n">
        <f aca="false">O19+O35+O40</f>
        <v>16872.2</v>
      </c>
      <c r="P41" s="37" t="n">
        <f aca="false">P19+P35+P40</f>
        <v>3554.46</v>
      </c>
      <c r="Q41" s="40" t="n">
        <f aca="false">ROUND(P41/$O41*100,0)</f>
        <v>21</v>
      </c>
      <c r="R41" s="41" t="n">
        <f aca="false">R19+R35+R40</f>
        <v>5699.43</v>
      </c>
      <c r="S41" s="40" t="n">
        <f aca="false">ROUND(R41/$O41*100,0)</f>
        <v>34</v>
      </c>
      <c r="T41" s="41" t="n">
        <f aca="false">T19+T35+T40</f>
        <v>0</v>
      </c>
      <c r="U41" s="40" t="n">
        <f aca="false">ROUND(T41/$O41*100,0)</f>
        <v>0</v>
      </c>
      <c r="V41" s="41" t="n">
        <f aca="false">V19+V35+V40</f>
        <v>0</v>
      </c>
      <c r="W41" s="40" t="n">
        <f aca="false">ROUND(V41/$O41*100,0)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9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389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110100</v>
      </c>
      <c r="B3" s="90" t="s">
        <v>390</v>
      </c>
      <c r="C3" s="74" t="n">
        <v>611</v>
      </c>
      <c r="D3" s="84"/>
      <c r="E3" s="98" t="n">
        <v>41</v>
      </c>
      <c r="F3" s="74" t="s">
        <v>102</v>
      </c>
      <c r="G3" s="63" t="s">
        <v>175</v>
      </c>
      <c r="H3" s="53" t="n">
        <v>6200</v>
      </c>
      <c r="I3" s="85" t="n">
        <v>6324</v>
      </c>
      <c r="J3" s="85" t="n">
        <v>6450</v>
      </c>
      <c r="K3" s="54"/>
      <c r="L3" s="54"/>
      <c r="M3" s="54"/>
      <c r="N3" s="54"/>
      <c r="O3" s="45" t="n">
        <f aca="false">H3+SUM(K3:N3)</f>
        <v>6200</v>
      </c>
      <c r="P3" s="55" t="n">
        <v>1402</v>
      </c>
      <c r="Q3" s="50" t="n">
        <f aca="false">ROUND(P3/$O3*100,0)</f>
        <v>23</v>
      </c>
      <c r="R3" s="54" t="n">
        <v>2322.91</v>
      </c>
      <c r="S3" s="50" t="n">
        <f aca="false">ROUND(R3/$O3*100,0)</f>
        <v>37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110100</v>
      </c>
      <c r="B4" s="90" t="s">
        <v>390</v>
      </c>
      <c r="C4" s="74" t="n">
        <v>612001</v>
      </c>
      <c r="D4" s="84"/>
      <c r="E4" s="98" t="n">
        <v>41</v>
      </c>
      <c r="F4" s="74" t="s">
        <v>102</v>
      </c>
      <c r="G4" s="63" t="s">
        <v>204</v>
      </c>
      <c r="H4" s="53" t="n">
        <v>550</v>
      </c>
      <c r="I4" s="85" t="n">
        <v>550</v>
      </c>
      <c r="J4" s="85" t="n">
        <v>550</v>
      </c>
      <c r="K4" s="54"/>
      <c r="L4" s="54"/>
      <c r="M4" s="54"/>
      <c r="N4" s="54"/>
      <c r="O4" s="45" t="n">
        <f aca="false">H4+SUM(K4:N4)</f>
        <v>550</v>
      </c>
      <c r="P4" s="55" t="n">
        <v>200</v>
      </c>
      <c r="Q4" s="50" t="n">
        <f aca="false">ROUND(P4/$O4*100,0)</f>
        <v>36</v>
      </c>
      <c r="R4" s="54" t="n">
        <v>359.09</v>
      </c>
      <c r="S4" s="50" t="n">
        <f aca="false">ROUND(R4/$O4*100,0)</f>
        <v>65</v>
      </c>
      <c r="T4" s="54"/>
      <c r="U4" s="50" t="n">
        <f aca="false">ROUND(T4/$O4*100,0)</f>
        <v>0</v>
      </c>
      <c r="V4" s="54"/>
      <c r="W4" s="50" t="n">
        <f aca="false">ROUND(V4/$O4*100,0)</f>
        <v>0</v>
      </c>
    </row>
    <row r="5" customFormat="false" ht="12.8" hidden="false" customHeight="false" outlineLevel="0" collapsed="false">
      <c r="A5" s="82" t="n">
        <v>110100</v>
      </c>
      <c r="B5" s="90" t="s">
        <v>390</v>
      </c>
      <c r="C5" s="74" t="n">
        <v>614</v>
      </c>
      <c r="D5" s="84"/>
      <c r="E5" s="98" t="n">
        <v>41</v>
      </c>
      <c r="F5" s="74" t="s">
        <v>102</v>
      </c>
      <c r="G5" s="63" t="s">
        <v>200</v>
      </c>
      <c r="H5" s="53" t="n">
        <v>100</v>
      </c>
      <c r="I5" s="85" t="n">
        <v>100</v>
      </c>
      <c r="J5" s="85" t="n">
        <v>100</v>
      </c>
      <c r="K5" s="54"/>
      <c r="L5" s="54"/>
      <c r="M5" s="54"/>
      <c r="N5" s="54"/>
      <c r="O5" s="45" t="n">
        <f aca="false">H5+SUM(K5:N5)</f>
        <v>100</v>
      </c>
      <c r="P5" s="55" t="n">
        <v>0</v>
      </c>
      <c r="Q5" s="50" t="n">
        <f aca="false">ROUND(P5/$O5*100,0)</f>
        <v>0</v>
      </c>
      <c r="R5" s="54" t="n">
        <v>50</v>
      </c>
      <c r="S5" s="50" t="n">
        <f aca="false">ROUND(R5/$O5*100,0)</f>
        <v>50</v>
      </c>
      <c r="T5" s="54"/>
      <c r="U5" s="50" t="n">
        <f aca="false">ROUND(T5/$O5*100,0)</f>
        <v>0</v>
      </c>
      <c r="V5" s="54"/>
      <c r="W5" s="50" t="n">
        <f aca="false">ROUND(V5/$O5*100,0)</f>
        <v>0</v>
      </c>
    </row>
    <row r="6" customFormat="false" ht="12.8" hidden="false" customHeight="false" outlineLevel="0" collapsed="false">
      <c r="A6" s="82" t="n">
        <v>110100</v>
      </c>
      <c r="B6" s="90" t="s">
        <v>390</v>
      </c>
      <c r="C6" s="97" t="n">
        <v>610</v>
      </c>
      <c r="D6" s="73"/>
      <c r="E6" s="98" t="n">
        <v>41</v>
      </c>
      <c r="F6" s="74" t="s">
        <v>102</v>
      </c>
      <c r="G6" s="43" t="s">
        <v>176</v>
      </c>
      <c r="H6" s="45" t="n">
        <f aca="false">SUM(H3:H5)</f>
        <v>6850</v>
      </c>
      <c r="I6" s="45" t="n">
        <f aca="false">SUM(I3:I5)</f>
        <v>6974</v>
      </c>
      <c r="J6" s="45" t="n">
        <f aca="false">SUM(J3:J5)</f>
        <v>7100</v>
      </c>
      <c r="K6" s="45" t="n">
        <f aca="false">SUM(K3:K5)</f>
        <v>0</v>
      </c>
      <c r="L6" s="45" t="n">
        <f aca="false">SUM(L3:L5)</f>
        <v>0</v>
      </c>
      <c r="M6" s="45" t="n">
        <f aca="false">SUM(M3:M5)</f>
        <v>0</v>
      </c>
      <c r="N6" s="45" t="n">
        <f aca="false">SUM(N3:N5)</f>
        <v>0</v>
      </c>
      <c r="O6" s="45" t="n">
        <f aca="false">SUM(O3:O5)</f>
        <v>6850</v>
      </c>
      <c r="P6" s="49" t="n">
        <f aca="false">SUM(P3:P5)</f>
        <v>1602</v>
      </c>
      <c r="Q6" s="50" t="n">
        <f aca="false">ROUND(P6/$O6*100,0)</f>
        <v>23</v>
      </c>
      <c r="R6" s="45" t="n">
        <f aca="false">SUM(R3:R5)</f>
        <v>2732</v>
      </c>
      <c r="S6" s="50" t="n">
        <f aca="false">ROUND(R6/$O6*100,0)</f>
        <v>40</v>
      </c>
      <c r="T6" s="45" t="n">
        <f aca="false">SUM(T3:T5)</f>
        <v>0</v>
      </c>
      <c r="U6" s="50" t="n">
        <f aca="false">ROUND(T6/$O6*100,0)</f>
        <v>0</v>
      </c>
      <c r="V6" s="45" t="n">
        <f aca="false">SUM(V3:V5)</f>
        <v>0</v>
      </c>
      <c r="W6" s="50" t="n">
        <f aca="false">ROUND(V6/$O6*100,0)</f>
        <v>0</v>
      </c>
    </row>
    <row r="7" customFormat="false" ht="12.8" hidden="false" customHeight="false" outlineLevel="0" collapsed="false">
      <c r="A7" s="82" t="n">
        <v>110100</v>
      </c>
      <c r="B7" s="90" t="s">
        <v>390</v>
      </c>
      <c r="C7" s="97" t="n">
        <v>621</v>
      </c>
      <c r="D7" s="73"/>
      <c r="E7" s="98" t="n">
        <v>41</v>
      </c>
      <c r="F7" s="74" t="s">
        <v>102</v>
      </c>
      <c r="G7" s="43" t="s">
        <v>177</v>
      </c>
      <c r="H7" s="45" t="n">
        <v>685</v>
      </c>
      <c r="I7" s="46" t="n">
        <v>699</v>
      </c>
      <c r="J7" s="46" t="n">
        <v>713</v>
      </c>
      <c r="K7" s="47"/>
      <c r="L7" s="47"/>
      <c r="M7" s="47"/>
      <c r="N7" s="47"/>
      <c r="O7" s="45" t="n">
        <f aca="false">H7+SUM(K7:N7)</f>
        <v>685</v>
      </c>
      <c r="P7" s="49" t="n">
        <v>155.7</v>
      </c>
      <c r="Q7" s="50" t="n">
        <f aca="false">ROUND(P7/$O7*100,0)</f>
        <v>23</v>
      </c>
      <c r="R7" s="47" t="n">
        <v>265.7</v>
      </c>
      <c r="S7" s="50" t="n">
        <f aca="false">ROUND(R7/$O7*100,0)</f>
        <v>39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110100</v>
      </c>
      <c r="B8" s="90" t="s">
        <v>390</v>
      </c>
      <c r="C8" s="97" t="n">
        <v>625001</v>
      </c>
      <c r="D8" s="73"/>
      <c r="E8" s="98" t="n">
        <v>41</v>
      </c>
      <c r="F8" s="74" t="s">
        <v>102</v>
      </c>
      <c r="G8" s="43" t="s">
        <v>179</v>
      </c>
      <c r="H8" s="45" t="n">
        <v>96</v>
      </c>
      <c r="I8" s="46" t="n">
        <v>98</v>
      </c>
      <c r="J8" s="46" t="n">
        <v>100</v>
      </c>
      <c r="K8" s="47"/>
      <c r="L8" s="47"/>
      <c r="M8" s="47"/>
      <c r="N8" s="47"/>
      <c r="O8" s="45" t="n">
        <f aca="false">H8+SUM(K8:N8)</f>
        <v>96</v>
      </c>
      <c r="P8" s="49" t="n">
        <v>22.41</v>
      </c>
      <c r="Q8" s="50" t="n">
        <f aca="false">ROUND(P8/$O8*100,0)</f>
        <v>23</v>
      </c>
      <c r="R8" s="47" t="n">
        <v>38.43</v>
      </c>
      <c r="S8" s="50" t="n">
        <f aca="false">ROUND(R8/$O8*100,0)</f>
        <v>40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110100</v>
      </c>
      <c r="B9" s="90" t="s">
        <v>390</v>
      </c>
      <c r="C9" s="97" t="n">
        <v>625002</v>
      </c>
      <c r="D9" s="73"/>
      <c r="E9" s="98" t="n">
        <v>41</v>
      </c>
      <c r="F9" s="74" t="s">
        <v>102</v>
      </c>
      <c r="G9" s="43" t="s">
        <v>180</v>
      </c>
      <c r="H9" s="45" t="n">
        <v>959</v>
      </c>
      <c r="I9" s="46" t="n">
        <v>978</v>
      </c>
      <c r="J9" s="46" t="n">
        <v>998</v>
      </c>
      <c r="K9" s="47"/>
      <c r="L9" s="47"/>
      <c r="M9" s="47"/>
      <c r="N9" s="47"/>
      <c r="O9" s="45" t="n">
        <f aca="false">H9+SUM(K9:N9)</f>
        <v>959</v>
      </c>
      <c r="P9" s="49" t="n">
        <v>224.28</v>
      </c>
      <c r="Q9" s="50" t="n">
        <f aca="false">ROUND(P9/$O9*100,0)</f>
        <v>23</v>
      </c>
      <c r="R9" s="47" t="n">
        <v>384.58</v>
      </c>
      <c r="S9" s="50" t="n">
        <f aca="false">ROUND(R9/$O9*100,0)</f>
        <v>40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110100</v>
      </c>
      <c r="B10" s="90" t="s">
        <v>390</v>
      </c>
      <c r="C10" s="97" t="n">
        <v>625003</v>
      </c>
      <c r="D10" s="73"/>
      <c r="E10" s="98" t="n">
        <v>41</v>
      </c>
      <c r="F10" s="74" t="s">
        <v>102</v>
      </c>
      <c r="G10" s="43" t="s">
        <v>181</v>
      </c>
      <c r="H10" s="45" t="n">
        <v>55</v>
      </c>
      <c r="I10" s="46" t="n">
        <v>56</v>
      </c>
      <c r="J10" s="46" t="n">
        <v>57</v>
      </c>
      <c r="K10" s="47"/>
      <c r="L10" s="47"/>
      <c r="M10" s="47"/>
      <c r="N10" s="47"/>
      <c r="O10" s="45" t="n">
        <f aca="false">H10+SUM(K10:N10)</f>
        <v>55</v>
      </c>
      <c r="P10" s="49" t="n">
        <v>12.81</v>
      </c>
      <c r="Q10" s="50" t="n">
        <f aca="false">ROUND(P10/$O10*100,0)</f>
        <v>23</v>
      </c>
      <c r="R10" s="47" t="n">
        <v>21.97</v>
      </c>
      <c r="S10" s="50" t="n">
        <f aca="false">ROUND(R10/$O10*100,0)</f>
        <v>40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110100</v>
      </c>
      <c r="B11" s="90" t="s">
        <v>390</v>
      </c>
      <c r="C11" s="97" t="n">
        <v>625004</v>
      </c>
      <c r="D11" s="73"/>
      <c r="E11" s="98" t="n">
        <v>41</v>
      </c>
      <c r="F11" s="74" t="s">
        <v>102</v>
      </c>
      <c r="G11" s="43" t="s">
        <v>182</v>
      </c>
      <c r="H11" s="45" t="n">
        <v>206</v>
      </c>
      <c r="I11" s="46" t="n">
        <v>210</v>
      </c>
      <c r="J11" s="46" t="n">
        <v>214</v>
      </c>
      <c r="K11" s="47"/>
      <c r="L11" s="47"/>
      <c r="M11" s="47"/>
      <c r="N11" s="47"/>
      <c r="O11" s="45" t="n">
        <f aca="false">H11+SUM(K11:N11)</f>
        <v>206</v>
      </c>
      <c r="P11" s="49" t="n">
        <v>48.05</v>
      </c>
      <c r="Q11" s="50" t="n">
        <f aca="false">ROUND(P11/$O11*100,0)</f>
        <v>23</v>
      </c>
      <c r="R11" s="47" t="n">
        <v>82.39</v>
      </c>
      <c r="S11" s="50" t="n">
        <f aca="false">ROUND(R11/$O11*100,0)</f>
        <v>40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110100</v>
      </c>
      <c r="B12" s="90" t="s">
        <v>390</v>
      </c>
      <c r="C12" s="97" t="n">
        <v>625005</v>
      </c>
      <c r="D12" s="73"/>
      <c r="E12" s="98" t="n">
        <v>41</v>
      </c>
      <c r="F12" s="74" t="s">
        <v>102</v>
      </c>
      <c r="G12" s="43" t="s">
        <v>183</v>
      </c>
      <c r="H12" s="45" t="n">
        <v>69</v>
      </c>
      <c r="I12" s="46" t="n">
        <v>70</v>
      </c>
      <c r="J12" s="46" t="n">
        <v>71</v>
      </c>
      <c r="K12" s="47"/>
      <c r="L12" s="47"/>
      <c r="M12" s="47"/>
      <c r="N12" s="47"/>
      <c r="O12" s="45" t="n">
        <f aca="false">H12+SUM(K12:N12)</f>
        <v>69</v>
      </c>
      <c r="P12" s="49" t="n">
        <v>16.01</v>
      </c>
      <c r="Q12" s="50" t="n">
        <f aca="false">ROUND(P12/$O12*100,0)</f>
        <v>23</v>
      </c>
      <c r="R12" s="47" t="n">
        <v>27.45</v>
      </c>
      <c r="S12" s="50" t="n">
        <f aca="false">ROUND(R12/$O12*100,0)</f>
        <v>40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110100</v>
      </c>
      <c r="B13" s="90" t="s">
        <v>390</v>
      </c>
      <c r="C13" s="97" t="n">
        <v>625007</v>
      </c>
      <c r="D13" s="73"/>
      <c r="E13" s="98" t="n">
        <v>41</v>
      </c>
      <c r="F13" s="74" t="s">
        <v>102</v>
      </c>
      <c r="G13" s="43" t="s">
        <v>184</v>
      </c>
      <c r="H13" s="45" t="n">
        <v>326</v>
      </c>
      <c r="I13" s="46" t="n">
        <v>333</v>
      </c>
      <c r="J13" s="46" t="n">
        <v>340</v>
      </c>
      <c r="K13" s="47"/>
      <c r="L13" s="47"/>
      <c r="M13" s="47"/>
      <c r="N13" s="47"/>
      <c r="O13" s="45" t="n">
        <f aca="false">H13+SUM(K13:N13)</f>
        <v>326</v>
      </c>
      <c r="P13" s="49" t="n">
        <v>76.08</v>
      </c>
      <c r="Q13" s="50" t="n">
        <f aca="false">ROUND(P13/$O13*100,0)</f>
        <v>23</v>
      </c>
      <c r="R13" s="47" t="n">
        <v>130.46</v>
      </c>
      <c r="S13" s="50" t="n">
        <f aca="false">ROUND(R13/$O13*100,0)</f>
        <v>40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110100</v>
      </c>
      <c r="B14" s="90" t="s">
        <v>390</v>
      </c>
      <c r="C14" s="97" t="n">
        <v>620</v>
      </c>
      <c r="D14" s="73"/>
      <c r="E14" s="98" t="n">
        <v>41</v>
      </c>
      <c r="F14" s="74" t="s">
        <v>102</v>
      </c>
      <c r="G14" s="43" t="s">
        <v>186</v>
      </c>
      <c r="H14" s="45" t="n">
        <f aca="false">SUM(H7:H13)</f>
        <v>2396</v>
      </c>
      <c r="I14" s="45" t="n">
        <f aca="false">SUM(I7:I13)</f>
        <v>2444</v>
      </c>
      <c r="J14" s="45" t="n">
        <f aca="false">SUM(J7:J13)</f>
        <v>2493</v>
      </c>
      <c r="K14" s="45" t="n">
        <f aca="false">SUM(K7:K13)</f>
        <v>0</v>
      </c>
      <c r="L14" s="45" t="n">
        <f aca="false">SUM(L7:L13)</f>
        <v>0</v>
      </c>
      <c r="M14" s="45" t="n">
        <f aca="false">SUM(M7:M13)</f>
        <v>0</v>
      </c>
      <c r="N14" s="45" t="n">
        <f aca="false">SUM(N7:N13)</f>
        <v>0</v>
      </c>
      <c r="O14" s="45" t="n">
        <f aca="false">SUM(O7:O13)</f>
        <v>2396</v>
      </c>
      <c r="P14" s="49" t="n">
        <f aca="false">SUM(P7:P13)</f>
        <v>555.34</v>
      </c>
      <c r="Q14" s="50" t="n">
        <f aca="false">ROUND(P14/$O14*100,0)</f>
        <v>23</v>
      </c>
      <c r="R14" s="45" t="n">
        <f aca="false">SUM(R7:R13)</f>
        <v>950.98</v>
      </c>
      <c r="S14" s="50" t="n">
        <f aca="false">ROUND(R14/$O14*100,0)</f>
        <v>40</v>
      </c>
      <c r="T14" s="45" t="n">
        <f aca="false">SUM(T7:T13)</f>
        <v>0</v>
      </c>
      <c r="U14" s="50" t="n">
        <f aca="false">ROUND(T14/$O14*100,0)</f>
        <v>0</v>
      </c>
      <c r="V14" s="45" t="n">
        <f aca="false">SUM(V7:V13)</f>
        <v>0</v>
      </c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110100</v>
      </c>
      <c r="B15" s="90" t="s">
        <v>390</v>
      </c>
      <c r="C15" s="98" t="n">
        <v>633004</v>
      </c>
      <c r="D15" s="86"/>
      <c r="E15" s="98" t="n">
        <v>41</v>
      </c>
      <c r="F15" s="79" t="s">
        <v>102</v>
      </c>
      <c r="G15" s="56" t="s">
        <v>391</v>
      </c>
      <c r="H15" s="45" t="n">
        <v>200</v>
      </c>
      <c r="I15" s="45" t="n">
        <f aca="false">H15</f>
        <v>200</v>
      </c>
      <c r="J15" s="45" t="n">
        <f aca="false">I15</f>
        <v>200</v>
      </c>
      <c r="K15" s="47" t="n">
        <v>300</v>
      </c>
      <c r="L15" s="47"/>
      <c r="M15" s="47"/>
      <c r="N15" s="47"/>
      <c r="O15" s="45" t="n">
        <f aca="false">H15+SUM(K15:N15)</f>
        <v>500</v>
      </c>
      <c r="P15" s="49" t="n">
        <v>254.14</v>
      </c>
      <c r="Q15" s="50" t="n">
        <f aca="false">ROUND(P15/$O15*100,0)</f>
        <v>51</v>
      </c>
      <c r="R15" s="47" t="n">
        <v>254.14</v>
      </c>
      <c r="S15" s="50" t="n">
        <f aca="false">ROUND(R15/$O15*100,0)</f>
        <v>51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110100</v>
      </c>
      <c r="B16" s="90" t="s">
        <v>390</v>
      </c>
      <c r="C16" s="98" t="n">
        <v>633006</v>
      </c>
      <c r="D16" s="86"/>
      <c r="E16" s="98" t="n">
        <v>41</v>
      </c>
      <c r="F16" s="79" t="s">
        <v>102</v>
      </c>
      <c r="G16" s="56" t="s">
        <v>188</v>
      </c>
      <c r="H16" s="45" t="n">
        <v>800</v>
      </c>
      <c r="I16" s="45" t="n">
        <f aca="false">H16</f>
        <v>800</v>
      </c>
      <c r="J16" s="45" t="n">
        <f aca="false">I16</f>
        <v>800</v>
      </c>
      <c r="K16" s="47" t="n">
        <v>-450</v>
      </c>
      <c r="L16" s="47"/>
      <c r="M16" s="47"/>
      <c r="N16" s="47"/>
      <c r="O16" s="45" t="n">
        <f aca="false">H16+SUM(K16:N16)</f>
        <v>350</v>
      </c>
      <c r="P16" s="49" t="n">
        <v>21.4</v>
      </c>
      <c r="Q16" s="50" t="n">
        <f aca="false">ROUND(P16/$O16*100,0)</f>
        <v>6</v>
      </c>
      <c r="R16" s="47" t="n">
        <v>22.95</v>
      </c>
      <c r="S16" s="50" t="n">
        <f aca="false">ROUND(R16/$O16*100,0)</f>
        <v>7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110100</v>
      </c>
      <c r="B17" s="90" t="s">
        <v>390</v>
      </c>
      <c r="C17" s="98" t="n">
        <v>633010</v>
      </c>
      <c r="D17" s="86"/>
      <c r="E17" s="98" t="n">
        <v>41</v>
      </c>
      <c r="F17" s="79" t="s">
        <v>102</v>
      </c>
      <c r="G17" s="56" t="s">
        <v>235</v>
      </c>
      <c r="H17" s="45" t="n">
        <v>100</v>
      </c>
      <c r="I17" s="45" t="n">
        <f aca="false">H17</f>
        <v>100</v>
      </c>
      <c r="J17" s="45" t="n">
        <f aca="false">I17</f>
        <v>100</v>
      </c>
      <c r="K17" s="47"/>
      <c r="L17" s="47"/>
      <c r="M17" s="47"/>
      <c r="N17" s="47"/>
      <c r="O17" s="45" t="n">
        <f aca="false">H17+SUM(K17:N17)</f>
        <v>100</v>
      </c>
      <c r="P17" s="49" t="n">
        <v>30.27</v>
      </c>
      <c r="Q17" s="50" t="n">
        <f aca="false">ROUND(P17/$O17*100,0)</f>
        <v>30</v>
      </c>
      <c r="R17" s="47" t="n">
        <v>41.35</v>
      </c>
      <c r="S17" s="50" t="n">
        <f aca="false">ROUND(R17/$O17*100,0)</f>
        <v>41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110100</v>
      </c>
      <c r="B18" s="90" t="s">
        <v>390</v>
      </c>
      <c r="C18" s="98" t="n">
        <v>633015</v>
      </c>
      <c r="D18" s="86"/>
      <c r="E18" s="98" t="n">
        <v>41</v>
      </c>
      <c r="F18" s="79" t="s">
        <v>102</v>
      </c>
      <c r="G18" s="56" t="s">
        <v>301</v>
      </c>
      <c r="H18" s="45" t="n">
        <v>0</v>
      </c>
      <c r="I18" s="45" t="n">
        <f aca="false">H18</f>
        <v>0</v>
      </c>
      <c r="J18" s="45" t="n">
        <f aca="false">I18</f>
        <v>0</v>
      </c>
      <c r="K18" s="47" t="n">
        <v>100</v>
      </c>
      <c r="L18" s="47"/>
      <c r="M18" s="47"/>
      <c r="N18" s="47"/>
      <c r="O18" s="45" t="n">
        <f aca="false">H18+SUM(K18:N18)</f>
        <v>100</v>
      </c>
      <c r="P18" s="49" t="n">
        <v>36.08</v>
      </c>
      <c r="Q18" s="50" t="n">
        <f aca="false">ROUND(P18/$O18*100,0)</f>
        <v>36</v>
      </c>
      <c r="R18" s="47" t="n">
        <v>36.08</v>
      </c>
      <c r="S18" s="50" t="n">
        <f aca="false">ROUND(R18/$O18*100,0)</f>
        <v>36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110100</v>
      </c>
      <c r="B19" s="90" t="s">
        <v>390</v>
      </c>
      <c r="C19" s="98" t="n">
        <v>634001</v>
      </c>
      <c r="D19" s="86"/>
      <c r="E19" s="98" t="n">
        <v>41</v>
      </c>
      <c r="F19" s="79" t="s">
        <v>102</v>
      </c>
      <c r="G19" s="56" t="s">
        <v>392</v>
      </c>
      <c r="H19" s="45" t="n">
        <v>0</v>
      </c>
      <c r="I19" s="45" t="n">
        <f aca="false">H19</f>
        <v>0</v>
      </c>
      <c r="J19" s="45" t="n">
        <f aca="false">I19</f>
        <v>0</v>
      </c>
      <c r="K19" s="47" t="n">
        <v>50</v>
      </c>
      <c r="L19" s="47"/>
      <c r="M19" s="47"/>
      <c r="N19" s="47"/>
      <c r="O19" s="45" t="n">
        <f aca="false">H19+SUM(K19:N19)</f>
        <v>50</v>
      </c>
      <c r="P19" s="49" t="n">
        <v>22.65</v>
      </c>
      <c r="Q19" s="50" t="n">
        <f aca="false">ROUND(P19/$O19*100,0)</f>
        <v>45</v>
      </c>
      <c r="R19" s="47" t="n">
        <v>22.65</v>
      </c>
      <c r="S19" s="50" t="n">
        <f aca="false">ROUND(R19/$O19*100,0)</f>
        <v>45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110100</v>
      </c>
      <c r="B20" s="90" t="s">
        <v>390</v>
      </c>
      <c r="C20" s="98" t="n">
        <v>637014</v>
      </c>
      <c r="D20" s="86"/>
      <c r="E20" s="98" t="n">
        <v>41</v>
      </c>
      <c r="F20" s="79" t="s">
        <v>102</v>
      </c>
      <c r="G20" s="56" t="s">
        <v>191</v>
      </c>
      <c r="H20" s="45" t="n">
        <v>704</v>
      </c>
      <c r="I20" s="46" t="n">
        <f aca="false">ROUND((250-30)*3.2,0)</f>
        <v>704</v>
      </c>
      <c r="J20" s="46" t="n">
        <f aca="false">ROUND((247-30)*3.2,0)</f>
        <v>694</v>
      </c>
      <c r="K20" s="47"/>
      <c r="L20" s="47"/>
      <c r="M20" s="47"/>
      <c r="N20" s="47"/>
      <c r="O20" s="45" t="n">
        <f aca="false">H20+SUM(K20:N20)</f>
        <v>704</v>
      </c>
      <c r="P20" s="49" t="n">
        <v>160</v>
      </c>
      <c r="Q20" s="50" t="n">
        <f aca="false">ROUND(P20/$O20*100,0)</f>
        <v>23</v>
      </c>
      <c r="R20" s="47" t="n">
        <v>326.4</v>
      </c>
      <c r="S20" s="50" t="n">
        <f aca="false">ROUND(R20/$O20*100,0)</f>
        <v>46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82" t="n">
        <v>110100</v>
      </c>
      <c r="B21" s="90" t="s">
        <v>390</v>
      </c>
      <c r="C21" s="98" t="n">
        <v>637016</v>
      </c>
      <c r="D21" s="86"/>
      <c r="E21" s="98" t="n">
        <v>41</v>
      </c>
      <c r="F21" s="79" t="s">
        <v>102</v>
      </c>
      <c r="G21" s="56" t="s">
        <v>203</v>
      </c>
      <c r="H21" s="45" t="n">
        <v>75</v>
      </c>
      <c r="I21" s="46" t="n">
        <f aca="false">ROUND(H21*1.02,0)</f>
        <v>77</v>
      </c>
      <c r="J21" s="46" t="n">
        <f aca="false">ROUND(I21*1.02,0)</f>
        <v>79</v>
      </c>
      <c r="K21" s="47"/>
      <c r="L21" s="47"/>
      <c r="M21" s="47"/>
      <c r="N21" s="47"/>
      <c r="O21" s="45" t="n">
        <f aca="false">H21+SUM(K21:N21)</f>
        <v>75</v>
      </c>
      <c r="P21" s="49" t="n">
        <v>16.74</v>
      </c>
      <c r="Q21" s="50" t="n">
        <f aca="false">ROUND(P21/$O21*100,0)</f>
        <v>22</v>
      </c>
      <c r="R21" s="47" t="n">
        <v>28.26</v>
      </c>
      <c r="S21" s="50" t="n">
        <f aca="false">ROUND(R21/$O21*100,0)</f>
        <v>38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110100</v>
      </c>
      <c r="B22" s="79"/>
      <c r="C22" s="79"/>
      <c r="D22" s="96"/>
      <c r="E22" s="79"/>
      <c r="F22" s="79"/>
      <c r="G22" s="57" t="s">
        <v>393</v>
      </c>
      <c r="H22" s="41" t="n">
        <f aca="false">H6+SUM(H14:H21)</f>
        <v>11125</v>
      </c>
      <c r="I22" s="41" t="n">
        <f aca="false">I6+SUM(I14:I21)</f>
        <v>11299</v>
      </c>
      <c r="J22" s="41" t="n">
        <f aca="false">J6+SUM(J14:J21)</f>
        <v>11466</v>
      </c>
      <c r="K22" s="41" t="n">
        <f aca="false">K6+SUM(K14:K21)</f>
        <v>0</v>
      </c>
      <c r="L22" s="41" t="n">
        <f aca="false">L6+SUM(L14:L21)</f>
        <v>0</v>
      </c>
      <c r="M22" s="41" t="n">
        <f aca="false">M6+SUM(M14:M21)</f>
        <v>0</v>
      </c>
      <c r="N22" s="41" t="n">
        <f aca="false">N6+SUM(N14:N21)</f>
        <v>0</v>
      </c>
      <c r="O22" s="41" t="n">
        <f aca="false">O6+SUM(O14:O21)</f>
        <v>11125</v>
      </c>
      <c r="P22" s="37" t="n">
        <f aca="false">P6+SUM(P14:P21)</f>
        <v>2698.62</v>
      </c>
      <c r="Q22" s="40" t="n">
        <f aca="false">ROUND(P22/$O22*100,0)</f>
        <v>24</v>
      </c>
      <c r="R22" s="41" t="n">
        <f aca="false">R6+SUM(R14:R21)</f>
        <v>4414.81</v>
      </c>
      <c r="S22" s="40" t="n">
        <f aca="false">ROUND(R22/$O22*100,0)</f>
        <v>40</v>
      </c>
      <c r="T22" s="41" t="n">
        <f aca="false">T6+SUM(T14:T21)</f>
        <v>0</v>
      </c>
      <c r="U22" s="40" t="n">
        <f aca="false">ROUND(T22/$O22*100,0)</f>
        <v>0</v>
      </c>
      <c r="V22" s="41" t="n">
        <f aca="false">V6+SUM(V14:V21)</f>
        <v>0</v>
      </c>
      <c r="W22" s="40" t="n">
        <f aca="false">ROUND(V22/$O22*100,0)</f>
        <v>0</v>
      </c>
    </row>
    <row r="23" customFormat="false" ht="12.8" hidden="false" customHeight="false" outlineLevel="0" collapsed="false">
      <c r="A23" s="82" t="n">
        <v>110200</v>
      </c>
      <c r="B23" s="90" t="s">
        <v>390</v>
      </c>
      <c r="C23" s="98" t="n">
        <v>633006</v>
      </c>
      <c r="D23" s="86"/>
      <c r="E23" s="98" t="n">
        <v>41</v>
      </c>
      <c r="F23" s="79" t="s">
        <v>102</v>
      </c>
      <c r="G23" s="56" t="s">
        <v>188</v>
      </c>
      <c r="H23" s="45" t="n">
        <v>250</v>
      </c>
      <c r="I23" s="45" t="n">
        <f aca="false">H23</f>
        <v>250</v>
      </c>
      <c r="J23" s="45" t="n">
        <f aca="false">I23</f>
        <v>250</v>
      </c>
      <c r="K23" s="47"/>
      <c r="L23" s="47"/>
      <c r="M23" s="47"/>
      <c r="N23" s="47"/>
      <c r="O23" s="45" t="n">
        <f aca="false">H23+SUM(K23:N23)</f>
        <v>250</v>
      </c>
      <c r="P23" s="49" t="n">
        <v>0</v>
      </c>
      <c r="Q23" s="50" t="n">
        <f aca="false">ROUND(P23/$O23*100,0)</f>
        <v>0</v>
      </c>
      <c r="R23" s="47" t="n">
        <v>9.9</v>
      </c>
      <c r="S23" s="50" t="n">
        <f aca="false">ROUND(R23/$O23*100,0)</f>
        <v>4</v>
      </c>
      <c r="T23" s="47"/>
      <c r="U23" s="50" t="n">
        <f aca="false">ROUND(T23/$O23*100,0)</f>
        <v>0</v>
      </c>
      <c r="V23" s="47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110200</v>
      </c>
      <c r="B24" s="90" t="s">
        <v>390</v>
      </c>
      <c r="C24" s="98" t="n">
        <v>633015</v>
      </c>
      <c r="D24" s="86"/>
      <c r="E24" s="98" t="n">
        <v>41</v>
      </c>
      <c r="F24" s="79" t="s">
        <v>102</v>
      </c>
      <c r="G24" s="56" t="s">
        <v>394</v>
      </c>
      <c r="H24" s="45" t="n">
        <v>800</v>
      </c>
      <c r="I24" s="45" t="n">
        <f aca="false">H24</f>
        <v>800</v>
      </c>
      <c r="J24" s="45" t="n">
        <f aca="false">I24</f>
        <v>800</v>
      </c>
      <c r="K24" s="47"/>
      <c r="L24" s="47"/>
      <c r="M24" s="47"/>
      <c r="N24" s="47"/>
      <c r="O24" s="45" t="n">
        <f aca="false">H24+SUM(K24:N24)</f>
        <v>800</v>
      </c>
      <c r="P24" s="49" t="n">
        <v>0</v>
      </c>
      <c r="Q24" s="50" t="n">
        <f aca="false">ROUND(P24/$O24*100,0)</f>
        <v>0</v>
      </c>
      <c r="R24" s="47" t="n">
        <v>115</v>
      </c>
      <c r="S24" s="50" t="n">
        <f aca="false">ROUND(R24/$O24*100,0)</f>
        <v>14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110200</v>
      </c>
      <c r="B25" s="90" t="s">
        <v>390</v>
      </c>
      <c r="C25" s="98" t="n">
        <v>635004</v>
      </c>
      <c r="D25" s="86"/>
      <c r="E25" s="98" t="n">
        <v>41</v>
      </c>
      <c r="F25" s="79" t="s">
        <v>102</v>
      </c>
      <c r="G25" s="56" t="s">
        <v>395</v>
      </c>
      <c r="H25" s="45" t="n">
        <v>500</v>
      </c>
      <c r="I25" s="45" t="n">
        <f aca="false">H25</f>
        <v>500</v>
      </c>
      <c r="J25" s="45" t="n">
        <f aca="false">I25</f>
        <v>500</v>
      </c>
      <c r="K25" s="47"/>
      <c r="L25" s="47"/>
      <c r="M25" s="47"/>
      <c r="N25" s="47"/>
      <c r="O25" s="45" t="n">
        <f aca="false">H25+SUM(K25:N25)</f>
        <v>500</v>
      </c>
      <c r="P25" s="49" t="n">
        <v>0</v>
      </c>
      <c r="Q25" s="50" t="n">
        <f aca="false">ROUND(P25/$O25*100,0)</f>
        <v>0</v>
      </c>
      <c r="R25" s="47" t="n">
        <v>26.9</v>
      </c>
      <c r="S25" s="50" t="n">
        <f aca="false">ROUND(R25/$O25*100,0)</f>
        <v>5</v>
      </c>
      <c r="T25" s="47"/>
      <c r="U25" s="50" t="n">
        <f aca="false">ROUND(T25/$O25*100,0)</f>
        <v>0</v>
      </c>
      <c r="V25" s="47"/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110200</v>
      </c>
      <c r="B26" s="90" t="s">
        <v>390</v>
      </c>
      <c r="C26" s="98" t="n">
        <v>635006</v>
      </c>
      <c r="D26" s="86"/>
      <c r="E26" s="98" t="n">
        <v>41</v>
      </c>
      <c r="F26" s="79" t="s">
        <v>102</v>
      </c>
      <c r="G26" s="56" t="s">
        <v>366</v>
      </c>
      <c r="H26" s="45" t="n">
        <v>500</v>
      </c>
      <c r="I26" s="45" t="n">
        <f aca="false">H26</f>
        <v>500</v>
      </c>
      <c r="J26" s="45" t="n">
        <f aca="false">I26</f>
        <v>500</v>
      </c>
      <c r="K26" s="47"/>
      <c r="L26" s="47"/>
      <c r="M26" s="47"/>
      <c r="N26" s="47"/>
      <c r="O26" s="45" t="n">
        <f aca="false">H26+SUM(K26:N26)</f>
        <v>500</v>
      </c>
      <c r="P26" s="49" t="n">
        <v>0</v>
      </c>
      <c r="Q26" s="50" t="n">
        <f aca="false">ROUND(P26/$O26*100,0)</f>
        <v>0</v>
      </c>
      <c r="R26" s="47" t="n">
        <v>0</v>
      </c>
      <c r="S26" s="50" t="n">
        <f aca="false">ROUND(R26/$O26*100,0)</f>
        <v>0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110200</v>
      </c>
      <c r="B27" s="90" t="s">
        <v>390</v>
      </c>
      <c r="C27" s="98" t="n">
        <v>717002</v>
      </c>
      <c r="D27" s="86"/>
      <c r="E27" s="98" t="n">
        <v>41</v>
      </c>
      <c r="F27" s="79" t="s">
        <v>195</v>
      </c>
      <c r="G27" s="56" t="s">
        <v>396</v>
      </c>
      <c r="H27" s="45" t="n">
        <v>29779</v>
      </c>
      <c r="I27" s="45" t="n">
        <v>62912</v>
      </c>
      <c r="J27" s="45" t="n">
        <v>58147</v>
      </c>
      <c r="K27" s="47"/>
      <c r="L27" s="47"/>
      <c r="M27" s="47"/>
      <c r="N27" s="47"/>
      <c r="O27" s="45" t="n">
        <f aca="false">H27+SUM(K27:N27)</f>
        <v>29779</v>
      </c>
      <c r="P27" s="49" t="n">
        <v>0</v>
      </c>
      <c r="Q27" s="50" t="n">
        <f aca="false">ROUND(P27/$O27*100,0)</f>
        <v>0</v>
      </c>
      <c r="R27" s="47" t="n">
        <v>0</v>
      </c>
      <c r="S27" s="50" t="n">
        <f aca="false">ROUND(R27/$O27*100,0)</f>
        <v>0</v>
      </c>
      <c r="T27" s="47"/>
      <c r="U27" s="50" t="n">
        <f aca="false">ROUND(T27/$O27*100,0)</f>
        <v>0</v>
      </c>
      <c r="V27" s="47"/>
      <c r="W27" s="50" t="n">
        <f aca="false">ROUND(V27/$O27*100,0)</f>
        <v>0</v>
      </c>
    </row>
    <row r="28" customFormat="false" ht="12.8" hidden="false" customHeight="false" outlineLevel="0" collapsed="false">
      <c r="A28" s="82" t="n">
        <v>110200</v>
      </c>
      <c r="B28" s="79"/>
      <c r="C28" s="79"/>
      <c r="D28" s="96"/>
      <c r="E28" s="79"/>
      <c r="F28" s="79"/>
      <c r="G28" s="57" t="s">
        <v>76</v>
      </c>
      <c r="H28" s="41" t="n">
        <f aca="false">SUM(H23:H27)</f>
        <v>31829</v>
      </c>
      <c r="I28" s="41" t="n">
        <f aca="false">SUM(I23:I27)</f>
        <v>64962</v>
      </c>
      <c r="J28" s="41" t="n">
        <f aca="false">SUM(J23:J27)</f>
        <v>60197</v>
      </c>
      <c r="K28" s="41" t="n">
        <f aca="false">SUM(K23:K27)</f>
        <v>0</v>
      </c>
      <c r="L28" s="41" t="n">
        <f aca="false">SUM(L23:L27)</f>
        <v>0</v>
      </c>
      <c r="M28" s="41" t="n">
        <f aca="false">SUM(M23:M27)</f>
        <v>0</v>
      </c>
      <c r="N28" s="41" t="n">
        <f aca="false">SUM(N23:N27)</f>
        <v>0</v>
      </c>
      <c r="O28" s="41" t="n">
        <f aca="false">SUM(O23:O27)</f>
        <v>31829</v>
      </c>
      <c r="P28" s="37" t="n">
        <f aca="false">SUM(P23:P27)</f>
        <v>0</v>
      </c>
      <c r="Q28" s="40" t="n">
        <f aca="false">ROUND(P28/$O28*100,0)</f>
        <v>0</v>
      </c>
      <c r="R28" s="41" t="n">
        <f aca="false">SUM(R23:R27)</f>
        <v>151.8</v>
      </c>
      <c r="S28" s="40" t="n">
        <f aca="false">ROUND(R28/$O28*100,0)</f>
        <v>0</v>
      </c>
      <c r="T28" s="41" t="n">
        <f aca="false">SUM(T23:T27)</f>
        <v>0</v>
      </c>
      <c r="U28" s="40" t="n">
        <f aca="false">ROUND(T28/$O28*100,0)</f>
        <v>0</v>
      </c>
      <c r="V28" s="41" t="n">
        <f aca="false">SUM(V23:V27)</f>
        <v>0</v>
      </c>
      <c r="W28" s="40" t="n">
        <f aca="false">ROUND(V28/$O28*100,0)</f>
        <v>0</v>
      </c>
    </row>
    <row r="29" customFormat="false" ht="12.8" hidden="false" customHeight="false" outlineLevel="0" collapsed="false">
      <c r="A29" s="82" t="n">
        <v>110300</v>
      </c>
      <c r="B29" s="90" t="s">
        <v>397</v>
      </c>
      <c r="C29" s="74" t="n">
        <v>611</v>
      </c>
      <c r="D29" s="84"/>
      <c r="E29" s="98" t="n">
        <v>41</v>
      </c>
      <c r="F29" s="74" t="s">
        <v>102</v>
      </c>
      <c r="G29" s="63" t="s">
        <v>175</v>
      </c>
      <c r="H29" s="53" t="n">
        <v>4570</v>
      </c>
      <c r="I29" s="53" t="n">
        <v>4561</v>
      </c>
      <c r="J29" s="53" t="n">
        <v>4654</v>
      </c>
      <c r="K29" s="54" t="n">
        <v>-112.35</v>
      </c>
      <c r="L29" s="54"/>
      <c r="M29" s="54"/>
      <c r="N29" s="54"/>
      <c r="O29" s="45" t="n">
        <f aca="false">H29+SUM(K29:N29)</f>
        <v>4457.65</v>
      </c>
      <c r="P29" s="55" t="n">
        <v>1754.5</v>
      </c>
      <c r="Q29" s="50" t="n">
        <f aca="false">ROUND(P29/$O29*100,0)</f>
        <v>39</v>
      </c>
      <c r="R29" s="54" t="n">
        <v>1881.77</v>
      </c>
      <c r="S29" s="50" t="n">
        <f aca="false">ROUND(R29/$O29*100,0)</f>
        <v>42</v>
      </c>
      <c r="T29" s="54"/>
      <c r="U29" s="50" t="n">
        <f aca="false">ROUND(T29/$O29*100,0)</f>
        <v>0</v>
      </c>
      <c r="V29" s="54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110300</v>
      </c>
      <c r="B30" s="90" t="s">
        <v>397</v>
      </c>
      <c r="C30" s="74" t="n">
        <v>614</v>
      </c>
      <c r="D30" s="84"/>
      <c r="E30" s="98" t="n">
        <v>41</v>
      </c>
      <c r="F30" s="74" t="s">
        <v>102</v>
      </c>
      <c r="G30" s="63" t="s">
        <v>200</v>
      </c>
      <c r="H30" s="53" t="n">
        <v>200</v>
      </c>
      <c r="I30" s="53" t="n">
        <v>200</v>
      </c>
      <c r="J30" s="53" t="n">
        <v>200</v>
      </c>
      <c r="K30" s="54"/>
      <c r="L30" s="54"/>
      <c r="M30" s="54"/>
      <c r="N30" s="54"/>
      <c r="O30" s="45" t="n">
        <f aca="false">H30+SUM(K30:N30)</f>
        <v>200</v>
      </c>
      <c r="P30" s="55" t="n">
        <v>100</v>
      </c>
      <c r="Q30" s="50" t="n">
        <f aca="false">ROUND(P30/$O30*100,0)</f>
        <v>50</v>
      </c>
      <c r="R30" s="54" t="n">
        <v>100</v>
      </c>
      <c r="S30" s="50" t="n">
        <f aca="false">ROUND(R30/$O30*100,0)</f>
        <v>50</v>
      </c>
      <c r="T30" s="54"/>
      <c r="U30" s="50" t="n">
        <f aca="false">ROUND(T30/$O30*100,0)</f>
        <v>0</v>
      </c>
      <c r="V30" s="54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110300</v>
      </c>
      <c r="B31" s="90" t="s">
        <v>397</v>
      </c>
      <c r="C31" s="97" t="n">
        <v>610</v>
      </c>
      <c r="D31" s="73"/>
      <c r="E31" s="98" t="n">
        <v>41</v>
      </c>
      <c r="F31" s="74" t="s">
        <v>102</v>
      </c>
      <c r="G31" s="43" t="s">
        <v>176</v>
      </c>
      <c r="H31" s="45" t="n">
        <f aca="false">SUM(H29:H30)</f>
        <v>4770</v>
      </c>
      <c r="I31" s="45" t="n">
        <f aca="false">SUM(I29:I30)</f>
        <v>4761</v>
      </c>
      <c r="J31" s="45" t="n">
        <f aca="false">SUM(J29:J30)</f>
        <v>4854</v>
      </c>
      <c r="K31" s="45" t="n">
        <f aca="false">SUM(K29:K30)</f>
        <v>-112.35</v>
      </c>
      <c r="L31" s="45" t="n">
        <f aca="false">SUM(L29:L30)</f>
        <v>0</v>
      </c>
      <c r="M31" s="45" t="n">
        <f aca="false">SUM(M29:M30)</f>
        <v>0</v>
      </c>
      <c r="N31" s="45" t="n">
        <f aca="false">SUM(N29:N30)</f>
        <v>0</v>
      </c>
      <c r="O31" s="45" t="n">
        <f aca="false">SUM(O29:O30)</f>
        <v>4657.65</v>
      </c>
      <c r="P31" s="49" t="n">
        <f aca="false">SUM(P29:P30)</f>
        <v>1854.5</v>
      </c>
      <c r="Q31" s="50" t="n">
        <f aca="false">ROUND(P31/$O31*100,0)</f>
        <v>40</v>
      </c>
      <c r="R31" s="45" t="n">
        <f aca="false">SUM(R29:R30)</f>
        <v>1981.77</v>
      </c>
      <c r="S31" s="50" t="n">
        <f aca="false">ROUND(R31/$O31*100,0)</f>
        <v>43</v>
      </c>
      <c r="T31" s="45" t="n">
        <f aca="false">SUM(T29:T30)</f>
        <v>0</v>
      </c>
      <c r="U31" s="50" t="n">
        <f aca="false">ROUND(T31/$O31*100,0)</f>
        <v>0</v>
      </c>
      <c r="V31" s="45" t="n">
        <f aca="false">SUM(V29:V30)</f>
        <v>0</v>
      </c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110300</v>
      </c>
      <c r="B32" s="90" t="s">
        <v>397</v>
      </c>
      <c r="C32" s="97" t="n">
        <v>623</v>
      </c>
      <c r="D32" s="73"/>
      <c r="E32" s="98" t="n">
        <v>41</v>
      </c>
      <c r="F32" s="74" t="s">
        <v>102</v>
      </c>
      <c r="G32" s="43" t="s">
        <v>178</v>
      </c>
      <c r="H32" s="45" t="n">
        <v>238</v>
      </c>
      <c r="I32" s="46" t="n">
        <v>250</v>
      </c>
      <c r="J32" s="46" t="n">
        <v>260</v>
      </c>
      <c r="K32" s="47"/>
      <c r="L32" s="47"/>
      <c r="M32" s="47"/>
      <c r="N32" s="47"/>
      <c r="O32" s="45" t="n">
        <f aca="false">H32+SUM(K32:N32)</f>
        <v>238</v>
      </c>
      <c r="P32" s="49" t="n">
        <v>94.04</v>
      </c>
      <c r="Q32" s="50" t="n">
        <f aca="false">ROUND(P32/$O32*100,0)</f>
        <v>40</v>
      </c>
      <c r="R32" s="47" t="n">
        <v>100.53</v>
      </c>
      <c r="S32" s="50" t="n">
        <f aca="false">ROUND(R32/$O32*100,0)</f>
        <v>42</v>
      </c>
      <c r="T32" s="47"/>
      <c r="U32" s="50" t="n">
        <f aca="false">ROUND(T32/$O32*100,0)</f>
        <v>0</v>
      </c>
      <c r="V32" s="47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110300</v>
      </c>
      <c r="B33" s="90" t="s">
        <v>397</v>
      </c>
      <c r="C33" s="97" t="n">
        <v>625001</v>
      </c>
      <c r="D33" s="73"/>
      <c r="E33" s="98" t="n">
        <v>41</v>
      </c>
      <c r="F33" s="74" t="s">
        <v>102</v>
      </c>
      <c r="G33" s="43" t="s">
        <v>179</v>
      </c>
      <c r="H33" s="45" t="n">
        <v>67</v>
      </c>
      <c r="I33" s="46" t="n">
        <v>70</v>
      </c>
      <c r="J33" s="46" t="n">
        <v>70</v>
      </c>
      <c r="K33" s="47"/>
      <c r="L33" s="47"/>
      <c r="M33" s="47"/>
      <c r="N33" s="47"/>
      <c r="O33" s="45" t="n">
        <f aca="false">H33+SUM(K33:N33)</f>
        <v>67</v>
      </c>
      <c r="P33" s="49" t="n">
        <v>25.96</v>
      </c>
      <c r="Q33" s="50" t="n">
        <f aca="false">ROUND(P33/$O33*100,0)</f>
        <v>39</v>
      </c>
      <c r="R33" s="47" t="n">
        <v>27.74</v>
      </c>
      <c r="S33" s="50" t="n">
        <f aca="false">ROUND(R33/$O33*100,0)</f>
        <v>41</v>
      </c>
      <c r="T33" s="47"/>
      <c r="U33" s="50" t="n">
        <f aca="false">ROUND(T33/$O33*100,0)</f>
        <v>0</v>
      </c>
      <c r="V33" s="47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110300</v>
      </c>
      <c r="B34" s="90" t="s">
        <v>397</v>
      </c>
      <c r="C34" s="97" t="n">
        <v>625002</v>
      </c>
      <c r="D34" s="73"/>
      <c r="E34" s="98" t="n">
        <v>41</v>
      </c>
      <c r="F34" s="74" t="s">
        <v>102</v>
      </c>
      <c r="G34" s="43" t="s">
        <v>180</v>
      </c>
      <c r="H34" s="45" t="n">
        <v>668</v>
      </c>
      <c r="I34" s="46" t="n">
        <v>670</v>
      </c>
      <c r="J34" s="46" t="n">
        <v>677</v>
      </c>
      <c r="K34" s="47"/>
      <c r="L34" s="47"/>
      <c r="M34" s="47"/>
      <c r="N34" s="47"/>
      <c r="O34" s="45" t="n">
        <f aca="false">H34+SUM(K34:N34)</f>
        <v>668</v>
      </c>
      <c r="P34" s="49" t="n">
        <v>259.63</v>
      </c>
      <c r="Q34" s="50" t="n">
        <f aca="false">ROUND(P34/$O34*100,0)</f>
        <v>39</v>
      </c>
      <c r="R34" s="47" t="n">
        <v>277.44</v>
      </c>
      <c r="S34" s="50" t="n">
        <f aca="false">ROUND(R34/$O34*100,0)</f>
        <v>42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110300</v>
      </c>
      <c r="B35" s="90" t="s">
        <v>397</v>
      </c>
      <c r="C35" s="97" t="n">
        <v>625003</v>
      </c>
      <c r="D35" s="73"/>
      <c r="E35" s="98" t="n">
        <v>41</v>
      </c>
      <c r="F35" s="74" t="s">
        <v>102</v>
      </c>
      <c r="G35" s="43" t="s">
        <v>181</v>
      </c>
      <c r="H35" s="45" t="n">
        <v>38</v>
      </c>
      <c r="I35" s="46" t="n">
        <v>40</v>
      </c>
      <c r="J35" s="46" t="n">
        <v>40</v>
      </c>
      <c r="K35" s="47"/>
      <c r="L35" s="47"/>
      <c r="M35" s="47"/>
      <c r="N35" s="47"/>
      <c r="O35" s="45" t="n">
        <f aca="false">H35+SUM(K35:N35)</f>
        <v>38</v>
      </c>
      <c r="P35" s="49" t="n">
        <v>14.83</v>
      </c>
      <c r="Q35" s="50" t="n">
        <f aca="false">ROUND(P35/$O35*100,0)</f>
        <v>39</v>
      </c>
      <c r="R35" s="47" t="n">
        <v>15.84</v>
      </c>
      <c r="S35" s="50" t="n">
        <f aca="false">ROUND(R35/$O35*100,0)</f>
        <v>42</v>
      </c>
      <c r="T35" s="47"/>
      <c r="U35" s="50" t="n">
        <f aca="false">ROUND(T35/$O35*100,0)</f>
        <v>0</v>
      </c>
      <c r="V35" s="47"/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110300</v>
      </c>
      <c r="B36" s="90" t="s">
        <v>397</v>
      </c>
      <c r="C36" s="97" t="n">
        <v>625004</v>
      </c>
      <c r="D36" s="73"/>
      <c r="E36" s="98" t="n">
        <v>41</v>
      </c>
      <c r="F36" s="74" t="s">
        <v>102</v>
      </c>
      <c r="G36" s="43" t="s">
        <v>182</v>
      </c>
      <c r="H36" s="45" t="n">
        <v>143</v>
      </c>
      <c r="I36" s="46" t="n">
        <v>145</v>
      </c>
      <c r="J36" s="46" t="n">
        <v>150</v>
      </c>
      <c r="K36" s="47"/>
      <c r="L36" s="47"/>
      <c r="M36" s="47"/>
      <c r="N36" s="47"/>
      <c r="O36" s="45" t="n">
        <f aca="false">H36+SUM(K36:N36)</f>
        <v>143</v>
      </c>
      <c r="P36" s="49" t="n">
        <v>55.63</v>
      </c>
      <c r="Q36" s="50" t="n">
        <f aca="false">ROUND(P36/$O36*100,0)</f>
        <v>39</v>
      </c>
      <c r="R36" s="47" t="n">
        <v>59.44</v>
      </c>
      <c r="S36" s="50" t="n">
        <f aca="false">ROUND(R36/$O36*100,0)</f>
        <v>42</v>
      </c>
      <c r="T36" s="47"/>
      <c r="U36" s="50" t="n">
        <f aca="false">ROUND(T36/$O36*100,0)</f>
        <v>0</v>
      </c>
      <c r="V36" s="47"/>
      <c r="W36" s="50" t="n">
        <f aca="false">ROUND(V36/$O36*100,0)</f>
        <v>0</v>
      </c>
    </row>
    <row r="37" customFormat="false" ht="12.8" hidden="false" customHeight="false" outlineLevel="0" collapsed="false">
      <c r="A37" s="82" t="n">
        <v>110300</v>
      </c>
      <c r="B37" s="90" t="s">
        <v>397</v>
      </c>
      <c r="C37" s="97" t="n">
        <v>625005</v>
      </c>
      <c r="D37" s="73"/>
      <c r="E37" s="98" t="n">
        <v>41</v>
      </c>
      <c r="F37" s="74" t="s">
        <v>102</v>
      </c>
      <c r="G37" s="43" t="s">
        <v>183</v>
      </c>
      <c r="H37" s="45" t="n">
        <v>48</v>
      </c>
      <c r="I37" s="46" t="n">
        <v>50</v>
      </c>
      <c r="J37" s="46" t="n">
        <v>50</v>
      </c>
      <c r="K37" s="47"/>
      <c r="L37" s="47"/>
      <c r="M37" s="47"/>
      <c r="N37" s="47"/>
      <c r="O37" s="45" t="n">
        <f aca="false">H37+SUM(K37:N37)</f>
        <v>48</v>
      </c>
      <c r="P37" s="49" t="n">
        <v>18.54</v>
      </c>
      <c r="Q37" s="50" t="n">
        <f aca="false">ROUND(P37/$O37*100,0)</f>
        <v>39</v>
      </c>
      <c r="R37" s="47" t="n">
        <v>19.81</v>
      </c>
      <c r="S37" s="50" t="n">
        <f aca="false">ROUND(R37/$O37*100,0)</f>
        <v>41</v>
      </c>
      <c r="T37" s="47"/>
      <c r="U37" s="50" t="n">
        <f aca="false">ROUND(T37/$O37*100,0)</f>
        <v>0</v>
      </c>
      <c r="V37" s="47"/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110300</v>
      </c>
      <c r="B38" s="90" t="s">
        <v>397</v>
      </c>
      <c r="C38" s="97" t="n">
        <v>625007</v>
      </c>
      <c r="D38" s="73"/>
      <c r="E38" s="98" t="n">
        <v>41</v>
      </c>
      <c r="F38" s="74" t="s">
        <v>102</v>
      </c>
      <c r="G38" s="43" t="s">
        <v>184</v>
      </c>
      <c r="H38" s="45" t="n">
        <v>227</v>
      </c>
      <c r="I38" s="46" t="n">
        <v>230</v>
      </c>
      <c r="J38" s="46" t="n">
        <v>240</v>
      </c>
      <c r="K38" s="47"/>
      <c r="L38" s="47"/>
      <c r="M38" s="47"/>
      <c r="N38" s="47"/>
      <c r="O38" s="45" t="n">
        <f aca="false">H38+SUM(K38:N38)</f>
        <v>227</v>
      </c>
      <c r="P38" s="49" t="n">
        <v>88.08</v>
      </c>
      <c r="Q38" s="50" t="n">
        <f aca="false">ROUND(P38/$O38*100,0)</f>
        <v>39</v>
      </c>
      <c r="R38" s="47" t="n">
        <v>94.12</v>
      </c>
      <c r="S38" s="50" t="n">
        <f aca="false">ROUND(R38/$O38*100,0)</f>
        <v>41</v>
      </c>
      <c r="T38" s="47"/>
      <c r="U38" s="50" t="n">
        <f aca="false">ROUND(T38/$O38*100,0)</f>
        <v>0</v>
      </c>
      <c r="V38" s="47"/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110300</v>
      </c>
      <c r="B39" s="90" t="s">
        <v>397</v>
      </c>
      <c r="C39" s="97" t="n">
        <v>627</v>
      </c>
      <c r="D39" s="73"/>
      <c r="E39" s="98" t="n">
        <v>41</v>
      </c>
      <c r="F39" s="74" t="s">
        <v>102</v>
      </c>
      <c r="G39" s="43" t="s">
        <v>185</v>
      </c>
      <c r="H39" s="45" t="n">
        <v>95</v>
      </c>
      <c r="I39" s="46" t="n">
        <v>100</v>
      </c>
      <c r="J39" s="46" t="n">
        <v>100</v>
      </c>
      <c r="K39" s="47"/>
      <c r="L39" s="47"/>
      <c r="M39" s="47"/>
      <c r="N39" s="47"/>
      <c r="O39" s="45" t="n">
        <f aca="false">H39+SUM(K39:N39)</f>
        <v>95</v>
      </c>
      <c r="P39" s="49" t="n">
        <v>26.4</v>
      </c>
      <c r="Q39" s="50" t="n">
        <f aca="false">ROUND(P39/$O39*100,0)</f>
        <v>28</v>
      </c>
      <c r="R39" s="47" t="n">
        <v>28.95</v>
      </c>
      <c r="S39" s="50" t="n">
        <f aca="false">ROUND(R39/$O39*100,0)</f>
        <v>30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110300</v>
      </c>
      <c r="B40" s="90" t="s">
        <v>397</v>
      </c>
      <c r="C40" s="97" t="n">
        <v>620</v>
      </c>
      <c r="D40" s="73"/>
      <c r="E40" s="98" t="n">
        <v>41</v>
      </c>
      <c r="F40" s="74" t="s">
        <v>102</v>
      </c>
      <c r="G40" s="43" t="s">
        <v>186</v>
      </c>
      <c r="H40" s="45" t="n">
        <f aca="false">SUM(H32:H39)</f>
        <v>1524</v>
      </c>
      <c r="I40" s="45" t="n">
        <f aca="false">SUM(I32:I39)</f>
        <v>1555</v>
      </c>
      <c r="J40" s="45" t="n">
        <f aca="false">SUM(J32:J39)</f>
        <v>1587</v>
      </c>
      <c r="K40" s="45" t="n">
        <f aca="false">SUM(K32:K39)</f>
        <v>0</v>
      </c>
      <c r="L40" s="45" t="n">
        <f aca="false">SUM(L32:L39)</f>
        <v>0</v>
      </c>
      <c r="M40" s="45" t="n">
        <f aca="false">SUM(M32:M39)</f>
        <v>0</v>
      </c>
      <c r="N40" s="45" t="n">
        <f aca="false">SUM(N32:N39)</f>
        <v>0</v>
      </c>
      <c r="O40" s="45" t="n">
        <f aca="false">SUM(O32:O39)</f>
        <v>1524</v>
      </c>
      <c r="P40" s="49" t="n">
        <f aca="false">SUM(P32:P39)</f>
        <v>583.11</v>
      </c>
      <c r="Q40" s="50" t="n">
        <f aca="false">ROUND(P40/$O40*100,0)</f>
        <v>38</v>
      </c>
      <c r="R40" s="45" t="n">
        <f aca="false">SUM(R32:R39)</f>
        <v>623.87</v>
      </c>
      <c r="S40" s="50" t="n">
        <f aca="false">ROUND(R40/$O40*100,0)</f>
        <v>41</v>
      </c>
      <c r="T40" s="45" t="n">
        <f aca="false">SUM(T32:T39)</f>
        <v>0</v>
      </c>
      <c r="U40" s="50" t="n">
        <f aca="false">ROUND(T40/$O40*100,0)</f>
        <v>0</v>
      </c>
      <c r="V40" s="45" t="n">
        <f aca="false">SUM(V32:V39)</f>
        <v>0</v>
      </c>
      <c r="W40" s="50" t="n">
        <f aca="false">ROUND(V40/$O40*100,0)</f>
        <v>0</v>
      </c>
    </row>
    <row r="41" customFormat="false" ht="12.8" hidden="false" customHeight="false" outlineLevel="0" collapsed="false">
      <c r="A41" s="82" t="n">
        <v>110300</v>
      </c>
      <c r="B41" s="90" t="s">
        <v>397</v>
      </c>
      <c r="C41" s="98" t="n">
        <v>632001</v>
      </c>
      <c r="D41" s="86"/>
      <c r="E41" s="98" t="n">
        <v>41</v>
      </c>
      <c r="F41" s="79" t="s">
        <v>102</v>
      </c>
      <c r="G41" s="56" t="s">
        <v>364</v>
      </c>
      <c r="H41" s="45" t="n">
        <f aca="false">428+132</f>
        <v>560</v>
      </c>
      <c r="I41" s="45" t="n">
        <f aca="false">H41</f>
        <v>560</v>
      </c>
      <c r="J41" s="45" t="n">
        <f aca="false">I41</f>
        <v>560</v>
      </c>
      <c r="K41" s="47"/>
      <c r="L41" s="47"/>
      <c r="M41" s="47"/>
      <c r="N41" s="47"/>
      <c r="O41" s="45" t="n">
        <f aca="false">H41+SUM(K41:N41)</f>
        <v>560</v>
      </c>
      <c r="P41" s="49" t="n">
        <v>148</v>
      </c>
      <c r="Q41" s="50" t="n">
        <f aca="false">ROUND(P41/$O41*100,0)</f>
        <v>26</v>
      </c>
      <c r="R41" s="47" t="n">
        <v>296</v>
      </c>
      <c r="S41" s="50" t="n">
        <f aca="false">ROUND(R41/$O41*100,0)</f>
        <v>53</v>
      </c>
      <c r="T41" s="47"/>
      <c r="U41" s="50" t="n">
        <f aca="false">ROUND(T41/$O41*100,0)</f>
        <v>0</v>
      </c>
      <c r="V41" s="47"/>
      <c r="W41" s="50" t="n">
        <f aca="false">ROUND(V41/$O41*100,0)</f>
        <v>0</v>
      </c>
    </row>
    <row r="42" customFormat="false" ht="12.8" hidden="false" customHeight="false" outlineLevel="0" collapsed="false">
      <c r="A42" s="82" t="n">
        <v>110300</v>
      </c>
      <c r="B42" s="90" t="s">
        <v>397</v>
      </c>
      <c r="C42" s="98" t="n">
        <v>632002</v>
      </c>
      <c r="D42" s="86"/>
      <c r="E42" s="98" t="n">
        <v>41</v>
      </c>
      <c r="F42" s="79" t="s">
        <v>102</v>
      </c>
      <c r="G42" s="56" t="s">
        <v>117</v>
      </c>
      <c r="H42" s="45" t="n">
        <v>2500</v>
      </c>
      <c r="I42" s="45" t="n">
        <f aca="false">H42</f>
        <v>2500</v>
      </c>
      <c r="J42" s="45" t="n">
        <f aca="false">I42</f>
        <v>2500</v>
      </c>
      <c r="K42" s="47"/>
      <c r="L42" s="47"/>
      <c r="M42" s="47"/>
      <c r="N42" s="47"/>
      <c r="O42" s="45" t="n">
        <f aca="false">H42+SUM(K42:N42)</f>
        <v>2500</v>
      </c>
      <c r="P42" s="49" t="n">
        <v>360.37</v>
      </c>
      <c r="Q42" s="50" t="n">
        <f aca="false">ROUND(P42/$O42*100,0)</f>
        <v>14</v>
      </c>
      <c r="R42" s="47" t="n">
        <v>733.95</v>
      </c>
      <c r="S42" s="50" t="n">
        <f aca="false">ROUND(R42/$O42*100,0)</f>
        <v>29</v>
      </c>
      <c r="T42" s="47"/>
      <c r="U42" s="50" t="n">
        <f aca="false">ROUND(T42/$O42*100,0)</f>
        <v>0</v>
      </c>
      <c r="V42" s="47"/>
      <c r="W42" s="50" t="n">
        <f aca="false">ROUND(V42/$O42*100,0)</f>
        <v>0</v>
      </c>
    </row>
    <row r="43" customFormat="false" ht="12.8" hidden="false" customHeight="false" outlineLevel="0" collapsed="false">
      <c r="A43" s="82" t="n">
        <v>110300</v>
      </c>
      <c r="B43" s="90" t="s">
        <v>397</v>
      </c>
      <c r="C43" s="98" t="n">
        <v>632003</v>
      </c>
      <c r="D43" s="86"/>
      <c r="E43" s="98" t="n">
        <v>41</v>
      </c>
      <c r="F43" s="79" t="s">
        <v>102</v>
      </c>
      <c r="G43" s="56" t="s">
        <v>398</v>
      </c>
      <c r="H43" s="45" t="n">
        <v>500</v>
      </c>
      <c r="I43" s="45" t="n">
        <f aca="false">H43</f>
        <v>500</v>
      </c>
      <c r="J43" s="45" t="n">
        <f aca="false">I43</f>
        <v>500</v>
      </c>
      <c r="K43" s="47"/>
      <c r="L43" s="47"/>
      <c r="M43" s="47"/>
      <c r="N43" s="47"/>
      <c r="O43" s="45" t="n">
        <f aca="false">H43+SUM(K43:N43)</f>
        <v>500</v>
      </c>
      <c r="P43" s="49" t="n">
        <v>147.41</v>
      </c>
      <c r="Q43" s="50" t="n">
        <f aca="false">ROUND(P43/$O43*100,0)</f>
        <v>29</v>
      </c>
      <c r="R43" s="47" t="n">
        <v>237.23</v>
      </c>
      <c r="S43" s="50" t="n">
        <f aca="false">ROUND(R43/$O43*100,0)</f>
        <v>47</v>
      </c>
      <c r="T43" s="47"/>
      <c r="U43" s="50" t="n">
        <f aca="false">ROUND(T43/$O43*100,0)</f>
        <v>0</v>
      </c>
      <c r="V43" s="47"/>
      <c r="W43" s="50" t="n">
        <f aca="false">ROUND(V43/$O43*100,0)</f>
        <v>0</v>
      </c>
    </row>
    <row r="44" customFormat="false" ht="12.8" hidden="false" customHeight="false" outlineLevel="0" collapsed="false">
      <c r="A44" s="82" t="n">
        <v>110300</v>
      </c>
      <c r="B44" s="90" t="s">
        <v>397</v>
      </c>
      <c r="C44" s="98" t="n">
        <v>633006</v>
      </c>
      <c r="D44" s="86" t="n">
        <v>1</v>
      </c>
      <c r="E44" s="98" t="n">
        <v>41</v>
      </c>
      <c r="F44" s="79" t="s">
        <v>102</v>
      </c>
      <c r="G44" s="56" t="s">
        <v>188</v>
      </c>
      <c r="H44" s="45" t="n">
        <v>1900</v>
      </c>
      <c r="I44" s="45" t="n">
        <f aca="false">H44</f>
        <v>1900</v>
      </c>
      <c r="J44" s="45" t="n">
        <f aca="false">I44</f>
        <v>1900</v>
      </c>
      <c r="K44" s="47" t="n">
        <v>-199.47</v>
      </c>
      <c r="L44" s="47"/>
      <c r="M44" s="47"/>
      <c r="N44" s="47"/>
      <c r="O44" s="45" t="n">
        <f aca="false">H44+SUM(K44:N44)</f>
        <v>1700.53</v>
      </c>
      <c r="P44" s="49" t="n">
        <v>80.91</v>
      </c>
      <c r="Q44" s="50" t="n">
        <f aca="false">ROUND(P44/$O44*100,0)</f>
        <v>5</v>
      </c>
      <c r="R44" s="47" t="n">
        <v>80.91</v>
      </c>
      <c r="S44" s="50" t="n">
        <f aca="false">ROUND(R44/$O44*100,0)</f>
        <v>5</v>
      </c>
      <c r="T44" s="47"/>
      <c r="U44" s="50" t="n">
        <f aca="false">ROUND(T44/$O44*100,0)</f>
        <v>0</v>
      </c>
      <c r="V44" s="47"/>
      <c r="W44" s="50" t="n">
        <f aca="false">ROUND(V44/$O44*100,0)</f>
        <v>0</v>
      </c>
    </row>
    <row r="45" customFormat="false" ht="12.8" hidden="false" customHeight="false" outlineLevel="0" collapsed="false">
      <c r="A45" s="82" t="n">
        <v>110300</v>
      </c>
      <c r="B45" s="90" t="s">
        <v>397</v>
      </c>
      <c r="C45" s="98" t="n">
        <v>633006</v>
      </c>
      <c r="D45" s="86" t="n">
        <v>2</v>
      </c>
      <c r="E45" s="98" t="n">
        <v>41</v>
      </c>
      <c r="F45" s="79" t="s">
        <v>102</v>
      </c>
      <c r="G45" s="56" t="s">
        <v>399</v>
      </c>
      <c r="H45" s="45" t="n">
        <v>120</v>
      </c>
      <c r="I45" s="45" t="n">
        <f aca="false">H45</f>
        <v>120</v>
      </c>
      <c r="J45" s="45" t="n">
        <f aca="false">I45</f>
        <v>120</v>
      </c>
      <c r="K45" s="47"/>
      <c r="L45" s="47"/>
      <c r="M45" s="47"/>
      <c r="N45" s="47"/>
      <c r="O45" s="45" t="n">
        <f aca="false">H45+SUM(K45:N45)</f>
        <v>120</v>
      </c>
      <c r="P45" s="49" t="n">
        <v>0</v>
      </c>
      <c r="Q45" s="50" t="n">
        <f aca="false">ROUND(P45/$O45*100,0)</f>
        <v>0</v>
      </c>
      <c r="R45" s="47" t="n">
        <v>0</v>
      </c>
      <c r="S45" s="50" t="n">
        <f aca="false">ROUND(R45/$O45*100,0)</f>
        <v>0</v>
      </c>
      <c r="T45" s="47"/>
      <c r="U45" s="50" t="n">
        <f aca="false">ROUND(T45/$O45*100,0)</f>
        <v>0</v>
      </c>
      <c r="V45" s="47"/>
      <c r="W45" s="50" t="n">
        <f aca="false">ROUND(V45/$O45*100,0)</f>
        <v>0</v>
      </c>
    </row>
    <row r="46" customFormat="false" ht="12.8" hidden="false" customHeight="false" outlineLevel="0" collapsed="false">
      <c r="A46" s="82" t="n">
        <v>110300</v>
      </c>
      <c r="B46" s="90" t="s">
        <v>397</v>
      </c>
      <c r="C46" s="98" t="n">
        <v>635004</v>
      </c>
      <c r="D46" s="86"/>
      <c r="E46" s="98" t="n">
        <v>41</v>
      </c>
      <c r="F46" s="79" t="s">
        <v>102</v>
      </c>
      <c r="G46" s="56" t="s">
        <v>395</v>
      </c>
      <c r="H46" s="45" t="n">
        <v>2000</v>
      </c>
      <c r="I46" s="45" t="n">
        <f aca="false">H46</f>
        <v>2000</v>
      </c>
      <c r="J46" s="45" t="n">
        <f aca="false">I46</f>
        <v>2000</v>
      </c>
      <c r="K46" s="47"/>
      <c r="L46" s="47"/>
      <c r="M46" s="47"/>
      <c r="N46" s="47"/>
      <c r="O46" s="45" t="n">
        <f aca="false">H46+SUM(K46:N46)</f>
        <v>2000</v>
      </c>
      <c r="P46" s="49" t="n">
        <v>0</v>
      </c>
      <c r="Q46" s="50" t="n">
        <f aca="false">ROUND(P46/$O46*100,0)</f>
        <v>0</v>
      </c>
      <c r="R46" s="47" t="n">
        <v>293.04</v>
      </c>
      <c r="S46" s="50" t="n">
        <f aca="false">ROUND(R46/$O46*100,0)</f>
        <v>15</v>
      </c>
      <c r="T46" s="47"/>
      <c r="U46" s="50" t="n">
        <f aca="false">ROUND(T46/$O46*100,0)</f>
        <v>0</v>
      </c>
      <c r="V46" s="47"/>
      <c r="W46" s="50" t="n">
        <f aca="false">ROUND(V46/$O46*100,0)</f>
        <v>0</v>
      </c>
    </row>
    <row r="47" customFormat="false" ht="12.8" hidden="false" customHeight="false" outlineLevel="0" collapsed="false">
      <c r="A47" s="82" t="n">
        <v>110300</v>
      </c>
      <c r="B47" s="90" t="s">
        <v>397</v>
      </c>
      <c r="C47" s="98" t="n">
        <v>636001</v>
      </c>
      <c r="D47" s="86"/>
      <c r="E47" s="98" t="n">
        <v>41</v>
      </c>
      <c r="F47" s="79" t="s">
        <v>102</v>
      </c>
      <c r="G47" s="56" t="s">
        <v>400</v>
      </c>
      <c r="H47" s="45" t="n">
        <v>0</v>
      </c>
      <c r="I47" s="45" t="n">
        <f aca="false">H47</f>
        <v>0</v>
      </c>
      <c r="J47" s="45" t="n">
        <f aca="false">I47</f>
        <v>0</v>
      </c>
      <c r="K47" s="47" t="n">
        <v>34.47</v>
      </c>
      <c r="L47" s="47"/>
      <c r="M47" s="47"/>
      <c r="N47" s="47"/>
      <c r="O47" s="45" t="n">
        <f aca="false">H47+SUM(K47:N47)</f>
        <v>34.47</v>
      </c>
      <c r="P47" s="49" t="n">
        <v>34.47</v>
      </c>
      <c r="Q47" s="50" t="n">
        <f aca="false">ROUND(P47/$O47*100,0)</f>
        <v>100</v>
      </c>
      <c r="R47" s="47" t="n">
        <v>34.47</v>
      </c>
      <c r="S47" s="50" t="n">
        <f aca="false">ROUND(R47/$O47*100,0)</f>
        <v>100</v>
      </c>
      <c r="T47" s="47"/>
      <c r="U47" s="50" t="n">
        <f aca="false">ROUND(T47/$O47*100,0)</f>
        <v>0</v>
      </c>
      <c r="V47" s="47"/>
      <c r="W47" s="50" t="n">
        <f aca="false">ROUND(V47/$O47*100,0)</f>
        <v>0</v>
      </c>
    </row>
    <row r="48" customFormat="false" ht="12.8" hidden="false" customHeight="false" outlineLevel="0" collapsed="false">
      <c r="A48" s="82" t="n">
        <v>110300</v>
      </c>
      <c r="B48" s="90" t="s">
        <v>397</v>
      </c>
      <c r="C48" s="98" t="n">
        <v>637001</v>
      </c>
      <c r="D48" s="86"/>
      <c r="E48" s="98" t="n">
        <v>41</v>
      </c>
      <c r="F48" s="79" t="s">
        <v>102</v>
      </c>
      <c r="G48" s="56" t="s">
        <v>283</v>
      </c>
      <c r="H48" s="45" t="n">
        <v>0</v>
      </c>
      <c r="I48" s="45" t="n">
        <f aca="false">H48</f>
        <v>0</v>
      </c>
      <c r="J48" s="45" t="n">
        <f aca="false">I48</f>
        <v>0</v>
      </c>
      <c r="K48" s="47" t="n">
        <v>165</v>
      </c>
      <c r="L48" s="47"/>
      <c r="M48" s="47"/>
      <c r="N48" s="47"/>
      <c r="O48" s="45" t="n">
        <f aca="false">H48+SUM(K48:N48)</f>
        <v>165</v>
      </c>
      <c r="P48" s="49" t="n">
        <v>165</v>
      </c>
      <c r="Q48" s="50" t="n">
        <f aca="false">ROUND(P48/$O48*100,0)</f>
        <v>100</v>
      </c>
      <c r="R48" s="47" t="n">
        <v>165</v>
      </c>
      <c r="S48" s="50" t="n">
        <f aca="false">ROUND(R48/$O48*100,0)</f>
        <v>100</v>
      </c>
      <c r="T48" s="47"/>
      <c r="U48" s="50" t="n">
        <f aca="false">ROUND(T48/$O48*100,0)</f>
        <v>0</v>
      </c>
      <c r="V48" s="47"/>
      <c r="W48" s="50" t="n">
        <f aca="false">ROUND(V48/$O48*100,0)</f>
        <v>0</v>
      </c>
    </row>
    <row r="49" customFormat="false" ht="12.8" hidden="false" customHeight="false" outlineLevel="0" collapsed="false">
      <c r="A49" s="82" t="n">
        <v>110300</v>
      </c>
      <c r="B49" s="90" t="s">
        <v>397</v>
      </c>
      <c r="C49" s="98" t="n">
        <v>637004</v>
      </c>
      <c r="D49" s="86"/>
      <c r="E49" s="98" t="n">
        <v>41</v>
      </c>
      <c r="F49" s="79" t="s">
        <v>102</v>
      </c>
      <c r="G49" s="56" t="s">
        <v>207</v>
      </c>
      <c r="H49" s="45" t="n">
        <v>50</v>
      </c>
      <c r="I49" s="45" t="n">
        <f aca="false">H49</f>
        <v>50</v>
      </c>
      <c r="J49" s="45" t="n">
        <f aca="false">I49</f>
        <v>50</v>
      </c>
      <c r="K49" s="47"/>
      <c r="L49" s="47"/>
      <c r="M49" s="47"/>
      <c r="N49" s="47"/>
      <c r="O49" s="45" t="n">
        <f aca="false">H49+SUM(K49:N49)</f>
        <v>50</v>
      </c>
      <c r="P49" s="49" t="n">
        <v>0</v>
      </c>
      <c r="Q49" s="50" t="n">
        <f aca="false">ROUND(P49/$O49*100,0)</f>
        <v>0</v>
      </c>
      <c r="R49" s="47" t="n">
        <v>0</v>
      </c>
      <c r="S49" s="50" t="n">
        <f aca="false">ROUND(R49/$O49*100,0)</f>
        <v>0</v>
      </c>
      <c r="T49" s="47"/>
      <c r="U49" s="50" t="n">
        <f aca="false">ROUND(T49/$O49*100,0)</f>
        <v>0</v>
      </c>
      <c r="V49" s="47"/>
      <c r="W49" s="50" t="n">
        <f aca="false">ROUND(V49/$O49*100,0)</f>
        <v>0</v>
      </c>
    </row>
    <row r="50" customFormat="false" ht="12.8" hidden="false" customHeight="false" outlineLevel="0" collapsed="false">
      <c r="A50" s="82" t="n">
        <v>110300</v>
      </c>
      <c r="B50" s="90" t="s">
        <v>397</v>
      </c>
      <c r="C50" s="98" t="n">
        <v>637011</v>
      </c>
      <c r="D50" s="86"/>
      <c r="E50" s="98" t="n">
        <v>41</v>
      </c>
      <c r="F50" s="79" t="s">
        <v>102</v>
      </c>
      <c r="G50" s="56" t="s">
        <v>401</v>
      </c>
      <c r="H50" s="45" t="n">
        <v>2200</v>
      </c>
      <c r="I50" s="45" t="n">
        <f aca="false">H50</f>
        <v>2200</v>
      </c>
      <c r="J50" s="45" t="n">
        <f aca="false">I50</f>
        <v>2200</v>
      </c>
      <c r="K50" s="47"/>
      <c r="L50" s="47"/>
      <c r="M50" s="47"/>
      <c r="N50" s="47"/>
      <c r="O50" s="45" t="n">
        <f aca="false">H50+SUM(K50:N50)</f>
        <v>2200</v>
      </c>
      <c r="P50" s="49" t="n">
        <v>0</v>
      </c>
      <c r="Q50" s="50" t="n">
        <f aca="false">ROUND(P50/$O50*100,0)</f>
        <v>0</v>
      </c>
      <c r="R50" s="47" t="n">
        <v>0</v>
      </c>
      <c r="S50" s="50" t="n">
        <f aca="false">ROUND(R50/$O50*100,0)</f>
        <v>0</v>
      </c>
      <c r="T50" s="47"/>
      <c r="U50" s="50" t="n">
        <f aca="false">ROUND(T50/$O50*100,0)</f>
        <v>0</v>
      </c>
      <c r="V50" s="47"/>
      <c r="W50" s="50" t="n">
        <f aca="false">ROUND(V50/$O50*100,0)</f>
        <v>0</v>
      </c>
    </row>
    <row r="51" customFormat="false" ht="12.8" hidden="false" customHeight="false" outlineLevel="0" collapsed="false">
      <c r="A51" s="82" t="n">
        <v>110300</v>
      </c>
      <c r="B51" s="90" t="s">
        <v>397</v>
      </c>
      <c r="C51" s="98" t="n">
        <v>637012</v>
      </c>
      <c r="D51" s="86"/>
      <c r="E51" s="98" t="n">
        <v>41</v>
      </c>
      <c r="F51" s="79" t="s">
        <v>102</v>
      </c>
      <c r="G51" s="56" t="s">
        <v>402</v>
      </c>
      <c r="H51" s="45" t="n">
        <v>1300</v>
      </c>
      <c r="I51" s="45" t="n">
        <f aca="false">H51</f>
        <v>1300</v>
      </c>
      <c r="J51" s="45" t="n">
        <f aca="false">I51</f>
        <v>1300</v>
      </c>
      <c r="K51" s="47"/>
      <c r="L51" s="47"/>
      <c r="M51" s="47"/>
      <c r="N51" s="47"/>
      <c r="O51" s="45" t="n">
        <f aca="false">H51+SUM(K51:N51)</f>
        <v>1300</v>
      </c>
      <c r="P51" s="49" t="n">
        <v>387.54</v>
      </c>
      <c r="Q51" s="50" t="n">
        <f aca="false">ROUND(P51/$O51*100,0)</f>
        <v>30</v>
      </c>
      <c r="R51" s="47" t="n">
        <v>387.54</v>
      </c>
      <c r="S51" s="50" t="n">
        <f aca="false">ROUND(R51/$O51*100,0)</f>
        <v>30</v>
      </c>
      <c r="T51" s="47"/>
      <c r="U51" s="50" t="n">
        <f aca="false">ROUND(T51/$O51*100,0)</f>
        <v>0</v>
      </c>
      <c r="V51" s="47"/>
      <c r="W51" s="50" t="n">
        <f aca="false">ROUND(V51/$O51*100,0)</f>
        <v>0</v>
      </c>
    </row>
    <row r="52" customFormat="false" ht="12.8" hidden="false" customHeight="false" outlineLevel="0" collapsed="false">
      <c r="A52" s="82" t="n">
        <v>110300</v>
      </c>
      <c r="B52" s="90" t="s">
        <v>397</v>
      </c>
      <c r="C52" s="98" t="n">
        <v>637014</v>
      </c>
      <c r="D52" s="86"/>
      <c r="E52" s="98" t="n">
        <v>41</v>
      </c>
      <c r="F52" s="79" t="s">
        <v>102</v>
      </c>
      <c r="G52" s="56" t="s">
        <v>191</v>
      </c>
      <c r="H52" s="45" t="n">
        <v>704</v>
      </c>
      <c r="I52" s="46" t="n">
        <f aca="false">ROUND((250-30)*3.2,0)</f>
        <v>704</v>
      </c>
      <c r="J52" s="46" t="n">
        <f aca="false">ROUND((247-30)*3.2,0)</f>
        <v>694</v>
      </c>
      <c r="K52" s="47"/>
      <c r="L52" s="47"/>
      <c r="M52" s="47"/>
      <c r="N52" s="47"/>
      <c r="O52" s="45" t="n">
        <f aca="false">H52+SUM(K52:N52)</f>
        <v>704</v>
      </c>
      <c r="P52" s="49" t="n">
        <v>115.2</v>
      </c>
      <c r="Q52" s="50" t="n">
        <f aca="false">ROUND(P52/$O52*100,0)</f>
        <v>16</v>
      </c>
      <c r="R52" s="47" t="n">
        <v>115.2</v>
      </c>
      <c r="S52" s="50" t="n">
        <f aca="false">ROUND(R52/$O52*100,0)</f>
        <v>16</v>
      </c>
      <c r="T52" s="47"/>
      <c r="U52" s="50" t="n">
        <f aca="false">ROUND(T52/$O52*100,0)</f>
        <v>0</v>
      </c>
      <c r="V52" s="47"/>
      <c r="W52" s="50" t="n">
        <f aca="false">ROUND(V52/$O52*100,0)</f>
        <v>0</v>
      </c>
    </row>
    <row r="53" customFormat="false" ht="12.8" hidden="false" customHeight="false" outlineLevel="0" collapsed="false">
      <c r="A53" s="82" t="n">
        <v>110300</v>
      </c>
      <c r="B53" s="90" t="s">
        <v>397</v>
      </c>
      <c r="C53" s="98" t="n">
        <v>637016</v>
      </c>
      <c r="D53" s="86"/>
      <c r="E53" s="98" t="n">
        <v>41</v>
      </c>
      <c r="F53" s="79" t="s">
        <v>102</v>
      </c>
      <c r="G53" s="56" t="s">
        <v>203</v>
      </c>
      <c r="H53" s="45" t="n">
        <v>52</v>
      </c>
      <c r="I53" s="46" t="n">
        <f aca="false">ROUND(H53*1.02,0)</f>
        <v>53</v>
      </c>
      <c r="J53" s="46" t="n">
        <f aca="false">ROUND(I53*1.02,0)</f>
        <v>54</v>
      </c>
      <c r="K53" s="47"/>
      <c r="L53" s="47"/>
      <c r="M53" s="47"/>
      <c r="N53" s="47"/>
      <c r="O53" s="45" t="n">
        <f aca="false">H53+SUM(K53:N53)</f>
        <v>52</v>
      </c>
      <c r="P53" s="49" t="n">
        <v>14.41</v>
      </c>
      <c r="Q53" s="50" t="n">
        <f aca="false">ROUND(P53/$O53*100,0)</f>
        <v>28</v>
      </c>
      <c r="R53" s="47" t="n">
        <v>15.05</v>
      </c>
      <c r="S53" s="50" t="n">
        <f aca="false">ROUND(R53/$O53*100,0)</f>
        <v>29</v>
      </c>
      <c r="T53" s="47"/>
      <c r="U53" s="50" t="n">
        <f aca="false">ROUND(T53/$O53*100,0)</f>
        <v>0</v>
      </c>
      <c r="V53" s="47"/>
      <c r="W53" s="50" t="n">
        <f aca="false">ROUND(V53/$O53*100,0)</f>
        <v>0</v>
      </c>
    </row>
    <row r="54" customFormat="false" ht="12.8" hidden="false" customHeight="false" outlineLevel="0" collapsed="false">
      <c r="A54" s="82" t="n">
        <v>110300</v>
      </c>
      <c r="B54" s="90" t="s">
        <v>397</v>
      </c>
      <c r="C54" s="98" t="n">
        <v>642015</v>
      </c>
      <c r="D54" s="86"/>
      <c r="E54" s="98" t="n">
        <v>41</v>
      </c>
      <c r="F54" s="79" t="s">
        <v>102</v>
      </c>
      <c r="G54" s="56" t="s">
        <v>286</v>
      </c>
      <c r="H54" s="45" t="n">
        <v>0</v>
      </c>
      <c r="I54" s="46" t="n">
        <f aca="false">ROUND(H54*1.02,0)</f>
        <v>0</v>
      </c>
      <c r="J54" s="46" t="n">
        <f aca="false">ROUND(I54*1.02,0)</f>
        <v>0</v>
      </c>
      <c r="K54" s="47" t="n">
        <v>112.35</v>
      </c>
      <c r="L54" s="47"/>
      <c r="M54" s="47"/>
      <c r="N54" s="47"/>
      <c r="O54" s="45" t="n">
        <f aca="false">H54+SUM(K54:N54)</f>
        <v>112.35</v>
      </c>
      <c r="P54" s="49" t="n">
        <v>0</v>
      </c>
      <c r="Q54" s="50" t="n">
        <f aca="false">ROUND(P54/$O54*100,0)</f>
        <v>0</v>
      </c>
      <c r="R54" s="47" t="n">
        <v>112.35</v>
      </c>
      <c r="S54" s="50" t="n">
        <f aca="false">ROUND(R54/$O54*100,0)</f>
        <v>100</v>
      </c>
      <c r="T54" s="47"/>
      <c r="U54" s="50" t="n">
        <f aca="false">ROUND(T54/$O54*100,0)</f>
        <v>0</v>
      </c>
      <c r="V54" s="47"/>
      <c r="W54" s="50" t="n">
        <f aca="false">ROUND(V54/$O54*100,0)</f>
        <v>0</v>
      </c>
    </row>
    <row r="55" customFormat="false" ht="12.8" hidden="false" customHeight="false" outlineLevel="0" collapsed="false">
      <c r="A55" s="82" t="n">
        <v>110300</v>
      </c>
      <c r="B55" s="90" t="s">
        <v>397</v>
      </c>
      <c r="C55" s="98" t="n">
        <v>717001</v>
      </c>
      <c r="D55" s="86"/>
      <c r="E55" s="98" t="n">
        <v>41</v>
      </c>
      <c r="F55" s="79" t="s">
        <v>195</v>
      </c>
      <c r="G55" s="56" t="s">
        <v>323</v>
      </c>
      <c r="H55" s="45" t="n">
        <v>20000</v>
      </c>
      <c r="I55" s="45" t="n">
        <f aca="false">H55</f>
        <v>20000</v>
      </c>
      <c r="J55" s="45" t="n">
        <f aca="false">I55</f>
        <v>20000</v>
      </c>
      <c r="K55" s="47"/>
      <c r="L55" s="47"/>
      <c r="M55" s="47"/>
      <c r="N55" s="47"/>
      <c r="O55" s="45" t="n">
        <f aca="false">H55+SUM(K55:N55)</f>
        <v>20000</v>
      </c>
      <c r="P55" s="49" t="n">
        <v>0</v>
      </c>
      <c r="Q55" s="50" t="n">
        <f aca="false">ROUND(P55/$O55*100,0)</f>
        <v>0</v>
      </c>
      <c r="R55" s="47" t="n">
        <v>0</v>
      </c>
      <c r="S55" s="50" t="n">
        <f aca="false">ROUND(R55/$O55*100,0)</f>
        <v>0</v>
      </c>
      <c r="T55" s="47"/>
      <c r="U55" s="50" t="n">
        <f aca="false">ROUND(T55/$O55*100,0)</f>
        <v>0</v>
      </c>
      <c r="V55" s="47"/>
      <c r="W55" s="50" t="n">
        <f aca="false">ROUND(V55/$O55*100,0)</f>
        <v>0</v>
      </c>
    </row>
    <row r="56" customFormat="false" ht="12.8" hidden="false" customHeight="false" outlineLevel="0" collapsed="false">
      <c r="A56" s="82" t="n">
        <v>110300</v>
      </c>
      <c r="B56" s="90" t="s">
        <v>397</v>
      </c>
      <c r="C56" s="98" t="n">
        <v>717002</v>
      </c>
      <c r="D56" s="86"/>
      <c r="E56" s="98" t="n">
        <v>41</v>
      </c>
      <c r="F56" s="79" t="s">
        <v>195</v>
      </c>
      <c r="G56" s="56" t="s">
        <v>403</v>
      </c>
      <c r="H56" s="45" t="n">
        <v>5000</v>
      </c>
      <c r="I56" s="45" t="n">
        <f aca="false">H56</f>
        <v>5000</v>
      </c>
      <c r="J56" s="45" t="n">
        <f aca="false">I56</f>
        <v>5000</v>
      </c>
      <c r="K56" s="47"/>
      <c r="L56" s="47"/>
      <c r="M56" s="47"/>
      <c r="N56" s="47"/>
      <c r="O56" s="45" t="n">
        <f aca="false">H56+SUM(K56:N56)</f>
        <v>5000</v>
      </c>
      <c r="P56" s="49" t="n">
        <v>0</v>
      </c>
      <c r="Q56" s="50" t="n">
        <f aca="false">ROUND(P56/$O56*100,0)</f>
        <v>0</v>
      </c>
      <c r="R56" s="47" t="n">
        <v>0</v>
      </c>
      <c r="S56" s="50" t="n">
        <f aca="false">ROUND(R56/$O56*100,0)</f>
        <v>0</v>
      </c>
      <c r="T56" s="47"/>
      <c r="U56" s="50" t="n">
        <f aca="false">ROUND(T56/$O56*100,0)</f>
        <v>0</v>
      </c>
      <c r="V56" s="47"/>
      <c r="W56" s="50" t="n">
        <f aca="false">ROUND(V56/$O56*100,0)</f>
        <v>0</v>
      </c>
    </row>
    <row r="57" customFormat="false" ht="12.8" hidden="false" customHeight="false" outlineLevel="0" collapsed="false">
      <c r="A57" s="82" t="n">
        <v>110300</v>
      </c>
      <c r="B57" s="79"/>
      <c r="C57" s="79"/>
      <c r="D57" s="96"/>
      <c r="E57" s="79"/>
      <c r="F57" s="79"/>
      <c r="G57" s="57" t="s">
        <v>77</v>
      </c>
      <c r="H57" s="41" t="n">
        <f aca="false">H31+SUM(H40:H56)</f>
        <v>43180</v>
      </c>
      <c r="I57" s="41" t="n">
        <f aca="false">I31+SUM(I40:I56)</f>
        <v>43203</v>
      </c>
      <c r="J57" s="41" t="n">
        <f aca="false">J31+SUM(J40:J56)</f>
        <v>43319</v>
      </c>
      <c r="K57" s="41" t="n">
        <f aca="false">K31+SUM(K40:K56)</f>
        <v>0</v>
      </c>
      <c r="L57" s="41" t="n">
        <f aca="false">L31+SUM(L40:L56)</f>
        <v>0</v>
      </c>
      <c r="M57" s="41" t="n">
        <f aca="false">M31+SUM(M40:M56)</f>
        <v>0</v>
      </c>
      <c r="N57" s="41" t="n">
        <f aca="false">N31+SUM(N40:N56)</f>
        <v>0</v>
      </c>
      <c r="O57" s="41" t="n">
        <f aca="false">O31+SUM(O40:O56)</f>
        <v>43180</v>
      </c>
      <c r="P57" s="37" t="n">
        <f aca="false">P31+SUM(P40:P56)</f>
        <v>3890.92</v>
      </c>
      <c r="Q57" s="40" t="n">
        <f aca="false">ROUND(P57/$O57*100,0)</f>
        <v>9</v>
      </c>
      <c r="R57" s="41" t="n">
        <f aca="false">R31+SUM(R40:R56)</f>
        <v>5076.38</v>
      </c>
      <c r="S57" s="40" t="n">
        <f aca="false">ROUND(R57/$O57*100,0)</f>
        <v>12</v>
      </c>
      <c r="T57" s="41" t="n">
        <f aca="false">T31+SUM(T40:T56)</f>
        <v>0</v>
      </c>
      <c r="U57" s="40" t="n">
        <f aca="false">ROUND(T57/$O57*100,0)</f>
        <v>0</v>
      </c>
      <c r="V57" s="41" t="n">
        <f aca="false">V31+SUM(V40:V56)</f>
        <v>0</v>
      </c>
      <c r="W57" s="40" t="n">
        <f aca="false">ROUND(V57/$O57*100,0)</f>
        <v>0</v>
      </c>
    </row>
    <row r="58" customFormat="false" ht="12.8" hidden="false" customHeight="false" outlineLevel="0" collapsed="false">
      <c r="A58" s="82" t="n">
        <v>110400</v>
      </c>
      <c r="B58" s="90" t="s">
        <v>390</v>
      </c>
      <c r="C58" s="79" t="n">
        <v>611</v>
      </c>
      <c r="D58" s="96"/>
      <c r="E58" s="79" t="s">
        <v>158</v>
      </c>
      <c r="F58" s="79" t="s">
        <v>102</v>
      </c>
      <c r="G58" s="51" t="s">
        <v>176</v>
      </c>
      <c r="H58" s="53" t="n">
        <v>9350</v>
      </c>
      <c r="I58" s="53" t="n">
        <v>0</v>
      </c>
      <c r="J58" s="53" t="n">
        <v>0</v>
      </c>
      <c r="K58" s="54"/>
      <c r="L58" s="54"/>
      <c r="M58" s="54"/>
      <c r="N58" s="54"/>
      <c r="O58" s="45" t="n">
        <f aca="false">H58+SUM(K58:N58)</f>
        <v>9350</v>
      </c>
      <c r="P58" s="55" t="n">
        <v>2609.71</v>
      </c>
      <c r="Q58" s="50" t="n">
        <f aca="false">ROUND(P58/$O58*100,0)</f>
        <v>28</v>
      </c>
      <c r="R58" s="54" t="n">
        <v>4794.24</v>
      </c>
      <c r="S58" s="50" t="n">
        <f aca="false">ROUND(R58/$O58*100,0)</f>
        <v>51</v>
      </c>
      <c r="T58" s="54"/>
      <c r="U58" s="50" t="n">
        <f aca="false">ROUND(T58/$O58*100,0)</f>
        <v>0</v>
      </c>
      <c r="V58" s="54"/>
      <c r="W58" s="50" t="n">
        <f aca="false">ROUND(V58/$O58*100,0)</f>
        <v>0</v>
      </c>
    </row>
    <row r="59" customFormat="false" ht="12.8" hidden="false" customHeight="false" outlineLevel="0" collapsed="false">
      <c r="A59" s="82" t="n">
        <v>110400</v>
      </c>
      <c r="B59" s="90" t="s">
        <v>390</v>
      </c>
      <c r="C59" s="79" t="n">
        <v>611</v>
      </c>
      <c r="D59" s="96"/>
      <c r="E59" s="79" t="s">
        <v>160</v>
      </c>
      <c r="F59" s="79" t="s">
        <v>102</v>
      </c>
      <c r="G59" s="51" t="s">
        <v>176</v>
      </c>
      <c r="H59" s="53" t="n">
        <v>1650</v>
      </c>
      <c r="I59" s="53" t="n">
        <v>0</v>
      </c>
      <c r="J59" s="53" t="n">
        <v>0</v>
      </c>
      <c r="K59" s="54"/>
      <c r="L59" s="54"/>
      <c r="M59" s="54"/>
      <c r="N59" s="54"/>
      <c r="O59" s="45" t="n">
        <f aca="false">H59+SUM(K59:N59)</f>
        <v>1650</v>
      </c>
      <c r="P59" s="55" t="n">
        <v>460.51</v>
      </c>
      <c r="Q59" s="50" t="n">
        <f aca="false">ROUND(P59/$O59*100,0)</f>
        <v>28</v>
      </c>
      <c r="R59" s="54" t="n">
        <v>460.51</v>
      </c>
      <c r="S59" s="50" t="n">
        <f aca="false">ROUND(R59/$O59*100,0)</f>
        <v>28</v>
      </c>
      <c r="T59" s="54"/>
      <c r="U59" s="50" t="n">
        <f aca="false">ROUND(T59/$O59*100,0)</f>
        <v>0</v>
      </c>
      <c r="V59" s="54"/>
      <c r="W59" s="50" t="n">
        <f aca="false">ROUND(V59/$O59*100,0)</f>
        <v>0</v>
      </c>
    </row>
    <row r="60" customFormat="false" ht="12.8" hidden="false" customHeight="false" outlineLevel="0" collapsed="false">
      <c r="A60" s="82" t="n">
        <v>110400</v>
      </c>
      <c r="B60" s="90" t="s">
        <v>390</v>
      </c>
      <c r="C60" s="79" t="n">
        <v>611</v>
      </c>
      <c r="D60" s="96"/>
      <c r="E60" s="98" t="n">
        <v>41</v>
      </c>
      <c r="F60" s="79" t="s">
        <v>102</v>
      </c>
      <c r="G60" s="51" t="s">
        <v>176</v>
      </c>
      <c r="H60" s="53" t="n">
        <v>7400</v>
      </c>
      <c r="I60" s="53" t="n">
        <v>0</v>
      </c>
      <c r="J60" s="53" t="n">
        <v>0</v>
      </c>
      <c r="K60" s="54"/>
      <c r="L60" s="54"/>
      <c r="M60" s="54"/>
      <c r="N60" s="54"/>
      <c r="O60" s="45" t="n">
        <f aca="false">H60+SUM(K60:N60)</f>
        <v>7400</v>
      </c>
      <c r="P60" s="55" t="n">
        <v>0</v>
      </c>
      <c r="Q60" s="50" t="n">
        <f aca="false">ROUND(P60/$O60*100,0)</f>
        <v>0</v>
      </c>
      <c r="R60" s="54" t="n">
        <v>0</v>
      </c>
      <c r="S60" s="50" t="n">
        <f aca="false">ROUND(R60/$O60*100,0)</f>
        <v>0</v>
      </c>
      <c r="T60" s="54"/>
      <c r="U60" s="50" t="n">
        <f aca="false">ROUND(T60/$O60*100,0)</f>
        <v>0</v>
      </c>
      <c r="V60" s="54"/>
      <c r="W60" s="50" t="n">
        <f aca="false">ROUND(V60/$O60*100,0)</f>
        <v>0</v>
      </c>
    </row>
    <row r="61" customFormat="false" ht="12.8" hidden="false" customHeight="false" outlineLevel="0" collapsed="false">
      <c r="A61" s="82" t="n">
        <v>110400</v>
      </c>
      <c r="B61" s="90" t="s">
        <v>390</v>
      </c>
      <c r="C61" s="79" t="n">
        <v>612001</v>
      </c>
      <c r="D61" s="96"/>
      <c r="E61" s="79" t="s">
        <v>158</v>
      </c>
      <c r="F61" s="79" t="s">
        <v>102</v>
      </c>
      <c r="G61" s="51" t="s">
        <v>204</v>
      </c>
      <c r="H61" s="53" t="n">
        <v>5125</v>
      </c>
      <c r="I61" s="53" t="n">
        <v>0</v>
      </c>
      <c r="J61" s="53" t="n">
        <v>0</v>
      </c>
      <c r="K61" s="54"/>
      <c r="L61" s="54"/>
      <c r="M61" s="54"/>
      <c r="N61" s="54"/>
      <c r="O61" s="45" t="n">
        <f aca="false">H61+SUM(K61:N61)</f>
        <v>5125</v>
      </c>
      <c r="P61" s="55" t="n">
        <v>84.81</v>
      </c>
      <c r="Q61" s="50" t="n">
        <f aca="false">ROUND(P61/$O61*100,0)</f>
        <v>2</v>
      </c>
      <c r="R61" s="54" t="n">
        <v>84.81</v>
      </c>
      <c r="S61" s="50" t="n">
        <f aca="false">ROUND(R61/$O61*100,0)</f>
        <v>2</v>
      </c>
      <c r="T61" s="54"/>
      <c r="U61" s="50" t="n">
        <f aca="false">ROUND(T61/$O61*100,0)</f>
        <v>0</v>
      </c>
      <c r="V61" s="54"/>
      <c r="W61" s="50" t="n">
        <f aca="false">ROUND(V61/$O61*100,0)</f>
        <v>0</v>
      </c>
    </row>
    <row r="62" customFormat="false" ht="12.8" hidden="false" customHeight="false" outlineLevel="0" collapsed="false">
      <c r="A62" s="82" t="n">
        <v>110400</v>
      </c>
      <c r="B62" s="90" t="s">
        <v>390</v>
      </c>
      <c r="C62" s="79" t="n">
        <v>612001</v>
      </c>
      <c r="D62" s="96"/>
      <c r="E62" s="79" t="s">
        <v>160</v>
      </c>
      <c r="F62" s="79" t="s">
        <v>102</v>
      </c>
      <c r="G62" s="51" t="s">
        <v>204</v>
      </c>
      <c r="H62" s="53" t="n">
        <v>905</v>
      </c>
      <c r="I62" s="53" t="n">
        <v>0</v>
      </c>
      <c r="J62" s="53" t="n">
        <v>0</v>
      </c>
      <c r="K62" s="54"/>
      <c r="L62" s="54"/>
      <c r="M62" s="54"/>
      <c r="N62" s="54"/>
      <c r="O62" s="45" t="n">
        <f aca="false">H62+SUM(K62:N62)</f>
        <v>905</v>
      </c>
      <c r="P62" s="55" t="n">
        <v>14.97</v>
      </c>
      <c r="Q62" s="50" t="n">
        <f aca="false">ROUND(P62/$O62*100,0)</f>
        <v>2</v>
      </c>
      <c r="R62" s="54" t="n">
        <v>14.97</v>
      </c>
      <c r="S62" s="50" t="n">
        <f aca="false">ROUND(R62/$O62*100,0)</f>
        <v>2</v>
      </c>
      <c r="T62" s="54"/>
      <c r="U62" s="50" t="n">
        <f aca="false">ROUND(T62/$O62*100,0)</f>
        <v>0</v>
      </c>
      <c r="V62" s="54"/>
      <c r="W62" s="50" t="n">
        <f aca="false">ROUND(V62/$O62*100,0)</f>
        <v>0</v>
      </c>
    </row>
    <row r="63" customFormat="false" ht="12.8" hidden="false" customHeight="false" outlineLevel="0" collapsed="false">
      <c r="A63" s="82" t="n">
        <v>110400</v>
      </c>
      <c r="B63" s="90" t="s">
        <v>390</v>
      </c>
      <c r="C63" s="79" t="n">
        <v>614</v>
      </c>
      <c r="D63" s="96"/>
      <c r="E63" s="98" t="n">
        <v>41</v>
      </c>
      <c r="F63" s="79" t="s">
        <v>102</v>
      </c>
      <c r="G63" s="51" t="s">
        <v>200</v>
      </c>
      <c r="H63" s="53" t="n">
        <v>500</v>
      </c>
      <c r="I63" s="53" t="n">
        <v>0</v>
      </c>
      <c r="J63" s="53" t="n">
        <v>0</v>
      </c>
      <c r="K63" s="54"/>
      <c r="L63" s="54"/>
      <c r="M63" s="54"/>
      <c r="N63" s="54"/>
      <c r="O63" s="45" t="n">
        <f aca="false">H63+SUM(K63:N63)</f>
        <v>500</v>
      </c>
      <c r="P63" s="55" t="n">
        <v>0</v>
      </c>
      <c r="Q63" s="50" t="n">
        <f aca="false">ROUND(P63/$O63*100,0)</f>
        <v>0</v>
      </c>
      <c r="R63" s="54" t="n">
        <v>0</v>
      </c>
      <c r="S63" s="50" t="n">
        <f aca="false">ROUND(R63/$O63*100,0)</f>
        <v>0</v>
      </c>
      <c r="T63" s="54"/>
      <c r="U63" s="50" t="n">
        <f aca="false">ROUND(T63/$O63*100,0)</f>
        <v>0</v>
      </c>
      <c r="V63" s="54"/>
      <c r="W63" s="50" t="n">
        <f aca="false">ROUND(V63/$O63*100,0)</f>
        <v>0</v>
      </c>
    </row>
    <row r="64" customFormat="false" ht="12.8" hidden="false" customHeight="false" outlineLevel="0" collapsed="false">
      <c r="A64" s="82" t="n">
        <v>110400</v>
      </c>
      <c r="B64" s="90" t="s">
        <v>390</v>
      </c>
      <c r="C64" s="98" t="n">
        <v>610</v>
      </c>
      <c r="D64" s="86"/>
      <c r="E64" s="90" t="s">
        <v>280</v>
      </c>
      <c r="F64" s="79" t="s">
        <v>102</v>
      </c>
      <c r="G64" s="56" t="s">
        <v>176</v>
      </c>
      <c r="H64" s="45" t="n">
        <f aca="false">SUM(H58:H63)</f>
        <v>24930</v>
      </c>
      <c r="I64" s="45" t="n">
        <f aca="false">SUM(I58:I63)</f>
        <v>0</v>
      </c>
      <c r="J64" s="45" t="n">
        <f aca="false">SUM(J58:J63)</f>
        <v>0</v>
      </c>
      <c r="K64" s="45" t="n">
        <f aca="false">SUM(K58:K63)</f>
        <v>0</v>
      </c>
      <c r="L64" s="45" t="n">
        <f aca="false">SUM(L58:L63)</f>
        <v>0</v>
      </c>
      <c r="M64" s="45" t="n">
        <f aca="false">SUM(M58:M63)</f>
        <v>0</v>
      </c>
      <c r="N64" s="45" t="n">
        <f aca="false">SUM(N58:N63)</f>
        <v>0</v>
      </c>
      <c r="O64" s="45" t="n">
        <f aca="false">SUM(O58:O63)</f>
        <v>24930</v>
      </c>
      <c r="P64" s="49" t="n">
        <f aca="false">SUM(P58:P63)</f>
        <v>3170</v>
      </c>
      <c r="Q64" s="50" t="n">
        <f aca="false">ROUND(P64/$O64*100,0)</f>
        <v>13</v>
      </c>
      <c r="R64" s="45" t="n">
        <f aca="false">SUM(R58:R63)</f>
        <v>5354.53</v>
      </c>
      <c r="S64" s="50" t="n">
        <f aca="false">ROUND(R64/$O64*100,0)</f>
        <v>21</v>
      </c>
      <c r="T64" s="45" t="n">
        <f aca="false">SUM(T58:T63)</f>
        <v>0</v>
      </c>
      <c r="U64" s="50" t="n">
        <f aca="false">ROUND(T64/$O64*100,0)</f>
        <v>0</v>
      </c>
      <c r="V64" s="45" t="n">
        <f aca="false">SUM(V58:V63)</f>
        <v>0</v>
      </c>
      <c r="W64" s="50" t="n">
        <f aca="false">ROUND(V64/$O64*100,0)</f>
        <v>0</v>
      </c>
    </row>
    <row r="65" customFormat="false" ht="12.8" hidden="false" customHeight="false" outlineLevel="0" collapsed="false">
      <c r="A65" s="82" t="n">
        <v>110400</v>
      </c>
      <c r="B65" s="90" t="s">
        <v>390</v>
      </c>
      <c r="C65" s="98" t="n">
        <v>621</v>
      </c>
      <c r="D65" s="86"/>
      <c r="E65" s="79" t="s">
        <v>158</v>
      </c>
      <c r="F65" s="79" t="s">
        <v>102</v>
      </c>
      <c r="G65" s="56" t="s">
        <v>177</v>
      </c>
      <c r="H65" s="45" t="n">
        <v>1445</v>
      </c>
      <c r="I65" s="45" t="n">
        <v>0</v>
      </c>
      <c r="J65" s="45" t="n">
        <v>0</v>
      </c>
      <c r="K65" s="47"/>
      <c r="L65" s="47"/>
      <c r="M65" s="47"/>
      <c r="N65" s="47"/>
      <c r="O65" s="45" t="n">
        <f aca="false">H65+SUM(K65:N65)</f>
        <v>1445</v>
      </c>
      <c r="P65" s="49" t="n">
        <v>269.45</v>
      </c>
      <c r="Q65" s="50" t="n">
        <f aca="false">ROUND(P65/$O65*100,0)</f>
        <v>19</v>
      </c>
      <c r="R65" s="47" t="n">
        <v>496.88</v>
      </c>
      <c r="S65" s="50" t="n">
        <f aca="false">ROUND(R65/$O65*100,0)</f>
        <v>34</v>
      </c>
      <c r="T65" s="47"/>
      <c r="U65" s="50" t="n">
        <f aca="false">ROUND(T65/$O65*100,0)</f>
        <v>0</v>
      </c>
      <c r="V65" s="47"/>
      <c r="W65" s="50" t="n">
        <f aca="false">ROUND(V65/$O65*100,0)</f>
        <v>0</v>
      </c>
    </row>
    <row r="66" customFormat="false" ht="12.8" hidden="false" customHeight="false" outlineLevel="0" collapsed="false">
      <c r="A66" s="82" t="n">
        <v>110400</v>
      </c>
      <c r="B66" s="90" t="s">
        <v>390</v>
      </c>
      <c r="C66" s="98" t="n">
        <v>621</v>
      </c>
      <c r="D66" s="86"/>
      <c r="E66" s="79" t="s">
        <v>160</v>
      </c>
      <c r="F66" s="79" t="s">
        <v>102</v>
      </c>
      <c r="G66" s="56" t="s">
        <v>177</v>
      </c>
      <c r="H66" s="45" t="n">
        <v>255</v>
      </c>
      <c r="I66" s="45" t="n">
        <v>0</v>
      </c>
      <c r="J66" s="45" t="n">
        <v>0</v>
      </c>
      <c r="K66" s="47"/>
      <c r="L66" s="47"/>
      <c r="M66" s="47"/>
      <c r="N66" s="47"/>
      <c r="O66" s="45" t="n">
        <f aca="false">H66+SUM(K66:N66)</f>
        <v>255</v>
      </c>
      <c r="P66" s="49" t="n">
        <v>47.55</v>
      </c>
      <c r="Q66" s="50" t="n">
        <f aca="false">ROUND(P66/$O66*100,0)</f>
        <v>19</v>
      </c>
      <c r="R66" s="47" t="n">
        <v>47.55</v>
      </c>
      <c r="S66" s="50" t="n">
        <f aca="false">ROUND(R66/$O66*100,0)</f>
        <v>19</v>
      </c>
      <c r="T66" s="47"/>
      <c r="U66" s="50" t="n">
        <f aca="false">ROUND(T66/$O66*100,0)</f>
        <v>0</v>
      </c>
      <c r="V66" s="47"/>
      <c r="W66" s="50" t="n">
        <f aca="false">ROUND(V66/$O66*100,0)</f>
        <v>0</v>
      </c>
    </row>
    <row r="67" customFormat="false" ht="12.8" hidden="false" customHeight="false" outlineLevel="0" collapsed="false">
      <c r="A67" s="82" t="n">
        <v>110400</v>
      </c>
      <c r="B67" s="90" t="s">
        <v>390</v>
      </c>
      <c r="C67" s="98" t="n">
        <v>621</v>
      </c>
      <c r="D67" s="86"/>
      <c r="E67" s="98" t="n">
        <v>41</v>
      </c>
      <c r="F67" s="79" t="s">
        <v>102</v>
      </c>
      <c r="G67" s="56" t="s">
        <v>177</v>
      </c>
      <c r="H67" s="45" t="n">
        <v>800</v>
      </c>
      <c r="I67" s="45" t="n">
        <v>0</v>
      </c>
      <c r="J67" s="45" t="n">
        <v>0</v>
      </c>
      <c r="K67" s="47"/>
      <c r="L67" s="47"/>
      <c r="M67" s="47"/>
      <c r="N67" s="47"/>
      <c r="O67" s="45" t="n">
        <f aca="false">H67+SUM(K67:N67)</f>
        <v>800</v>
      </c>
      <c r="P67" s="49" t="n">
        <v>0</v>
      </c>
      <c r="Q67" s="50" t="n">
        <f aca="false">ROUND(P67/$O67*100,0)</f>
        <v>0</v>
      </c>
      <c r="R67" s="47" t="n">
        <v>0</v>
      </c>
      <c r="S67" s="50" t="n">
        <f aca="false">ROUND(R67/$O67*100,0)</f>
        <v>0</v>
      </c>
      <c r="T67" s="47"/>
      <c r="U67" s="50" t="n">
        <f aca="false">ROUND(T67/$O67*100,0)</f>
        <v>0</v>
      </c>
      <c r="V67" s="47"/>
      <c r="W67" s="50" t="n">
        <f aca="false">ROUND(V67/$O67*100,0)</f>
        <v>0</v>
      </c>
    </row>
    <row r="68" customFormat="false" ht="12.8" hidden="false" customHeight="false" outlineLevel="0" collapsed="false">
      <c r="A68" s="82" t="n">
        <v>110400</v>
      </c>
      <c r="B68" s="90" t="s">
        <v>390</v>
      </c>
      <c r="C68" s="98" t="n">
        <v>625001</v>
      </c>
      <c r="D68" s="86"/>
      <c r="E68" s="79" t="s">
        <v>158</v>
      </c>
      <c r="F68" s="79" t="s">
        <v>102</v>
      </c>
      <c r="G68" s="56" t="s">
        <v>179</v>
      </c>
      <c r="H68" s="45" t="n">
        <v>204</v>
      </c>
      <c r="I68" s="45" t="n">
        <v>0</v>
      </c>
      <c r="J68" s="45" t="n">
        <v>0</v>
      </c>
      <c r="K68" s="47"/>
      <c r="L68" s="47"/>
      <c r="M68" s="47"/>
      <c r="N68" s="47"/>
      <c r="O68" s="45" t="n">
        <f aca="false">H68+SUM(K68:N68)</f>
        <v>204</v>
      </c>
      <c r="P68" s="49" t="n">
        <v>37.72</v>
      </c>
      <c r="Q68" s="50" t="n">
        <f aca="false">ROUND(P68/$O68*100,0)</f>
        <v>18</v>
      </c>
      <c r="R68" s="47" t="n">
        <v>69.53</v>
      </c>
      <c r="S68" s="50" t="n">
        <f aca="false">ROUND(R68/$O68*100,0)</f>
        <v>34</v>
      </c>
      <c r="T68" s="47"/>
      <c r="U68" s="50" t="n">
        <f aca="false">ROUND(T68/$O68*100,0)</f>
        <v>0</v>
      </c>
      <c r="V68" s="47"/>
      <c r="W68" s="50" t="n">
        <f aca="false">ROUND(V68/$O68*100,0)</f>
        <v>0</v>
      </c>
    </row>
    <row r="69" customFormat="false" ht="12.8" hidden="false" customHeight="false" outlineLevel="0" collapsed="false">
      <c r="A69" s="82" t="n">
        <v>110400</v>
      </c>
      <c r="B69" s="90" t="s">
        <v>390</v>
      </c>
      <c r="C69" s="98" t="n">
        <v>625001</v>
      </c>
      <c r="D69" s="86"/>
      <c r="E69" s="79" t="s">
        <v>160</v>
      </c>
      <c r="F69" s="79" t="s">
        <v>102</v>
      </c>
      <c r="G69" s="56" t="s">
        <v>179</v>
      </c>
      <c r="H69" s="45" t="n">
        <v>36</v>
      </c>
      <c r="I69" s="45" t="n">
        <v>0</v>
      </c>
      <c r="J69" s="45" t="n">
        <v>0</v>
      </c>
      <c r="K69" s="47"/>
      <c r="L69" s="47"/>
      <c r="M69" s="47"/>
      <c r="N69" s="47"/>
      <c r="O69" s="45" t="n">
        <f aca="false">H69+SUM(K69:N69)</f>
        <v>36</v>
      </c>
      <c r="P69" s="49" t="n">
        <v>6.66</v>
      </c>
      <c r="Q69" s="50" t="n">
        <f aca="false">ROUND(P69/$O69*100,0)</f>
        <v>19</v>
      </c>
      <c r="R69" s="47" t="n">
        <v>6.66</v>
      </c>
      <c r="S69" s="50" t="n">
        <f aca="false">ROUND(R69/$O69*100,0)</f>
        <v>19</v>
      </c>
      <c r="T69" s="47"/>
      <c r="U69" s="50" t="n">
        <f aca="false">ROUND(T69/$O69*100,0)</f>
        <v>0</v>
      </c>
      <c r="V69" s="47"/>
      <c r="W69" s="50" t="n">
        <f aca="false">ROUND(V69/$O69*100,0)</f>
        <v>0</v>
      </c>
    </row>
    <row r="70" customFormat="false" ht="12.8" hidden="false" customHeight="false" outlineLevel="0" collapsed="false">
      <c r="A70" s="82" t="n">
        <v>110400</v>
      </c>
      <c r="B70" s="90" t="s">
        <v>390</v>
      </c>
      <c r="C70" s="98" t="n">
        <v>625001</v>
      </c>
      <c r="D70" s="86"/>
      <c r="E70" s="98" t="n">
        <v>41</v>
      </c>
      <c r="F70" s="79" t="s">
        <v>102</v>
      </c>
      <c r="G70" s="56" t="s">
        <v>179</v>
      </c>
      <c r="H70" s="45" t="n">
        <v>110</v>
      </c>
      <c r="I70" s="45" t="n">
        <v>0</v>
      </c>
      <c r="J70" s="45" t="n">
        <v>0</v>
      </c>
      <c r="K70" s="47"/>
      <c r="L70" s="47"/>
      <c r="M70" s="47"/>
      <c r="N70" s="47"/>
      <c r="O70" s="45" t="n">
        <f aca="false">H70+SUM(K70:N70)</f>
        <v>110</v>
      </c>
      <c r="P70" s="49" t="n">
        <v>0</v>
      </c>
      <c r="Q70" s="50" t="n">
        <f aca="false">ROUND(P70/$O70*100,0)</f>
        <v>0</v>
      </c>
      <c r="R70" s="47" t="n">
        <v>0</v>
      </c>
      <c r="S70" s="50" t="n">
        <f aca="false">ROUND(R70/$O70*100,0)</f>
        <v>0</v>
      </c>
      <c r="T70" s="47"/>
      <c r="U70" s="50" t="n">
        <f aca="false">ROUND(T70/$O70*100,0)</f>
        <v>0</v>
      </c>
      <c r="V70" s="47"/>
      <c r="W70" s="50" t="n">
        <f aca="false">ROUND(V70/$O70*100,0)</f>
        <v>0</v>
      </c>
    </row>
    <row r="71" customFormat="false" ht="12.8" hidden="false" customHeight="false" outlineLevel="0" collapsed="false">
      <c r="A71" s="82" t="n">
        <v>110400</v>
      </c>
      <c r="B71" s="90" t="s">
        <v>390</v>
      </c>
      <c r="C71" s="98" t="n">
        <v>625002</v>
      </c>
      <c r="D71" s="86"/>
      <c r="E71" s="79" t="s">
        <v>158</v>
      </c>
      <c r="F71" s="79" t="s">
        <v>102</v>
      </c>
      <c r="G71" s="56" t="s">
        <v>180</v>
      </c>
      <c r="H71" s="45" t="n">
        <v>1989</v>
      </c>
      <c r="I71" s="45" t="n">
        <v>0</v>
      </c>
      <c r="J71" s="45" t="n">
        <v>0</v>
      </c>
      <c r="K71" s="47"/>
      <c r="L71" s="47"/>
      <c r="M71" s="47"/>
      <c r="N71" s="47"/>
      <c r="O71" s="45" t="n">
        <f aca="false">H71+SUM(K71:N71)</f>
        <v>1989</v>
      </c>
      <c r="P71" s="49" t="n">
        <v>377.23</v>
      </c>
      <c r="Q71" s="50" t="n">
        <f aca="false">ROUND(P71/$O71*100,0)</f>
        <v>19</v>
      </c>
      <c r="R71" s="47" t="n">
        <v>695.65</v>
      </c>
      <c r="S71" s="50" t="n">
        <f aca="false">ROUND(R71/$O71*100,0)</f>
        <v>35</v>
      </c>
      <c r="T71" s="47"/>
      <c r="U71" s="50" t="n">
        <f aca="false">ROUND(T71/$O71*100,0)</f>
        <v>0</v>
      </c>
      <c r="V71" s="47"/>
      <c r="W71" s="50" t="n">
        <f aca="false">ROUND(V71/$O71*100,0)</f>
        <v>0</v>
      </c>
    </row>
    <row r="72" customFormat="false" ht="12.8" hidden="false" customHeight="false" outlineLevel="0" collapsed="false">
      <c r="A72" s="82" t="n">
        <v>110400</v>
      </c>
      <c r="B72" s="90" t="s">
        <v>390</v>
      </c>
      <c r="C72" s="98" t="n">
        <v>625002</v>
      </c>
      <c r="D72" s="86"/>
      <c r="E72" s="79" t="s">
        <v>160</v>
      </c>
      <c r="F72" s="79" t="s">
        <v>102</v>
      </c>
      <c r="G72" s="56" t="s">
        <v>180</v>
      </c>
      <c r="H72" s="45" t="n">
        <v>351</v>
      </c>
      <c r="I72" s="45" t="n">
        <v>0</v>
      </c>
      <c r="J72" s="45" t="n">
        <v>0</v>
      </c>
      <c r="K72" s="47"/>
      <c r="L72" s="47"/>
      <c r="M72" s="47"/>
      <c r="N72" s="47"/>
      <c r="O72" s="45" t="n">
        <f aca="false">H72+SUM(K72:N72)</f>
        <v>351</v>
      </c>
      <c r="P72" s="49" t="n">
        <v>66.57</v>
      </c>
      <c r="Q72" s="50" t="n">
        <f aca="false">ROUND(P72/$O72*100,0)</f>
        <v>19</v>
      </c>
      <c r="R72" s="47" t="n">
        <v>66.57</v>
      </c>
      <c r="S72" s="50" t="n">
        <f aca="false">ROUND(R72/$O72*100,0)</f>
        <v>19</v>
      </c>
      <c r="T72" s="47"/>
      <c r="U72" s="50" t="n">
        <f aca="false">ROUND(T72/$O72*100,0)</f>
        <v>0</v>
      </c>
      <c r="V72" s="47"/>
      <c r="W72" s="50" t="n">
        <f aca="false">ROUND(V72/$O72*100,0)</f>
        <v>0</v>
      </c>
    </row>
    <row r="73" customFormat="false" ht="12.8" hidden="false" customHeight="false" outlineLevel="0" collapsed="false">
      <c r="A73" s="82" t="n">
        <v>110400</v>
      </c>
      <c r="B73" s="90" t="s">
        <v>390</v>
      </c>
      <c r="C73" s="98" t="n">
        <v>625002</v>
      </c>
      <c r="D73" s="86"/>
      <c r="E73" s="98" t="n">
        <v>41</v>
      </c>
      <c r="F73" s="79" t="s">
        <v>102</v>
      </c>
      <c r="G73" s="56" t="s">
        <v>180</v>
      </c>
      <c r="H73" s="45" t="n">
        <v>1130</v>
      </c>
      <c r="I73" s="45" t="n">
        <v>0</v>
      </c>
      <c r="J73" s="45" t="n">
        <v>0</v>
      </c>
      <c r="K73" s="47"/>
      <c r="L73" s="47"/>
      <c r="M73" s="47"/>
      <c r="N73" s="47"/>
      <c r="O73" s="45" t="n">
        <f aca="false">H73+SUM(K73:N73)</f>
        <v>1130</v>
      </c>
      <c r="P73" s="49" t="n">
        <v>0</v>
      </c>
      <c r="Q73" s="50" t="n">
        <f aca="false">ROUND(P73/$O73*100,0)</f>
        <v>0</v>
      </c>
      <c r="R73" s="47" t="n">
        <v>0</v>
      </c>
      <c r="S73" s="50" t="n">
        <f aca="false">ROUND(R73/$O73*100,0)</f>
        <v>0</v>
      </c>
      <c r="T73" s="47"/>
      <c r="U73" s="50" t="n">
        <f aca="false">ROUND(T73/$O73*100,0)</f>
        <v>0</v>
      </c>
      <c r="V73" s="47"/>
      <c r="W73" s="50" t="n">
        <f aca="false">ROUND(V73/$O73*100,0)</f>
        <v>0</v>
      </c>
    </row>
    <row r="74" customFormat="false" ht="12.8" hidden="false" customHeight="false" outlineLevel="0" collapsed="false">
      <c r="A74" s="82" t="n">
        <v>110400</v>
      </c>
      <c r="B74" s="90" t="s">
        <v>390</v>
      </c>
      <c r="C74" s="98" t="n">
        <v>625003</v>
      </c>
      <c r="D74" s="86"/>
      <c r="E74" s="79" t="s">
        <v>158</v>
      </c>
      <c r="F74" s="79" t="s">
        <v>102</v>
      </c>
      <c r="G74" s="56" t="s">
        <v>181</v>
      </c>
      <c r="H74" s="45" t="n">
        <v>119</v>
      </c>
      <c r="I74" s="45" t="n">
        <v>0</v>
      </c>
      <c r="J74" s="45" t="n">
        <v>0</v>
      </c>
      <c r="K74" s="47"/>
      <c r="L74" s="47"/>
      <c r="M74" s="47"/>
      <c r="N74" s="47"/>
      <c r="O74" s="45" t="n">
        <f aca="false">H74+SUM(K74:N74)</f>
        <v>119</v>
      </c>
      <c r="P74" s="49" t="n">
        <v>21.56</v>
      </c>
      <c r="Q74" s="50" t="n">
        <f aca="false">ROUND(P74/$O74*100,0)</f>
        <v>18</v>
      </c>
      <c r="R74" s="47" t="n">
        <v>39.74</v>
      </c>
      <c r="S74" s="50" t="n">
        <f aca="false">ROUND(R74/$O74*100,0)</f>
        <v>33</v>
      </c>
      <c r="T74" s="47"/>
      <c r="U74" s="50" t="n">
        <f aca="false">ROUND(T74/$O74*100,0)</f>
        <v>0</v>
      </c>
      <c r="V74" s="47"/>
      <c r="W74" s="50" t="n">
        <f aca="false">ROUND(V74/$O74*100,0)</f>
        <v>0</v>
      </c>
    </row>
    <row r="75" customFormat="false" ht="12.8" hidden="false" customHeight="false" outlineLevel="0" collapsed="false">
      <c r="A75" s="82" t="n">
        <v>110400</v>
      </c>
      <c r="B75" s="90" t="s">
        <v>390</v>
      </c>
      <c r="C75" s="98" t="n">
        <v>625003</v>
      </c>
      <c r="D75" s="86"/>
      <c r="E75" s="79" t="s">
        <v>160</v>
      </c>
      <c r="F75" s="79" t="s">
        <v>102</v>
      </c>
      <c r="G75" s="56" t="s">
        <v>181</v>
      </c>
      <c r="H75" s="45" t="n">
        <v>21</v>
      </c>
      <c r="I75" s="45" t="n">
        <v>0</v>
      </c>
      <c r="J75" s="45" t="n">
        <v>0</v>
      </c>
      <c r="K75" s="47"/>
      <c r="L75" s="47"/>
      <c r="M75" s="47"/>
      <c r="N75" s="47"/>
      <c r="O75" s="45" t="n">
        <f aca="false">H75+SUM(K75:N75)</f>
        <v>21</v>
      </c>
      <c r="P75" s="49" t="n">
        <v>3.8</v>
      </c>
      <c r="Q75" s="50" t="n">
        <f aca="false">ROUND(P75/$O75*100,0)</f>
        <v>18</v>
      </c>
      <c r="R75" s="47" t="n">
        <v>3.8</v>
      </c>
      <c r="S75" s="50" t="n">
        <f aca="false">ROUND(R75/$O75*100,0)</f>
        <v>18</v>
      </c>
      <c r="T75" s="47"/>
      <c r="U75" s="50" t="n">
        <f aca="false">ROUND(T75/$O75*100,0)</f>
        <v>0</v>
      </c>
      <c r="V75" s="47"/>
      <c r="W75" s="50" t="n">
        <f aca="false">ROUND(V75/$O75*100,0)</f>
        <v>0</v>
      </c>
    </row>
    <row r="76" customFormat="false" ht="12.8" hidden="false" customHeight="false" outlineLevel="0" collapsed="false">
      <c r="A76" s="82" t="n">
        <v>110400</v>
      </c>
      <c r="B76" s="90" t="s">
        <v>390</v>
      </c>
      <c r="C76" s="98" t="n">
        <v>625003</v>
      </c>
      <c r="D76" s="86"/>
      <c r="E76" s="98" t="n">
        <v>41</v>
      </c>
      <c r="F76" s="79" t="s">
        <v>102</v>
      </c>
      <c r="G76" s="56" t="s">
        <v>181</v>
      </c>
      <c r="H76" s="45" t="n">
        <v>60</v>
      </c>
      <c r="I76" s="45" t="n">
        <v>0</v>
      </c>
      <c r="J76" s="45" t="n">
        <v>0</v>
      </c>
      <c r="K76" s="47"/>
      <c r="L76" s="47"/>
      <c r="M76" s="47"/>
      <c r="N76" s="47"/>
      <c r="O76" s="45" t="n">
        <f aca="false">H76+SUM(K76:N76)</f>
        <v>60</v>
      </c>
      <c r="P76" s="49" t="n">
        <v>0</v>
      </c>
      <c r="Q76" s="50" t="n">
        <f aca="false">ROUND(P76/$O76*100,0)</f>
        <v>0</v>
      </c>
      <c r="R76" s="47" t="n">
        <v>0</v>
      </c>
      <c r="S76" s="50" t="n">
        <f aca="false">ROUND(R76/$O76*100,0)</f>
        <v>0</v>
      </c>
      <c r="T76" s="47"/>
      <c r="U76" s="50" t="n">
        <f aca="false">ROUND(T76/$O76*100,0)</f>
        <v>0</v>
      </c>
      <c r="V76" s="47"/>
      <c r="W76" s="50" t="n">
        <f aca="false">ROUND(V76/$O76*100,0)</f>
        <v>0</v>
      </c>
    </row>
    <row r="77" customFormat="false" ht="12.8" hidden="false" customHeight="false" outlineLevel="0" collapsed="false">
      <c r="A77" s="82" t="n">
        <v>110400</v>
      </c>
      <c r="B77" s="90" t="s">
        <v>390</v>
      </c>
      <c r="C77" s="98" t="n">
        <v>625004</v>
      </c>
      <c r="D77" s="86"/>
      <c r="E77" s="79" t="s">
        <v>158</v>
      </c>
      <c r="F77" s="79" t="s">
        <v>102</v>
      </c>
      <c r="G77" s="56" t="s">
        <v>182</v>
      </c>
      <c r="H77" s="45" t="n">
        <v>434</v>
      </c>
      <c r="I77" s="45" t="n">
        <v>0</v>
      </c>
      <c r="J77" s="45" t="n">
        <v>0</v>
      </c>
      <c r="K77" s="47"/>
      <c r="L77" s="47"/>
      <c r="M77" s="47"/>
      <c r="N77" s="47"/>
      <c r="O77" s="45" t="n">
        <f aca="false">H77+SUM(K77:N77)</f>
        <v>434</v>
      </c>
      <c r="P77" s="49" t="n">
        <v>80.83</v>
      </c>
      <c r="Q77" s="50" t="n">
        <f aca="false">ROUND(P77/$O77*100,0)</f>
        <v>19</v>
      </c>
      <c r="R77" s="47" t="n">
        <v>149.05</v>
      </c>
      <c r="S77" s="50" t="n">
        <f aca="false">ROUND(R77/$O77*100,0)</f>
        <v>34</v>
      </c>
      <c r="T77" s="47"/>
      <c r="U77" s="50" t="n">
        <f aca="false">ROUND(T77/$O77*100,0)</f>
        <v>0</v>
      </c>
      <c r="V77" s="47"/>
      <c r="W77" s="50" t="n">
        <f aca="false">ROUND(V77/$O77*100,0)</f>
        <v>0</v>
      </c>
    </row>
    <row r="78" customFormat="false" ht="12.8" hidden="false" customHeight="false" outlineLevel="0" collapsed="false">
      <c r="A78" s="82" t="n">
        <v>110400</v>
      </c>
      <c r="B78" s="90" t="s">
        <v>390</v>
      </c>
      <c r="C78" s="98" t="n">
        <v>625004</v>
      </c>
      <c r="D78" s="86"/>
      <c r="E78" s="79" t="s">
        <v>160</v>
      </c>
      <c r="F78" s="79" t="s">
        <v>102</v>
      </c>
      <c r="G78" s="56" t="s">
        <v>182</v>
      </c>
      <c r="H78" s="45" t="n">
        <v>76</v>
      </c>
      <c r="I78" s="45" t="n">
        <v>0</v>
      </c>
      <c r="J78" s="45" t="n">
        <v>0</v>
      </c>
      <c r="K78" s="47"/>
      <c r="L78" s="47"/>
      <c r="M78" s="47"/>
      <c r="N78" s="47"/>
      <c r="O78" s="45" t="n">
        <f aca="false">H78+SUM(K78:N78)</f>
        <v>76</v>
      </c>
      <c r="P78" s="49" t="n">
        <v>14.27</v>
      </c>
      <c r="Q78" s="50" t="n">
        <f aca="false">ROUND(P78/$O78*100,0)</f>
        <v>19</v>
      </c>
      <c r="R78" s="47" t="n">
        <v>14.27</v>
      </c>
      <c r="S78" s="50" t="n">
        <f aca="false">ROUND(R78/$O78*100,0)</f>
        <v>19</v>
      </c>
      <c r="T78" s="47"/>
      <c r="U78" s="50" t="n">
        <f aca="false">ROUND(T78/$O78*100,0)</f>
        <v>0</v>
      </c>
      <c r="V78" s="47"/>
      <c r="W78" s="50" t="n">
        <f aca="false">ROUND(V78/$O78*100,0)</f>
        <v>0</v>
      </c>
    </row>
    <row r="79" customFormat="false" ht="12.8" hidden="false" customHeight="false" outlineLevel="0" collapsed="false">
      <c r="A79" s="82" t="n">
        <v>110400</v>
      </c>
      <c r="B79" s="90" t="s">
        <v>390</v>
      </c>
      <c r="C79" s="98" t="n">
        <v>625004</v>
      </c>
      <c r="D79" s="86"/>
      <c r="E79" s="98" t="n">
        <v>41</v>
      </c>
      <c r="F79" s="79" t="s">
        <v>102</v>
      </c>
      <c r="G79" s="56" t="s">
        <v>182</v>
      </c>
      <c r="H79" s="45" t="n">
        <v>240</v>
      </c>
      <c r="I79" s="45" t="n">
        <v>0</v>
      </c>
      <c r="J79" s="45" t="n">
        <v>0</v>
      </c>
      <c r="K79" s="47"/>
      <c r="L79" s="47"/>
      <c r="M79" s="47"/>
      <c r="N79" s="47"/>
      <c r="O79" s="45" t="n">
        <f aca="false">H79+SUM(K79:N79)</f>
        <v>240</v>
      </c>
      <c r="P79" s="49" t="n">
        <v>0</v>
      </c>
      <c r="Q79" s="50" t="n">
        <f aca="false">ROUND(P79/$O79*100,0)</f>
        <v>0</v>
      </c>
      <c r="R79" s="47" t="n">
        <v>0</v>
      </c>
      <c r="S79" s="50" t="n">
        <f aca="false">ROUND(R79/$O79*100,0)</f>
        <v>0</v>
      </c>
      <c r="T79" s="47"/>
      <c r="U79" s="50" t="n">
        <f aca="false">ROUND(T79/$O79*100,0)</f>
        <v>0</v>
      </c>
      <c r="V79" s="47"/>
      <c r="W79" s="50" t="n">
        <f aca="false">ROUND(V79/$O79*100,0)</f>
        <v>0</v>
      </c>
    </row>
    <row r="80" customFormat="false" ht="12.8" hidden="false" customHeight="false" outlineLevel="0" collapsed="false">
      <c r="A80" s="82" t="n">
        <v>110400</v>
      </c>
      <c r="B80" s="90" t="s">
        <v>390</v>
      </c>
      <c r="C80" s="98" t="n">
        <v>625005</v>
      </c>
      <c r="D80" s="86"/>
      <c r="E80" s="79" t="s">
        <v>158</v>
      </c>
      <c r="F80" s="79" t="s">
        <v>102</v>
      </c>
      <c r="G80" s="56" t="s">
        <v>183</v>
      </c>
      <c r="H80" s="45" t="n">
        <v>145</v>
      </c>
      <c r="I80" s="45" t="n">
        <v>0</v>
      </c>
      <c r="J80" s="45" t="n">
        <v>0</v>
      </c>
      <c r="K80" s="47"/>
      <c r="L80" s="47"/>
      <c r="M80" s="47"/>
      <c r="N80" s="47"/>
      <c r="O80" s="45" t="n">
        <f aca="false">H80+SUM(K80:N80)</f>
        <v>145</v>
      </c>
      <c r="P80" s="49" t="n">
        <v>26.94</v>
      </c>
      <c r="Q80" s="50" t="n">
        <f aca="false">ROUND(P80/$O80*100,0)</f>
        <v>19</v>
      </c>
      <c r="R80" s="47" t="n">
        <v>49.66</v>
      </c>
      <c r="S80" s="50" t="n">
        <f aca="false">ROUND(R80/$O80*100,0)</f>
        <v>34</v>
      </c>
      <c r="T80" s="47"/>
      <c r="U80" s="50" t="n">
        <f aca="false">ROUND(T80/$O80*100,0)</f>
        <v>0</v>
      </c>
      <c r="V80" s="47"/>
      <c r="W80" s="50" t="n">
        <f aca="false">ROUND(V80/$O80*100,0)</f>
        <v>0</v>
      </c>
    </row>
    <row r="81" customFormat="false" ht="12.8" hidden="false" customHeight="false" outlineLevel="0" collapsed="false">
      <c r="A81" s="82" t="n">
        <v>110400</v>
      </c>
      <c r="B81" s="90" t="s">
        <v>390</v>
      </c>
      <c r="C81" s="98" t="n">
        <v>625005</v>
      </c>
      <c r="D81" s="86"/>
      <c r="E81" s="79" t="s">
        <v>160</v>
      </c>
      <c r="F81" s="79" t="s">
        <v>102</v>
      </c>
      <c r="G81" s="56" t="s">
        <v>183</v>
      </c>
      <c r="H81" s="45" t="n">
        <v>25</v>
      </c>
      <c r="I81" s="45" t="n">
        <v>0</v>
      </c>
      <c r="J81" s="45" t="n">
        <v>0</v>
      </c>
      <c r="K81" s="47"/>
      <c r="L81" s="47"/>
      <c r="M81" s="47"/>
      <c r="N81" s="47"/>
      <c r="O81" s="45" t="n">
        <f aca="false">H81+SUM(K81:N81)</f>
        <v>25</v>
      </c>
      <c r="P81" s="49" t="n">
        <v>4.76</v>
      </c>
      <c r="Q81" s="50" t="n">
        <f aca="false">ROUND(P81/$O81*100,0)</f>
        <v>19</v>
      </c>
      <c r="R81" s="47" t="n">
        <v>4.76</v>
      </c>
      <c r="S81" s="50" t="n">
        <f aca="false">ROUND(R81/$O81*100,0)</f>
        <v>19</v>
      </c>
      <c r="T81" s="47"/>
      <c r="U81" s="50" t="n">
        <f aca="false">ROUND(T81/$O81*100,0)</f>
        <v>0</v>
      </c>
      <c r="V81" s="47"/>
      <c r="W81" s="50" t="n">
        <f aca="false">ROUND(V81/$O81*100,0)</f>
        <v>0</v>
      </c>
    </row>
    <row r="82" customFormat="false" ht="12.8" hidden="false" customHeight="false" outlineLevel="0" collapsed="false">
      <c r="A82" s="82" t="n">
        <v>110400</v>
      </c>
      <c r="B82" s="90" t="s">
        <v>390</v>
      </c>
      <c r="C82" s="98" t="n">
        <v>625005</v>
      </c>
      <c r="D82" s="86"/>
      <c r="E82" s="98" t="n">
        <v>41</v>
      </c>
      <c r="F82" s="79" t="s">
        <v>102</v>
      </c>
      <c r="G82" s="56" t="s">
        <v>183</v>
      </c>
      <c r="H82" s="45" t="n">
        <v>80</v>
      </c>
      <c r="I82" s="45" t="n">
        <v>0</v>
      </c>
      <c r="J82" s="45" t="n">
        <v>0</v>
      </c>
      <c r="K82" s="47"/>
      <c r="L82" s="47"/>
      <c r="M82" s="47"/>
      <c r="N82" s="47"/>
      <c r="O82" s="45" t="n">
        <f aca="false">H82+SUM(K82:N82)</f>
        <v>80</v>
      </c>
      <c r="P82" s="49" t="n">
        <v>0</v>
      </c>
      <c r="Q82" s="50" t="n">
        <f aca="false">ROUND(P82/$O82*100,0)</f>
        <v>0</v>
      </c>
      <c r="R82" s="47" t="n">
        <v>0</v>
      </c>
      <c r="S82" s="50" t="n">
        <f aca="false">ROUND(R82/$O82*100,0)</f>
        <v>0</v>
      </c>
      <c r="T82" s="47"/>
      <c r="U82" s="50" t="n">
        <f aca="false">ROUND(T82/$O82*100,0)</f>
        <v>0</v>
      </c>
      <c r="V82" s="47"/>
      <c r="W82" s="50" t="n">
        <f aca="false">ROUND(V82/$O82*100,0)</f>
        <v>0</v>
      </c>
    </row>
    <row r="83" customFormat="false" ht="12.8" hidden="false" customHeight="false" outlineLevel="0" collapsed="false">
      <c r="A83" s="82" t="n">
        <v>110400</v>
      </c>
      <c r="B83" s="90" t="s">
        <v>390</v>
      </c>
      <c r="C83" s="98" t="n">
        <v>625007</v>
      </c>
      <c r="D83" s="86"/>
      <c r="E83" s="79" t="s">
        <v>158</v>
      </c>
      <c r="F83" s="79" t="s">
        <v>102</v>
      </c>
      <c r="G83" s="56" t="s">
        <v>184</v>
      </c>
      <c r="H83" s="45" t="n">
        <v>688</v>
      </c>
      <c r="I83" s="45" t="n">
        <v>0</v>
      </c>
      <c r="J83" s="45" t="n">
        <v>0</v>
      </c>
      <c r="K83" s="47"/>
      <c r="L83" s="47"/>
      <c r="M83" s="47"/>
      <c r="N83" s="47"/>
      <c r="O83" s="45" t="n">
        <f aca="false">H83+SUM(K83:N83)</f>
        <v>688</v>
      </c>
      <c r="P83" s="49" t="n">
        <v>127.98</v>
      </c>
      <c r="Q83" s="50" t="n">
        <f aca="false">ROUND(P83/$O83*100,0)</f>
        <v>19</v>
      </c>
      <c r="R83" s="47" t="n">
        <v>235.98</v>
      </c>
      <c r="S83" s="50" t="n">
        <f aca="false">ROUND(R83/$O83*100,0)</f>
        <v>34</v>
      </c>
      <c r="T83" s="47"/>
      <c r="U83" s="50" t="n">
        <f aca="false">ROUND(T83/$O83*100,0)</f>
        <v>0</v>
      </c>
      <c r="V83" s="47"/>
      <c r="W83" s="50" t="n">
        <f aca="false">ROUND(V83/$O83*100,0)</f>
        <v>0</v>
      </c>
    </row>
    <row r="84" customFormat="false" ht="12.8" hidden="false" customHeight="false" outlineLevel="0" collapsed="false">
      <c r="A84" s="82" t="n">
        <v>110400</v>
      </c>
      <c r="B84" s="90" t="s">
        <v>390</v>
      </c>
      <c r="C84" s="98" t="n">
        <v>625007</v>
      </c>
      <c r="D84" s="86"/>
      <c r="E84" s="79" t="s">
        <v>160</v>
      </c>
      <c r="F84" s="79" t="s">
        <v>102</v>
      </c>
      <c r="G84" s="56" t="s">
        <v>184</v>
      </c>
      <c r="H84" s="45" t="n">
        <v>122</v>
      </c>
      <c r="I84" s="45" t="n">
        <v>0</v>
      </c>
      <c r="J84" s="45" t="n">
        <v>0</v>
      </c>
      <c r="K84" s="47"/>
      <c r="L84" s="47"/>
      <c r="M84" s="47"/>
      <c r="N84" s="47"/>
      <c r="O84" s="45" t="n">
        <f aca="false">H84+SUM(K84:N84)</f>
        <v>122</v>
      </c>
      <c r="P84" s="49" t="n">
        <v>22.58</v>
      </c>
      <c r="Q84" s="50" t="n">
        <f aca="false">ROUND(P84/$O84*100,0)</f>
        <v>19</v>
      </c>
      <c r="R84" s="47" t="n">
        <v>22.58</v>
      </c>
      <c r="S84" s="50" t="n">
        <f aca="false">ROUND(R84/$O84*100,0)</f>
        <v>19</v>
      </c>
      <c r="T84" s="47"/>
      <c r="U84" s="50" t="n">
        <f aca="false">ROUND(T84/$O84*100,0)</f>
        <v>0</v>
      </c>
      <c r="V84" s="47"/>
      <c r="W84" s="50" t="n">
        <f aca="false">ROUND(V84/$O84*100,0)</f>
        <v>0</v>
      </c>
    </row>
    <row r="85" customFormat="false" ht="12.8" hidden="false" customHeight="false" outlineLevel="0" collapsed="false">
      <c r="A85" s="82" t="n">
        <v>110400</v>
      </c>
      <c r="B85" s="90" t="s">
        <v>390</v>
      </c>
      <c r="C85" s="98" t="n">
        <v>625007</v>
      </c>
      <c r="D85" s="86"/>
      <c r="E85" s="98" t="n">
        <v>41</v>
      </c>
      <c r="F85" s="79" t="s">
        <v>102</v>
      </c>
      <c r="G85" s="56" t="s">
        <v>184</v>
      </c>
      <c r="H85" s="45" t="n">
        <v>383</v>
      </c>
      <c r="I85" s="45" t="n">
        <v>0</v>
      </c>
      <c r="J85" s="45" t="n">
        <v>0</v>
      </c>
      <c r="K85" s="47"/>
      <c r="L85" s="47"/>
      <c r="M85" s="47"/>
      <c r="N85" s="47"/>
      <c r="O85" s="45" t="n">
        <f aca="false">H85+SUM(K85:N85)</f>
        <v>383</v>
      </c>
      <c r="P85" s="49" t="n">
        <v>0</v>
      </c>
      <c r="Q85" s="50" t="n">
        <f aca="false">ROUND(P85/$O85*100,0)</f>
        <v>0</v>
      </c>
      <c r="R85" s="47" t="n">
        <v>0</v>
      </c>
      <c r="S85" s="50" t="n">
        <f aca="false">ROUND(R85/$O85*100,0)</f>
        <v>0</v>
      </c>
      <c r="T85" s="47"/>
      <c r="U85" s="50" t="n">
        <f aca="false">ROUND(T85/$O85*100,0)</f>
        <v>0</v>
      </c>
      <c r="V85" s="47"/>
      <c r="W85" s="50" t="n">
        <f aca="false">ROUND(V85/$O85*100,0)</f>
        <v>0</v>
      </c>
    </row>
    <row r="86" customFormat="false" ht="12.8" hidden="false" customHeight="false" outlineLevel="0" collapsed="false">
      <c r="A86" s="82" t="n">
        <v>110400</v>
      </c>
      <c r="B86" s="90" t="s">
        <v>390</v>
      </c>
      <c r="C86" s="98" t="n">
        <v>620</v>
      </c>
      <c r="D86" s="86"/>
      <c r="E86" s="90" t="s">
        <v>280</v>
      </c>
      <c r="F86" s="79" t="s">
        <v>102</v>
      </c>
      <c r="G86" s="56" t="s">
        <v>186</v>
      </c>
      <c r="H86" s="45" t="n">
        <f aca="false">SUM(H65:H85)</f>
        <v>8713</v>
      </c>
      <c r="I86" s="53" t="n">
        <v>0</v>
      </c>
      <c r="J86" s="53" t="n">
        <v>0</v>
      </c>
      <c r="K86" s="45" t="n">
        <f aca="false">SUM(K65:K85)</f>
        <v>0</v>
      </c>
      <c r="L86" s="45" t="n">
        <f aca="false">SUM(L65:L85)</f>
        <v>0</v>
      </c>
      <c r="M86" s="45" t="n">
        <f aca="false">SUM(M65:M85)</f>
        <v>0</v>
      </c>
      <c r="N86" s="45" t="n">
        <f aca="false">SUM(N65:N85)</f>
        <v>0</v>
      </c>
      <c r="O86" s="45" t="n">
        <f aca="false">SUM(O65:O85)</f>
        <v>8713</v>
      </c>
      <c r="P86" s="49" t="n">
        <f aca="false">SUM(P65:P85)</f>
        <v>1107.9</v>
      </c>
      <c r="Q86" s="50" t="n">
        <f aca="false">ROUND(P86/$O86*100,0)</f>
        <v>13</v>
      </c>
      <c r="R86" s="45" t="n">
        <f aca="false">SUM(R65:R85)</f>
        <v>1902.68</v>
      </c>
      <c r="S86" s="50" t="n">
        <f aca="false">ROUND(R86/$O86*100,0)</f>
        <v>22</v>
      </c>
      <c r="T86" s="45" t="n">
        <f aca="false">SUM(T65:T85)</f>
        <v>0</v>
      </c>
      <c r="U86" s="50" t="n">
        <f aca="false">ROUND(T86/$O86*100,0)</f>
        <v>0</v>
      </c>
      <c r="V86" s="45" t="n">
        <f aca="false">SUM(V65:V85)</f>
        <v>0</v>
      </c>
      <c r="W86" s="50" t="n">
        <f aca="false">ROUND(V86/$O86*100,0)</f>
        <v>0</v>
      </c>
    </row>
    <row r="87" customFormat="false" ht="12.8" hidden="false" customHeight="false" outlineLevel="0" collapsed="false">
      <c r="A87" s="82" t="n">
        <v>110400</v>
      </c>
      <c r="B87" s="90" t="s">
        <v>390</v>
      </c>
      <c r="C87" s="97" t="n">
        <v>637014</v>
      </c>
      <c r="D87" s="73"/>
      <c r="E87" s="98" t="n">
        <v>41</v>
      </c>
      <c r="F87" s="74" t="s">
        <v>102</v>
      </c>
      <c r="G87" s="43" t="s">
        <v>191</v>
      </c>
      <c r="H87" s="53" t="n">
        <v>2656</v>
      </c>
      <c r="I87" s="45" t="n">
        <v>0</v>
      </c>
      <c r="J87" s="45" t="n">
        <v>0</v>
      </c>
      <c r="K87" s="54"/>
      <c r="L87" s="54"/>
      <c r="M87" s="54"/>
      <c r="N87" s="54"/>
      <c r="O87" s="45" t="n">
        <f aca="false">H87+SUM(K87:N87)</f>
        <v>2656</v>
      </c>
      <c r="P87" s="55" t="n">
        <v>0</v>
      </c>
      <c r="Q87" s="50" t="n">
        <f aca="false">ROUND(P87/$O87*100,0)</f>
        <v>0</v>
      </c>
      <c r="R87" s="54" t="n">
        <v>940.8</v>
      </c>
      <c r="S87" s="50" t="n">
        <f aca="false">ROUND(R87/$O87*100,0)</f>
        <v>35</v>
      </c>
      <c r="T87" s="54"/>
      <c r="U87" s="50" t="n">
        <f aca="false">ROUND(T87/$O87*100,0)</f>
        <v>0</v>
      </c>
      <c r="V87" s="54"/>
      <c r="W87" s="50" t="n">
        <f aca="false">ROUND(V87/$O87*100,0)</f>
        <v>0</v>
      </c>
    </row>
    <row r="88" customFormat="false" ht="12.8" hidden="false" customHeight="false" outlineLevel="0" collapsed="false">
      <c r="A88" s="82" t="n">
        <v>110400</v>
      </c>
      <c r="B88" s="90" t="s">
        <v>390</v>
      </c>
      <c r="C88" s="97" t="n">
        <v>637016</v>
      </c>
      <c r="D88" s="73"/>
      <c r="E88" s="98" t="n">
        <v>41</v>
      </c>
      <c r="F88" s="74" t="s">
        <v>102</v>
      </c>
      <c r="G88" s="43" t="s">
        <v>203</v>
      </c>
      <c r="H88" s="53" t="n">
        <v>240</v>
      </c>
      <c r="I88" s="45" t="n">
        <v>0</v>
      </c>
      <c r="J88" s="45" t="n">
        <v>0</v>
      </c>
      <c r="K88" s="54"/>
      <c r="L88" s="54"/>
      <c r="M88" s="54"/>
      <c r="N88" s="54"/>
      <c r="O88" s="45" t="n">
        <f aca="false">H88+SUM(K88:N88)</f>
        <v>240</v>
      </c>
      <c r="P88" s="55" t="n">
        <v>15.18</v>
      </c>
      <c r="Q88" s="50" t="n">
        <f aca="false">ROUND(P88/$O88*100,0)</f>
        <v>6</v>
      </c>
      <c r="R88" s="54" t="n">
        <v>43.33</v>
      </c>
      <c r="S88" s="50" t="n">
        <f aca="false">ROUND(R88/$O88*100,0)</f>
        <v>18</v>
      </c>
      <c r="T88" s="54"/>
      <c r="U88" s="50" t="n">
        <f aca="false">ROUND(T88/$O88*100,0)</f>
        <v>0</v>
      </c>
      <c r="V88" s="54"/>
      <c r="W88" s="50" t="n">
        <f aca="false">ROUND(V88/$O88*100,0)</f>
        <v>0</v>
      </c>
    </row>
    <row r="89" customFormat="false" ht="12.8" hidden="false" customHeight="false" outlineLevel="0" collapsed="false">
      <c r="A89" s="82" t="n">
        <v>110400</v>
      </c>
      <c r="B89" s="79"/>
      <c r="C89" s="79"/>
      <c r="D89" s="96"/>
      <c r="E89" s="79"/>
      <c r="F89" s="79"/>
      <c r="G89" s="57" t="s">
        <v>78</v>
      </c>
      <c r="H89" s="41" t="n">
        <f aca="false">H64+SUM(H86:H88)</f>
        <v>36539</v>
      </c>
      <c r="I89" s="41" t="n">
        <f aca="false">I64+SUM(I86:I88)</f>
        <v>0</v>
      </c>
      <c r="J89" s="41" t="n">
        <f aca="false">J64+SUM(J86:J88)</f>
        <v>0</v>
      </c>
      <c r="K89" s="41" t="n">
        <f aca="false">K64+SUM(K86:K88)</f>
        <v>0</v>
      </c>
      <c r="L89" s="41" t="n">
        <f aca="false">L64+SUM(L86:L88)</f>
        <v>0</v>
      </c>
      <c r="M89" s="41" t="n">
        <f aca="false">M64+SUM(M86:M88)</f>
        <v>0</v>
      </c>
      <c r="N89" s="41" t="n">
        <f aca="false">N64+SUM(N86:N88)</f>
        <v>0</v>
      </c>
      <c r="O89" s="41" t="n">
        <f aca="false">O64+SUM(O86:O88)</f>
        <v>36539</v>
      </c>
      <c r="P89" s="37" t="n">
        <f aca="false">P64+SUM(P86:P88)</f>
        <v>4293.08</v>
      </c>
      <c r="Q89" s="40" t="n">
        <f aca="false">ROUND(P89/$O89*100,0)</f>
        <v>12</v>
      </c>
      <c r="R89" s="41" t="n">
        <f aca="false">R64+SUM(R86:R88)</f>
        <v>8241.34</v>
      </c>
      <c r="S89" s="40" t="n">
        <f aca="false">ROUND(R89/$O89*100,0)</f>
        <v>23</v>
      </c>
      <c r="T89" s="41" t="n">
        <f aca="false">T64+SUM(T86:T88)</f>
        <v>0</v>
      </c>
      <c r="U89" s="40" t="n">
        <f aca="false">ROUND(T89/$O89*100,0)</f>
        <v>0</v>
      </c>
      <c r="V89" s="41" t="n">
        <f aca="false">V64+SUM(V86:V88)</f>
        <v>0</v>
      </c>
      <c r="W89" s="40" t="n">
        <f aca="false">ROUND(V89/$O89*100,0)</f>
        <v>0</v>
      </c>
    </row>
    <row r="90" customFormat="false" ht="12.8" hidden="false" customHeight="false" outlineLevel="0" collapsed="false">
      <c r="A90" s="82" t="n">
        <v>110000</v>
      </c>
      <c r="B90" s="79"/>
      <c r="C90" s="79"/>
      <c r="D90" s="96"/>
      <c r="E90" s="79"/>
      <c r="F90" s="79"/>
      <c r="G90" s="57" t="s">
        <v>216</v>
      </c>
      <c r="H90" s="41" t="n">
        <f aca="false">H22+H28+H57+H89</f>
        <v>122673</v>
      </c>
      <c r="I90" s="41" t="n">
        <f aca="false">I22+I28+I57+I89</f>
        <v>119464</v>
      </c>
      <c r="J90" s="41" t="n">
        <f aca="false">J22+J28+J57+J89</f>
        <v>114982</v>
      </c>
      <c r="K90" s="41" t="n">
        <f aca="false">K22+K28+K57+K89</f>
        <v>0</v>
      </c>
      <c r="L90" s="41" t="n">
        <f aca="false">L22+L28+L57+L89</f>
        <v>0</v>
      </c>
      <c r="M90" s="41" t="n">
        <f aca="false">M22+M28+M57+M89</f>
        <v>0</v>
      </c>
      <c r="N90" s="41" t="n">
        <f aca="false">N22+N28+N57+N89</f>
        <v>0</v>
      </c>
      <c r="O90" s="41" t="n">
        <f aca="false">O22+O28+O57+O89</f>
        <v>122673</v>
      </c>
      <c r="P90" s="37" t="n">
        <f aca="false">P22+P28+P57+P89</f>
        <v>10882.62</v>
      </c>
      <c r="Q90" s="40" t="n">
        <f aca="false">ROUND(P90/$O90*100,0)</f>
        <v>9</v>
      </c>
      <c r="R90" s="41" t="n">
        <f aca="false">R22+R28+R57+R89</f>
        <v>17884.33</v>
      </c>
      <c r="S90" s="40" t="n">
        <f aca="false">ROUND(R90/$O90*100,0)</f>
        <v>15</v>
      </c>
      <c r="T90" s="41" t="n">
        <f aca="false">T22+T28+T57+T89</f>
        <v>0</v>
      </c>
      <c r="U90" s="40" t="n">
        <f aca="false">ROUND(T90/$O90*100,0)</f>
        <v>0</v>
      </c>
      <c r="V90" s="41" t="n">
        <f aca="false">V22+V28+V57+V89</f>
        <v>0</v>
      </c>
      <c r="W90" s="40" t="n">
        <f aca="false">ROUND(V90/$O90*100,0)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404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120100</v>
      </c>
      <c r="B3" s="79" t="s">
        <v>405</v>
      </c>
      <c r="C3" s="74" t="n">
        <v>611</v>
      </c>
      <c r="D3" s="84"/>
      <c r="E3" s="98" t="n">
        <v>41</v>
      </c>
      <c r="F3" s="74" t="s">
        <v>102</v>
      </c>
      <c r="G3" s="63" t="s">
        <v>175</v>
      </c>
      <c r="H3" s="53" t="n">
        <v>6171</v>
      </c>
      <c r="I3" s="85" t="n">
        <v>11190</v>
      </c>
      <c r="J3" s="85" t="n">
        <v>12250</v>
      </c>
      <c r="K3" s="54"/>
      <c r="L3" s="54"/>
      <c r="M3" s="54"/>
      <c r="N3" s="54"/>
      <c r="O3" s="45" t="n">
        <f aca="false">H3+SUM(K3:N3)</f>
        <v>6171</v>
      </c>
      <c r="P3" s="55" t="n">
        <v>3251</v>
      </c>
      <c r="Q3" s="50" t="n">
        <f aca="false">ROUND(P3/$O3*100,0)</f>
        <v>53</v>
      </c>
      <c r="R3" s="54" t="n">
        <v>4930.57</v>
      </c>
      <c r="S3" s="50" t="n">
        <f aca="false">ROUND(R3/$O3*100,0)</f>
        <v>80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120100</v>
      </c>
      <c r="B4" s="79" t="s">
        <v>405</v>
      </c>
      <c r="C4" s="97" t="n">
        <v>610</v>
      </c>
      <c r="D4" s="73"/>
      <c r="E4" s="98" t="n">
        <v>41</v>
      </c>
      <c r="F4" s="74" t="s">
        <v>102</v>
      </c>
      <c r="G4" s="43" t="s">
        <v>176</v>
      </c>
      <c r="H4" s="45" t="n">
        <f aca="false">SUM(H3:H3)</f>
        <v>6171</v>
      </c>
      <c r="I4" s="45" t="n">
        <f aca="false">SUM(I3:I3)</f>
        <v>11190</v>
      </c>
      <c r="J4" s="45" t="n">
        <f aca="false">SUM(J3:J3)</f>
        <v>12250</v>
      </c>
      <c r="K4" s="45" t="n">
        <f aca="false">SUM(K3:K3)</f>
        <v>0</v>
      </c>
      <c r="L4" s="45" t="n">
        <f aca="false">SUM(L3:L3)</f>
        <v>0</v>
      </c>
      <c r="M4" s="45" t="n">
        <f aca="false">SUM(M3:M3)</f>
        <v>0</v>
      </c>
      <c r="N4" s="45" t="n">
        <f aca="false">SUM(N3:N3)</f>
        <v>0</v>
      </c>
      <c r="O4" s="45" t="n">
        <f aca="false">SUM(O3:O3)</f>
        <v>6171</v>
      </c>
      <c r="P4" s="49" t="n">
        <f aca="false">SUM(P3:P3)</f>
        <v>3251</v>
      </c>
      <c r="Q4" s="50" t="n">
        <f aca="false">ROUND(P4/$O4*100,0)</f>
        <v>53</v>
      </c>
      <c r="R4" s="45" t="n">
        <f aca="false">SUM(R3:R3)</f>
        <v>4930.57</v>
      </c>
      <c r="S4" s="50" t="n">
        <f aca="false">ROUND(R4/$O4*100,0)</f>
        <v>80</v>
      </c>
      <c r="T4" s="45" t="n">
        <f aca="false">SUM(T3:T3)</f>
        <v>0</v>
      </c>
      <c r="U4" s="50" t="n">
        <f aca="false">ROUND(T4/$O4*100,0)</f>
        <v>0</v>
      </c>
      <c r="V4" s="45" t="n">
        <f aca="false">SUM(V3:V3)</f>
        <v>0</v>
      </c>
      <c r="W4" s="50" t="n">
        <f aca="false">ROUND(V4/$O4*100,0)</f>
        <v>0</v>
      </c>
    </row>
    <row r="5" customFormat="false" ht="12.8" hidden="false" customHeight="false" outlineLevel="0" collapsed="false">
      <c r="A5" s="82" t="n">
        <v>120100</v>
      </c>
      <c r="B5" s="79" t="s">
        <v>405</v>
      </c>
      <c r="C5" s="97" t="n">
        <v>621</v>
      </c>
      <c r="D5" s="73"/>
      <c r="E5" s="98" t="n">
        <v>41</v>
      </c>
      <c r="F5" s="74" t="s">
        <v>102</v>
      </c>
      <c r="G5" s="43" t="s">
        <v>177</v>
      </c>
      <c r="H5" s="45" t="n">
        <v>388</v>
      </c>
      <c r="I5" s="45" t="n">
        <v>1120</v>
      </c>
      <c r="J5" s="45" t="n">
        <f aca="false">J4*0.1</f>
        <v>1225</v>
      </c>
      <c r="K5" s="47"/>
      <c r="L5" s="47"/>
      <c r="M5" s="47"/>
      <c r="N5" s="47"/>
      <c r="O5" s="45" t="n">
        <f aca="false">H5+SUM(K5:N5)</f>
        <v>388</v>
      </c>
      <c r="P5" s="49" t="n">
        <v>221.8</v>
      </c>
      <c r="Q5" s="50" t="n">
        <f aca="false">ROUND(P5/$O5*100,0)</f>
        <v>57</v>
      </c>
      <c r="R5" s="47" t="n">
        <v>328.35</v>
      </c>
      <c r="S5" s="50" t="n">
        <f aca="false">ROUND(R5/$O5*100,0)</f>
        <v>85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82" t="n">
        <v>120100</v>
      </c>
      <c r="B6" s="79" t="s">
        <v>405</v>
      </c>
      <c r="C6" s="97" t="n">
        <v>623</v>
      </c>
      <c r="D6" s="73"/>
      <c r="E6" s="98" t="n">
        <v>41</v>
      </c>
      <c r="F6" s="74" t="s">
        <v>102</v>
      </c>
      <c r="G6" s="43" t="s">
        <v>178</v>
      </c>
      <c r="H6" s="45" t="n">
        <v>202</v>
      </c>
      <c r="I6" s="45" t="n">
        <v>0</v>
      </c>
      <c r="J6" s="45" t="n">
        <v>0</v>
      </c>
      <c r="K6" s="47"/>
      <c r="L6" s="47"/>
      <c r="M6" s="47"/>
      <c r="N6" s="47"/>
      <c r="O6" s="45" t="n">
        <f aca="false">H6+SUM(K6:N6)</f>
        <v>202</v>
      </c>
      <c r="P6" s="49" t="n">
        <v>60.85</v>
      </c>
      <c r="Q6" s="50" t="n">
        <f aca="false">ROUND(P6/$O6*100,0)</f>
        <v>30</v>
      </c>
      <c r="R6" s="47" t="n">
        <v>111.27</v>
      </c>
      <c r="S6" s="50" t="n">
        <f aca="false">ROUND(R6/$O6*100,0)</f>
        <v>55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120100</v>
      </c>
      <c r="B7" s="79" t="s">
        <v>405</v>
      </c>
      <c r="C7" s="97" t="n">
        <v>625001</v>
      </c>
      <c r="D7" s="73"/>
      <c r="E7" s="98" t="n">
        <v>41</v>
      </c>
      <c r="F7" s="74" t="s">
        <v>102</v>
      </c>
      <c r="G7" s="43" t="s">
        <v>179</v>
      </c>
      <c r="H7" s="45" t="n">
        <v>86</v>
      </c>
      <c r="I7" s="45" t="n">
        <v>157</v>
      </c>
      <c r="J7" s="45" t="n">
        <v>172</v>
      </c>
      <c r="K7" s="47"/>
      <c r="L7" s="47"/>
      <c r="M7" s="47"/>
      <c r="N7" s="47"/>
      <c r="O7" s="45" t="n">
        <f aca="false">H7+SUM(K7:N7)</f>
        <v>86</v>
      </c>
      <c r="P7" s="49" t="n">
        <v>45.42</v>
      </c>
      <c r="Q7" s="50" t="n">
        <f aca="false">ROUND(P7/$O7*100,0)</f>
        <v>53</v>
      </c>
      <c r="R7" s="47" t="n">
        <v>68.89</v>
      </c>
      <c r="S7" s="50" t="n">
        <f aca="false">ROUND(R7/$O7*100,0)</f>
        <v>80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120100</v>
      </c>
      <c r="B8" s="79" t="s">
        <v>405</v>
      </c>
      <c r="C8" s="97" t="n">
        <v>625002</v>
      </c>
      <c r="D8" s="73"/>
      <c r="E8" s="98" t="n">
        <v>41</v>
      </c>
      <c r="F8" s="74" t="s">
        <v>102</v>
      </c>
      <c r="G8" s="43" t="s">
        <v>180</v>
      </c>
      <c r="H8" s="45" t="n">
        <v>864</v>
      </c>
      <c r="I8" s="45" t="n">
        <v>1567</v>
      </c>
      <c r="J8" s="45" t="n">
        <f aca="false">J$4*0.14</f>
        <v>1715</v>
      </c>
      <c r="K8" s="47"/>
      <c r="L8" s="47"/>
      <c r="M8" s="47"/>
      <c r="N8" s="47"/>
      <c r="O8" s="45" t="n">
        <f aca="false">H8+SUM(K8:N8)</f>
        <v>864</v>
      </c>
      <c r="P8" s="49" t="n">
        <v>455.14</v>
      </c>
      <c r="Q8" s="50" t="n">
        <f aca="false">ROUND(P8/$O8*100,0)</f>
        <v>53</v>
      </c>
      <c r="R8" s="47" t="n">
        <v>690.27</v>
      </c>
      <c r="S8" s="50" t="n">
        <f aca="false">ROUND(R8/$O8*100,0)</f>
        <v>80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120100</v>
      </c>
      <c r="B9" s="79" t="s">
        <v>405</v>
      </c>
      <c r="C9" s="97" t="n">
        <v>625003</v>
      </c>
      <c r="D9" s="73"/>
      <c r="E9" s="98" t="n">
        <v>41</v>
      </c>
      <c r="F9" s="74" t="s">
        <v>102</v>
      </c>
      <c r="G9" s="43" t="s">
        <v>181</v>
      </c>
      <c r="H9" s="45" t="n">
        <v>49</v>
      </c>
      <c r="I9" s="45" t="n">
        <v>336</v>
      </c>
      <c r="J9" s="45" t="n">
        <v>368</v>
      </c>
      <c r="K9" s="47"/>
      <c r="L9" s="47"/>
      <c r="M9" s="47"/>
      <c r="N9" s="47"/>
      <c r="O9" s="45" t="n">
        <f aca="false">H9+SUM(K9:N9)</f>
        <v>49</v>
      </c>
      <c r="P9" s="49" t="n">
        <v>25.94</v>
      </c>
      <c r="Q9" s="50" t="n">
        <f aca="false">ROUND(P9/$O9*100,0)</f>
        <v>53</v>
      </c>
      <c r="R9" s="47" t="n">
        <v>39.34</v>
      </c>
      <c r="S9" s="50" t="n">
        <f aca="false">ROUND(R9/$O9*100,0)</f>
        <v>80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120100</v>
      </c>
      <c r="B10" s="79" t="s">
        <v>405</v>
      </c>
      <c r="C10" s="97" t="n">
        <v>625004</v>
      </c>
      <c r="D10" s="73"/>
      <c r="E10" s="98" t="n">
        <v>41</v>
      </c>
      <c r="F10" s="74" t="s">
        <v>102</v>
      </c>
      <c r="G10" s="43" t="s">
        <v>182</v>
      </c>
      <c r="H10" s="45" t="n">
        <v>167</v>
      </c>
      <c r="I10" s="45" t="n">
        <v>90</v>
      </c>
      <c r="J10" s="45" t="n">
        <f aca="false">J$4*0.008</f>
        <v>98</v>
      </c>
      <c r="K10" s="47"/>
      <c r="L10" s="47"/>
      <c r="M10" s="47"/>
      <c r="N10" s="47"/>
      <c r="O10" s="45" t="n">
        <f aca="false">H10+SUM(K10:N10)</f>
        <v>167</v>
      </c>
      <c r="P10" s="49" t="n">
        <v>66.7</v>
      </c>
      <c r="Q10" s="50" t="n">
        <f aca="false">ROUND(P10/$O10*100,0)</f>
        <v>40</v>
      </c>
      <c r="R10" s="47" t="n">
        <v>101.92</v>
      </c>
      <c r="S10" s="50" t="n">
        <f aca="false">ROUND(R10/$O10*100,0)</f>
        <v>61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120100</v>
      </c>
      <c r="B11" s="79" t="s">
        <v>405</v>
      </c>
      <c r="C11" s="97" t="n">
        <v>625005</v>
      </c>
      <c r="D11" s="73"/>
      <c r="E11" s="98" t="n">
        <v>41</v>
      </c>
      <c r="F11" s="74" t="s">
        <v>102</v>
      </c>
      <c r="G11" s="43" t="s">
        <v>183</v>
      </c>
      <c r="H11" s="45" t="n">
        <v>58</v>
      </c>
      <c r="I11" s="45" t="n">
        <v>112</v>
      </c>
      <c r="J11" s="45" t="n">
        <v>125</v>
      </c>
      <c r="K11" s="47"/>
      <c r="L11" s="47"/>
      <c r="M11" s="47"/>
      <c r="N11" s="47"/>
      <c r="O11" s="45" t="n">
        <f aca="false">H11+SUM(K11:N11)</f>
        <v>58</v>
      </c>
      <c r="P11" s="49" t="n">
        <v>22.21</v>
      </c>
      <c r="Q11" s="50" t="n">
        <f aca="false">ROUND(P11/$O11*100,0)</f>
        <v>38</v>
      </c>
      <c r="R11" s="47" t="n">
        <v>33.94</v>
      </c>
      <c r="S11" s="50" t="n">
        <f aca="false">ROUND(R11/$O11*100,0)</f>
        <v>59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120100</v>
      </c>
      <c r="B12" s="79" t="s">
        <v>405</v>
      </c>
      <c r="C12" s="97" t="n">
        <v>625007</v>
      </c>
      <c r="D12" s="73"/>
      <c r="E12" s="98" t="n">
        <v>41</v>
      </c>
      <c r="F12" s="74" t="s">
        <v>102</v>
      </c>
      <c r="G12" s="43" t="s">
        <v>184</v>
      </c>
      <c r="H12" s="45" t="n">
        <v>293</v>
      </c>
      <c r="I12" s="45" t="n">
        <v>531</v>
      </c>
      <c r="J12" s="45" t="n">
        <v>581</v>
      </c>
      <c r="K12" s="47"/>
      <c r="L12" s="47"/>
      <c r="M12" s="47"/>
      <c r="N12" s="47"/>
      <c r="O12" s="45" t="n">
        <f aca="false">H12+SUM(K12:N12)</f>
        <v>293</v>
      </c>
      <c r="P12" s="49" t="n">
        <v>154.33</v>
      </c>
      <c r="Q12" s="50" t="n">
        <f aca="false">ROUND(P12/$O12*100,0)</f>
        <v>53</v>
      </c>
      <c r="R12" s="47" t="n">
        <v>234.07</v>
      </c>
      <c r="S12" s="50" t="n">
        <f aca="false">ROUND(R12/$O12*100,0)</f>
        <v>80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120100</v>
      </c>
      <c r="B13" s="79" t="s">
        <v>405</v>
      </c>
      <c r="C13" s="97" t="n">
        <v>620</v>
      </c>
      <c r="D13" s="73"/>
      <c r="E13" s="98" t="n">
        <v>41</v>
      </c>
      <c r="F13" s="74" t="s">
        <v>102</v>
      </c>
      <c r="G13" s="43" t="s">
        <v>186</v>
      </c>
      <c r="H13" s="45" t="n">
        <f aca="false">SUM(H5:H12)</f>
        <v>2107</v>
      </c>
      <c r="I13" s="45" t="n">
        <f aca="false">SUM(I5:I12)</f>
        <v>3913</v>
      </c>
      <c r="J13" s="45" t="n">
        <f aca="false">SUM(J5:J12)</f>
        <v>4284</v>
      </c>
      <c r="K13" s="45" t="n">
        <f aca="false">SUM(K5:K12)</f>
        <v>0</v>
      </c>
      <c r="L13" s="45" t="n">
        <f aca="false">SUM(L5:L12)</f>
        <v>0</v>
      </c>
      <c r="M13" s="45" t="n">
        <f aca="false">SUM(M5:M12)</f>
        <v>0</v>
      </c>
      <c r="N13" s="45" t="n">
        <f aca="false">SUM(N5:N12)</f>
        <v>0</v>
      </c>
      <c r="O13" s="45" t="n">
        <f aca="false">SUM(O5:O12)</f>
        <v>2107</v>
      </c>
      <c r="P13" s="49" t="n">
        <f aca="false">SUM(P5:P12)</f>
        <v>1052.39</v>
      </c>
      <c r="Q13" s="50" t="n">
        <f aca="false">ROUND(P13/$O13*100,0)</f>
        <v>50</v>
      </c>
      <c r="R13" s="45" t="n">
        <f aca="false">SUM(R5:R12)</f>
        <v>1608.05</v>
      </c>
      <c r="S13" s="50" t="n">
        <f aca="false">ROUND(R13/$O13*100,0)</f>
        <v>76</v>
      </c>
      <c r="T13" s="45" t="n">
        <f aca="false">SUM(T5:T12)</f>
        <v>0</v>
      </c>
      <c r="U13" s="50" t="n">
        <f aca="false">ROUND(T13/$O13*100,0)</f>
        <v>0</v>
      </c>
      <c r="V13" s="45" t="n">
        <f aca="false">SUM(V5:V12)</f>
        <v>0</v>
      </c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120100</v>
      </c>
      <c r="B14" s="79" t="s">
        <v>405</v>
      </c>
      <c r="C14" s="98" t="n">
        <v>637014</v>
      </c>
      <c r="D14" s="86"/>
      <c r="E14" s="98" t="n">
        <v>41</v>
      </c>
      <c r="F14" s="79" t="s">
        <v>102</v>
      </c>
      <c r="G14" s="56" t="s">
        <v>191</v>
      </c>
      <c r="H14" s="45" t="n">
        <v>198</v>
      </c>
      <c r="I14" s="45" t="n">
        <f aca="false">ROUND((250-30)*3.2,0)</f>
        <v>704</v>
      </c>
      <c r="J14" s="45" t="n">
        <f aca="false">ROUND((250-30)*3.2,0)</f>
        <v>704</v>
      </c>
      <c r="K14" s="47" t="n">
        <v>-2.8</v>
      </c>
      <c r="L14" s="47"/>
      <c r="M14" s="47"/>
      <c r="N14" s="47"/>
      <c r="O14" s="45" t="n">
        <f aca="false">H14+SUM(K14:N14)</f>
        <v>195.2</v>
      </c>
      <c r="P14" s="49" t="n">
        <v>195.2</v>
      </c>
      <c r="Q14" s="50" t="n">
        <f aca="false">ROUND(P14/$O14*100,0)</f>
        <v>100</v>
      </c>
      <c r="R14" s="47" t="n">
        <v>195.2</v>
      </c>
      <c r="S14" s="50" t="n">
        <f aca="false">ROUND(R14/$O14*100,0)</f>
        <v>100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120100</v>
      </c>
      <c r="B15" s="79" t="s">
        <v>405</v>
      </c>
      <c r="C15" s="98" t="n">
        <v>637016</v>
      </c>
      <c r="D15" s="86"/>
      <c r="E15" s="98" t="n">
        <v>41</v>
      </c>
      <c r="F15" s="79" t="s">
        <v>102</v>
      </c>
      <c r="G15" s="56" t="s">
        <v>203</v>
      </c>
      <c r="H15" s="45" t="n">
        <v>68</v>
      </c>
      <c r="I15" s="45" t="n">
        <v>150</v>
      </c>
      <c r="J15" s="45" t="n">
        <f aca="false">ROUND(I15*1.02,0)</f>
        <v>153</v>
      </c>
      <c r="K15" s="47"/>
      <c r="L15" s="47"/>
      <c r="M15" s="47"/>
      <c r="N15" s="47"/>
      <c r="O15" s="45" t="n">
        <f aca="false">H15+SUM(K15:N15)</f>
        <v>68</v>
      </c>
      <c r="P15" s="49" t="n">
        <v>30.88</v>
      </c>
      <c r="Q15" s="50" t="n">
        <f aca="false">ROUND(P15/$O15*100,0)</f>
        <v>45</v>
      </c>
      <c r="R15" s="47" t="n">
        <v>44.72</v>
      </c>
      <c r="S15" s="50" t="n">
        <f aca="false">ROUND(R15/$O15*100,0)</f>
        <v>66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120100</v>
      </c>
      <c r="B16" s="79"/>
      <c r="C16" s="79"/>
      <c r="D16" s="96"/>
      <c r="E16" s="79"/>
      <c r="F16" s="79"/>
      <c r="G16" s="57" t="s">
        <v>80</v>
      </c>
      <c r="H16" s="41" t="n">
        <f aca="false">H4+SUM(H13:H15)</f>
        <v>8544</v>
      </c>
      <c r="I16" s="41" t="n">
        <f aca="false">I4+SUM(I13:I15)</f>
        <v>15957</v>
      </c>
      <c r="J16" s="41" t="n">
        <f aca="false">J4+SUM(J13:J15)</f>
        <v>17391</v>
      </c>
      <c r="K16" s="41" t="n">
        <f aca="false">K4+SUM(K13:K15)</f>
        <v>-2.8</v>
      </c>
      <c r="L16" s="41" t="n">
        <f aca="false">L4+SUM(L13:L15)</f>
        <v>0</v>
      </c>
      <c r="M16" s="41" t="n">
        <f aca="false">M4+SUM(M13:M15)</f>
        <v>0</v>
      </c>
      <c r="N16" s="41" t="n">
        <f aca="false">N4+SUM(N13:N15)</f>
        <v>0</v>
      </c>
      <c r="O16" s="41" t="n">
        <f aca="false">O4+SUM(O13:O15)</f>
        <v>8541.2</v>
      </c>
      <c r="P16" s="37" t="n">
        <f aca="false">P4+SUM(P13:P15)</f>
        <v>4529.47</v>
      </c>
      <c r="Q16" s="40" t="n">
        <f aca="false">ROUND(P16/$O16*100,0)</f>
        <v>53</v>
      </c>
      <c r="R16" s="41" t="n">
        <f aca="false">R4+SUM(R13:R15)</f>
        <v>6778.54</v>
      </c>
      <c r="S16" s="40" t="n">
        <f aca="false">ROUND(R16/$O16*100,0)</f>
        <v>79</v>
      </c>
      <c r="T16" s="41" t="n">
        <f aca="false">T4+SUM(T13:T15)</f>
        <v>0</v>
      </c>
      <c r="U16" s="40" t="n">
        <f aca="false">ROUND(T16/$O16*100,0)</f>
        <v>0</v>
      </c>
      <c r="V16" s="41" t="n">
        <f aca="false">V4+SUM(V13:V15)</f>
        <v>0</v>
      </c>
      <c r="W16" s="40" t="n">
        <f aca="false">ROUND(V16/$O16*100,0)</f>
        <v>0</v>
      </c>
    </row>
    <row r="17" customFormat="false" ht="12.8" hidden="false" customHeight="false" outlineLevel="0" collapsed="false">
      <c r="A17" s="82" t="n">
        <v>120200</v>
      </c>
      <c r="B17" s="90" t="s">
        <v>405</v>
      </c>
      <c r="C17" s="98" t="n">
        <v>633016</v>
      </c>
      <c r="D17" s="86"/>
      <c r="E17" s="98" t="n">
        <v>41</v>
      </c>
      <c r="F17" s="79" t="s">
        <v>102</v>
      </c>
      <c r="G17" s="56" t="s">
        <v>189</v>
      </c>
      <c r="H17" s="45" t="n">
        <v>1500</v>
      </c>
      <c r="I17" s="45" t="n">
        <f aca="false">H17</f>
        <v>1500</v>
      </c>
      <c r="J17" s="45" t="n">
        <f aca="false">I17</f>
        <v>1500</v>
      </c>
      <c r="K17" s="47"/>
      <c r="L17" s="47"/>
      <c r="M17" s="47"/>
      <c r="N17" s="47"/>
      <c r="O17" s="45" t="n">
        <f aca="false">H17+SUM(K17:N17)</f>
        <v>1500</v>
      </c>
      <c r="P17" s="49" t="n">
        <v>0</v>
      </c>
      <c r="Q17" s="50" t="n">
        <f aca="false">ROUND(P17/$O17*100,0)</f>
        <v>0</v>
      </c>
      <c r="R17" s="47" t="n">
        <v>0</v>
      </c>
      <c r="S17" s="50" t="n">
        <f aca="false">ROUND(R17/$O17*100,0)</f>
        <v>0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120200</v>
      </c>
      <c r="B18" s="90" t="s">
        <v>405</v>
      </c>
      <c r="C18" s="98" t="n">
        <v>634004</v>
      </c>
      <c r="D18" s="86"/>
      <c r="E18" s="98" t="n">
        <v>41</v>
      </c>
      <c r="F18" s="79" t="s">
        <v>102</v>
      </c>
      <c r="G18" s="56" t="s">
        <v>406</v>
      </c>
      <c r="H18" s="45" t="n">
        <v>2500</v>
      </c>
      <c r="I18" s="45" t="n">
        <f aca="false">H18</f>
        <v>2500</v>
      </c>
      <c r="J18" s="45" t="n">
        <f aca="false">I18</f>
        <v>2500</v>
      </c>
      <c r="K18" s="47"/>
      <c r="L18" s="47"/>
      <c r="M18" s="47"/>
      <c r="N18" s="47"/>
      <c r="O18" s="45" t="n">
        <f aca="false">H18+SUM(K18:N18)</f>
        <v>2500</v>
      </c>
      <c r="P18" s="49" t="n">
        <v>594</v>
      </c>
      <c r="Q18" s="50" t="n">
        <f aca="false">ROUND(P18/$O18*100,0)</f>
        <v>24</v>
      </c>
      <c r="R18" s="47" t="n">
        <v>1203.66</v>
      </c>
      <c r="S18" s="50" t="n">
        <f aca="false">ROUND(R18/$O18*100,0)</f>
        <v>48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120200</v>
      </c>
      <c r="B19" s="90" t="s">
        <v>405</v>
      </c>
      <c r="C19" s="98" t="n">
        <v>637014</v>
      </c>
      <c r="D19" s="86"/>
      <c r="E19" s="98" t="n">
        <v>41</v>
      </c>
      <c r="F19" s="79" t="s">
        <v>102</v>
      </c>
      <c r="G19" s="56" t="s">
        <v>191</v>
      </c>
      <c r="H19" s="45" t="n">
        <v>3000</v>
      </c>
      <c r="I19" s="45" t="n">
        <f aca="false">H19</f>
        <v>3000</v>
      </c>
      <c r="J19" s="45" t="n">
        <f aca="false">I19</f>
        <v>3000</v>
      </c>
      <c r="K19" s="47"/>
      <c r="L19" s="47"/>
      <c r="M19" s="47"/>
      <c r="N19" s="47"/>
      <c r="O19" s="45" t="n">
        <f aca="false">H19+SUM(K19:N19)</f>
        <v>3000</v>
      </c>
      <c r="P19" s="49" t="n">
        <v>547.8</v>
      </c>
      <c r="Q19" s="50" t="n">
        <f aca="false">ROUND(P19/$O19*100,0)</f>
        <v>18</v>
      </c>
      <c r="R19" s="47" t="n">
        <v>1155.36</v>
      </c>
      <c r="S19" s="50" t="n">
        <f aca="false">ROUND(R19/$O19*100,0)</f>
        <v>39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120200</v>
      </c>
      <c r="B20" s="79"/>
      <c r="C20" s="79"/>
      <c r="D20" s="96"/>
      <c r="E20" s="79"/>
      <c r="F20" s="79"/>
      <c r="G20" s="57" t="s">
        <v>81</v>
      </c>
      <c r="H20" s="41" t="n">
        <f aca="false">SUM(H17:H19)</f>
        <v>7000</v>
      </c>
      <c r="I20" s="41" t="n">
        <f aca="false">SUM(I17:I19)</f>
        <v>7000</v>
      </c>
      <c r="J20" s="41" t="n">
        <f aca="false">SUM(J17:J19)</f>
        <v>7000</v>
      </c>
      <c r="K20" s="41" t="n">
        <f aca="false">SUM(K17:K19)</f>
        <v>0</v>
      </c>
      <c r="L20" s="41" t="n">
        <f aca="false">SUM(L17:L19)</f>
        <v>0</v>
      </c>
      <c r="M20" s="41" t="n">
        <f aca="false">SUM(M17:M19)</f>
        <v>0</v>
      </c>
      <c r="N20" s="41" t="n">
        <f aca="false">SUM(N17:N19)</f>
        <v>0</v>
      </c>
      <c r="O20" s="41" t="n">
        <f aca="false">SUM(O17:O19)</f>
        <v>7000</v>
      </c>
      <c r="P20" s="37" t="n">
        <f aca="false">SUM(P17:P19)</f>
        <v>1141.8</v>
      </c>
      <c r="Q20" s="40" t="n">
        <f aca="false">ROUND(P20/$O20*100,0)</f>
        <v>16</v>
      </c>
      <c r="R20" s="41" t="n">
        <f aca="false">SUM(R17:R19)</f>
        <v>2359.02</v>
      </c>
      <c r="S20" s="40" t="n">
        <f aca="false">ROUND(R20/$O20*100,0)</f>
        <v>34</v>
      </c>
      <c r="T20" s="41" t="n">
        <f aca="false">SUM(T17:T19)</f>
        <v>0</v>
      </c>
      <c r="U20" s="40" t="n">
        <f aca="false">ROUND(T20/$O20*100,0)</f>
        <v>0</v>
      </c>
      <c r="V20" s="41" t="n">
        <f aca="false">SUM(V17:V19)</f>
        <v>0</v>
      </c>
      <c r="W20" s="40" t="n">
        <f aca="false">ROUND(V20/$O20*100,0)</f>
        <v>0</v>
      </c>
    </row>
    <row r="21" customFormat="false" ht="12.8" hidden="false" customHeight="false" outlineLevel="0" collapsed="false">
      <c r="A21" s="82" t="n">
        <v>120300</v>
      </c>
      <c r="B21" s="90" t="s">
        <v>407</v>
      </c>
      <c r="C21" s="98" t="n">
        <v>637037</v>
      </c>
      <c r="D21" s="86"/>
      <c r="E21" s="98" t="n">
        <v>111</v>
      </c>
      <c r="F21" s="79" t="s">
        <v>102</v>
      </c>
      <c r="G21" s="56" t="s">
        <v>408</v>
      </c>
      <c r="H21" s="45" t="n">
        <v>0</v>
      </c>
      <c r="I21" s="45" t="n">
        <f aca="false">H21</f>
        <v>0</v>
      </c>
      <c r="J21" s="45" t="n">
        <f aca="false">I21</f>
        <v>0</v>
      </c>
      <c r="K21" s="45" t="n">
        <v>23.52</v>
      </c>
      <c r="L21" s="45"/>
      <c r="M21" s="45"/>
      <c r="N21" s="45"/>
      <c r="O21" s="45" t="n">
        <f aca="false">H21+SUM(K21:N21)</f>
        <v>23.52</v>
      </c>
      <c r="P21" s="49" t="n">
        <v>0</v>
      </c>
      <c r="Q21" s="50" t="n">
        <f aca="false">ROUND(P21/$O21*100,0)</f>
        <v>0</v>
      </c>
      <c r="R21" s="47" t="n">
        <v>23.52</v>
      </c>
      <c r="S21" s="50" t="n">
        <f aca="false">ROUND(R21/$O21*100,0)</f>
        <v>100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120300</v>
      </c>
      <c r="B22" s="90" t="s">
        <v>407</v>
      </c>
      <c r="C22" s="98" t="n">
        <v>642014</v>
      </c>
      <c r="D22" s="86"/>
      <c r="E22" s="98" t="n">
        <v>111</v>
      </c>
      <c r="F22" s="79" t="s">
        <v>102</v>
      </c>
      <c r="G22" s="56" t="s">
        <v>143</v>
      </c>
      <c r="H22" s="45" t="n">
        <f aca="false">PrGT!H3</f>
        <v>1600</v>
      </c>
      <c r="I22" s="45" t="n">
        <f aca="false">H22</f>
        <v>1600</v>
      </c>
      <c r="J22" s="45" t="n">
        <f aca="false">I22</f>
        <v>1600</v>
      </c>
      <c r="K22" s="45" t="n">
        <v>-23.52</v>
      </c>
      <c r="L22" s="45"/>
      <c r="M22" s="45"/>
      <c r="N22" s="45"/>
      <c r="O22" s="45" t="n">
        <f aca="false">H22+SUM(K22:N22)</f>
        <v>1576.48</v>
      </c>
      <c r="P22" s="49" t="n">
        <v>329.28</v>
      </c>
      <c r="Q22" s="50" t="n">
        <f aca="false">ROUND(P22/$O22*100,0)</f>
        <v>21</v>
      </c>
      <c r="R22" s="47" t="n">
        <v>588</v>
      </c>
      <c r="S22" s="50" t="n">
        <f aca="false">ROUND(R22/$O22*100,0)</f>
        <v>37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120300</v>
      </c>
      <c r="B23" s="90" t="s">
        <v>409</v>
      </c>
      <c r="C23" s="98" t="n">
        <v>633011</v>
      </c>
      <c r="D23" s="86"/>
      <c r="E23" s="98" t="n">
        <v>111</v>
      </c>
      <c r="F23" s="79" t="s">
        <v>102</v>
      </c>
      <c r="G23" s="56" t="s">
        <v>410</v>
      </c>
      <c r="H23" s="45" t="n">
        <v>0</v>
      </c>
      <c r="I23" s="45" t="n">
        <f aca="false">H23</f>
        <v>0</v>
      </c>
      <c r="J23" s="45" t="n">
        <f aca="false">I23</f>
        <v>0</v>
      </c>
      <c r="K23" s="47" t="n">
        <v>1200</v>
      </c>
      <c r="L23" s="47"/>
      <c r="M23" s="47"/>
      <c r="N23" s="47"/>
      <c r="O23" s="45" t="n">
        <f aca="false">H23+SUM(K23:N23)</f>
        <v>1200</v>
      </c>
      <c r="P23" s="49" t="n">
        <v>0</v>
      </c>
      <c r="Q23" s="50" t="n">
        <f aca="false">ROUND(P23/$O23*100,0)</f>
        <v>0</v>
      </c>
      <c r="R23" s="47" t="n">
        <v>638</v>
      </c>
      <c r="S23" s="50" t="n">
        <f aca="false">ROUND(R23/$O23*100,0)</f>
        <v>53</v>
      </c>
      <c r="T23" s="47"/>
      <c r="U23" s="50" t="n">
        <f aca="false">ROUND(T23/$O23*100,0)</f>
        <v>0</v>
      </c>
      <c r="V23" s="47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120300</v>
      </c>
      <c r="B24" s="90" t="s">
        <v>409</v>
      </c>
      <c r="C24" s="98" t="n">
        <v>642026</v>
      </c>
      <c r="D24" s="86"/>
      <c r="E24" s="98" t="n">
        <v>41</v>
      </c>
      <c r="F24" s="79" t="s">
        <v>102</v>
      </c>
      <c r="G24" s="56" t="s">
        <v>411</v>
      </c>
      <c r="H24" s="45" t="n">
        <v>2000</v>
      </c>
      <c r="I24" s="45" t="n">
        <f aca="false">H24</f>
        <v>2000</v>
      </c>
      <c r="J24" s="45" t="n">
        <f aca="false">I24</f>
        <v>2000</v>
      </c>
      <c r="K24" s="47"/>
      <c r="L24" s="47"/>
      <c r="M24" s="47"/>
      <c r="N24" s="47"/>
      <c r="O24" s="45" t="n">
        <f aca="false">H24+SUM(K24:N24)</f>
        <v>2000</v>
      </c>
      <c r="P24" s="49" t="n">
        <v>150</v>
      </c>
      <c r="Q24" s="50" t="n">
        <f aca="false">ROUND(P24/$O24*100,0)</f>
        <v>8</v>
      </c>
      <c r="R24" s="47" t="n">
        <v>150</v>
      </c>
      <c r="S24" s="50" t="n">
        <f aca="false">ROUND(R24/$O24*100,0)</f>
        <v>8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120300</v>
      </c>
      <c r="B25" s="79"/>
      <c r="C25" s="79"/>
      <c r="D25" s="96"/>
      <c r="E25" s="79"/>
      <c r="F25" s="79"/>
      <c r="G25" s="57" t="s">
        <v>82</v>
      </c>
      <c r="H25" s="41" t="n">
        <f aca="false">SUM(H21:H24)</f>
        <v>3600</v>
      </c>
      <c r="I25" s="41" t="n">
        <f aca="false">SUM(I21:I24)</f>
        <v>3600</v>
      </c>
      <c r="J25" s="41" t="n">
        <f aca="false">SUM(J21:J24)</f>
        <v>3600</v>
      </c>
      <c r="K25" s="41" t="n">
        <f aca="false">SUM(K21:K24)</f>
        <v>1200</v>
      </c>
      <c r="L25" s="41" t="n">
        <f aca="false">SUM(L21:L24)</f>
        <v>0</v>
      </c>
      <c r="M25" s="41" t="n">
        <f aca="false">SUM(M21:M24)</f>
        <v>0</v>
      </c>
      <c r="N25" s="41" t="n">
        <f aca="false">SUM(N21:N24)</f>
        <v>0</v>
      </c>
      <c r="O25" s="41" t="n">
        <f aca="false">SUM(O21:O24)</f>
        <v>4800</v>
      </c>
      <c r="P25" s="41" t="n">
        <f aca="false">SUM(P21:P24)</f>
        <v>479.28</v>
      </c>
      <c r="Q25" s="40" t="n">
        <f aca="false">ROUND(P25/$O25*100,0)</f>
        <v>10</v>
      </c>
      <c r="R25" s="41" t="n">
        <f aca="false">SUM(R21:R24)</f>
        <v>1399.52</v>
      </c>
      <c r="S25" s="40" t="n">
        <f aca="false">ROUND(R25/$O25*100,0)</f>
        <v>29</v>
      </c>
      <c r="T25" s="41" t="n">
        <f aca="false">SUM(T21:T24)</f>
        <v>0</v>
      </c>
      <c r="U25" s="40" t="n">
        <f aca="false">ROUND(T25/$O25*100,0)</f>
        <v>0</v>
      </c>
      <c r="V25" s="41" t="n">
        <f aca="false">SUM(V21:V24)</f>
        <v>0</v>
      </c>
      <c r="W25" s="40" t="n">
        <f aca="false">ROUND(V25/$O25*100,0)</f>
        <v>0</v>
      </c>
    </row>
    <row r="26" customFormat="false" ht="12.8" hidden="false" customHeight="false" outlineLevel="0" collapsed="false">
      <c r="A26" s="82" t="n">
        <v>120400</v>
      </c>
      <c r="B26" s="90" t="s">
        <v>407</v>
      </c>
      <c r="C26" s="98" t="n">
        <v>642014</v>
      </c>
      <c r="D26" s="86"/>
      <c r="E26" s="98" t="n">
        <v>41</v>
      </c>
      <c r="F26" s="79" t="s">
        <v>102</v>
      </c>
      <c r="G26" s="56" t="s">
        <v>412</v>
      </c>
      <c r="H26" s="45" t="n">
        <v>3000</v>
      </c>
      <c r="I26" s="45" t="n">
        <f aca="false">H26</f>
        <v>3000</v>
      </c>
      <c r="J26" s="45" t="n">
        <f aca="false">I26</f>
        <v>3000</v>
      </c>
      <c r="K26" s="47"/>
      <c r="L26" s="47"/>
      <c r="M26" s="47"/>
      <c r="N26" s="47"/>
      <c r="O26" s="45" t="n">
        <f aca="false">H26+SUM(K26:N26)</f>
        <v>3000</v>
      </c>
      <c r="P26" s="49" t="n">
        <v>0</v>
      </c>
      <c r="Q26" s="50" t="n">
        <f aca="false">ROUND(P26/$O26*100,0)</f>
        <v>0</v>
      </c>
      <c r="R26" s="47" t="n">
        <v>1300</v>
      </c>
      <c r="S26" s="50" t="n">
        <f aca="false">ROUND(R26/$O26*100,0)</f>
        <v>43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120400</v>
      </c>
      <c r="B27" s="79"/>
      <c r="C27" s="79"/>
      <c r="D27" s="96"/>
      <c r="E27" s="79"/>
      <c r="F27" s="79"/>
      <c r="G27" s="57" t="s">
        <v>83</v>
      </c>
      <c r="H27" s="41" t="n">
        <f aca="false">SUM(H26:H26)</f>
        <v>3000</v>
      </c>
      <c r="I27" s="41" t="n">
        <f aca="false">SUM(I26:I26)</f>
        <v>3000</v>
      </c>
      <c r="J27" s="41" t="n">
        <f aca="false">SUM(J26:J26)</f>
        <v>3000</v>
      </c>
      <c r="K27" s="41" t="n">
        <f aca="false">SUM(K26:K26)</f>
        <v>0</v>
      </c>
      <c r="L27" s="41" t="n">
        <f aca="false">SUM(L26:L26)</f>
        <v>0</v>
      </c>
      <c r="M27" s="41" t="n">
        <f aca="false">SUM(M26:M26)</f>
        <v>0</v>
      </c>
      <c r="N27" s="41" t="n">
        <f aca="false">SUM(N26:N26)</f>
        <v>0</v>
      </c>
      <c r="O27" s="41" t="n">
        <f aca="false">SUM(O26:O26)</f>
        <v>3000</v>
      </c>
      <c r="P27" s="37" t="n">
        <f aca="false">SUM(P26:P26)</f>
        <v>0</v>
      </c>
      <c r="Q27" s="40" t="n">
        <f aca="false">ROUND(P27/$O27*100,0)</f>
        <v>0</v>
      </c>
      <c r="R27" s="41" t="n">
        <f aca="false">SUM(R26:R26)</f>
        <v>1300</v>
      </c>
      <c r="S27" s="40" t="n">
        <f aca="false">ROUND(R27/$O27*100,0)</f>
        <v>43</v>
      </c>
      <c r="T27" s="41" t="n">
        <f aca="false">SUM(T26:T26)</f>
        <v>0</v>
      </c>
      <c r="U27" s="40" t="n">
        <f aca="false">ROUND(T27/$O27*100,0)</f>
        <v>0</v>
      </c>
      <c r="V27" s="41" t="n">
        <f aca="false">SUM(V26:V26)</f>
        <v>0</v>
      </c>
      <c r="W27" s="40" t="n">
        <f aca="false">ROUND(V27/$O27*100,0)</f>
        <v>0</v>
      </c>
    </row>
    <row r="28" customFormat="false" ht="12.8" hidden="false" customHeight="false" outlineLevel="0" collapsed="false">
      <c r="A28" s="82" t="n">
        <v>120500</v>
      </c>
      <c r="B28" s="90" t="s">
        <v>287</v>
      </c>
      <c r="C28" s="98" t="n">
        <v>642001</v>
      </c>
      <c r="D28" s="86"/>
      <c r="E28" s="98" t="n">
        <v>41</v>
      </c>
      <c r="F28" s="79" t="s">
        <v>102</v>
      </c>
      <c r="G28" s="56" t="s">
        <v>413</v>
      </c>
      <c r="H28" s="45" t="n">
        <v>1000</v>
      </c>
      <c r="I28" s="45" t="n">
        <f aca="false">H28</f>
        <v>1000</v>
      </c>
      <c r="J28" s="45" t="n">
        <f aca="false">I28</f>
        <v>1000</v>
      </c>
      <c r="K28" s="47"/>
      <c r="L28" s="47"/>
      <c r="M28" s="47"/>
      <c r="N28" s="47"/>
      <c r="O28" s="45" t="n">
        <f aca="false">H28+SUM(K28:N28)</f>
        <v>1000</v>
      </c>
      <c r="P28" s="49" t="n">
        <v>0</v>
      </c>
      <c r="Q28" s="50" t="n">
        <f aca="false">ROUND(P28/$O28*100,0)</f>
        <v>0</v>
      </c>
      <c r="R28" s="47" t="n">
        <v>500</v>
      </c>
      <c r="S28" s="50" t="n">
        <f aca="false">ROUND(R28/$O28*100,0)</f>
        <v>50</v>
      </c>
      <c r="T28" s="47"/>
      <c r="U28" s="50" t="n">
        <f aca="false">ROUND(T28/$O28*100,0)</f>
        <v>0</v>
      </c>
      <c r="V28" s="47"/>
      <c r="W28" s="50" t="n">
        <f aca="false">ROUND(V28/$O28*100,0)</f>
        <v>0</v>
      </c>
    </row>
    <row r="29" customFormat="false" ht="12.8" hidden="false" customHeight="false" outlineLevel="0" collapsed="false">
      <c r="A29" s="82" t="n">
        <v>120500</v>
      </c>
      <c r="B29" s="90" t="s">
        <v>287</v>
      </c>
      <c r="C29" s="98" t="n">
        <v>642002</v>
      </c>
      <c r="D29" s="86"/>
      <c r="E29" s="98" t="n">
        <v>41</v>
      </c>
      <c r="F29" s="79" t="s">
        <v>102</v>
      </c>
      <c r="G29" s="56" t="s">
        <v>414</v>
      </c>
      <c r="H29" s="45" t="n">
        <v>2000</v>
      </c>
      <c r="I29" s="45" t="n">
        <f aca="false">H29</f>
        <v>2000</v>
      </c>
      <c r="J29" s="45" t="n">
        <f aca="false">I29</f>
        <v>2000</v>
      </c>
      <c r="K29" s="47"/>
      <c r="L29" s="47"/>
      <c r="M29" s="47"/>
      <c r="N29" s="47"/>
      <c r="O29" s="45" t="n">
        <f aca="false">H29+SUM(K29:N29)</f>
        <v>2000</v>
      </c>
      <c r="P29" s="49" t="n">
        <v>0</v>
      </c>
      <c r="Q29" s="50" t="n">
        <f aca="false">ROUND(P29/$O29*100,0)</f>
        <v>0</v>
      </c>
      <c r="R29" s="47" t="n">
        <v>2000</v>
      </c>
      <c r="S29" s="50" t="n">
        <f aca="false">ROUND(R29/$O29*100,0)</f>
        <v>100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120500</v>
      </c>
      <c r="B30" s="90" t="s">
        <v>287</v>
      </c>
      <c r="C30" s="98" t="n">
        <v>642007</v>
      </c>
      <c r="D30" s="86"/>
      <c r="E30" s="98" t="n">
        <v>41</v>
      </c>
      <c r="F30" s="79" t="s">
        <v>102</v>
      </c>
      <c r="G30" s="56" t="s">
        <v>415</v>
      </c>
      <c r="H30" s="45" t="n">
        <v>3000</v>
      </c>
      <c r="I30" s="45" t="n">
        <v>1000</v>
      </c>
      <c r="J30" s="45" t="n">
        <f aca="false">I30</f>
        <v>1000</v>
      </c>
      <c r="K30" s="47"/>
      <c r="L30" s="47"/>
      <c r="M30" s="47"/>
      <c r="N30" s="47"/>
      <c r="O30" s="45" t="n">
        <f aca="false">H30+SUM(K30:N30)</f>
        <v>3000</v>
      </c>
      <c r="P30" s="49" t="n">
        <v>0</v>
      </c>
      <c r="Q30" s="50" t="n">
        <f aca="false">ROUND(P30/$O30*100,0)</f>
        <v>0</v>
      </c>
      <c r="R30" s="47" t="n">
        <v>0</v>
      </c>
      <c r="S30" s="50" t="n">
        <f aca="false">ROUND(R30/$O30*100,0)</f>
        <v>0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120500</v>
      </c>
      <c r="B31" s="77"/>
      <c r="C31" s="77"/>
      <c r="D31" s="89"/>
      <c r="E31" s="77"/>
      <c r="F31" s="77"/>
      <c r="G31" s="57" t="s">
        <v>84</v>
      </c>
      <c r="H31" s="41" t="n">
        <f aca="false">SUM(H28:H30)</f>
        <v>6000</v>
      </c>
      <c r="I31" s="41" t="n">
        <f aca="false">SUM(I28:I30)</f>
        <v>4000</v>
      </c>
      <c r="J31" s="41" t="n">
        <f aca="false">SUM(J28:J30)</f>
        <v>4000</v>
      </c>
      <c r="K31" s="41" t="n">
        <f aca="false">SUM(K28:K30)</f>
        <v>0</v>
      </c>
      <c r="L31" s="41" t="n">
        <f aca="false">SUM(L28:L30)</f>
        <v>0</v>
      </c>
      <c r="M31" s="41" t="n">
        <f aca="false">SUM(M28:M30)</f>
        <v>0</v>
      </c>
      <c r="N31" s="41" t="n">
        <f aca="false">SUM(N28:N30)</f>
        <v>0</v>
      </c>
      <c r="O31" s="41" t="n">
        <f aca="false">SUM(O28:O30)</f>
        <v>6000</v>
      </c>
      <c r="P31" s="37" t="n">
        <f aca="false">SUM(P28:P30)</f>
        <v>0</v>
      </c>
      <c r="Q31" s="40" t="n">
        <f aca="false">ROUND(P31/$O31*100,0)</f>
        <v>0</v>
      </c>
      <c r="R31" s="41" t="n">
        <f aca="false">SUM(R28:R30)</f>
        <v>2500</v>
      </c>
      <c r="S31" s="40" t="n">
        <f aca="false">ROUND(R31/$O31*100,0)</f>
        <v>42</v>
      </c>
      <c r="T31" s="41" t="n">
        <f aca="false">SUM(T28:T30)</f>
        <v>0</v>
      </c>
      <c r="U31" s="40" t="n">
        <f aca="false">ROUND(T31/$O31*100,0)</f>
        <v>0</v>
      </c>
      <c r="V31" s="41" t="n">
        <f aca="false">SUM(V28:V30)</f>
        <v>0</v>
      </c>
      <c r="W31" s="40" t="n">
        <f aca="false">ROUND(V31/$O31*100,0)</f>
        <v>0</v>
      </c>
    </row>
    <row r="32" customFormat="false" ht="12.8" hidden="false" customHeight="false" outlineLevel="0" collapsed="false">
      <c r="A32" s="82" t="n">
        <v>120601</v>
      </c>
      <c r="B32" s="79" t="s">
        <v>405</v>
      </c>
      <c r="C32" s="79" t="n">
        <v>611</v>
      </c>
      <c r="D32" s="96"/>
      <c r="E32" s="98" t="n">
        <v>111</v>
      </c>
      <c r="F32" s="79" t="s">
        <v>102</v>
      </c>
      <c r="G32" s="51" t="s">
        <v>175</v>
      </c>
      <c r="H32" s="53" t="n">
        <f aca="false">19454+325</f>
        <v>19779</v>
      </c>
      <c r="I32" s="53" t="n">
        <f aca="false">21279-3000</f>
        <v>18279</v>
      </c>
      <c r="J32" s="53" t="n">
        <f aca="false">ROUND(I32*1.02,0)-769</f>
        <v>17876</v>
      </c>
      <c r="K32" s="54"/>
      <c r="L32" s="54"/>
      <c r="M32" s="54"/>
      <c r="N32" s="54"/>
      <c r="O32" s="45" t="n">
        <f aca="false">H32+SUM(K32:N32)</f>
        <v>19779</v>
      </c>
      <c r="P32" s="55" t="n">
        <v>4951.51</v>
      </c>
      <c r="Q32" s="50" t="n">
        <f aca="false">ROUND(P32/$O32*100,0)</f>
        <v>25</v>
      </c>
      <c r="R32" s="54" t="n">
        <v>8588.15</v>
      </c>
      <c r="S32" s="50" t="n">
        <f aca="false">ROUND(R32/$O32*100,0)</f>
        <v>43</v>
      </c>
      <c r="T32" s="54"/>
      <c r="U32" s="50" t="n">
        <f aca="false">ROUND(T32/$O32*100,0)</f>
        <v>0</v>
      </c>
      <c r="V32" s="54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120601</v>
      </c>
      <c r="B33" s="79" t="s">
        <v>405</v>
      </c>
      <c r="C33" s="79" t="n">
        <v>611</v>
      </c>
      <c r="D33" s="96"/>
      <c r="E33" s="98" t="n">
        <v>41</v>
      </c>
      <c r="F33" s="79" t="s">
        <v>102</v>
      </c>
      <c r="G33" s="51" t="s">
        <v>175</v>
      </c>
      <c r="H33" s="53" t="n">
        <f aca="false">9346-325</f>
        <v>9021</v>
      </c>
      <c r="I33" s="53" t="n">
        <f aca="false">10215+3000</f>
        <v>13215</v>
      </c>
      <c r="J33" s="53" t="n">
        <f aca="false">ROUND(I33*1.02,0)+779</f>
        <v>14258</v>
      </c>
      <c r="K33" s="54"/>
      <c r="L33" s="54"/>
      <c r="M33" s="54"/>
      <c r="N33" s="54"/>
      <c r="O33" s="45" t="n">
        <f aca="false">H33+SUM(K33:N33)</f>
        <v>9021</v>
      </c>
      <c r="P33" s="55" t="n">
        <v>1780.76</v>
      </c>
      <c r="Q33" s="50" t="n">
        <f aca="false">ROUND(P33/$O33*100,0)</f>
        <v>20</v>
      </c>
      <c r="R33" s="54" t="n">
        <v>1780.76</v>
      </c>
      <c r="S33" s="50" t="n">
        <f aca="false">ROUND(R33/$O33*100,0)</f>
        <v>20</v>
      </c>
      <c r="T33" s="54"/>
      <c r="U33" s="50" t="n">
        <f aca="false">ROUND(T33/$O33*100,0)</f>
        <v>0</v>
      </c>
      <c r="V33" s="54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120601</v>
      </c>
      <c r="B34" s="79" t="s">
        <v>405</v>
      </c>
      <c r="C34" s="79" t="n">
        <v>612001</v>
      </c>
      <c r="D34" s="96"/>
      <c r="E34" s="98" t="n">
        <v>111</v>
      </c>
      <c r="F34" s="79" t="s">
        <v>102</v>
      </c>
      <c r="G34" s="51" t="s">
        <v>204</v>
      </c>
      <c r="H34" s="53" t="n">
        <v>2250</v>
      </c>
      <c r="I34" s="53" t="n">
        <v>2500</v>
      </c>
      <c r="J34" s="53" t="n">
        <f aca="false">ROUND(I34*1.02,0)</f>
        <v>2550</v>
      </c>
      <c r="K34" s="54"/>
      <c r="L34" s="54"/>
      <c r="M34" s="54"/>
      <c r="N34" s="54"/>
      <c r="O34" s="45" t="n">
        <f aca="false">H34+SUM(K34:N34)</f>
        <v>2250</v>
      </c>
      <c r="P34" s="55" t="n">
        <v>439.13</v>
      </c>
      <c r="Q34" s="50" t="n">
        <f aca="false">ROUND(P34/$O34*100,0)</f>
        <v>20</v>
      </c>
      <c r="R34" s="54" t="n">
        <v>811.86</v>
      </c>
      <c r="S34" s="50" t="n">
        <f aca="false">ROUND(R34/$O34*100,0)</f>
        <v>36</v>
      </c>
      <c r="T34" s="54"/>
      <c r="U34" s="50" t="n">
        <f aca="false">ROUND(T34/$O34*100,0)</f>
        <v>0</v>
      </c>
      <c r="V34" s="54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120601</v>
      </c>
      <c r="B35" s="79" t="s">
        <v>405</v>
      </c>
      <c r="C35" s="79" t="n">
        <v>612002</v>
      </c>
      <c r="D35" s="96"/>
      <c r="E35" s="98" t="n">
        <v>111</v>
      </c>
      <c r="F35" s="79" t="s">
        <v>102</v>
      </c>
      <c r="G35" s="51" t="s">
        <v>205</v>
      </c>
      <c r="H35" s="53" t="n">
        <v>5436</v>
      </c>
      <c r="I35" s="53" t="n">
        <v>5945</v>
      </c>
      <c r="J35" s="53" t="n">
        <f aca="false">ROUND(I35*1.02,0)</f>
        <v>6064</v>
      </c>
      <c r="K35" s="54"/>
      <c r="L35" s="54"/>
      <c r="M35" s="54"/>
      <c r="N35" s="54"/>
      <c r="O35" s="45" t="n">
        <f aca="false">H35+SUM(K35:N35)</f>
        <v>5436</v>
      </c>
      <c r="P35" s="55" t="n">
        <v>1474.28</v>
      </c>
      <c r="Q35" s="50" t="n">
        <f aca="false">ROUND(P35/$O35*100,0)</f>
        <v>27</v>
      </c>
      <c r="R35" s="54" t="n">
        <v>2395.09</v>
      </c>
      <c r="S35" s="50" t="n">
        <f aca="false">ROUND(R35/$O35*100,0)</f>
        <v>44</v>
      </c>
      <c r="T35" s="54"/>
      <c r="U35" s="50" t="n">
        <f aca="false">ROUND(T35/$O35*100,0)</f>
        <v>0</v>
      </c>
      <c r="V35" s="54"/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120601</v>
      </c>
      <c r="B36" s="79" t="s">
        <v>405</v>
      </c>
      <c r="C36" s="79" t="n">
        <v>614</v>
      </c>
      <c r="D36" s="96"/>
      <c r="E36" s="98" t="n">
        <v>41</v>
      </c>
      <c r="F36" s="79" t="s">
        <v>102</v>
      </c>
      <c r="G36" s="51" t="s">
        <v>200</v>
      </c>
      <c r="H36" s="53" t="n">
        <v>500</v>
      </c>
      <c r="I36" s="53" t="n">
        <v>500</v>
      </c>
      <c r="J36" s="53" t="n">
        <v>500</v>
      </c>
      <c r="K36" s="54"/>
      <c r="L36" s="54"/>
      <c r="M36" s="54"/>
      <c r="N36" s="54"/>
      <c r="O36" s="45" t="n">
        <f aca="false">H36+SUM(K36:N36)</f>
        <v>500</v>
      </c>
      <c r="P36" s="55" t="n">
        <v>162</v>
      </c>
      <c r="Q36" s="50" t="n">
        <f aca="false">ROUND(P36/$O36*100,0)</f>
        <v>32</v>
      </c>
      <c r="R36" s="54" t="n">
        <v>162</v>
      </c>
      <c r="S36" s="50" t="n">
        <f aca="false">ROUND(R36/$O36*100,0)</f>
        <v>32</v>
      </c>
      <c r="T36" s="54"/>
      <c r="U36" s="50" t="n">
        <f aca="false">ROUND(T36/$O36*100,0)</f>
        <v>0</v>
      </c>
      <c r="V36" s="54"/>
      <c r="W36" s="50" t="n">
        <f aca="false">ROUND(V36/$O36*100,0)</f>
        <v>0</v>
      </c>
    </row>
    <row r="37" customFormat="false" ht="12.8" hidden="false" customHeight="false" outlineLevel="0" collapsed="false">
      <c r="A37" s="82" t="n">
        <v>120601</v>
      </c>
      <c r="B37" s="79" t="s">
        <v>405</v>
      </c>
      <c r="C37" s="97" t="n">
        <v>610</v>
      </c>
      <c r="D37" s="73"/>
      <c r="E37" s="90" t="s">
        <v>280</v>
      </c>
      <c r="F37" s="74" t="s">
        <v>102</v>
      </c>
      <c r="G37" s="43" t="s">
        <v>176</v>
      </c>
      <c r="H37" s="45" t="n">
        <f aca="false">SUM(H32:H36)</f>
        <v>36986</v>
      </c>
      <c r="I37" s="45" t="n">
        <f aca="false">SUM(I32:I36)</f>
        <v>40439</v>
      </c>
      <c r="J37" s="45" t="n">
        <f aca="false">SUM(J32:J36)</f>
        <v>41248</v>
      </c>
      <c r="K37" s="45" t="n">
        <f aca="false">SUM(K32:K36)</f>
        <v>0</v>
      </c>
      <c r="L37" s="45" t="n">
        <f aca="false">SUM(L32:L36)</f>
        <v>0</v>
      </c>
      <c r="M37" s="45" t="n">
        <f aca="false">SUM(M32:M36)</f>
        <v>0</v>
      </c>
      <c r="N37" s="45" t="n">
        <f aca="false">SUM(N32:N36)</f>
        <v>0</v>
      </c>
      <c r="O37" s="45" t="n">
        <f aca="false">SUM(O32:O36)</f>
        <v>36986</v>
      </c>
      <c r="P37" s="49" t="n">
        <f aca="false">SUM(P32:P36)</f>
        <v>8807.68</v>
      </c>
      <c r="Q37" s="50" t="n">
        <f aca="false">ROUND(P37/$O37*100,0)</f>
        <v>24</v>
      </c>
      <c r="R37" s="45" t="n">
        <f aca="false">SUM(R32:R36)</f>
        <v>13737.86</v>
      </c>
      <c r="S37" s="50" t="n">
        <f aca="false">ROUND(R37/$O37*100,0)</f>
        <v>37</v>
      </c>
      <c r="T37" s="45" t="n">
        <f aca="false">SUM(T32:T36)</f>
        <v>0</v>
      </c>
      <c r="U37" s="50" t="n">
        <f aca="false">ROUND(T37/$O37*100,0)</f>
        <v>0</v>
      </c>
      <c r="V37" s="45" t="n">
        <f aca="false">SUM(V32:V36)</f>
        <v>0</v>
      </c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120601</v>
      </c>
      <c r="B38" s="79" t="s">
        <v>405</v>
      </c>
      <c r="C38" s="97" t="n">
        <v>621</v>
      </c>
      <c r="D38" s="73"/>
      <c r="E38" s="98" t="n">
        <v>111</v>
      </c>
      <c r="F38" s="74" t="s">
        <v>102</v>
      </c>
      <c r="G38" s="43" t="s">
        <v>177</v>
      </c>
      <c r="H38" s="45" t="n">
        <v>1798</v>
      </c>
      <c r="I38" s="45" t="n">
        <v>1932</v>
      </c>
      <c r="J38" s="45" t="n">
        <v>1971</v>
      </c>
      <c r="K38" s="47"/>
      <c r="L38" s="47"/>
      <c r="M38" s="47"/>
      <c r="N38" s="47"/>
      <c r="O38" s="45" t="n">
        <f aca="false">H38+SUM(K38:N38)</f>
        <v>1798</v>
      </c>
      <c r="P38" s="49" t="n">
        <v>399.5</v>
      </c>
      <c r="Q38" s="50" t="n">
        <f aca="false">ROUND(P38/$O38*100,0)</f>
        <v>22</v>
      </c>
      <c r="R38" s="47" t="n">
        <v>618.27</v>
      </c>
      <c r="S38" s="50" t="n">
        <f aca="false">ROUND(R38/$O38*100,0)</f>
        <v>34</v>
      </c>
      <c r="T38" s="47"/>
      <c r="U38" s="50" t="n">
        <f aca="false">ROUND(T38/$O38*100,0)</f>
        <v>0</v>
      </c>
      <c r="V38" s="47"/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120601</v>
      </c>
      <c r="B39" s="79" t="s">
        <v>405</v>
      </c>
      <c r="C39" s="97" t="n">
        <v>621</v>
      </c>
      <c r="D39" s="73"/>
      <c r="E39" s="98" t="n">
        <v>41</v>
      </c>
      <c r="F39" s="74" t="s">
        <v>102</v>
      </c>
      <c r="G39" s="43" t="s">
        <v>177</v>
      </c>
      <c r="H39" s="45" t="n">
        <v>343</v>
      </c>
      <c r="I39" s="45" t="n">
        <v>368</v>
      </c>
      <c r="J39" s="45" t="n">
        <v>375</v>
      </c>
      <c r="K39" s="47"/>
      <c r="L39" s="47"/>
      <c r="M39" s="47"/>
      <c r="N39" s="47"/>
      <c r="O39" s="45" t="n">
        <f aca="false">H39+SUM(K39:N39)</f>
        <v>343</v>
      </c>
      <c r="P39" s="49" t="n">
        <v>132.94</v>
      </c>
      <c r="Q39" s="50" t="n">
        <f aca="false">ROUND(P39/$O39*100,0)</f>
        <v>39</v>
      </c>
      <c r="R39" s="47" t="n">
        <v>132.94</v>
      </c>
      <c r="S39" s="50" t="n">
        <f aca="false">ROUND(R39/$O39*100,0)</f>
        <v>39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120601</v>
      </c>
      <c r="B40" s="79" t="s">
        <v>405</v>
      </c>
      <c r="C40" s="97" t="n">
        <v>623</v>
      </c>
      <c r="D40" s="73"/>
      <c r="E40" s="98" t="n">
        <v>111</v>
      </c>
      <c r="F40" s="74" t="s">
        <v>102</v>
      </c>
      <c r="G40" s="43" t="s">
        <v>178</v>
      </c>
      <c r="H40" s="45" t="n">
        <v>1384</v>
      </c>
      <c r="I40" s="45" t="n">
        <v>1512</v>
      </c>
      <c r="J40" s="45" t="n">
        <v>1542</v>
      </c>
      <c r="K40" s="47"/>
      <c r="L40" s="47"/>
      <c r="M40" s="47"/>
      <c r="N40" s="47"/>
      <c r="O40" s="45" t="n">
        <f aca="false">H40+SUM(K40:N40)</f>
        <v>1384</v>
      </c>
      <c r="P40" s="49" t="n">
        <v>266.4</v>
      </c>
      <c r="Q40" s="50" t="n">
        <f aca="false">ROUND(P40/$O40*100,0)</f>
        <v>19</v>
      </c>
      <c r="R40" s="47" t="n">
        <v>516.38</v>
      </c>
      <c r="S40" s="50" t="n">
        <f aca="false">ROUND(R40/$O40*100,0)</f>
        <v>37</v>
      </c>
      <c r="T40" s="47"/>
      <c r="U40" s="50" t="n">
        <f aca="false">ROUND(T40/$O40*100,0)</f>
        <v>0</v>
      </c>
      <c r="V40" s="47"/>
      <c r="W40" s="50" t="n">
        <f aca="false">ROUND(V40/$O40*100,0)</f>
        <v>0</v>
      </c>
    </row>
    <row r="41" customFormat="false" ht="12.8" hidden="false" customHeight="false" outlineLevel="0" collapsed="false">
      <c r="A41" s="82" t="n">
        <v>120601</v>
      </c>
      <c r="B41" s="79" t="s">
        <v>405</v>
      </c>
      <c r="C41" s="97" t="n">
        <v>623</v>
      </c>
      <c r="D41" s="73"/>
      <c r="E41" s="98" t="n">
        <v>41</v>
      </c>
      <c r="F41" s="74" t="s">
        <v>102</v>
      </c>
      <c r="G41" s="43" t="s">
        <v>178</v>
      </c>
      <c r="H41" s="45" t="n">
        <v>264</v>
      </c>
      <c r="I41" s="45" t="n">
        <v>288</v>
      </c>
      <c r="J41" s="45" t="n">
        <v>294</v>
      </c>
      <c r="K41" s="47"/>
      <c r="L41" s="47"/>
      <c r="M41" s="47"/>
      <c r="N41" s="47"/>
      <c r="O41" s="45" t="n">
        <f aca="false">H41+SUM(K41:N41)</f>
        <v>264</v>
      </c>
      <c r="P41" s="49" t="n">
        <v>88.65</v>
      </c>
      <c r="Q41" s="50" t="n">
        <f aca="false">ROUND(P41/$O41*100,0)</f>
        <v>34</v>
      </c>
      <c r="R41" s="47" t="n">
        <v>88.65</v>
      </c>
      <c r="S41" s="50" t="n">
        <f aca="false">ROUND(R41/$O41*100,0)</f>
        <v>34</v>
      </c>
      <c r="T41" s="47"/>
      <c r="U41" s="50" t="n">
        <f aca="false">ROUND(T41/$O41*100,0)</f>
        <v>0</v>
      </c>
      <c r="V41" s="47"/>
      <c r="W41" s="50" t="n">
        <f aca="false">ROUND(V41/$O41*100,0)</f>
        <v>0</v>
      </c>
    </row>
    <row r="42" customFormat="false" ht="12.8" hidden="false" customHeight="false" outlineLevel="0" collapsed="false">
      <c r="A42" s="82" t="n">
        <v>120601</v>
      </c>
      <c r="B42" s="79" t="s">
        <v>405</v>
      </c>
      <c r="C42" s="97" t="n">
        <v>625001</v>
      </c>
      <c r="D42" s="73"/>
      <c r="E42" s="98" t="n">
        <v>111</v>
      </c>
      <c r="F42" s="74" t="s">
        <v>102</v>
      </c>
      <c r="G42" s="43" t="s">
        <v>179</v>
      </c>
      <c r="H42" s="45" t="n">
        <v>435</v>
      </c>
      <c r="I42" s="45" t="n">
        <v>504</v>
      </c>
      <c r="J42" s="45" t="n">
        <v>514</v>
      </c>
      <c r="K42" s="47"/>
      <c r="L42" s="47"/>
      <c r="M42" s="47"/>
      <c r="N42" s="47"/>
      <c r="O42" s="45" t="n">
        <f aca="false">H42+SUM(K42:N42)</f>
        <v>435</v>
      </c>
      <c r="P42" s="49" t="n">
        <v>93.63</v>
      </c>
      <c r="Q42" s="50" t="n">
        <f aca="false">ROUND(P42/$O42*100,0)</f>
        <v>22</v>
      </c>
      <c r="R42" s="47" t="n">
        <v>161.43</v>
      </c>
      <c r="S42" s="50" t="n">
        <f aca="false">ROUND(R42/$O42*100,0)</f>
        <v>37</v>
      </c>
      <c r="T42" s="47"/>
      <c r="U42" s="50" t="n">
        <f aca="false">ROUND(T42/$O42*100,0)</f>
        <v>0</v>
      </c>
      <c r="V42" s="47"/>
      <c r="W42" s="50" t="n">
        <f aca="false">ROUND(V42/$O42*100,0)</f>
        <v>0</v>
      </c>
    </row>
    <row r="43" customFormat="false" ht="12.8" hidden="false" customHeight="false" outlineLevel="0" collapsed="false">
      <c r="A43" s="82" t="n">
        <v>120601</v>
      </c>
      <c r="B43" s="79" t="s">
        <v>405</v>
      </c>
      <c r="C43" s="97" t="n">
        <v>625001</v>
      </c>
      <c r="D43" s="73"/>
      <c r="E43" s="98" t="n">
        <v>41</v>
      </c>
      <c r="F43" s="74" t="s">
        <v>102</v>
      </c>
      <c r="G43" s="43" t="s">
        <v>179</v>
      </c>
      <c r="H43" s="45" t="n">
        <v>83</v>
      </c>
      <c r="I43" s="45" t="n">
        <v>96</v>
      </c>
      <c r="J43" s="45" t="n">
        <v>98</v>
      </c>
      <c r="K43" s="47"/>
      <c r="L43" s="47"/>
      <c r="M43" s="47"/>
      <c r="N43" s="47"/>
      <c r="O43" s="45" t="n">
        <f aca="false">H43+SUM(K43:N43)</f>
        <v>83</v>
      </c>
      <c r="P43" s="49" t="n">
        <v>31.15</v>
      </c>
      <c r="Q43" s="50" t="n">
        <f aca="false">ROUND(P43/$O43*100,0)</f>
        <v>38</v>
      </c>
      <c r="R43" s="47" t="n">
        <v>31.15</v>
      </c>
      <c r="S43" s="50" t="n">
        <f aca="false">ROUND(R43/$O43*100,0)</f>
        <v>38</v>
      </c>
      <c r="T43" s="47"/>
      <c r="U43" s="50" t="n">
        <f aca="false">ROUND(T43/$O43*100,0)</f>
        <v>0</v>
      </c>
      <c r="V43" s="47"/>
      <c r="W43" s="50" t="n">
        <f aca="false">ROUND(V43/$O43*100,0)</f>
        <v>0</v>
      </c>
    </row>
    <row r="44" customFormat="false" ht="12.8" hidden="false" customHeight="false" outlineLevel="0" collapsed="false">
      <c r="A44" s="82" t="n">
        <v>120601</v>
      </c>
      <c r="B44" s="79" t="s">
        <v>405</v>
      </c>
      <c r="C44" s="97" t="n">
        <v>625002</v>
      </c>
      <c r="D44" s="73"/>
      <c r="E44" s="98" t="n">
        <v>111</v>
      </c>
      <c r="F44" s="74" t="s">
        <v>102</v>
      </c>
      <c r="G44" s="43" t="s">
        <v>180</v>
      </c>
      <c r="H44" s="45" t="n">
        <v>4350</v>
      </c>
      <c r="I44" s="45" t="n">
        <v>4452</v>
      </c>
      <c r="J44" s="45" t="n">
        <v>4541</v>
      </c>
      <c r="K44" s="47"/>
      <c r="L44" s="47"/>
      <c r="M44" s="47"/>
      <c r="N44" s="47"/>
      <c r="O44" s="45" t="n">
        <f aca="false">H44+SUM(K44:N44)</f>
        <v>4350</v>
      </c>
      <c r="P44" s="49" t="n">
        <v>936.74</v>
      </c>
      <c r="Q44" s="50" t="n">
        <f aca="false">ROUND(P44/$O44*100,0)</f>
        <v>22</v>
      </c>
      <c r="R44" s="47" t="n">
        <v>1615.16</v>
      </c>
      <c r="S44" s="50" t="n">
        <f aca="false">ROUND(R44/$O44*100,0)</f>
        <v>37</v>
      </c>
      <c r="T44" s="47"/>
      <c r="U44" s="50" t="n">
        <f aca="false">ROUND(T44/$O44*100,0)</f>
        <v>0</v>
      </c>
      <c r="V44" s="47"/>
      <c r="W44" s="50" t="n">
        <f aca="false">ROUND(V44/$O44*100,0)</f>
        <v>0</v>
      </c>
    </row>
    <row r="45" customFormat="false" ht="12.8" hidden="false" customHeight="false" outlineLevel="0" collapsed="false">
      <c r="A45" s="82" t="n">
        <v>120601</v>
      </c>
      <c r="B45" s="79" t="s">
        <v>405</v>
      </c>
      <c r="C45" s="97" t="n">
        <v>625002</v>
      </c>
      <c r="D45" s="73"/>
      <c r="E45" s="98" t="n">
        <v>41</v>
      </c>
      <c r="F45" s="74" t="s">
        <v>102</v>
      </c>
      <c r="G45" s="43" t="s">
        <v>180</v>
      </c>
      <c r="H45" s="45" t="n">
        <v>828</v>
      </c>
      <c r="I45" s="45" t="n">
        <v>848</v>
      </c>
      <c r="J45" s="45" t="n">
        <v>865</v>
      </c>
      <c r="K45" s="47"/>
      <c r="L45" s="47"/>
      <c r="M45" s="47"/>
      <c r="N45" s="47"/>
      <c r="O45" s="45" t="n">
        <f aca="false">H45+SUM(K45:N45)</f>
        <v>828</v>
      </c>
      <c r="P45" s="49" t="n">
        <v>311.71</v>
      </c>
      <c r="Q45" s="50" t="n">
        <f aca="false">ROUND(P45/$O45*100,0)</f>
        <v>38</v>
      </c>
      <c r="R45" s="47" t="n">
        <v>311.71</v>
      </c>
      <c r="S45" s="50" t="n">
        <f aca="false">ROUND(R45/$O45*100,0)</f>
        <v>38</v>
      </c>
      <c r="T45" s="47"/>
      <c r="U45" s="50" t="n">
        <f aca="false">ROUND(T45/$O45*100,0)</f>
        <v>0</v>
      </c>
      <c r="V45" s="47"/>
      <c r="W45" s="50" t="n">
        <f aca="false">ROUND(V45/$O45*100,0)</f>
        <v>0</v>
      </c>
    </row>
    <row r="46" customFormat="false" ht="12.8" hidden="false" customHeight="false" outlineLevel="0" collapsed="false">
      <c r="A46" s="82" t="n">
        <v>120601</v>
      </c>
      <c r="B46" s="79" t="s">
        <v>405</v>
      </c>
      <c r="C46" s="97" t="n">
        <v>625003</v>
      </c>
      <c r="D46" s="73"/>
      <c r="E46" s="98" t="n">
        <v>111</v>
      </c>
      <c r="F46" s="74" t="s">
        <v>102</v>
      </c>
      <c r="G46" s="43" t="s">
        <v>181</v>
      </c>
      <c r="H46" s="45" t="n">
        <v>249</v>
      </c>
      <c r="I46" s="45" t="n">
        <v>252</v>
      </c>
      <c r="J46" s="45" t="n">
        <v>257</v>
      </c>
      <c r="K46" s="47"/>
      <c r="L46" s="47"/>
      <c r="M46" s="47"/>
      <c r="N46" s="47"/>
      <c r="O46" s="45" t="n">
        <f aca="false">H46+SUM(K46:N46)</f>
        <v>249</v>
      </c>
      <c r="P46" s="49" t="n">
        <v>53.48</v>
      </c>
      <c r="Q46" s="50" t="n">
        <f aca="false">ROUND(P46/$O46*100,0)</f>
        <v>21</v>
      </c>
      <c r="R46" s="47" t="n">
        <v>92.2</v>
      </c>
      <c r="S46" s="50" t="n">
        <f aca="false">ROUND(R46/$O46*100,0)</f>
        <v>37</v>
      </c>
      <c r="T46" s="47"/>
      <c r="U46" s="50" t="n">
        <f aca="false">ROUND(T46/$O46*100,0)</f>
        <v>0</v>
      </c>
      <c r="V46" s="47"/>
      <c r="W46" s="50" t="n">
        <f aca="false">ROUND(V46/$O46*100,0)</f>
        <v>0</v>
      </c>
    </row>
    <row r="47" customFormat="false" ht="12.8" hidden="false" customHeight="false" outlineLevel="0" collapsed="false">
      <c r="A47" s="82" t="n">
        <v>120601</v>
      </c>
      <c r="B47" s="79" t="s">
        <v>405</v>
      </c>
      <c r="C47" s="97" t="n">
        <v>625003</v>
      </c>
      <c r="D47" s="73"/>
      <c r="E47" s="98" t="n">
        <v>41</v>
      </c>
      <c r="F47" s="74" t="s">
        <v>102</v>
      </c>
      <c r="G47" s="43" t="s">
        <v>181</v>
      </c>
      <c r="H47" s="45" t="n">
        <v>47</v>
      </c>
      <c r="I47" s="45" t="n">
        <v>48</v>
      </c>
      <c r="J47" s="45" t="n">
        <v>49</v>
      </c>
      <c r="K47" s="47"/>
      <c r="L47" s="47"/>
      <c r="M47" s="47"/>
      <c r="N47" s="47"/>
      <c r="O47" s="45" t="n">
        <f aca="false">H47+SUM(K47:N47)</f>
        <v>47</v>
      </c>
      <c r="P47" s="49" t="n">
        <v>17.79</v>
      </c>
      <c r="Q47" s="50" t="n">
        <f aca="false">ROUND(P47/$O47*100,0)</f>
        <v>38</v>
      </c>
      <c r="R47" s="47" t="n">
        <v>17.79</v>
      </c>
      <c r="S47" s="50" t="n">
        <f aca="false">ROUND(R47/$O47*100,0)</f>
        <v>38</v>
      </c>
      <c r="T47" s="47"/>
      <c r="U47" s="50" t="n">
        <f aca="false">ROUND(T47/$O47*100,0)</f>
        <v>0</v>
      </c>
      <c r="V47" s="47"/>
      <c r="W47" s="50" t="n">
        <f aca="false">ROUND(V47/$O47*100,0)</f>
        <v>0</v>
      </c>
    </row>
    <row r="48" customFormat="false" ht="12.8" hidden="false" customHeight="false" outlineLevel="0" collapsed="false">
      <c r="A48" s="82" t="n">
        <v>120601</v>
      </c>
      <c r="B48" s="79" t="s">
        <v>405</v>
      </c>
      <c r="C48" s="97" t="n">
        <v>625004</v>
      </c>
      <c r="D48" s="73"/>
      <c r="E48" s="98" t="n">
        <v>111</v>
      </c>
      <c r="F48" s="74" t="s">
        <v>102</v>
      </c>
      <c r="G48" s="43" t="s">
        <v>182</v>
      </c>
      <c r="H48" s="45" t="n">
        <v>932</v>
      </c>
      <c r="I48" s="45" t="n">
        <v>1008</v>
      </c>
      <c r="J48" s="45" t="n">
        <v>1028</v>
      </c>
      <c r="K48" s="47"/>
      <c r="L48" s="47"/>
      <c r="M48" s="47"/>
      <c r="N48" s="47"/>
      <c r="O48" s="45" t="n">
        <f aca="false">H48+SUM(K48:N48)</f>
        <v>932</v>
      </c>
      <c r="P48" s="49" t="n">
        <v>200.68</v>
      </c>
      <c r="Q48" s="50" t="n">
        <f aca="false">ROUND(P48/$O48*100,0)</f>
        <v>22</v>
      </c>
      <c r="R48" s="47" t="n">
        <v>346.01</v>
      </c>
      <c r="S48" s="50" t="n">
        <f aca="false">ROUND(R48/$O48*100,0)</f>
        <v>37</v>
      </c>
      <c r="T48" s="47"/>
      <c r="U48" s="50" t="n">
        <f aca="false">ROUND(T48/$O48*100,0)</f>
        <v>0</v>
      </c>
      <c r="V48" s="47"/>
      <c r="W48" s="50" t="n">
        <f aca="false">ROUND(V48/$O48*100,0)</f>
        <v>0</v>
      </c>
    </row>
    <row r="49" customFormat="false" ht="12.8" hidden="false" customHeight="false" outlineLevel="0" collapsed="false">
      <c r="A49" s="82" t="n">
        <v>120601</v>
      </c>
      <c r="B49" s="79" t="s">
        <v>405</v>
      </c>
      <c r="C49" s="97" t="n">
        <v>625004</v>
      </c>
      <c r="D49" s="73"/>
      <c r="E49" s="98" t="n">
        <v>41</v>
      </c>
      <c r="F49" s="74" t="s">
        <v>102</v>
      </c>
      <c r="G49" s="43" t="s">
        <v>182</v>
      </c>
      <c r="H49" s="45" t="n">
        <v>178</v>
      </c>
      <c r="I49" s="45" t="n">
        <v>192</v>
      </c>
      <c r="J49" s="45" t="n">
        <v>196</v>
      </c>
      <c r="K49" s="47"/>
      <c r="L49" s="47"/>
      <c r="M49" s="47"/>
      <c r="N49" s="47"/>
      <c r="O49" s="45" t="n">
        <f aca="false">H49+SUM(K49:N49)</f>
        <v>178</v>
      </c>
      <c r="P49" s="49" t="n">
        <v>66.78</v>
      </c>
      <c r="Q49" s="50" t="n">
        <f aca="false">ROUND(P49/$O49*100,0)</f>
        <v>38</v>
      </c>
      <c r="R49" s="47" t="n">
        <v>66.78</v>
      </c>
      <c r="S49" s="50" t="n">
        <f aca="false">ROUND(R49/$O49*100,0)</f>
        <v>38</v>
      </c>
      <c r="T49" s="47"/>
      <c r="U49" s="50" t="n">
        <f aca="false">ROUND(T49/$O49*100,0)</f>
        <v>0</v>
      </c>
      <c r="V49" s="47"/>
      <c r="W49" s="50" t="n">
        <f aca="false">ROUND(V49/$O49*100,0)</f>
        <v>0</v>
      </c>
    </row>
    <row r="50" customFormat="false" ht="12.8" hidden="false" customHeight="false" outlineLevel="0" collapsed="false">
      <c r="A50" s="82" t="n">
        <v>120601</v>
      </c>
      <c r="B50" s="79" t="s">
        <v>405</v>
      </c>
      <c r="C50" s="97" t="n">
        <v>625005</v>
      </c>
      <c r="D50" s="73"/>
      <c r="E50" s="98" t="n">
        <v>111</v>
      </c>
      <c r="F50" s="74" t="s">
        <v>102</v>
      </c>
      <c r="G50" s="43" t="s">
        <v>183</v>
      </c>
      <c r="H50" s="45" t="n">
        <v>311</v>
      </c>
      <c r="I50" s="45" t="n">
        <v>336</v>
      </c>
      <c r="J50" s="45" t="n">
        <v>343</v>
      </c>
      <c r="K50" s="47"/>
      <c r="L50" s="47"/>
      <c r="M50" s="47"/>
      <c r="N50" s="47"/>
      <c r="O50" s="45" t="n">
        <f aca="false">H50+SUM(K50:N50)</f>
        <v>311</v>
      </c>
      <c r="P50" s="49" t="n">
        <v>66.85</v>
      </c>
      <c r="Q50" s="50" t="n">
        <f aca="false">ROUND(P50/$O50*100,0)</f>
        <v>21</v>
      </c>
      <c r="R50" s="47" t="n">
        <v>115.26</v>
      </c>
      <c r="S50" s="50" t="n">
        <f aca="false">ROUND(R50/$O50*100,0)</f>
        <v>37</v>
      </c>
      <c r="T50" s="47"/>
      <c r="U50" s="50" t="n">
        <f aca="false">ROUND(T50/$O50*100,0)</f>
        <v>0</v>
      </c>
      <c r="V50" s="47"/>
      <c r="W50" s="50" t="n">
        <f aca="false">ROUND(V50/$O50*100,0)</f>
        <v>0</v>
      </c>
    </row>
    <row r="51" customFormat="false" ht="12.8" hidden="false" customHeight="false" outlineLevel="0" collapsed="false">
      <c r="A51" s="82" t="n">
        <v>120601</v>
      </c>
      <c r="B51" s="79" t="s">
        <v>405</v>
      </c>
      <c r="C51" s="97" t="n">
        <v>625005</v>
      </c>
      <c r="D51" s="73"/>
      <c r="E51" s="98" t="n">
        <v>41</v>
      </c>
      <c r="F51" s="74" t="s">
        <v>102</v>
      </c>
      <c r="G51" s="43" t="s">
        <v>183</v>
      </c>
      <c r="H51" s="45" t="n">
        <v>59</v>
      </c>
      <c r="I51" s="45" t="n">
        <v>64</v>
      </c>
      <c r="J51" s="45" t="n">
        <v>65</v>
      </c>
      <c r="K51" s="47"/>
      <c r="L51" s="47"/>
      <c r="M51" s="47"/>
      <c r="N51" s="47"/>
      <c r="O51" s="45" t="n">
        <f aca="false">H51+SUM(K51:N51)</f>
        <v>59</v>
      </c>
      <c r="P51" s="49" t="n">
        <v>22.25</v>
      </c>
      <c r="Q51" s="50" t="n">
        <f aca="false">ROUND(P51/$O51*100,0)</f>
        <v>38</v>
      </c>
      <c r="R51" s="47" t="n">
        <v>22.25</v>
      </c>
      <c r="S51" s="50" t="n">
        <f aca="false">ROUND(R51/$O51*100,0)</f>
        <v>38</v>
      </c>
      <c r="T51" s="47"/>
      <c r="U51" s="50" t="n">
        <f aca="false">ROUND(T51/$O51*100,0)</f>
        <v>0</v>
      </c>
      <c r="V51" s="47"/>
      <c r="W51" s="50" t="n">
        <f aca="false">ROUND(V51/$O51*100,0)</f>
        <v>0</v>
      </c>
    </row>
    <row r="52" customFormat="false" ht="12.8" hidden="false" customHeight="false" outlineLevel="0" collapsed="false">
      <c r="A52" s="82" t="n">
        <v>120601</v>
      </c>
      <c r="B52" s="79" t="s">
        <v>405</v>
      </c>
      <c r="C52" s="97" t="n">
        <v>625007</v>
      </c>
      <c r="D52" s="73"/>
      <c r="E52" s="98" t="n">
        <v>111</v>
      </c>
      <c r="F52" s="74" t="s">
        <v>102</v>
      </c>
      <c r="G52" s="43" t="s">
        <v>184</v>
      </c>
      <c r="H52" s="45" t="n">
        <v>1476</v>
      </c>
      <c r="I52" s="45" t="n">
        <v>1680</v>
      </c>
      <c r="J52" s="45" t="n">
        <v>1714</v>
      </c>
      <c r="K52" s="47"/>
      <c r="L52" s="47"/>
      <c r="M52" s="47"/>
      <c r="N52" s="47"/>
      <c r="O52" s="45" t="n">
        <f aca="false">H52+SUM(K52:N52)</f>
        <v>1476</v>
      </c>
      <c r="P52" s="49" t="n">
        <v>317.8</v>
      </c>
      <c r="Q52" s="50" t="n">
        <f aca="false">ROUND(P52/$O52*100,0)</f>
        <v>22</v>
      </c>
      <c r="R52" s="47" t="n">
        <v>547.95</v>
      </c>
      <c r="S52" s="50" t="n">
        <f aca="false">ROUND(R52/$O52*100,0)</f>
        <v>37</v>
      </c>
      <c r="T52" s="47"/>
      <c r="U52" s="50" t="n">
        <f aca="false">ROUND(T52/$O52*100,0)</f>
        <v>0</v>
      </c>
      <c r="V52" s="47"/>
      <c r="W52" s="50" t="n">
        <f aca="false">ROUND(V52/$O52*100,0)</f>
        <v>0</v>
      </c>
    </row>
    <row r="53" customFormat="false" ht="12.8" hidden="false" customHeight="false" outlineLevel="0" collapsed="false">
      <c r="A53" s="82" t="n">
        <v>120601</v>
      </c>
      <c r="B53" s="79" t="s">
        <v>405</v>
      </c>
      <c r="C53" s="97" t="n">
        <v>625007</v>
      </c>
      <c r="D53" s="73"/>
      <c r="E53" s="98" t="n">
        <v>41</v>
      </c>
      <c r="F53" s="74" t="s">
        <v>102</v>
      </c>
      <c r="G53" s="43" t="s">
        <v>184</v>
      </c>
      <c r="H53" s="45" t="n">
        <v>281</v>
      </c>
      <c r="I53" s="45" t="n">
        <v>320</v>
      </c>
      <c r="J53" s="45" t="n">
        <v>326</v>
      </c>
      <c r="K53" s="47"/>
      <c r="L53" s="47"/>
      <c r="M53" s="47"/>
      <c r="N53" s="47"/>
      <c r="O53" s="45" t="n">
        <f aca="false">H53+SUM(K53:N53)</f>
        <v>281</v>
      </c>
      <c r="P53" s="49" t="n">
        <v>105.75</v>
      </c>
      <c r="Q53" s="50" t="n">
        <f aca="false">ROUND(P53/$O53*100,0)</f>
        <v>38</v>
      </c>
      <c r="R53" s="47" t="n">
        <v>105.75</v>
      </c>
      <c r="S53" s="50" t="n">
        <f aca="false">ROUND(R53/$O53*100,0)</f>
        <v>38</v>
      </c>
      <c r="T53" s="47"/>
      <c r="U53" s="50" t="n">
        <f aca="false">ROUND(T53/$O53*100,0)</f>
        <v>0</v>
      </c>
      <c r="V53" s="47"/>
      <c r="W53" s="50" t="n">
        <f aca="false">ROUND(V53/$O53*100,0)</f>
        <v>0</v>
      </c>
    </row>
    <row r="54" customFormat="false" ht="12.8" hidden="false" customHeight="false" outlineLevel="0" collapsed="false">
      <c r="A54" s="82" t="n">
        <v>120601</v>
      </c>
      <c r="B54" s="79" t="s">
        <v>405</v>
      </c>
      <c r="C54" s="97" t="n">
        <v>627</v>
      </c>
      <c r="D54" s="73"/>
      <c r="E54" s="98" t="n">
        <v>41</v>
      </c>
      <c r="F54" s="74" t="s">
        <v>102</v>
      </c>
      <c r="G54" s="43" t="s">
        <v>185</v>
      </c>
      <c r="H54" s="45" t="n">
        <v>740</v>
      </c>
      <c r="I54" s="45" t="n">
        <v>861</v>
      </c>
      <c r="J54" s="45" t="n">
        <v>878</v>
      </c>
      <c r="K54" s="47"/>
      <c r="L54" s="47"/>
      <c r="M54" s="47"/>
      <c r="N54" s="47"/>
      <c r="O54" s="45" t="n">
        <f aca="false">H54+SUM(K54:N54)</f>
        <v>740</v>
      </c>
      <c r="P54" s="49" t="n">
        <v>141.86</v>
      </c>
      <c r="Q54" s="50" t="n">
        <f aca="false">ROUND(P54/$O54*100,0)</f>
        <v>19</v>
      </c>
      <c r="R54" s="47" t="n">
        <v>238.85</v>
      </c>
      <c r="S54" s="50" t="n">
        <f aca="false">ROUND(R54/$O54*100,0)</f>
        <v>32</v>
      </c>
      <c r="T54" s="47"/>
      <c r="U54" s="50" t="n">
        <f aca="false">ROUND(T54/$O54*100,0)</f>
        <v>0</v>
      </c>
      <c r="V54" s="47"/>
      <c r="W54" s="50" t="n">
        <f aca="false">ROUND(V54/$O54*100,0)</f>
        <v>0</v>
      </c>
    </row>
    <row r="55" customFormat="false" ht="12.8" hidden="false" customHeight="false" outlineLevel="0" collapsed="false">
      <c r="A55" s="82" t="n">
        <v>120601</v>
      </c>
      <c r="B55" s="79" t="s">
        <v>405</v>
      </c>
      <c r="C55" s="97" t="n">
        <v>620</v>
      </c>
      <c r="D55" s="73"/>
      <c r="E55" s="90" t="s">
        <v>280</v>
      </c>
      <c r="F55" s="74" t="s">
        <v>102</v>
      </c>
      <c r="G55" s="43" t="s">
        <v>186</v>
      </c>
      <c r="H55" s="45" t="n">
        <f aca="false">SUM(H38:H54)</f>
        <v>13758</v>
      </c>
      <c r="I55" s="45" t="n">
        <f aca="false">SUM(I38:I54)</f>
        <v>14761</v>
      </c>
      <c r="J55" s="45" t="n">
        <f aca="false">SUM(J38:J54)</f>
        <v>15056</v>
      </c>
      <c r="K55" s="45" t="n">
        <f aca="false">SUM(K38:K54)</f>
        <v>0</v>
      </c>
      <c r="L55" s="45" t="n">
        <f aca="false">SUM(L38:L54)</f>
        <v>0</v>
      </c>
      <c r="M55" s="45" t="n">
        <f aca="false">SUM(M38:M54)</f>
        <v>0</v>
      </c>
      <c r="N55" s="45" t="n">
        <f aca="false">SUM(N38:N54)</f>
        <v>0</v>
      </c>
      <c r="O55" s="45" t="n">
        <f aca="false">SUM(O38:O54)</f>
        <v>13758</v>
      </c>
      <c r="P55" s="49" t="n">
        <f aca="false">SUM(P38:P54)</f>
        <v>3253.96</v>
      </c>
      <c r="Q55" s="50" t="n">
        <f aca="false">ROUND(P55/$O55*100,0)</f>
        <v>24</v>
      </c>
      <c r="R55" s="45" t="n">
        <f aca="false">SUM(R38:R54)</f>
        <v>5028.53</v>
      </c>
      <c r="S55" s="50" t="n">
        <f aca="false">ROUND(R55/$O55*100,0)</f>
        <v>37</v>
      </c>
      <c r="T55" s="45" t="n">
        <f aca="false">SUM(T38:T54)</f>
        <v>0</v>
      </c>
      <c r="U55" s="50" t="n">
        <f aca="false">ROUND(T55/$O55*100,0)</f>
        <v>0</v>
      </c>
      <c r="V55" s="45" t="n">
        <f aca="false">SUM(V38:V54)</f>
        <v>0</v>
      </c>
      <c r="W55" s="50" t="n">
        <f aca="false">ROUND(V55/$O55*100,0)</f>
        <v>0</v>
      </c>
    </row>
    <row r="56" customFormat="false" ht="12.8" hidden="false" customHeight="false" outlineLevel="0" collapsed="false">
      <c r="A56" s="82" t="n">
        <v>120601</v>
      </c>
      <c r="B56" s="79" t="s">
        <v>405</v>
      </c>
      <c r="C56" s="98" t="n">
        <v>632001</v>
      </c>
      <c r="D56" s="86" t="n">
        <v>1</v>
      </c>
      <c r="E56" s="98" t="n">
        <v>41</v>
      </c>
      <c r="F56" s="79" t="s">
        <v>102</v>
      </c>
      <c r="G56" s="56" t="s">
        <v>300</v>
      </c>
      <c r="H56" s="45" t="n">
        <v>2739</v>
      </c>
      <c r="I56" s="45" t="n">
        <f aca="false">H56</f>
        <v>2739</v>
      </c>
      <c r="J56" s="45" t="n">
        <f aca="false">I56</f>
        <v>2739</v>
      </c>
      <c r="K56" s="47"/>
      <c r="L56" s="47"/>
      <c r="M56" s="47"/>
      <c r="N56" s="47"/>
      <c r="O56" s="45" t="n">
        <f aca="false">H56+SUM(K56:N56)</f>
        <v>2739</v>
      </c>
      <c r="P56" s="49" t="n">
        <v>498</v>
      </c>
      <c r="Q56" s="50" t="n">
        <f aca="false">ROUND(P56/$O56*100,0)</f>
        <v>18</v>
      </c>
      <c r="R56" s="47" t="n">
        <v>996</v>
      </c>
      <c r="S56" s="50" t="n">
        <f aca="false">ROUND(R56/$O56*100,0)</f>
        <v>36</v>
      </c>
      <c r="T56" s="47"/>
      <c r="U56" s="50" t="n">
        <f aca="false">ROUND(T56/$O56*100,0)</f>
        <v>0</v>
      </c>
      <c r="V56" s="47"/>
      <c r="W56" s="50" t="n">
        <f aca="false">ROUND(V56/$O56*100,0)</f>
        <v>0</v>
      </c>
    </row>
    <row r="57" customFormat="false" ht="12.8" hidden="false" customHeight="false" outlineLevel="0" collapsed="false">
      <c r="A57" s="82" t="n">
        <v>120601</v>
      </c>
      <c r="B57" s="79" t="s">
        <v>405</v>
      </c>
      <c r="C57" s="98" t="n">
        <v>632003</v>
      </c>
      <c r="D57" s="86"/>
      <c r="E57" s="98" t="n">
        <v>41</v>
      </c>
      <c r="F57" s="79" t="s">
        <v>102</v>
      </c>
      <c r="G57" s="56" t="s">
        <v>416</v>
      </c>
      <c r="H57" s="45" t="n">
        <v>350</v>
      </c>
      <c r="I57" s="45" t="n">
        <f aca="false">H57</f>
        <v>350</v>
      </c>
      <c r="J57" s="45" t="n">
        <f aca="false">I57</f>
        <v>350</v>
      </c>
      <c r="K57" s="47"/>
      <c r="L57" s="47"/>
      <c r="M57" s="47"/>
      <c r="N57" s="47"/>
      <c r="O57" s="45" t="n">
        <f aca="false">H57+SUM(K57:N57)</f>
        <v>350</v>
      </c>
      <c r="P57" s="49" t="n">
        <v>94.96</v>
      </c>
      <c r="Q57" s="50" t="n">
        <f aca="false">ROUND(P57/$O57*100,0)</f>
        <v>27</v>
      </c>
      <c r="R57" s="47" t="n">
        <v>177.07</v>
      </c>
      <c r="S57" s="50" t="n">
        <f aca="false">ROUND(R57/$O57*100,0)</f>
        <v>51</v>
      </c>
      <c r="T57" s="47"/>
      <c r="U57" s="50" t="n">
        <f aca="false">ROUND(T57/$O57*100,0)</f>
        <v>0</v>
      </c>
      <c r="V57" s="47"/>
      <c r="W57" s="50" t="n">
        <f aca="false">ROUND(V57/$O57*100,0)</f>
        <v>0</v>
      </c>
    </row>
    <row r="58" customFormat="false" ht="12.8" hidden="false" customHeight="false" outlineLevel="0" collapsed="false">
      <c r="A58" s="82" t="n">
        <v>120601</v>
      </c>
      <c r="B58" s="79" t="s">
        <v>405</v>
      </c>
      <c r="C58" s="98" t="n">
        <v>633004</v>
      </c>
      <c r="D58" s="86"/>
      <c r="E58" s="98" t="n">
        <v>41</v>
      </c>
      <c r="F58" s="79" t="s">
        <v>102</v>
      </c>
      <c r="G58" s="56" t="s">
        <v>232</v>
      </c>
      <c r="H58" s="45" t="n">
        <v>0</v>
      </c>
      <c r="I58" s="45" t="n">
        <f aca="false">H58</f>
        <v>0</v>
      </c>
      <c r="J58" s="45" t="n">
        <f aca="false">I58</f>
        <v>0</v>
      </c>
      <c r="K58" s="47"/>
      <c r="L58" s="47"/>
      <c r="M58" s="47"/>
      <c r="N58" s="47"/>
      <c r="O58" s="45" t="n">
        <f aca="false">H58+SUM(K58:N58)</f>
        <v>0</v>
      </c>
      <c r="P58" s="49" t="n">
        <v>0</v>
      </c>
      <c r="Q58" s="50" t="e">
        <f aca="false">ROUND(P58/$O58*100,0)</f>
        <v>#DIV/0!</v>
      </c>
      <c r="R58" s="47" t="n">
        <v>54.29</v>
      </c>
      <c r="S58" s="50" t="n">
        <f aca="false">ROUND(R58/$O58*100,0)</f>
        <v>0</v>
      </c>
      <c r="T58" s="47"/>
      <c r="U58" s="50" t="n">
        <f aca="false">ROUND(T58/$O58*100,0)</f>
        <v>0</v>
      </c>
      <c r="V58" s="47"/>
      <c r="W58" s="50" t="e">
        <f aca="false">ROUND(V58/$O58*100,0)</f>
        <v>#DIV/0!</v>
      </c>
    </row>
    <row r="59" customFormat="false" ht="12.8" hidden="false" customHeight="false" outlineLevel="0" collapsed="false">
      <c r="A59" s="82" t="n">
        <v>120601</v>
      </c>
      <c r="B59" s="79" t="s">
        <v>405</v>
      </c>
      <c r="C59" s="98" t="n">
        <v>633005</v>
      </c>
      <c r="D59" s="86"/>
      <c r="E59" s="98" t="n">
        <v>41</v>
      </c>
      <c r="F59" s="79" t="s">
        <v>102</v>
      </c>
      <c r="G59" s="56" t="s">
        <v>417</v>
      </c>
      <c r="H59" s="45" t="n">
        <v>0</v>
      </c>
      <c r="I59" s="45" t="n">
        <f aca="false">H59</f>
        <v>0</v>
      </c>
      <c r="J59" s="45" t="n">
        <f aca="false">I59</f>
        <v>0</v>
      </c>
      <c r="K59" s="47"/>
      <c r="L59" s="47"/>
      <c r="M59" s="47"/>
      <c r="N59" s="47"/>
      <c r="O59" s="45" t="n">
        <f aca="false">H59+SUM(K59:N59)</f>
        <v>0</v>
      </c>
      <c r="P59" s="49" t="n">
        <v>54</v>
      </c>
      <c r="Q59" s="50" t="e">
        <f aca="false">ROUND(P59/$O59*100,0)</f>
        <v>#DIV/0!</v>
      </c>
      <c r="R59" s="47" t="n">
        <v>54</v>
      </c>
      <c r="S59" s="50" t="n">
        <f aca="false">ROUND(R59/$O59*100,0)</f>
        <v>0</v>
      </c>
      <c r="T59" s="47"/>
      <c r="U59" s="50" t="n">
        <f aca="false">ROUND(T59/$O59*100,0)</f>
        <v>0</v>
      </c>
      <c r="V59" s="47"/>
      <c r="W59" s="50" t="e">
        <f aca="false">ROUND(V59/$O59*100,0)</f>
        <v>#DIV/0!</v>
      </c>
    </row>
    <row r="60" customFormat="false" ht="12.8" hidden="false" customHeight="false" outlineLevel="0" collapsed="false">
      <c r="A60" s="82" t="n">
        <v>120601</v>
      </c>
      <c r="B60" s="79" t="s">
        <v>405</v>
      </c>
      <c r="C60" s="98" t="n">
        <v>633006</v>
      </c>
      <c r="D60" s="86" t="n">
        <v>1</v>
      </c>
      <c r="E60" s="98" t="n">
        <v>41</v>
      </c>
      <c r="F60" s="79" t="s">
        <v>102</v>
      </c>
      <c r="G60" s="56" t="s">
        <v>418</v>
      </c>
      <c r="H60" s="45" t="n">
        <v>3600</v>
      </c>
      <c r="I60" s="45" t="n">
        <f aca="false">H60</f>
        <v>3600</v>
      </c>
      <c r="J60" s="45" t="n">
        <f aca="false">I60</f>
        <v>3600</v>
      </c>
      <c r="K60" s="47"/>
      <c r="L60" s="47"/>
      <c r="M60" s="47"/>
      <c r="N60" s="47"/>
      <c r="O60" s="45" t="n">
        <f aca="false">H60+SUM(K60:N60)</f>
        <v>3600</v>
      </c>
      <c r="P60" s="49" t="n">
        <v>0</v>
      </c>
      <c r="Q60" s="50" t="n">
        <f aca="false">ROUND(P60/$O60*100,0)</f>
        <v>0</v>
      </c>
      <c r="R60" s="47" t="n">
        <v>0</v>
      </c>
      <c r="S60" s="50" t="n">
        <f aca="false">ROUND(R60/$O60*100,0)</f>
        <v>0</v>
      </c>
      <c r="T60" s="47"/>
      <c r="U60" s="50" t="n">
        <f aca="false">ROUND(T60/$O60*100,0)</f>
        <v>0</v>
      </c>
      <c r="V60" s="47"/>
      <c r="W60" s="50" t="n">
        <f aca="false">ROUND(V60/$O60*100,0)</f>
        <v>0</v>
      </c>
    </row>
    <row r="61" customFormat="false" ht="12.8" hidden="false" customHeight="false" outlineLevel="0" collapsed="false">
      <c r="A61" s="82" t="n">
        <v>120601</v>
      </c>
      <c r="B61" s="79" t="s">
        <v>405</v>
      </c>
      <c r="C61" s="98" t="n">
        <v>633006</v>
      </c>
      <c r="D61" s="86" t="n">
        <v>2</v>
      </c>
      <c r="E61" s="98" t="n">
        <v>41</v>
      </c>
      <c r="F61" s="79" t="s">
        <v>102</v>
      </c>
      <c r="G61" s="56" t="s">
        <v>234</v>
      </c>
      <c r="H61" s="45" t="n">
        <v>400</v>
      </c>
      <c r="I61" s="45" t="n">
        <f aca="false">H61</f>
        <v>400</v>
      </c>
      <c r="J61" s="45" t="n">
        <f aca="false">I61</f>
        <v>400</v>
      </c>
      <c r="K61" s="47"/>
      <c r="L61" s="47"/>
      <c r="M61" s="47"/>
      <c r="N61" s="47"/>
      <c r="O61" s="45" t="n">
        <f aca="false">H61+SUM(K61:N61)</f>
        <v>400</v>
      </c>
      <c r="P61" s="49" t="n">
        <v>9.8</v>
      </c>
      <c r="Q61" s="50" t="n">
        <f aca="false">ROUND(P61/$O61*100,0)</f>
        <v>2</v>
      </c>
      <c r="R61" s="47" t="n">
        <v>155.5</v>
      </c>
      <c r="S61" s="50" t="n">
        <f aca="false">ROUND(R61/$O61*100,0)</f>
        <v>39</v>
      </c>
      <c r="T61" s="47"/>
      <c r="U61" s="50" t="n">
        <f aca="false">ROUND(T61/$O61*100,0)</f>
        <v>0</v>
      </c>
      <c r="V61" s="47"/>
      <c r="W61" s="50" t="n">
        <f aca="false">ROUND(V61/$O61*100,0)</f>
        <v>0</v>
      </c>
    </row>
    <row r="62" customFormat="false" ht="12.8" hidden="false" customHeight="false" outlineLevel="0" collapsed="false">
      <c r="A62" s="82" t="n">
        <v>120601</v>
      </c>
      <c r="B62" s="79" t="s">
        <v>405</v>
      </c>
      <c r="C62" s="98" t="n">
        <v>633006</v>
      </c>
      <c r="D62" s="86" t="n">
        <v>3</v>
      </c>
      <c r="E62" s="98" t="n">
        <v>41</v>
      </c>
      <c r="F62" s="79" t="s">
        <v>102</v>
      </c>
      <c r="G62" s="56" t="s">
        <v>188</v>
      </c>
      <c r="H62" s="45" t="n">
        <v>700</v>
      </c>
      <c r="I62" s="45" t="n">
        <f aca="false">H62</f>
        <v>700</v>
      </c>
      <c r="J62" s="45" t="n">
        <f aca="false">I62</f>
        <v>700</v>
      </c>
      <c r="K62" s="47"/>
      <c r="L62" s="47"/>
      <c r="M62" s="47"/>
      <c r="N62" s="47"/>
      <c r="O62" s="45" t="n">
        <f aca="false">H62+SUM(K62:N62)</f>
        <v>700</v>
      </c>
      <c r="P62" s="49" t="n">
        <v>31.29</v>
      </c>
      <c r="Q62" s="50" t="n">
        <f aca="false">ROUND(P62/$O62*100,0)</f>
        <v>4</v>
      </c>
      <c r="R62" s="47" t="n">
        <v>206.11</v>
      </c>
      <c r="S62" s="50" t="n">
        <f aca="false">ROUND(R62/$O62*100,0)</f>
        <v>29</v>
      </c>
      <c r="T62" s="47"/>
      <c r="U62" s="50" t="n">
        <f aca="false">ROUND(T62/$O62*100,0)</f>
        <v>0</v>
      </c>
      <c r="V62" s="47"/>
      <c r="W62" s="50" t="n">
        <f aca="false">ROUND(V62/$O62*100,0)</f>
        <v>0</v>
      </c>
    </row>
    <row r="63" customFormat="false" ht="12.8" hidden="false" customHeight="false" outlineLevel="0" collapsed="false">
      <c r="A63" s="82" t="n">
        <v>120601</v>
      </c>
      <c r="B63" s="79" t="s">
        <v>405</v>
      </c>
      <c r="C63" s="98" t="n">
        <v>633010</v>
      </c>
      <c r="D63" s="86"/>
      <c r="E63" s="98" t="n">
        <v>41</v>
      </c>
      <c r="F63" s="79" t="s">
        <v>102</v>
      </c>
      <c r="G63" s="56" t="s">
        <v>235</v>
      </c>
      <c r="H63" s="45" t="n">
        <v>500</v>
      </c>
      <c r="I63" s="45" t="n">
        <v>0</v>
      </c>
      <c r="J63" s="45" t="n">
        <v>0</v>
      </c>
      <c r="K63" s="47"/>
      <c r="L63" s="47"/>
      <c r="M63" s="47"/>
      <c r="N63" s="47"/>
      <c r="O63" s="45" t="n">
        <f aca="false">H63+SUM(K63:N63)</f>
        <v>500</v>
      </c>
      <c r="P63" s="49" t="n">
        <v>0</v>
      </c>
      <c r="Q63" s="50" t="n">
        <f aca="false">ROUND(P63/$O63*100,0)</f>
        <v>0</v>
      </c>
      <c r="R63" s="47" t="n">
        <v>358.35</v>
      </c>
      <c r="S63" s="50" t="n">
        <f aca="false">ROUND(R63/$O63*100,0)</f>
        <v>72</v>
      </c>
      <c r="T63" s="47"/>
      <c r="U63" s="50" t="n">
        <f aca="false">ROUND(T63/$O63*100,0)</f>
        <v>0</v>
      </c>
      <c r="V63" s="47"/>
      <c r="W63" s="50" t="n">
        <f aca="false">ROUND(V63/$O63*100,0)</f>
        <v>0</v>
      </c>
    </row>
    <row r="64" customFormat="false" ht="12.8" hidden="false" customHeight="false" outlineLevel="0" collapsed="false">
      <c r="A64" s="82" t="n">
        <v>120601</v>
      </c>
      <c r="B64" s="79" t="s">
        <v>405</v>
      </c>
      <c r="C64" s="98" t="n">
        <v>634001</v>
      </c>
      <c r="D64" s="86"/>
      <c r="E64" s="98" t="n">
        <v>41</v>
      </c>
      <c r="F64" s="79" t="s">
        <v>102</v>
      </c>
      <c r="G64" s="56" t="s">
        <v>190</v>
      </c>
      <c r="H64" s="45" t="n">
        <v>300</v>
      </c>
      <c r="I64" s="45" t="n">
        <f aca="false">H64</f>
        <v>300</v>
      </c>
      <c r="J64" s="45" t="n">
        <f aca="false">I64</f>
        <v>300</v>
      </c>
      <c r="K64" s="47"/>
      <c r="L64" s="47"/>
      <c r="M64" s="47"/>
      <c r="N64" s="47"/>
      <c r="O64" s="45" t="n">
        <f aca="false">H64+SUM(K64:N64)</f>
        <v>300</v>
      </c>
      <c r="P64" s="49" t="n">
        <v>49.04</v>
      </c>
      <c r="Q64" s="50" t="n">
        <f aca="false">ROUND(P64/$O64*100,0)</f>
        <v>16</v>
      </c>
      <c r="R64" s="47" t="n">
        <v>85.46</v>
      </c>
      <c r="S64" s="50" t="n">
        <f aca="false">ROUND(R64/$O64*100,0)</f>
        <v>28</v>
      </c>
      <c r="T64" s="47"/>
      <c r="U64" s="50" t="n">
        <f aca="false">ROUND(T64/$O64*100,0)</f>
        <v>0</v>
      </c>
      <c r="V64" s="47"/>
      <c r="W64" s="50" t="n">
        <f aca="false">ROUND(V64/$O64*100,0)</f>
        <v>0</v>
      </c>
    </row>
    <row r="65" customFormat="false" ht="12.8" hidden="false" customHeight="false" outlineLevel="0" collapsed="false">
      <c r="A65" s="82" t="n">
        <v>120601</v>
      </c>
      <c r="B65" s="79" t="s">
        <v>405</v>
      </c>
      <c r="C65" s="98" t="n">
        <v>634004</v>
      </c>
      <c r="D65" s="86"/>
      <c r="E65" s="98" t="n">
        <v>41</v>
      </c>
      <c r="F65" s="79" t="s">
        <v>102</v>
      </c>
      <c r="G65" s="56" t="s">
        <v>359</v>
      </c>
      <c r="H65" s="45" t="n">
        <v>0</v>
      </c>
      <c r="I65" s="45" t="n">
        <f aca="false">H65</f>
        <v>0</v>
      </c>
      <c r="J65" s="45" t="n">
        <f aca="false">I65</f>
        <v>0</v>
      </c>
      <c r="K65" s="47"/>
      <c r="L65" s="47"/>
      <c r="M65" s="47"/>
      <c r="N65" s="47"/>
      <c r="O65" s="45" t="n">
        <f aca="false">H65+SUM(K65:N65)</f>
        <v>0</v>
      </c>
      <c r="P65" s="49" t="n">
        <v>0</v>
      </c>
      <c r="Q65" s="50" t="e">
        <f aca="false">ROUND(P65/$O65*100,0)</f>
        <v>#DIV/0!</v>
      </c>
      <c r="R65" s="47" t="n">
        <v>234</v>
      </c>
      <c r="S65" s="50" t="n">
        <f aca="false">ROUND(R65/$O65*100,0)</f>
        <v>0</v>
      </c>
      <c r="T65" s="47"/>
      <c r="U65" s="50" t="n">
        <f aca="false">ROUND(T65/$O65*100,0)</f>
        <v>0</v>
      </c>
      <c r="V65" s="47"/>
      <c r="W65" s="50" t="e">
        <f aca="false">ROUND(V65/$O65*100,0)</f>
        <v>#DIV/0!</v>
      </c>
    </row>
    <row r="66" customFormat="false" ht="12.8" hidden="false" customHeight="false" outlineLevel="0" collapsed="false">
      <c r="A66" s="82" t="n">
        <v>120601</v>
      </c>
      <c r="B66" s="79" t="s">
        <v>405</v>
      </c>
      <c r="C66" s="98" t="n">
        <v>635004</v>
      </c>
      <c r="D66" s="86"/>
      <c r="E66" s="98" t="n">
        <v>41</v>
      </c>
      <c r="F66" s="79" t="s">
        <v>102</v>
      </c>
      <c r="G66" s="56" t="s">
        <v>419</v>
      </c>
      <c r="H66" s="45" t="n">
        <v>0</v>
      </c>
      <c r="I66" s="45" t="n">
        <f aca="false">H66</f>
        <v>0</v>
      </c>
      <c r="J66" s="45" t="n">
        <f aca="false">I66</f>
        <v>0</v>
      </c>
      <c r="K66" s="47"/>
      <c r="L66" s="47"/>
      <c r="M66" s="47"/>
      <c r="N66" s="47"/>
      <c r="O66" s="45" t="n">
        <f aca="false">H66+SUM(K66:N66)</f>
        <v>0</v>
      </c>
      <c r="P66" s="49" t="n">
        <v>0</v>
      </c>
      <c r="Q66" s="50" t="e">
        <f aca="false">ROUND(P66/$O66*100,0)</f>
        <v>#DIV/0!</v>
      </c>
      <c r="R66" s="47" t="n">
        <v>45</v>
      </c>
      <c r="S66" s="50" t="n">
        <f aca="false">ROUND(R66/$O66*100,0)</f>
        <v>0</v>
      </c>
      <c r="T66" s="47"/>
      <c r="U66" s="50" t="n">
        <f aca="false">ROUND(T66/$O66*100,0)</f>
        <v>0</v>
      </c>
      <c r="V66" s="47"/>
      <c r="W66" s="50" t="e">
        <f aca="false">ROUND(V66/$O66*100,0)</f>
        <v>#DIV/0!</v>
      </c>
    </row>
    <row r="67" customFormat="false" ht="12.8" hidden="false" customHeight="false" outlineLevel="0" collapsed="false">
      <c r="A67" s="82" t="n">
        <v>120601</v>
      </c>
      <c r="B67" s="79" t="s">
        <v>405</v>
      </c>
      <c r="C67" s="98" t="n">
        <v>635006</v>
      </c>
      <c r="D67" s="86"/>
      <c r="E67" s="98" t="n">
        <v>41</v>
      </c>
      <c r="F67" s="79" t="s">
        <v>102</v>
      </c>
      <c r="G67" s="56" t="s">
        <v>366</v>
      </c>
      <c r="H67" s="45" t="n">
        <v>400</v>
      </c>
      <c r="I67" s="45" t="n">
        <f aca="false">H67</f>
        <v>400</v>
      </c>
      <c r="J67" s="45" t="n">
        <f aca="false">I67</f>
        <v>400</v>
      </c>
      <c r="K67" s="47"/>
      <c r="L67" s="47"/>
      <c r="M67" s="47"/>
      <c r="N67" s="47"/>
      <c r="O67" s="45" t="n">
        <f aca="false">H67+SUM(K67:N67)</f>
        <v>400</v>
      </c>
      <c r="P67" s="49" t="n">
        <v>0</v>
      </c>
      <c r="Q67" s="50" t="n">
        <f aca="false">ROUND(P67/$O67*100,0)</f>
        <v>0</v>
      </c>
      <c r="R67" s="47" t="n">
        <v>0</v>
      </c>
      <c r="S67" s="50" t="n">
        <f aca="false">ROUND(R67/$O67*100,0)</f>
        <v>0</v>
      </c>
      <c r="T67" s="47"/>
      <c r="U67" s="50" t="n">
        <f aca="false">ROUND(T67/$O67*100,0)</f>
        <v>0</v>
      </c>
      <c r="V67" s="47"/>
      <c r="W67" s="50" t="n">
        <f aca="false">ROUND(V67/$O67*100,0)</f>
        <v>0</v>
      </c>
    </row>
    <row r="68" customFormat="false" ht="12.8" hidden="false" customHeight="false" outlineLevel="0" collapsed="false">
      <c r="A68" s="82" t="n">
        <v>120601</v>
      </c>
      <c r="B68" s="79" t="s">
        <v>405</v>
      </c>
      <c r="C68" s="98" t="n">
        <v>637004</v>
      </c>
      <c r="D68" s="86"/>
      <c r="E68" s="98" t="n">
        <v>41</v>
      </c>
      <c r="F68" s="79" t="s">
        <v>102</v>
      </c>
      <c r="G68" s="56" t="s">
        <v>207</v>
      </c>
      <c r="H68" s="45" t="n">
        <v>900</v>
      </c>
      <c r="I68" s="45" t="n">
        <f aca="false">H68</f>
        <v>900</v>
      </c>
      <c r="J68" s="45" t="n">
        <f aca="false">I68</f>
        <v>900</v>
      </c>
      <c r="K68" s="47"/>
      <c r="L68" s="47"/>
      <c r="M68" s="47"/>
      <c r="N68" s="47"/>
      <c r="O68" s="45" t="n">
        <f aca="false">H68+SUM(K68:N68)</f>
        <v>900</v>
      </c>
      <c r="P68" s="49" t="n">
        <v>282.9</v>
      </c>
      <c r="Q68" s="50" t="n">
        <f aca="false">ROUND(P68/$O68*100,0)</f>
        <v>31</v>
      </c>
      <c r="R68" s="47" t="n">
        <v>634.43</v>
      </c>
      <c r="S68" s="50" t="n">
        <f aca="false">ROUND(R68/$O68*100,0)</f>
        <v>70</v>
      </c>
      <c r="T68" s="47"/>
      <c r="U68" s="50" t="n">
        <f aca="false">ROUND(T68/$O68*100,0)</f>
        <v>0</v>
      </c>
      <c r="V68" s="47"/>
      <c r="W68" s="50" t="n">
        <f aca="false">ROUND(V68/$O68*100,0)</f>
        <v>0</v>
      </c>
    </row>
    <row r="69" customFormat="false" ht="12.8" hidden="false" customHeight="false" outlineLevel="0" collapsed="false">
      <c r="A69" s="82" t="n">
        <v>120601</v>
      </c>
      <c r="B69" s="79" t="s">
        <v>405</v>
      </c>
      <c r="C69" s="98" t="n">
        <v>637012</v>
      </c>
      <c r="D69" s="86"/>
      <c r="E69" s="98" t="n">
        <v>41</v>
      </c>
      <c r="F69" s="79" t="s">
        <v>102</v>
      </c>
      <c r="G69" s="56" t="s">
        <v>420</v>
      </c>
      <c r="H69" s="45" t="n">
        <v>0</v>
      </c>
      <c r="I69" s="45" t="n">
        <f aca="false">H69</f>
        <v>0</v>
      </c>
      <c r="J69" s="45" t="n">
        <f aca="false">I69</f>
        <v>0</v>
      </c>
      <c r="K69" s="47"/>
      <c r="L69" s="47"/>
      <c r="M69" s="47"/>
      <c r="N69" s="47"/>
      <c r="O69" s="45" t="n">
        <f aca="false">H69+SUM(K69:N69)</f>
        <v>0</v>
      </c>
      <c r="P69" s="49" t="n">
        <v>0</v>
      </c>
      <c r="Q69" s="50" t="e">
        <f aca="false">ROUND(P69/$O69*100,0)</f>
        <v>#DIV/0!</v>
      </c>
      <c r="R69" s="47" t="n">
        <v>3</v>
      </c>
      <c r="S69" s="50" t="n">
        <f aca="false">ROUND(R69/$O69*100,0)</f>
        <v>0</v>
      </c>
      <c r="T69" s="47"/>
      <c r="U69" s="50" t="n">
        <f aca="false">ROUND(T69/$O69*100,0)</f>
        <v>0</v>
      </c>
      <c r="V69" s="47"/>
      <c r="W69" s="50" t="e">
        <f aca="false">ROUND(V69/$O69*100,0)</f>
        <v>#DIV/0!</v>
      </c>
    </row>
    <row r="70" customFormat="false" ht="12.8" hidden="false" customHeight="false" outlineLevel="0" collapsed="false">
      <c r="A70" s="82" t="n">
        <v>120601</v>
      </c>
      <c r="B70" s="79" t="s">
        <v>405</v>
      </c>
      <c r="C70" s="98" t="n">
        <v>637014</v>
      </c>
      <c r="D70" s="86"/>
      <c r="E70" s="98" t="n">
        <v>41</v>
      </c>
      <c r="F70" s="79" t="s">
        <v>102</v>
      </c>
      <c r="G70" s="56" t="s">
        <v>421</v>
      </c>
      <c r="H70" s="45" t="n">
        <v>3520</v>
      </c>
      <c r="I70" s="46" t="n">
        <f aca="false">ROUND((250-30)*5*3.2,0)</f>
        <v>3520</v>
      </c>
      <c r="J70" s="46" t="n">
        <f aca="false">ROUND((247-30)*5*3.2,0)</f>
        <v>3472</v>
      </c>
      <c r="K70" s="47"/>
      <c r="L70" s="47"/>
      <c r="M70" s="47"/>
      <c r="N70" s="47"/>
      <c r="O70" s="45" t="n">
        <f aca="false">H70+SUM(K70:N70)</f>
        <v>3520</v>
      </c>
      <c r="P70" s="49" t="n">
        <v>873.6</v>
      </c>
      <c r="Q70" s="50" t="n">
        <f aca="false">ROUND(P70/$O70*100,0)</f>
        <v>25</v>
      </c>
      <c r="R70" s="47" t="n">
        <v>1715.2</v>
      </c>
      <c r="S70" s="50" t="n">
        <f aca="false">ROUND(R70/$O70*100,0)</f>
        <v>49</v>
      </c>
      <c r="T70" s="47"/>
      <c r="U70" s="50" t="n">
        <f aca="false">ROUND(T70/$O70*100,0)</f>
        <v>0</v>
      </c>
      <c r="V70" s="47"/>
      <c r="W70" s="50" t="n">
        <f aca="false">ROUND(V70/$O70*100,0)</f>
        <v>0</v>
      </c>
    </row>
    <row r="71" customFormat="false" ht="12.8" hidden="false" customHeight="false" outlineLevel="0" collapsed="false">
      <c r="A71" s="82" t="n">
        <v>120601</v>
      </c>
      <c r="B71" s="79" t="s">
        <v>405</v>
      </c>
      <c r="C71" s="98" t="n">
        <v>637015</v>
      </c>
      <c r="D71" s="86"/>
      <c r="E71" s="98" t="n">
        <v>41</v>
      </c>
      <c r="F71" s="79" t="s">
        <v>102</v>
      </c>
      <c r="G71" s="56" t="s">
        <v>261</v>
      </c>
      <c r="H71" s="45" t="n">
        <v>286</v>
      </c>
      <c r="I71" s="45" t="n">
        <f aca="false">H71</f>
        <v>286</v>
      </c>
      <c r="J71" s="45" t="n">
        <f aca="false">I71</f>
        <v>286</v>
      </c>
      <c r="K71" s="47"/>
      <c r="L71" s="47"/>
      <c r="M71" s="47"/>
      <c r="N71" s="47"/>
      <c r="O71" s="45" t="n">
        <f aca="false">H71+SUM(K71:N71)</f>
        <v>286</v>
      </c>
      <c r="P71" s="49" t="n">
        <v>86</v>
      </c>
      <c r="Q71" s="50" t="n">
        <f aca="false">ROUND(P71/$O71*100,0)</f>
        <v>30</v>
      </c>
      <c r="R71" s="47" t="n">
        <v>98.41</v>
      </c>
      <c r="S71" s="50" t="n">
        <f aca="false">ROUND(R71/$O71*100,0)</f>
        <v>34</v>
      </c>
      <c r="T71" s="47"/>
      <c r="U71" s="50" t="n">
        <f aca="false">ROUND(T71/$O71*100,0)</f>
        <v>0</v>
      </c>
      <c r="V71" s="47"/>
      <c r="W71" s="50" t="n">
        <f aca="false">ROUND(V71/$O71*100,0)</f>
        <v>0</v>
      </c>
    </row>
    <row r="72" customFormat="false" ht="12.8" hidden="false" customHeight="false" outlineLevel="0" collapsed="false">
      <c r="A72" s="82" t="n">
        <v>120601</v>
      </c>
      <c r="B72" s="79" t="s">
        <v>405</v>
      </c>
      <c r="C72" s="98" t="n">
        <v>637016</v>
      </c>
      <c r="D72" s="86"/>
      <c r="E72" s="98" t="n">
        <v>41</v>
      </c>
      <c r="F72" s="79" t="s">
        <v>102</v>
      </c>
      <c r="G72" s="56" t="s">
        <v>203</v>
      </c>
      <c r="H72" s="45" t="n">
        <v>386</v>
      </c>
      <c r="I72" s="46" t="n">
        <f aca="false">ROUND(H72*1.02,0)</f>
        <v>394</v>
      </c>
      <c r="J72" s="46" t="n">
        <f aca="false">ROUND(I72*1.02,0)</f>
        <v>402</v>
      </c>
      <c r="K72" s="47"/>
      <c r="L72" s="47"/>
      <c r="M72" s="47"/>
      <c r="N72" s="47"/>
      <c r="O72" s="45" t="n">
        <f aca="false">H72+SUM(K72:N72)</f>
        <v>386</v>
      </c>
      <c r="P72" s="49" t="n">
        <v>101.32</v>
      </c>
      <c r="Q72" s="50" t="n">
        <f aca="false">ROUND(P72/$O72*100,0)</f>
        <v>26</v>
      </c>
      <c r="R72" s="47" t="n">
        <v>156.37</v>
      </c>
      <c r="S72" s="50" t="n">
        <f aca="false">ROUND(R72/$O72*100,0)</f>
        <v>41</v>
      </c>
      <c r="T72" s="47"/>
      <c r="U72" s="50" t="n">
        <f aca="false">ROUND(T72/$O72*100,0)</f>
        <v>0</v>
      </c>
      <c r="V72" s="47"/>
      <c r="W72" s="50" t="n">
        <f aca="false">ROUND(V72/$O72*100,0)</f>
        <v>0</v>
      </c>
    </row>
    <row r="73" customFormat="false" ht="12.8" hidden="false" customHeight="false" outlineLevel="0" collapsed="false">
      <c r="A73" s="82" t="n">
        <v>120601</v>
      </c>
      <c r="B73" s="79" t="s">
        <v>405</v>
      </c>
      <c r="C73" s="98" t="n">
        <v>637037</v>
      </c>
      <c r="D73" s="86"/>
      <c r="E73" s="74" t="s">
        <v>145</v>
      </c>
      <c r="F73" s="79" t="s">
        <v>102</v>
      </c>
      <c r="G73" s="56" t="s">
        <v>422</v>
      </c>
      <c r="H73" s="45" t="n">
        <f aca="false">ROUND(1209.8,0)</f>
        <v>1210</v>
      </c>
      <c r="I73" s="45" t="n">
        <v>0</v>
      </c>
      <c r="J73" s="45" t="n">
        <v>0</v>
      </c>
      <c r="K73" s="47" t="n">
        <v>-0.2</v>
      </c>
      <c r="L73" s="47"/>
      <c r="M73" s="47"/>
      <c r="N73" s="47"/>
      <c r="O73" s="45" t="n">
        <f aca="false">H73+SUM(K73:N73)</f>
        <v>1209.8</v>
      </c>
      <c r="P73" s="49" t="n">
        <v>1209.8</v>
      </c>
      <c r="Q73" s="50" t="n">
        <f aca="false">ROUND(P73/$O73*100,0)</f>
        <v>100</v>
      </c>
      <c r="R73" s="47" t="n">
        <v>1209.8</v>
      </c>
      <c r="S73" s="50" t="n">
        <f aca="false">ROUND(R73/$O73*100,0)</f>
        <v>100</v>
      </c>
      <c r="T73" s="47"/>
      <c r="U73" s="50" t="n">
        <f aca="false">ROUND(T73/$O73*100,0)</f>
        <v>0</v>
      </c>
      <c r="V73" s="47"/>
      <c r="W73" s="50" t="n">
        <f aca="false">ROUND(V73/$O73*100,0)</f>
        <v>0</v>
      </c>
    </row>
    <row r="74" customFormat="false" ht="12.8" hidden="false" customHeight="false" outlineLevel="0" collapsed="false">
      <c r="A74" s="82" t="n">
        <v>120601</v>
      </c>
      <c r="B74" s="79" t="s">
        <v>405</v>
      </c>
      <c r="C74" s="98" t="n">
        <v>716</v>
      </c>
      <c r="D74" s="86"/>
      <c r="E74" s="98" t="n">
        <v>41</v>
      </c>
      <c r="F74" s="79" t="s">
        <v>195</v>
      </c>
      <c r="G74" s="56" t="s">
        <v>198</v>
      </c>
      <c r="H74" s="45" t="n">
        <v>1000</v>
      </c>
      <c r="I74" s="45" t="n">
        <v>0</v>
      </c>
      <c r="J74" s="45" t="n">
        <v>0</v>
      </c>
      <c r="K74" s="47"/>
      <c r="L74" s="47"/>
      <c r="M74" s="47"/>
      <c r="N74" s="47"/>
      <c r="O74" s="45" t="n">
        <f aca="false">H74+SUM(K74:N74)</f>
        <v>1000</v>
      </c>
      <c r="P74" s="49" t="n">
        <v>0</v>
      </c>
      <c r="Q74" s="50" t="n">
        <f aca="false">ROUND(P74/$O74*100,0)</f>
        <v>0</v>
      </c>
      <c r="R74" s="47" t="n">
        <v>0</v>
      </c>
      <c r="S74" s="50" t="n">
        <f aca="false">ROUND(R74/$O74*100,0)</f>
        <v>0</v>
      </c>
      <c r="T74" s="47"/>
      <c r="U74" s="50" t="n">
        <f aca="false">ROUND(T74/$O74*100,0)</f>
        <v>0</v>
      </c>
      <c r="V74" s="47"/>
      <c r="W74" s="50" t="n">
        <f aca="false">ROUND(V74/$O74*100,0)</f>
        <v>0</v>
      </c>
    </row>
    <row r="75" customFormat="false" ht="12.8" hidden="false" customHeight="false" outlineLevel="0" collapsed="false">
      <c r="A75" s="82" t="n">
        <v>120601</v>
      </c>
      <c r="B75" s="79" t="s">
        <v>405</v>
      </c>
      <c r="C75" s="98" t="n">
        <v>717002</v>
      </c>
      <c r="D75" s="86"/>
      <c r="E75" s="98" t="n">
        <v>41</v>
      </c>
      <c r="F75" s="79" t="s">
        <v>195</v>
      </c>
      <c r="G75" s="56" t="s">
        <v>423</v>
      </c>
      <c r="H75" s="45" t="n">
        <v>5000</v>
      </c>
      <c r="I75" s="45" t="n">
        <v>7000</v>
      </c>
      <c r="J75" s="45" t="n">
        <v>0</v>
      </c>
      <c r="K75" s="47"/>
      <c r="L75" s="47"/>
      <c r="M75" s="47"/>
      <c r="N75" s="47"/>
      <c r="O75" s="45" t="n">
        <f aca="false">H75+SUM(K75:N75)</f>
        <v>5000</v>
      </c>
      <c r="P75" s="49" t="n">
        <v>0</v>
      </c>
      <c r="Q75" s="50" t="n">
        <f aca="false">ROUND(P75/$O75*100,0)</f>
        <v>0</v>
      </c>
      <c r="R75" s="47" t="n">
        <v>2125.69</v>
      </c>
      <c r="S75" s="50" t="n">
        <f aca="false">ROUND(R75/$O75*100,0)</f>
        <v>43</v>
      </c>
      <c r="T75" s="47"/>
      <c r="U75" s="50" t="n">
        <f aca="false">ROUND(T75/$O75*100,0)</f>
        <v>0</v>
      </c>
      <c r="V75" s="47"/>
      <c r="W75" s="50" t="n">
        <f aca="false">ROUND(V75/$O75*100,0)</f>
        <v>0</v>
      </c>
    </row>
    <row r="76" customFormat="false" ht="12.8" hidden="false" customHeight="false" outlineLevel="0" collapsed="false">
      <c r="A76" s="82" t="n">
        <v>120601</v>
      </c>
      <c r="B76" s="79"/>
      <c r="C76" s="79"/>
      <c r="D76" s="96"/>
      <c r="E76" s="79"/>
      <c r="F76" s="79"/>
      <c r="G76" s="57" t="s">
        <v>85</v>
      </c>
      <c r="H76" s="41" t="n">
        <f aca="false">H37+SUM(H55:H75)</f>
        <v>72035</v>
      </c>
      <c r="I76" s="41" t="n">
        <f aca="false">I37+SUM(I55:I75)</f>
        <v>75789</v>
      </c>
      <c r="J76" s="41" t="n">
        <f aca="false">J37+SUM(J55:J75)</f>
        <v>69853</v>
      </c>
      <c r="K76" s="41" t="n">
        <f aca="false">K37+SUM(K55:K75)</f>
        <v>-0.2</v>
      </c>
      <c r="L76" s="41" t="n">
        <f aca="false">L37+SUM(L55:L75)</f>
        <v>0</v>
      </c>
      <c r="M76" s="41" t="n">
        <f aca="false">M37+SUM(M55:M75)</f>
        <v>0</v>
      </c>
      <c r="N76" s="41" t="n">
        <f aca="false">N37+SUM(N55:N75)</f>
        <v>0</v>
      </c>
      <c r="O76" s="41" t="n">
        <f aca="false">O37+SUM(O55:O75)</f>
        <v>72034.8</v>
      </c>
      <c r="P76" s="37" t="n">
        <f aca="false">P37+SUM(P55:P75)</f>
        <v>15352.35</v>
      </c>
      <c r="Q76" s="40" t="n">
        <f aca="false">ROUND(P76/$O76*100,0)</f>
        <v>21</v>
      </c>
      <c r="R76" s="41" t="n">
        <f aca="false">R37+SUM(R55:R75)</f>
        <v>27075.07</v>
      </c>
      <c r="S76" s="40" t="n">
        <f aca="false">ROUND(R76/$O76*100,0)</f>
        <v>38</v>
      </c>
      <c r="T76" s="41" t="n">
        <f aca="false">T37+SUM(T55:T75)</f>
        <v>0</v>
      </c>
      <c r="U76" s="40" t="n">
        <f aca="false">ROUND(T76/$O76*100,0)</f>
        <v>0</v>
      </c>
      <c r="V76" s="41" t="n">
        <f aca="false">V37+SUM(V55:V75)</f>
        <v>0</v>
      </c>
      <c r="W76" s="40" t="n">
        <f aca="false">ROUND(V76/$O76*100,0)</f>
        <v>0</v>
      </c>
    </row>
    <row r="77" customFormat="false" ht="12.8" hidden="false" customHeight="false" outlineLevel="0" collapsed="false">
      <c r="A77" s="82" t="n">
        <v>120601</v>
      </c>
      <c r="B77" s="79" t="s">
        <v>405</v>
      </c>
      <c r="C77" s="79" t="n">
        <v>611</v>
      </c>
      <c r="D77" s="96"/>
      <c r="E77" s="79" t="s">
        <v>158</v>
      </c>
      <c r="F77" s="79" t="s">
        <v>102</v>
      </c>
      <c r="G77" s="51" t="s">
        <v>175</v>
      </c>
      <c r="H77" s="53" t="n">
        <v>9599</v>
      </c>
      <c r="I77" s="53" t="n">
        <v>0</v>
      </c>
      <c r="J77" s="53" t="n">
        <v>0</v>
      </c>
      <c r="K77" s="54" t="n">
        <v>-839.59</v>
      </c>
      <c r="L77" s="54"/>
      <c r="M77" s="54"/>
      <c r="N77" s="54"/>
      <c r="O77" s="45" t="n">
        <f aca="false">H77+SUM(K77:N77)</f>
        <v>8759.41</v>
      </c>
      <c r="P77" s="55" t="n">
        <v>2698.46</v>
      </c>
      <c r="Q77" s="50" t="n">
        <f aca="false">ROUND(P77/$O77*100,0)</f>
        <v>31</v>
      </c>
      <c r="R77" s="54" t="n">
        <v>5067.19</v>
      </c>
      <c r="S77" s="50" t="n">
        <f aca="false">ROUND(R77/$O77*100,0)</f>
        <v>58</v>
      </c>
      <c r="T77" s="54"/>
      <c r="U77" s="50" t="n">
        <f aca="false">ROUND(T77/$O77*100,0)</f>
        <v>0</v>
      </c>
      <c r="V77" s="54"/>
      <c r="W77" s="50" t="n">
        <f aca="false">ROUND(V77/$O77*100,0)</f>
        <v>0</v>
      </c>
    </row>
    <row r="78" customFormat="false" ht="12.8" hidden="false" customHeight="false" outlineLevel="0" collapsed="false">
      <c r="A78" s="82" t="n">
        <v>120601</v>
      </c>
      <c r="B78" s="79" t="s">
        <v>405</v>
      </c>
      <c r="C78" s="79" t="n">
        <v>611</v>
      </c>
      <c r="D78" s="96"/>
      <c r="E78" s="79" t="s">
        <v>160</v>
      </c>
      <c r="F78" s="79" t="s">
        <v>102</v>
      </c>
      <c r="G78" s="51" t="s">
        <v>175</v>
      </c>
      <c r="H78" s="53" t="n">
        <v>1500</v>
      </c>
      <c r="I78" s="53" t="n">
        <v>0</v>
      </c>
      <c r="J78" s="53" t="n">
        <v>0</v>
      </c>
      <c r="K78" s="54"/>
      <c r="L78" s="54"/>
      <c r="M78" s="54"/>
      <c r="N78" s="54"/>
      <c r="O78" s="45" t="n">
        <f aca="false">H78+SUM(K78:N78)</f>
        <v>1500</v>
      </c>
      <c r="P78" s="55" t="n">
        <v>476.2</v>
      </c>
      <c r="Q78" s="50" t="n">
        <f aca="false">ROUND(P78/$O78*100,0)</f>
        <v>32</v>
      </c>
      <c r="R78" s="54" t="n">
        <v>476.2</v>
      </c>
      <c r="S78" s="50" t="n">
        <f aca="false">ROUND(R78/$O78*100,0)</f>
        <v>32</v>
      </c>
      <c r="T78" s="54"/>
      <c r="U78" s="50" t="n">
        <f aca="false">ROUND(T78/$O78*100,0)</f>
        <v>0</v>
      </c>
      <c r="V78" s="54"/>
      <c r="W78" s="50" t="n">
        <f aca="false">ROUND(V78/$O78*100,0)</f>
        <v>0</v>
      </c>
    </row>
    <row r="79" customFormat="false" ht="12.8" hidden="false" customHeight="false" outlineLevel="0" collapsed="false">
      <c r="A79" s="82" t="n">
        <v>120601</v>
      </c>
      <c r="B79" s="79" t="s">
        <v>405</v>
      </c>
      <c r="C79" s="79" t="n">
        <v>611</v>
      </c>
      <c r="D79" s="96"/>
      <c r="E79" s="98" t="n">
        <v>41</v>
      </c>
      <c r="F79" s="79" t="s">
        <v>102</v>
      </c>
      <c r="G79" s="51" t="s">
        <v>175</v>
      </c>
      <c r="H79" s="53" t="n">
        <v>3900</v>
      </c>
      <c r="I79" s="53" t="n">
        <v>0</v>
      </c>
      <c r="J79" s="53" t="n">
        <v>0</v>
      </c>
      <c r="K79" s="54"/>
      <c r="L79" s="54"/>
      <c r="M79" s="54"/>
      <c r="N79" s="54"/>
      <c r="O79" s="45" t="n">
        <f aca="false">H79+SUM(K79:N79)</f>
        <v>3900</v>
      </c>
      <c r="P79" s="55" t="n">
        <v>1400.23</v>
      </c>
      <c r="Q79" s="50" t="n">
        <f aca="false">ROUND(P79/$O79*100,0)</f>
        <v>36</v>
      </c>
      <c r="R79" s="54" t="n">
        <v>1400.23</v>
      </c>
      <c r="S79" s="50" t="n">
        <f aca="false">ROUND(R79/$O79*100,0)</f>
        <v>36</v>
      </c>
      <c r="T79" s="54"/>
      <c r="U79" s="50" t="n">
        <f aca="false">ROUND(T79/$O79*100,0)</f>
        <v>0</v>
      </c>
      <c r="V79" s="54"/>
      <c r="W79" s="50" t="n">
        <f aca="false">ROUND(V79/$O79*100,0)</f>
        <v>0</v>
      </c>
    </row>
    <row r="80" customFormat="false" ht="12.8" hidden="false" customHeight="false" outlineLevel="0" collapsed="false">
      <c r="A80" s="82" t="n">
        <v>120601</v>
      </c>
      <c r="B80" s="79" t="s">
        <v>405</v>
      </c>
      <c r="C80" s="79" t="n">
        <v>612001</v>
      </c>
      <c r="D80" s="96"/>
      <c r="E80" s="98" t="n">
        <v>41</v>
      </c>
      <c r="F80" s="79" t="s">
        <v>102</v>
      </c>
      <c r="G80" s="51" t="s">
        <v>204</v>
      </c>
      <c r="H80" s="53" t="n">
        <v>192</v>
      </c>
      <c r="I80" s="53" t="n">
        <v>0</v>
      </c>
      <c r="J80" s="53" t="n">
        <v>0</v>
      </c>
      <c r="K80" s="54"/>
      <c r="L80" s="54"/>
      <c r="M80" s="54"/>
      <c r="N80" s="54"/>
      <c r="O80" s="45" t="n">
        <f aca="false">H80+SUM(K80:N80)</f>
        <v>192</v>
      </c>
      <c r="P80" s="55" t="n">
        <v>60.57</v>
      </c>
      <c r="Q80" s="50" t="n">
        <f aca="false">ROUND(P80/$O80*100,0)</f>
        <v>32</v>
      </c>
      <c r="R80" s="54" t="n">
        <v>90.57</v>
      </c>
      <c r="S80" s="50" t="n">
        <f aca="false">ROUND(R80/$O80*100,0)</f>
        <v>47</v>
      </c>
      <c r="T80" s="54"/>
      <c r="U80" s="50" t="n">
        <f aca="false">ROUND(T80/$O80*100,0)</f>
        <v>0</v>
      </c>
      <c r="V80" s="54"/>
      <c r="W80" s="50" t="n">
        <f aca="false">ROUND(V80/$O80*100,0)</f>
        <v>0</v>
      </c>
    </row>
    <row r="81" customFormat="false" ht="12.8" hidden="false" customHeight="false" outlineLevel="0" collapsed="false">
      <c r="A81" s="82" t="n">
        <v>120602</v>
      </c>
      <c r="B81" s="79" t="s">
        <v>405</v>
      </c>
      <c r="C81" s="97" t="n">
        <v>610</v>
      </c>
      <c r="D81" s="73"/>
      <c r="E81" s="90" t="s">
        <v>280</v>
      </c>
      <c r="F81" s="74" t="s">
        <v>102</v>
      </c>
      <c r="G81" s="43" t="s">
        <v>176</v>
      </c>
      <c r="H81" s="45" t="n">
        <f aca="false">SUM(H77:H80)</f>
        <v>15191</v>
      </c>
      <c r="I81" s="45" t="n">
        <f aca="false">SUM(I77:I80)</f>
        <v>0</v>
      </c>
      <c r="J81" s="45" t="n">
        <f aca="false">SUM(J77:J80)</f>
        <v>0</v>
      </c>
      <c r="K81" s="45" t="n">
        <f aca="false">SUM(K77:K80)</f>
        <v>-839.59</v>
      </c>
      <c r="L81" s="45" t="n">
        <f aca="false">SUM(L77:L80)</f>
        <v>0</v>
      </c>
      <c r="M81" s="45" t="n">
        <f aca="false">SUM(M77:M80)</f>
        <v>0</v>
      </c>
      <c r="N81" s="45" t="n">
        <f aca="false">SUM(N77:N80)</f>
        <v>0</v>
      </c>
      <c r="O81" s="45" t="n">
        <f aca="false">SUM(O77:O80)</f>
        <v>14351.41</v>
      </c>
      <c r="P81" s="49" t="n">
        <f aca="false">SUM(P77:P80)</f>
        <v>4635.46</v>
      </c>
      <c r="Q81" s="50" t="n">
        <f aca="false">ROUND(P81/$O81*100,0)</f>
        <v>32</v>
      </c>
      <c r="R81" s="45" t="n">
        <f aca="false">SUM(R77:R80)</f>
        <v>7034.19</v>
      </c>
      <c r="S81" s="50" t="n">
        <f aca="false">ROUND(R81/$O81*100,0)</f>
        <v>49</v>
      </c>
      <c r="T81" s="45" t="n">
        <f aca="false">SUM(T77:T80)</f>
        <v>0</v>
      </c>
      <c r="U81" s="50" t="n">
        <f aca="false">ROUND(T81/$O81*100,0)</f>
        <v>0</v>
      </c>
      <c r="V81" s="45" t="n">
        <f aca="false">SUM(V77:V80)</f>
        <v>0</v>
      </c>
      <c r="W81" s="50" t="n">
        <f aca="false">ROUND(V81/$O81*100,0)</f>
        <v>0</v>
      </c>
    </row>
    <row r="82" customFormat="false" ht="12.8" hidden="false" customHeight="false" outlineLevel="0" collapsed="false">
      <c r="A82" s="82" t="n">
        <v>120602</v>
      </c>
      <c r="B82" s="79" t="s">
        <v>405</v>
      </c>
      <c r="C82" s="97" t="n">
        <v>621</v>
      </c>
      <c r="D82" s="73"/>
      <c r="E82" s="79" t="s">
        <v>158</v>
      </c>
      <c r="F82" s="74" t="s">
        <v>102</v>
      </c>
      <c r="G82" s="43" t="s">
        <v>177</v>
      </c>
      <c r="H82" s="45" t="n">
        <v>486</v>
      </c>
      <c r="I82" s="45" t="n">
        <v>0</v>
      </c>
      <c r="J82" s="45" t="n">
        <v>0</v>
      </c>
      <c r="K82" s="47"/>
      <c r="L82" s="47"/>
      <c r="M82" s="47"/>
      <c r="N82" s="47"/>
      <c r="O82" s="45" t="n">
        <f aca="false">H82+SUM(K82:N82)</f>
        <v>486</v>
      </c>
      <c r="P82" s="49" t="n">
        <v>93.9</v>
      </c>
      <c r="Q82" s="50" t="n">
        <f aca="false">ROUND(P82/$O82*100,0)</f>
        <v>19</v>
      </c>
      <c r="R82" s="47" t="n">
        <v>98.46</v>
      </c>
      <c r="S82" s="50" t="n">
        <f aca="false">ROUND(R82/$O82*100,0)</f>
        <v>20</v>
      </c>
      <c r="T82" s="47"/>
      <c r="U82" s="50" t="n">
        <f aca="false">ROUND(T82/$O82*100,0)</f>
        <v>0</v>
      </c>
      <c r="V82" s="47"/>
      <c r="W82" s="50" t="n">
        <f aca="false">ROUND(V82/$O82*100,0)</f>
        <v>0</v>
      </c>
    </row>
    <row r="83" customFormat="false" ht="12.8" hidden="false" customHeight="false" outlineLevel="0" collapsed="false">
      <c r="A83" s="82" t="n">
        <v>120602</v>
      </c>
      <c r="B83" s="79" t="s">
        <v>405</v>
      </c>
      <c r="C83" s="97" t="n">
        <v>621</v>
      </c>
      <c r="D83" s="73"/>
      <c r="E83" s="79" t="s">
        <v>160</v>
      </c>
      <c r="F83" s="74" t="s">
        <v>102</v>
      </c>
      <c r="G83" s="43" t="s">
        <v>177</v>
      </c>
      <c r="H83" s="45" t="n">
        <v>76</v>
      </c>
      <c r="I83" s="45" t="n">
        <v>0</v>
      </c>
      <c r="J83" s="45" t="n">
        <v>0</v>
      </c>
      <c r="K83" s="47"/>
      <c r="L83" s="47"/>
      <c r="M83" s="47"/>
      <c r="N83" s="47"/>
      <c r="O83" s="45" t="n">
        <f aca="false">H83+SUM(K83:N83)</f>
        <v>76</v>
      </c>
      <c r="P83" s="49" t="n">
        <v>16.57</v>
      </c>
      <c r="Q83" s="50" t="n">
        <f aca="false">ROUND(P83/$O83*100,0)</f>
        <v>22</v>
      </c>
      <c r="R83" s="47" t="n">
        <v>16.57</v>
      </c>
      <c r="S83" s="50" t="n">
        <f aca="false">ROUND(R83/$O83*100,0)</f>
        <v>22</v>
      </c>
      <c r="T83" s="47"/>
      <c r="U83" s="50" t="n">
        <f aca="false">ROUND(T83/$O83*100,0)</f>
        <v>0</v>
      </c>
      <c r="V83" s="47"/>
      <c r="W83" s="50" t="n">
        <f aca="false">ROUND(V83/$O83*100,0)</f>
        <v>0</v>
      </c>
    </row>
    <row r="84" customFormat="false" ht="12.8" hidden="false" customHeight="false" outlineLevel="0" collapsed="false">
      <c r="A84" s="82" t="n">
        <v>120602</v>
      </c>
      <c r="B84" s="79" t="s">
        <v>405</v>
      </c>
      <c r="C84" s="97" t="n">
        <v>621</v>
      </c>
      <c r="D84" s="73"/>
      <c r="E84" s="98" t="n">
        <v>41</v>
      </c>
      <c r="F84" s="74" t="s">
        <v>102</v>
      </c>
      <c r="G84" s="43" t="s">
        <v>177</v>
      </c>
      <c r="H84" s="45" t="n">
        <v>198</v>
      </c>
      <c r="I84" s="45" t="n">
        <v>0</v>
      </c>
      <c r="J84" s="45" t="n">
        <v>0</v>
      </c>
      <c r="K84" s="47"/>
      <c r="L84" s="47"/>
      <c r="M84" s="47"/>
      <c r="N84" s="47"/>
      <c r="O84" s="45" t="n">
        <f aca="false">H84+SUM(K84:N84)</f>
        <v>198</v>
      </c>
      <c r="P84" s="49" t="n">
        <v>48.73</v>
      </c>
      <c r="Q84" s="50" t="n">
        <f aca="false">ROUND(P84/$O84*100,0)</f>
        <v>25</v>
      </c>
      <c r="R84" s="47" t="n">
        <v>48.73</v>
      </c>
      <c r="S84" s="50" t="n">
        <f aca="false">ROUND(R84/$O84*100,0)</f>
        <v>25</v>
      </c>
      <c r="T84" s="47"/>
      <c r="U84" s="50" t="n">
        <f aca="false">ROUND(T84/$O84*100,0)</f>
        <v>0</v>
      </c>
      <c r="V84" s="47"/>
      <c r="W84" s="50" t="n">
        <f aca="false">ROUND(V84/$O84*100,0)</f>
        <v>0</v>
      </c>
    </row>
    <row r="85" customFormat="false" ht="12.8" hidden="false" customHeight="false" outlineLevel="0" collapsed="false">
      <c r="A85" s="82" t="n">
        <v>120602</v>
      </c>
      <c r="B85" s="79" t="s">
        <v>405</v>
      </c>
      <c r="C85" s="97" t="n">
        <v>625001</v>
      </c>
      <c r="D85" s="73"/>
      <c r="E85" s="79" t="s">
        <v>158</v>
      </c>
      <c r="F85" s="74" t="s">
        <v>102</v>
      </c>
      <c r="G85" s="43" t="s">
        <v>179</v>
      </c>
      <c r="H85" s="45" t="n">
        <v>136</v>
      </c>
      <c r="I85" s="45" t="n">
        <v>0</v>
      </c>
      <c r="J85" s="45" t="n">
        <v>0</v>
      </c>
      <c r="K85" s="47"/>
      <c r="L85" s="47"/>
      <c r="M85" s="47"/>
      <c r="N85" s="47"/>
      <c r="O85" s="45" t="n">
        <f aca="false">H85+SUM(K85:N85)</f>
        <v>136</v>
      </c>
      <c r="P85" s="49" t="n">
        <v>38.26</v>
      </c>
      <c r="Q85" s="50" t="n">
        <f aca="false">ROUND(P85/$O85*100,0)</f>
        <v>28</v>
      </c>
      <c r="R85" s="47" t="n">
        <v>72.59</v>
      </c>
      <c r="S85" s="50" t="n">
        <f aca="false">ROUND(R85/$O85*100,0)</f>
        <v>53</v>
      </c>
      <c r="T85" s="47"/>
      <c r="U85" s="50" t="n">
        <f aca="false">ROUND(T85/$O85*100,0)</f>
        <v>0</v>
      </c>
      <c r="V85" s="47"/>
      <c r="W85" s="50" t="n">
        <f aca="false">ROUND(V85/$O85*100,0)</f>
        <v>0</v>
      </c>
    </row>
    <row r="86" customFormat="false" ht="12.8" hidden="false" customHeight="false" outlineLevel="0" collapsed="false">
      <c r="A86" s="82" t="n">
        <v>120602</v>
      </c>
      <c r="B86" s="79" t="s">
        <v>405</v>
      </c>
      <c r="C86" s="97" t="n">
        <v>625001</v>
      </c>
      <c r="D86" s="73"/>
      <c r="E86" s="79" t="s">
        <v>160</v>
      </c>
      <c r="F86" s="74" t="s">
        <v>102</v>
      </c>
      <c r="G86" s="43" t="s">
        <v>179</v>
      </c>
      <c r="H86" s="45" t="n">
        <v>22</v>
      </c>
      <c r="I86" s="45" t="n">
        <v>0</v>
      </c>
      <c r="J86" s="45" t="n">
        <v>0</v>
      </c>
      <c r="K86" s="47"/>
      <c r="L86" s="47"/>
      <c r="M86" s="47"/>
      <c r="N86" s="47"/>
      <c r="O86" s="45" t="n">
        <f aca="false">H86+SUM(K86:N86)</f>
        <v>22</v>
      </c>
      <c r="P86" s="49" t="n">
        <v>6.75</v>
      </c>
      <c r="Q86" s="50" t="n">
        <f aca="false">ROUND(P86/$O86*100,0)</f>
        <v>31</v>
      </c>
      <c r="R86" s="47" t="n">
        <v>6.75</v>
      </c>
      <c r="S86" s="50" t="n">
        <f aca="false">ROUND(R86/$O86*100,0)</f>
        <v>31</v>
      </c>
      <c r="T86" s="47"/>
      <c r="U86" s="50" t="n">
        <f aca="false">ROUND(T86/$O86*100,0)</f>
        <v>0</v>
      </c>
      <c r="V86" s="47"/>
      <c r="W86" s="50" t="n">
        <f aca="false">ROUND(V86/$O86*100,0)</f>
        <v>0</v>
      </c>
    </row>
    <row r="87" customFormat="false" ht="12.8" hidden="false" customHeight="false" outlineLevel="0" collapsed="false">
      <c r="A87" s="82" t="n">
        <v>120602</v>
      </c>
      <c r="B87" s="79" t="s">
        <v>405</v>
      </c>
      <c r="C87" s="97" t="n">
        <v>625001</v>
      </c>
      <c r="D87" s="73"/>
      <c r="E87" s="98" t="n">
        <v>41</v>
      </c>
      <c r="F87" s="74" t="s">
        <v>102</v>
      </c>
      <c r="G87" s="43" t="s">
        <v>179</v>
      </c>
      <c r="H87" s="45" t="n">
        <v>55</v>
      </c>
      <c r="I87" s="45" t="n">
        <v>0</v>
      </c>
      <c r="J87" s="45" t="n">
        <v>0</v>
      </c>
      <c r="K87" s="47"/>
      <c r="L87" s="47"/>
      <c r="M87" s="47"/>
      <c r="N87" s="47"/>
      <c r="O87" s="45" t="n">
        <f aca="false">H87+SUM(K87:N87)</f>
        <v>55</v>
      </c>
      <c r="P87" s="49" t="n">
        <v>19.86</v>
      </c>
      <c r="Q87" s="50" t="n">
        <f aca="false">ROUND(P87/$O87*100,0)</f>
        <v>36</v>
      </c>
      <c r="R87" s="47" t="n">
        <v>19.86</v>
      </c>
      <c r="S87" s="50" t="n">
        <f aca="false">ROUND(R87/$O87*100,0)</f>
        <v>36</v>
      </c>
      <c r="T87" s="47"/>
      <c r="U87" s="50" t="n">
        <f aca="false">ROUND(T87/$O87*100,0)</f>
        <v>0</v>
      </c>
      <c r="V87" s="47"/>
      <c r="W87" s="50" t="n">
        <f aca="false">ROUND(V87/$O87*100,0)</f>
        <v>0</v>
      </c>
    </row>
    <row r="88" customFormat="false" ht="12.8" hidden="false" customHeight="false" outlineLevel="0" collapsed="false">
      <c r="A88" s="82" t="n">
        <v>120602</v>
      </c>
      <c r="B88" s="79" t="s">
        <v>405</v>
      </c>
      <c r="C88" s="97" t="n">
        <v>625002</v>
      </c>
      <c r="D88" s="73"/>
      <c r="E88" s="79" t="s">
        <v>158</v>
      </c>
      <c r="F88" s="74" t="s">
        <v>102</v>
      </c>
      <c r="G88" s="43" t="s">
        <v>180</v>
      </c>
      <c r="H88" s="45" t="n">
        <v>1361</v>
      </c>
      <c r="I88" s="45" t="n">
        <v>0</v>
      </c>
      <c r="J88" s="45" t="n">
        <v>0</v>
      </c>
      <c r="K88" s="47"/>
      <c r="L88" s="47"/>
      <c r="M88" s="47"/>
      <c r="N88" s="47"/>
      <c r="O88" s="45" t="n">
        <f aca="false">H88+SUM(K88:N88)</f>
        <v>1361</v>
      </c>
      <c r="P88" s="49" t="n">
        <v>382.78</v>
      </c>
      <c r="Q88" s="50" t="n">
        <f aca="false">ROUND(P88/$O88*100,0)</f>
        <v>28</v>
      </c>
      <c r="R88" s="47" t="n">
        <v>726.16</v>
      </c>
      <c r="S88" s="50" t="n">
        <f aca="false">ROUND(R88/$O88*100,0)</f>
        <v>53</v>
      </c>
      <c r="T88" s="47"/>
      <c r="U88" s="50" t="n">
        <f aca="false">ROUND(T88/$O88*100,0)</f>
        <v>0</v>
      </c>
      <c r="V88" s="47"/>
      <c r="W88" s="50" t="n">
        <f aca="false">ROUND(V88/$O88*100,0)</f>
        <v>0</v>
      </c>
    </row>
    <row r="89" customFormat="false" ht="12.8" hidden="false" customHeight="false" outlineLevel="0" collapsed="false">
      <c r="A89" s="82" t="n">
        <v>120602</v>
      </c>
      <c r="B89" s="79" t="s">
        <v>405</v>
      </c>
      <c r="C89" s="97" t="n">
        <v>625002</v>
      </c>
      <c r="D89" s="73"/>
      <c r="E89" s="79" t="s">
        <v>160</v>
      </c>
      <c r="F89" s="74" t="s">
        <v>102</v>
      </c>
      <c r="G89" s="43" t="s">
        <v>180</v>
      </c>
      <c r="H89" s="45" t="n">
        <v>213</v>
      </c>
      <c r="I89" s="45" t="n">
        <v>0</v>
      </c>
      <c r="J89" s="45" t="n">
        <v>0</v>
      </c>
      <c r="K89" s="47"/>
      <c r="L89" s="47"/>
      <c r="M89" s="47"/>
      <c r="N89" s="47"/>
      <c r="O89" s="45" t="n">
        <f aca="false">H89+SUM(K89:N89)</f>
        <v>213</v>
      </c>
      <c r="P89" s="49" t="n">
        <v>67.55</v>
      </c>
      <c r="Q89" s="50" t="n">
        <f aca="false">ROUND(P89/$O89*100,0)</f>
        <v>32</v>
      </c>
      <c r="R89" s="47" t="n">
        <v>67.55</v>
      </c>
      <c r="S89" s="50" t="n">
        <f aca="false">ROUND(R89/$O89*100,0)</f>
        <v>32</v>
      </c>
      <c r="T89" s="47"/>
      <c r="U89" s="50" t="n">
        <f aca="false">ROUND(T89/$O89*100,0)</f>
        <v>0</v>
      </c>
      <c r="V89" s="47"/>
      <c r="W89" s="50" t="n">
        <f aca="false">ROUND(V89/$O89*100,0)</f>
        <v>0</v>
      </c>
    </row>
    <row r="90" customFormat="false" ht="12.8" hidden="false" customHeight="false" outlineLevel="0" collapsed="false">
      <c r="A90" s="82" t="n">
        <v>120602</v>
      </c>
      <c r="B90" s="79" t="s">
        <v>405</v>
      </c>
      <c r="C90" s="97" t="n">
        <v>625002</v>
      </c>
      <c r="D90" s="73"/>
      <c r="E90" s="98" t="n">
        <v>41</v>
      </c>
      <c r="F90" s="74" t="s">
        <v>102</v>
      </c>
      <c r="G90" s="43" t="s">
        <v>180</v>
      </c>
      <c r="H90" s="45" t="n">
        <v>553</v>
      </c>
      <c r="I90" s="45" t="n">
        <v>0</v>
      </c>
      <c r="J90" s="45" t="n">
        <v>0</v>
      </c>
      <c r="K90" s="47"/>
      <c r="L90" s="47"/>
      <c r="M90" s="47"/>
      <c r="N90" s="47"/>
      <c r="O90" s="45" t="n">
        <f aca="false">H90+SUM(K90:N90)</f>
        <v>553</v>
      </c>
      <c r="P90" s="49" t="n">
        <v>198.63</v>
      </c>
      <c r="Q90" s="50" t="n">
        <f aca="false">ROUND(P90/$O90*100,0)</f>
        <v>36</v>
      </c>
      <c r="R90" s="47" t="n">
        <v>198.63</v>
      </c>
      <c r="S90" s="50" t="n">
        <f aca="false">ROUND(R90/$O90*100,0)</f>
        <v>36</v>
      </c>
      <c r="T90" s="47"/>
      <c r="U90" s="50" t="n">
        <f aca="false">ROUND(T90/$O90*100,0)</f>
        <v>0</v>
      </c>
      <c r="V90" s="47"/>
      <c r="W90" s="50" t="n">
        <f aca="false">ROUND(V90/$O90*100,0)</f>
        <v>0</v>
      </c>
    </row>
    <row r="91" customFormat="false" ht="12.8" hidden="false" customHeight="false" outlineLevel="0" collapsed="false">
      <c r="A91" s="82" t="n">
        <v>120602</v>
      </c>
      <c r="B91" s="79" t="s">
        <v>405</v>
      </c>
      <c r="C91" s="97" t="n">
        <v>625003</v>
      </c>
      <c r="D91" s="73"/>
      <c r="E91" s="79" t="s">
        <v>158</v>
      </c>
      <c r="F91" s="74" t="s">
        <v>102</v>
      </c>
      <c r="G91" s="43" t="s">
        <v>181</v>
      </c>
      <c r="H91" s="45" t="n">
        <v>78</v>
      </c>
      <c r="I91" s="45" t="n">
        <v>0</v>
      </c>
      <c r="J91" s="45" t="n">
        <v>0</v>
      </c>
      <c r="K91" s="47"/>
      <c r="L91" s="47"/>
      <c r="M91" s="47"/>
      <c r="N91" s="47"/>
      <c r="O91" s="45" t="n">
        <f aca="false">H91+SUM(K91:N91)</f>
        <v>78</v>
      </c>
      <c r="P91" s="49" t="n">
        <v>21.87</v>
      </c>
      <c r="Q91" s="50" t="n">
        <f aca="false">ROUND(P91/$O91*100,0)</f>
        <v>28</v>
      </c>
      <c r="R91" s="47" t="n">
        <v>41.49</v>
      </c>
      <c r="S91" s="50" t="n">
        <f aca="false">ROUND(R91/$O91*100,0)</f>
        <v>53</v>
      </c>
      <c r="T91" s="47"/>
      <c r="U91" s="50" t="n">
        <f aca="false">ROUND(T91/$O91*100,0)</f>
        <v>0</v>
      </c>
      <c r="V91" s="47"/>
      <c r="W91" s="50" t="n">
        <f aca="false">ROUND(V91/$O91*100,0)</f>
        <v>0</v>
      </c>
    </row>
    <row r="92" customFormat="false" ht="12.8" hidden="false" customHeight="false" outlineLevel="0" collapsed="false">
      <c r="A92" s="82" t="n">
        <v>120602</v>
      </c>
      <c r="B92" s="79" t="s">
        <v>405</v>
      </c>
      <c r="C92" s="97" t="n">
        <v>625003</v>
      </c>
      <c r="D92" s="73"/>
      <c r="E92" s="79" t="s">
        <v>160</v>
      </c>
      <c r="F92" s="74" t="s">
        <v>102</v>
      </c>
      <c r="G92" s="43" t="s">
        <v>181</v>
      </c>
      <c r="H92" s="45" t="n">
        <v>12</v>
      </c>
      <c r="I92" s="45" t="n">
        <v>0</v>
      </c>
      <c r="J92" s="45" t="n">
        <v>0</v>
      </c>
      <c r="K92" s="47"/>
      <c r="L92" s="47"/>
      <c r="M92" s="47"/>
      <c r="N92" s="47"/>
      <c r="O92" s="45" t="n">
        <f aca="false">H92+SUM(K92:N92)</f>
        <v>12</v>
      </c>
      <c r="P92" s="49" t="n">
        <v>3.86</v>
      </c>
      <c r="Q92" s="50" t="n">
        <f aca="false">ROUND(P92/$O92*100,0)</f>
        <v>32</v>
      </c>
      <c r="R92" s="47" t="n">
        <v>3.86</v>
      </c>
      <c r="S92" s="50" t="n">
        <f aca="false">ROUND(R92/$O92*100,0)</f>
        <v>32</v>
      </c>
      <c r="T92" s="47"/>
      <c r="U92" s="50" t="n">
        <f aca="false">ROUND(T92/$O92*100,0)</f>
        <v>0</v>
      </c>
      <c r="V92" s="47"/>
      <c r="W92" s="50" t="n">
        <f aca="false">ROUND(V92/$O92*100,0)</f>
        <v>0</v>
      </c>
    </row>
    <row r="93" customFormat="false" ht="12.8" hidden="false" customHeight="false" outlineLevel="0" collapsed="false">
      <c r="A93" s="82" t="n">
        <v>120602</v>
      </c>
      <c r="B93" s="79" t="s">
        <v>405</v>
      </c>
      <c r="C93" s="97" t="n">
        <v>625003</v>
      </c>
      <c r="D93" s="73"/>
      <c r="E93" s="98" t="n">
        <v>41</v>
      </c>
      <c r="F93" s="74" t="s">
        <v>102</v>
      </c>
      <c r="G93" s="43" t="s">
        <v>181</v>
      </c>
      <c r="H93" s="45" t="n">
        <v>32</v>
      </c>
      <c r="I93" s="45" t="n">
        <v>0</v>
      </c>
      <c r="J93" s="45" t="n">
        <v>0</v>
      </c>
      <c r="K93" s="47"/>
      <c r="L93" s="47"/>
      <c r="M93" s="47"/>
      <c r="N93" s="47"/>
      <c r="O93" s="45" t="n">
        <f aca="false">H93+SUM(K93:N93)</f>
        <v>32</v>
      </c>
      <c r="P93" s="49" t="n">
        <v>11.34</v>
      </c>
      <c r="Q93" s="50" t="n">
        <f aca="false">ROUND(P93/$O93*100,0)</f>
        <v>35</v>
      </c>
      <c r="R93" s="47" t="n">
        <v>11.34</v>
      </c>
      <c r="S93" s="50" t="n">
        <f aca="false">ROUND(R93/$O93*100,0)</f>
        <v>35</v>
      </c>
      <c r="T93" s="47"/>
      <c r="U93" s="50" t="n">
        <f aca="false">ROUND(T93/$O93*100,0)</f>
        <v>0</v>
      </c>
      <c r="V93" s="47"/>
      <c r="W93" s="50" t="n">
        <f aca="false">ROUND(V93/$O93*100,0)</f>
        <v>0</v>
      </c>
    </row>
    <row r="94" customFormat="false" ht="12.8" hidden="false" customHeight="false" outlineLevel="0" collapsed="false">
      <c r="A94" s="82" t="n">
        <v>120602</v>
      </c>
      <c r="B94" s="79" t="s">
        <v>405</v>
      </c>
      <c r="C94" s="97" t="n">
        <v>625004</v>
      </c>
      <c r="D94" s="73"/>
      <c r="E94" s="79" t="s">
        <v>158</v>
      </c>
      <c r="F94" s="74" t="s">
        <v>102</v>
      </c>
      <c r="G94" s="43" t="s">
        <v>182</v>
      </c>
      <c r="H94" s="45" t="n">
        <v>29</v>
      </c>
      <c r="I94" s="45" t="n">
        <v>0</v>
      </c>
      <c r="J94" s="45" t="n">
        <v>0</v>
      </c>
      <c r="K94" s="47"/>
      <c r="L94" s="47"/>
      <c r="M94" s="47"/>
      <c r="N94" s="47"/>
      <c r="O94" s="45" t="n">
        <f aca="false">H94+SUM(K94:N94)</f>
        <v>29</v>
      </c>
      <c r="P94" s="49" t="n">
        <v>82.02</v>
      </c>
      <c r="Q94" s="50" t="n">
        <f aca="false">ROUND(P94/$O94*100,0)</f>
        <v>283</v>
      </c>
      <c r="R94" s="47" t="n">
        <v>155.6</v>
      </c>
      <c r="S94" s="50" t="n">
        <f aca="false">ROUND(R94/$O94*100,0)</f>
        <v>537</v>
      </c>
      <c r="T94" s="47"/>
      <c r="U94" s="50" t="n">
        <f aca="false">ROUND(T94/$O94*100,0)</f>
        <v>0</v>
      </c>
      <c r="V94" s="47"/>
      <c r="W94" s="50" t="n">
        <f aca="false">ROUND(V94/$O94*100,0)</f>
        <v>0</v>
      </c>
    </row>
    <row r="95" customFormat="false" ht="12.8" hidden="false" customHeight="false" outlineLevel="0" collapsed="false">
      <c r="A95" s="82" t="n">
        <v>120602</v>
      </c>
      <c r="B95" s="79" t="s">
        <v>405</v>
      </c>
      <c r="C95" s="97" t="n">
        <v>625004</v>
      </c>
      <c r="D95" s="73"/>
      <c r="E95" s="79" t="s">
        <v>160</v>
      </c>
      <c r="F95" s="74" t="s">
        <v>102</v>
      </c>
      <c r="G95" s="43" t="s">
        <v>182</v>
      </c>
      <c r="H95" s="45" t="n">
        <v>5</v>
      </c>
      <c r="I95" s="45" t="n">
        <v>0</v>
      </c>
      <c r="J95" s="45" t="n">
        <v>0</v>
      </c>
      <c r="K95" s="47"/>
      <c r="L95" s="47"/>
      <c r="M95" s="47"/>
      <c r="N95" s="47"/>
      <c r="O95" s="45" t="n">
        <f aca="false">H95+SUM(K95:N95)</f>
        <v>5</v>
      </c>
      <c r="P95" s="49" t="n">
        <v>14.47</v>
      </c>
      <c r="Q95" s="50" t="n">
        <f aca="false">ROUND(P95/$O95*100,0)</f>
        <v>289</v>
      </c>
      <c r="R95" s="47" t="n">
        <v>14.47</v>
      </c>
      <c r="S95" s="50" t="n">
        <f aca="false">ROUND(R95/$O95*100,0)</f>
        <v>289</v>
      </c>
      <c r="T95" s="47"/>
      <c r="U95" s="50" t="n">
        <f aca="false">ROUND(T95/$O95*100,0)</f>
        <v>0</v>
      </c>
      <c r="V95" s="47"/>
      <c r="W95" s="50" t="n">
        <f aca="false">ROUND(V95/$O95*100,0)</f>
        <v>0</v>
      </c>
    </row>
    <row r="96" customFormat="false" ht="12.8" hidden="false" customHeight="false" outlineLevel="0" collapsed="false">
      <c r="A96" s="82" t="n">
        <v>120602</v>
      </c>
      <c r="B96" s="79" t="s">
        <v>405</v>
      </c>
      <c r="C96" s="97" t="n">
        <v>625004</v>
      </c>
      <c r="D96" s="73"/>
      <c r="E96" s="98" t="n">
        <v>41</v>
      </c>
      <c r="F96" s="74" t="s">
        <v>102</v>
      </c>
      <c r="G96" s="43" t="s">
        <v>182</v>
      </c>
      <c r="H96" s="45" t="n">
        <v>12</v>
      </c>
      <c r="I96" s="45" t="n">
        <v>0</v>
      </c>
      <c r="J96" s="45" t="n">
        <v>0</v>
      </c>
      <c r="K96" s="47"/>
      <c r="L96" s="47"/>
      <c r="M96" s="47"/>
      <c r="N96" s="47"/>
      <c r="O96" s="45" t="n">
        <f aca="false">H96+SUM(K96:N96)</f>
        <v>12</v>
      </c>
      <c r="P96" s="49" t="n">
        <v>42.56</v>
      </c>
      <c r="Q96" s="50" t="n">
        <f aca="false">ROUND(P96/$O96*100,0)</f>
        <v>355</v>
      </c>
      <c r="R96" s="47" t="n">
        <v>42.56</v>
      </c>
      <c r="S96" s="50" t="n">
        <f aca="false">ROUND(R96/$O96*100,0)</f>
        <v>355</v>
      </c>
      <c r="T96" s="47"/>
      <c r="U96" s="50" t="n">
        <f aca="false">ROUND(T96/$O96*100,0)</f>
        <v>0</v>
      </c>
      <c r="V96" s="47"/>
      <c r="W96" s="50" t="n">
        <f aca="false">ROUND(V96/$O96*100,0)</f>
        <v>0</v>
      </c>
    </row>
    <row r="97" customFormat="false" ht="12.8" hidden="false" customHeight="false" outlineLevel="0" collapsed="false">
      <c r="A97" s="82" t="n">
        <v>120602</v>
      </c>
      <c r="B97" s="79" t="s">
        <v>405</v>
      </c>
      <c r="C97" s="97" t="n">
        <v>625005</v>
      </c>
      <c r="D97" s="73"/>
      <c r="E97" s="79" t="s">
        <v>158</v>
      </c>
      <c r="F97" s="74" t="s">
        <v>102</v>
      </c>
      <c r="G97" s="43" t="s">
        <v>183</v>
      </c>
      <c r="H97" s="45" t="n">
        <v>34</v>
      </c>
      <c r="I97" s="45" t="n">
        <v>0</v>
      </c>
      <c r="J97" s="45" t="n">
        <v>0</v>
      </c>
      <c r="K97" s="47"/>
      <c r="L97" s="47"/>
      <c r="M97" s="47"/>
      <c r="N97" s="47"/>
      <c r="O97" s="45" t="n">
        <f aca="false">H97+SUM(K97:N97)</f>
        <v>34</v>
      </c>
      <c r="P97" s="49" t="n">
        <v>13.32</v>
      </c>
      <c r="Q97" s="50" t="n">
        <f aca="false">ROUND(P97/$O97*100,0)</f>
        <v>39</v>
      </c>
      <c r="R97" s="47" t="n">
        <v>28.52</v>
      </c>
      <c r="S97" s="50" t="n">
        <f aca="false">ROUND(R97/$O97*100,0)</f>
        <v>84</v>
      </c>
      <c r="T97" s="47"/>
      <c r="U97" s="50" t="n">
        <f aca="false">ROUND(T97/$O97*100,0)</f>
        <v>0</v>
      </c>
      <c r="V97" s="47"/>
      <c r="W97" s="50" t="n">
        <f aca="false">ROUND(V97/$O97*100,0)</f>
        <v>0</v>
      </c>
    </row>
    <row r="98" customFormat="false" ht="12.8" hidden="false" customHeight="false" outlineLevel="0" collapsed="false">
      <c r="A98" s="82" t="n">
        <v>120602</v>
      </c>
      <c r="B98" s="79" t="s">
        <v>405</v>
      </c>
      <c r="C98" s="97" t="n">
        <v>625005</v>
      </c>
      <c r="D98" s="73"/>
      <c r="E98" s="79" t="s">
        <v>160</v>
      </c>
      <c r="F98" s="74" t="s">
        <v>102</v>
      </c>
      <c r="G98" s="43" t="s">
        <v>183</v>
      </c>
      <c r="H98" s="45" t="n">
        <v>5</v>
      </c>
      <c r="I98" s="45" t="n">
        <v>0</v>
      </c>
      <c r="J98" s="45" t="n">
        <v>0</v>
      </c>
      <c r="K98" s="47"/>
      <c r="L98" s="47"/>
      <c r="M98" s="47"/>
      <c r="N98" s="47"/>
      <c r="O98" s="45" t="n">
        <f aca="false">H98+SUM(K98:N98)</f>
        <v>5</v>
      </c>
      <c r="P98" s="49" t="n">
        <v>2.35</v>
      </c>
      <c r="Q98" s="50" t="n">
        <f aca="false">ROUND(P98/$O98*100,0)</f>
        <v>47</v>
      </c>
      <c r="R98" s="47" t="n">
        <v>2.35</v>
      </c>
      <c r="S98" s="50" t="n">
        <f aca="false">ROUND(R98/$O98*100,0)</f>
        <v>47</v>
      </c>
      <c r="T98" s="47"/>
      <c r="U98" s="50" t="n">
        <f aca="false">ROUND(T98/$O98*100,0)</f>
        <v>0</v>
      </c>
      <c r="V98" s="47"/>
      <c r="W98" s="50" t="n">
        <f aca="false">ROUND(V98/$O98*100,0)</f>
        <v>0</v>
      </c>
    </row>
    <row r="99" customFormat="false" ht="12.8" hidden="false" customHeight="false" outlineLevel="0" collapsed="false">
      <c r="A99" s="82" t="n">
        <v>120602</v>
      </c>
      <c r="B99" s="79" t="s">
        <v>405</v>
      </c>
      <c r="C99" s="97" t="n">
        <v>625005</v>
      </c>
      <c r="D99" s="73"/>
      <c r="E99" s="98" t="n">
        <v>41</v>
      </c>
      <c r="F99" s="74" t="s">
        <v>102</v>
      </c>
      <c r="G99" s="43" t="s">
        <v>183</v>
      </c>
      <c r="H99" s="45" t="n">
        <v>14</v>
      </c>
      <c r="I99" s="45" t="n">
        <v>0</v>
      </c>
      <c r="J99" s="45" t="n">
        <v>0</v>
      </c>
      <c r="K99" s="47"/>
      <c r="L99" s="47"/>
      <c r="M99" s="47"/>
      <c r="N99" s="47"/>
      <c r="O99" s="45" t="n">
        <f aca="false">H99+SUM(K99:N99)</f>
        <v>14</v>
      </c>
      <c r="P99" s="49" t="n">
        <v>6.91</v>
      </c>
      <c r="Q99" s="50" t="n">
        <f aca="false">ROUND(P99/$O99*100,0)</f>
        <v>49</v>
      </c>
      <c r="R99" s="47" t="n">
        <v>6.91</v>
      </c>
      <c r="S99" s="50" t="n">
        <f aca="false">ROUND(R99/$O99*100,0)</f>
        <v>49</v>
      </c>
      <c r="T99" s="47"/>
      <c r="U99" s="50" t="n">
        <f aca="false">ROUND(T99/$O99*100,0)</f>
        <v>0</v>
      </c>
      <c r="V99" s="47"/>
      <c r="W99" s="50" t="n">
        <f aca="false">ROUND(V99/$O99*100,0)</f>
        <v>0</v>
      </c>
    </row>
    <row r="100" customFormat="false" ht="12.8" hidden="false" customHeight="false" outlineLevel="0" collapsed="false">
      <c r="A100" s="82" t="n">
        <v>120602</v>
      </c>
      <c r="B100" s="79" t="s">
        <v>405</v>
      </c>
      <c r="C100" s="97" t="n">
        <v>625007</v>
      </c>
      <c r="D100" s="73"/>
      <c r="E100" s="79" t="s">
        <v>158</v>
      </c>
      <c r="F100" s="74" t="s">
        <v>102</v>
      </c>
      <c r="G100" s="43" t="s">
        <v>184</v>
      </c>
      <c r="H100" s="45" t="n">
        <v>462</v>
      </c>
      <c r="I100" s="45" t="n">
        <v>0</v>
      </c>
      <c r="J100" s="45" t="n">
        <v>0</v>
      </c>
      <c r="K100" s="47"/>
      <c r="L100" s="47"/>
      <c r="M100" s="47"/>
      <c r="N100" s="47"/>
      <c r="O100" s="45" t="n">
        <f aca="false">H100+SUM(K100:N100)</f>
        <v>462</v>
      </c>
      <c r="P100" s="49" t="n">
        <v>129.85</v>
      </c>
      <c r="Q100" s="50" t="n">
        <f aca="false">ROUND(P100/$O100*100,0)</f>
        <v>28</v>
      </c>
      <c r="R100" s="47" t="n">
        <v>246.35</v>
      </c>
      <c r="S100" s="50" t="n">
        <f aca="false">ROUND(R100/$O100*100,0)</f>
        <v>53</v>
      </c>
      <c r="T100" s="47"/>
      <c r="U100" s="50" t="n">
        <f aca="false">ROUND(T100/$O100*100,0)</f>
        <v>0</v>
      </c>
      <c r="V100" s="47"/>
      <c r="W100" s="50" t="n">
        <f aca="false">ROUND(V100/$O100*100,0)</f>
        <v>0</v>
      </c>
    </row>
    <row r="101" customFormat="false" ht="12.8" hidden="false" customHeight="false" outlineLevel="0" collapsed="false">
      <c r="A101" s="82" t="n">
        <v>120602</v>
      </c>
      <c r="B101" s="79" t="s">
        <v>405</v>
      </c>
      <c r="C101" s="97" t="n">
        <v>625007</v>
      </c>
      <c r="D101" s="73"/>
      <c r="E101" s="79" t="s">
        <v>160</v>
      </c>
      <c r="F101" s="74" t="s">
        <v>102</v>
      </c>
      <c r="G101" s="43" t="s">
        <v>184</v>
      </c>
      <c r="H101" s="45" t="n">
        <v>72</v>
      </c>
      <c r="I101" s="45" t="n">
        <v>0</v>
      </c>
      <c r="J101" s="45" t="n">
        <v>0</v>
      </c>
      <c r="K101" s="47"/>
      <c r="L101" s="47"/>
      <c r="M101" s="47"/>
      <c r="N101" s="47"/>
      <c r="O101" s="45" t="n">
        <f aca="false">H101+SUM(K101:N101)</f>
        <v>72</v>
      </c>
      <c r="P101" s="49" t="n">
        <v>22.92</v>
      </c>
      <c r="Q101" s="50" t="n">
        <f aca="false">ROUND(P101/$O101*100,0)</f>
        <v>32</v>
      </c>
      <c r="R101" s="47" t="n">
        <v>22.92</v>
      </c>
      <c r="S101" s="50" t="n">
        <f aca="false">ROUND(R101/$O101*100,0)</f>
        <v>32</v>
      </c>
      <c r="T101" s="47"/>
      <c r="U101" s="50" t="n">
        <f aca="false">ROUND(T101/$O101*100,0)</f>
        <v>0</v>
      </c>
      <c r="V101" s="47"/>
      <c r="W101" s="50" t="n">
        <f aca="false">ROUND(V101/$O101*100,0)</f>
        <v>0</v>
      </c>
    </row>
    <row r="102" customFormat="false" ht="12.8" hidden="false" customHeight="false" outlineLevel="0" collapsed="false">
      <c r="A102" s="82" t="n">
        <v>120602</v>
      </c>
      <c r="B102" s="79" t="s">
        <v>405</v>
      </c>
      <c r="C102" s="97" t="n">
        <v>625007</v>
      </c>
      <c r="D102" s="73"/>
      <c r="E102" s="98" t="n">
        <v>41</v>
      </c>
      <c r="F102" s="74" t="s">
        <v>102</v>
      </c>
      <c r="G102" s="43" t="s">
        <v>184</v>
      </c>
      <c r="H102" s="45" t="n">
        <v>188</v>
      </c>
      <c r="I102" s="45" t="n">
        <v>0</v>
      </c>
      <c r="J102" s="45" t="n">
        <v>0</v>
      </c>
      <c r="K102" s="47"/>
      <c r="L102" s="47"/>
      <c r="M102" s="47"/>
      <c r="N102" s="47"/>
      <c r="O102" s="45" t="n">
        <f aca="false">H102+SUM(K102:N102)</f>
        <v>188</v>
      </c>
      <c r="P102" s="49" t="n">
        <v>67.38</v>
      </c>
      <c r="Q102" s="50" t="n">
        <f aca="false">ROUND(P102/$O102*100,0)</f>
        <v>36</v>
      </c>
      <c r="R102" s="47" t="n">
        <v>67.38</v>
      </c>
      <c r="S102" s="50" t="n">
        <f aca="false">ROUND(R102/$O102*100,0)</f>
        <v>36</v>
      </c>
      <c r="T102" s="47"/>
      <c r="U102" s="50" t="n">
        <f aca="false">ROUND(T102/$O102*100,0)</f>
        <v>0</v>
      </c>
      <c r="V102" s="47"/>
      <c r="W102" s="50" t="n">
        <f aca="false">ROUND(V102/$O102*100,0)</f>
        <v>0</v>
      </c>
    </row>
    <row r="103" customFormat="false" ht="12.8" hidden="false" customHeight="false" outlineLevel="0" collapsed="false">
      <c r="A103" s="82" t="n">
        <v>120602</v>
      </c>
      <c r="B103" s="79" t="s">
        <v>405</v>
      </c>
      <c r="C103" s="97" t="n">
        <v>627</v>
      </c>
      <c r="D103" s="73"/>
      <c r="E103" s="98" t="n">
        <v>41</v>
      </c>
      <c r="F103" s="74" t="s">
        <v>102</v>
      </c>
      <c r="G103" s="43" t="s">
        <v>185</v>
      </c>
      <c r="H103" s="45" t="n">
        <v>304</v>
      </c>
      <c r="I103" s="45" t="n">
        <v>0</v>
      </c>
      <c r="J103" s="45" t="n">
        <v>0</v>
      </c>
      <c r="K103" s="47"/>
      <c r="L103" s="47"/>
      <c r="M103" s="47"/>
      <c r="N103" s="47"/>
      <c r="O103" s="45" t="n">
        <f aca="false">H103+SUM(K103:N103)</f>
        <v>304</v>
      </c>
      <c r="P103" s="49" t="n">
        <v>38.4</v>
      </c>
      <c r="Q103" s="50" t="n">
        <f aca="false">ROUND(P103/$O103*100,0)</f>
        <v>13</v>
      </c>
      <c r="R103" s="47" t="n">
        <v>68.8</v>
      </c>
      <c r="S103" s="50" t="n">
        <f aca="false">ROUND(R103/$O103*100,0)</f>
        <v>23</v>
      </c>
      <c r="T103" s="47"/>
      <c r="U103" s="50" t="n">
        <f aca="false">ROUND(T103/$O103*100,0)</f>
        <v>0</v>
      </c>
      <c r="V103" s="47"/>
      <c r="W103" s="50" t="n">
        <f aca="false">ROUND(V103/$O103*100,0)</f>
        <v>0</v>
      </c>
    </row>
    <row r="104" customFormat="false" ht="12.8" hidden="false" customHeight="false" outlineLevel="0" collapsed="false">
      <c r="A104" s="82" t="n">
        <v>120602</v>
      </c>
      <c r="B104" s="79" t="s">
        <v>405</v>
      </c>
      <c r="C104" s="97" t="n">
        <v>620</v>
      </c>
      <c r="D104" s="73"/>
      <c r="E104" s="90" t="s">
        <v>280</v>
      </c>
      <c r="F104" s="74" t="s">
        <v>102</v>
      </c>
      <c r="G104" s="43" t="s">
        <v>186</v>
      </c>
      <c r="H104" s="45" t="n">
        <f aca="false">SUM(H82:H103)</f>
        <v>4347</v>
      </c>
      <c r="I104" s="45" t="n">
        <f aca="false">SUM(I82:I103)</f>
        <v>0</v>
      </c>
      <c r="J104" s="45" t="n">
        <f aca="false">SUM(J82:J103)</f>
        <v>0</v>
      </c>
      <c r="K104" s="45" t="n">
        <f aca="false">SUM(K82:K103)</f>
        <v>0</v>
      </c>
      <c r="L104" s="45" t="n">
        <f aca="false">SUM(L82:L103)</f>
        <v>0</v>
      </c>
      <c r="M104" s="45" t="n">
        <f aca="false">SUM(M82:M103)</f>
        <v>0</v>
      </c>
      <c r="N104" s="45" t="n">
        <f aca="false">SUM(N82:N103)</f>
        <v>0</v>
      </c>
      <c r="O104" s="45" t="n">
        <f aca="false">SUM(O82:O103)</f>
        <v>4347</v>
      </c>
      <c r="P104" s="49" t="n">
        <f aca="false">SUM(P82:P103)</f>
        <v>1330.28</v>
      </c>
      <c r="Q104" s="50" t="n">
        <f aca="false">ROUND(P104/$O104*100,0)</f>
        <v>31</v>
      </c>
      <c r="R104" s="45" t="n">
        <f aca="false">SUM(R82:R103)</f>
        <v>1967.85</v>
      </c>
      <c r="S104" s="50" t="n">
        <f aca="false">ROUND(R104/$O104*100,0)</f>
        <v>45</v>
      </c>
      <c r="T104" s="45" t="n">
        <f aca="false">SUM(T82:T103)</f>
        <v>0</v>
      </c>
      <c r="U104" s="50" t="n">
        <f aca="false">ROUND(T104/$O104*100,0)</f>
        <v>0</v>
      </c>
      <c r="V104" s="45" t="n">
        <f aca="false">SUM(V82:V103)</f>
        <v>0</v>
      </c>
      <c r="W104" s="50" t="n">
        <f aca="false">ROUND(V104/$O104*100,0)</f>
        <v>0</v>
      </c>
    </row>
    <row r="105" customFormat="false" ht="12.8" hidden="false" customHeight="false" outlineLevel="0" collapsed="false">
      <c r="A105" s="82" t="n">
        <v>120602</v>
      </c>
      <c r="B105" s="79" t="s">
        <v>405</v>
      </c>
      <c r="C105" s="98" t="n">
        <v>637014</v>
      </c>
      <c r="D105" s="86"/>
      <c r="E105" s="98" t="n">
        <v>41</v>
      </c>
      <c r="F105" s="79" t="s">
        <v>102</v>
      </c>
      <c r="G105" s="56" t="s">
        <v>191</v>
      </c>
      <c r="H105" s="45" t="n">
        <v>794</v>
      </c>
      <c r="I105" s="46" t="n">
        <v>0</v>
      </c>
      <c r="J105" s="46" t="n">
        <f aca="false">SUM(J104:J104)</f>
        <v>0</v>
      </c>
      <c r="K105" s="47" t="n">
        <v>188.4</v>
      </c>
      <c r="L105" s="47"/>
      <c r="M105" s="47"/>
      <c r="N105" s="47"/>
      <c r="O105" s="45" t="n">
        <f aca="false">H105+SUM(K105:N105)</f>
        <v>982.4</v>
      </c>
      <c r="P105" s="49" t="n">
        <v>755.2</v>
      </c>
      <c r="Q105" s="50" t="n">
        <f aca="false">ROUND(P105/$O105*100,0)</f>
        <v>77</v>
      </c>
      <c r="R105" s="47" t="n">
        <v>982.4</v>
      </c>
      <c r="S105" s="50" t="n">
        <f aca="false">ROUND(R105/$O105*100,0)</f>
        <v>100</v>
      </c>
      <c r="T105" s="47"/>
      <c r="U105" s="50" t="n">
        <f aca="false">ROUND(T105/$O105*100,0)</f>
        <v>0</v>
      </c>
      <c r="V105" s="47"/>
      <c r="W105" s="50" t="n">
        <f aca="false">ROUND(V105/$O105*100,0)</f>
        <v>0</v>
      </c>
    </row>
    <row r="106" customFormat="false" ht="12.8" hidden="false" customHeight="false" outlineLevel="0" collapsed="false">
      <c r="A106" s="82" t="n">
        <v>120602</v>
      </c>
      <c r="B106" s="79" t="s">
        <v>405</v>
      </c>
      <c r="C106" s="98" t="n">
        <v>637016</v>
      </c>
      <c r="D106" s="86"/>
      <c r="E106" s="98" t="n">
        <v>41</v>
      </c>
      <c r="F106" s="79" t="s">
        <v>102</v>
      </c>
      <c r="G106" s="56" t="s">
        <v>203</v>
      </c>
      <c r="H106" s="45" t="n">
        <v>167</v>
      </c>
      <c r="I106" s="46" t="n">
        <v>0</v>
      </c>
      <c r="J106" s="46" t="n">
        <f aca="false">ROUND(I106*1.02,0)</f>
        <v>0</v>
      </c>
      <c r="K106" s="47"/>
      <c r="L106" s="47"/>
      <c r="M106" s="47"/>
      <c r="N106" s="47"/>
      <c r="O106" s="45" t="n">
        <f aca="false">H106+SUM(K106:N106)</f>
        <v>167</v>
      </c>
      <c r="P106" s="49" t="n">
        <v>51.95</v>
      </c>
      <c r="Q106" s="50" t="n">
        <f aca="false">ROUND(P106/$O106*100,0)</f>
        <v>31</v>
      </c>
      <c r="R106" s="47" t="n">
        <v>75.3</v>
      </c>
      <c r="S106" s="50" t="n">
        <f aca="false">ROUND(R106/$O106*100,0)</f>
        <v>45</v>
      </c>
      <c r="T106" s="47"/>
      <c r="U106" s="50" t="n">
        <f aca="false">ROUND(T106/$O106*100,0)</f>
        <v>0</v>
      </c>
      <c r="V106" s="47"/>
      <c r="W106" s="50" t="n">
        <f aca="false">ROUND(V106/$O106*100,0)</f>
        <v>0</v>
      </c>
    </row>
    <row r="107" customFormat="false" ht="12.8" hidden="false" customHeight="false" outlineLevel="0" collapsed="false">
      <c r="A107" s="82" t="n">
        <v>120602</v>
      </c>
      <c r="B107" s="79" t="s">
        <v>405</v>
      </c>
      <c r="C107" s="98" t="n">
        <v>642012</v>
      </c>
      <c r="D107" s="86"/>
      <c r="E107" s="98" t="n">
        <v>41</v>
      </c>
      <c r="F107" s="79" t="s">
        <v>102</v>
      </c>
      <c r="G107" s="56" t="s">
        <v>424</v>
      </c>
      <c r="H107" s="45" t="n">
        <v>0</v>
      </c>
      <c r="I107" s="46" t="n">
        <v>0</v>
      </c>
      <c r="J107" s="46" t="n">
        <f aca="false">ROUND(I107*1.02,0)</f>
        <v>0</v>
      </c>
      <c r="K107" s="47" t="n">
        <v>380.17</v>
      </c>
      <c r="L107" s="47"/>
      <c r="M107" s="47"/>
      <c r="N107" s="47"/>
      <c r="O107" s="45" t="n">
        <f aca="false">H107+SUM(K107:N107)</f>
        <v>380.17</v>
      </c>
      <c r="P107" s="49" t="n">
        <v>0</v>
      </c>
      <c r="Q107" s="50" t="n">
        <f aca="false">ROUND(P107/$O107*100,0)</f>
        <v>0</v>
      </c>
      <c r="R107" s="47" t="n">
        <v>0</v>
      </c>
      <c r="S107" s="50" t="n">
        <f aca="false">ROUND(R107/$O107*100,0)</f>
        <v>0</v>
      </c>
      <c r="T107" s="47"/>
      <c r="U107" s="50" t="n">
        <f aca="false">ROUND(T107/$O107*100,0)</f>
        <v>0</v>
      </c>
      <c r="V107" s="47"/>
      <c r="W107" s="50" t="n">
        <f aca="false">ROUND(V107/$O107*100,0)</f>
        <v>0</v>
      </c>
    </row>
    <row r="108" customFormat="false" ht="12.8" hidden="false" customHeight="false" outlineLevel="0" collapsed="false">
      <c r="A108" s="82" t="n">
        <v>120602</v>
      </c>
      <c r="B108" s="79" t="s">
        <v>405</v>
      </c>
      <c r="C108" s="98" t="n">
        <v>642015</v>
      </c>
      <c r="D108" s="86"/>
      <c r="E108" s="98" t="n">
        <v>41</v>
      </c>
      <c r="F108" s="79" t="s">
        <v>102</v>
      </c>
      <c r="G108" s="56" t="s">
        <v>286</v>
      </c>
      <c r="H108" s="45" t="n">
        <v>0</v>
      </c>
      <c r="I108" s="46" t="n">
        <v>0</v>
      </c>
      <c r="J108" s="46" t="n">
        <f aca="false">ROUND(I108*1.02,0)</f>
        <v>0</v>
      </c>
      <c r="K108" s="47" t="n">
        <v>271.22</v>
      </c>
      <c r="L108" s="47"/>
      <c r="M108" s="47"/>
      <c r="N108" s="47"/>
      <c r="O108" s="45" t="n">
        <f aca="false">H108+SUM(K108:N108)</f>
        <v>271.22</v>
      </c>
      <c r="P108" s="49" t="n">
        <v>107.87</v>
      </c>
      <c r="Q108" s="50" t="n">
        <f aca="false">ROUND(P108/$O108*100,0)</f>
        <v>40</v>
      </c>
      <c r="R108" s="47" t="n">
        <v>271.22</v>
      </c>
      <c r="S108" s="50" t="n">
        <f aca="false">ROUND(R108/$O108*100,0)</f>
        <v>100</v>
      </c>
      <c r="T108" s="47"/>
      <c r="U108" s="50" t="n">
        <f aca="false">ROUND(T108/$O108*100,0)</f>
        <v>0</v>
      </c>
      <c r="V108" s="47"/>
      <c r="W108" s="50" t="n">
        <f aca="false">ROUND(V108/$O108*100,0)</f>
        <v>0</v>
      </c>
    </row>
    <row r="109" customFormat="false" ht="12.8" hidden="false" customHeight="false" outlineLevel="0" collapsed="false">
      <c r="A109" s="82" t="n">
        <v>120602</v>
      </c>
      <c r="B109" s="79"/>
      <c r="C109" s="79"/>
      <c r="D109" s="96"/>
      <c r="E109" s="79"/>
      <c r="F109" s="79"/>
      <c r="G109" s="57" t="s">
        <v>86</v>
      </c>
      <c r="H109" s="41" t="n">
        <f aca="false">H81+SUM(H104:H108)</f>
        <v>20499</v>
      </c>
      <c r="I109" s="41" t="n">
        <f aca="false">I81+SUM(I104:I108)</f>
        <v>0</v>
      </c>
      <c r="J109" s="41" t="n">
        <f aca="false">J81+SUM(J104:J108)</f>
        <v>0</v>
      </c>
      <c r="K109" s="41" t="n">
        <f aca="false">K81+SUM(K104:K108)</f>
        <v>0.200000000000045</v>
      </c>
      <c r="L109" s="41" t="n">
        <f aca="false">L81+SUM(L104:L108)</f>
        <v>0</v>
      </c>
      <c r="M109" s="41" t="n">
        <f aca="false">M81+SUM(M104:M108)</f>
        <v>0</v>
      </c>
      <c r="N109" s="41" t="n">
        <f aca="false">N81+SUM(N104:N108)</f>
        <v>0</v>
      </c>
      <c r="O109" s="41" t="n">
        <f aca="false">O81+SUM(O104:O108)</f>
        <v>20499.2</v>
      </c>
      <c r="P109" s="37" t="n">
        <f aca="false">P81+SUM(P104:P108)</f>
        <v>6880.76</v>
      </c>
      <c r="Q109" s="40" t="n">
        <f aca="false">ROUND(P109/$O109*100,0)</f>
        <v>34</v>
      </c>
      <c r="R109" s="41" t="n">
        <f aca="false">R81+SUM(R104:R108)</f>
        <v>10330.96</v>
      </c>
      <c r="S109" s="40" t="n">
        <f aca="false">ROUND(R109/$O109*100,0)</f>
        <v>50</v>
      </c>
      <c r="T109" s="41" t="n">
        <f aca="false">T81+SUM(T104:T108)</f>
        <v>0</v>
      </c>
      <c r="U109" s="40" t="n">
        <f aca="false">ROUND(T109/$O109*100,0)</f>
        <v>0</v>
      </c>
      <c r="V109" s="41" t="n">
        <f aca="false">V81+SUM(V104:V108)</f>
        <v>0</v>
      </c>
      <c r="W109" s="40" t="n">
        <f aca="false">ROUND(V109/$O109*100,0)</f>
        <v>0</v>
      </c>
    </row>
    <row r="110" customFormat="false" ht="12.8" hidden="false" customHeight="false" outlineLevel="0" collapsed="false">
      <c r="A110" s="82" t="n">
        <v>120600</v>
      </c>
      <c r="B110" s="79"/>
      <c r="C110" s="79"/>
      <c r="D110" s="96"/>
      <c r="E110" s="79"/>
      <c r="F110" s="79"/>
      <c r="G110" s="57" t="s">
        <v>425</v>
      </c>
      <c r="H110" s="41" t="n">
        <f aca="false">H76+H109</f>
        <v>92534</v>
      </c>
      <c r="I110" s="41" t="n">
        <f aca="false">I76+I109</f>
        <v>75789</v>
      </c>
      <c r="J110" s="41" t="n">
        <f aca="false">J76+J109</f>
        <v>69853</v>
      </c>
      <c r="K110" s="41" t="n">
        <f aca="false">K76+K109</f>
        <v>4.54636328584002E-014</v>
      </c>
      <c r="L110" s="41" t="n">
        <f aca="false">L76+L109</f>
        <v>0</v>
      </c>
      <c r="M110" s="41" t="n">
        <f aca="false">M76+M109</f>
        <v>0</v>
      </c>
      <c r="N110" s="41" t="n">
        <f aca="false">N76+N109</f>
        <v>0</v>
      </c>
      <c r="O110" s="41" t="n">
        <f aca="false">O76+O109</f>
        <v>92534</v>
      </c>
      <c r="P110" s="37" t="n">
        <f aca="false">P76+P109</f>
        <v>22233.11</v>
      </c>
      <c r="Q110" s="40" t="n">
        <f aca="false">ROUND(P110/$O110*100,0)</f>
        <v>24</v>
      </c>
      <c r="R110" s="41" t="n">
        <f aca="false">R76+R109</f>
        <v>37406.03</v>
      </c>
      <c r="S110" s="40" t="n">
        <f aca="false">ROUND(R110/$O110*100,0)</f>
        <v>40</v>
      </c>
      <c r="T110" s="41" t="n">
        <f aca="false">T76+T109</f>
        <v>0</v>
      </c>
      <c r="U110" s="40" t="n">
        <f aca="false">ROUND(T110/$O110*100,0)</f>
        <v>0</v>
      </c>
      <c r="V110" s="41" t="n">
        <f aca="false">V76+V109</f>
        <v>0</v>
      </c>
      <c r="W110" s="40" t="n">
        <f aca="false">ROUND(V110/$O110*100,0)</f>
        <v>0</v>
      </c>
    </row>
    <row r="111" customFormat="false" ht="12.8" hidden="false" customHeight="false" outlineLevel="0" collapsed="false">
      <c r="A111" s="82" t="n">
        <v>120000</v>
      </c>
      <c r="B111" s="79"/>
      <c r="C111" s="79"/>
      <c r="D111" s="96"/>
      <c r="E111" s="79"/>
      <c r="F111" s="79"/>
      <c r="G111" s="57" t="s">
        <v>216</v>
      </c>
      <c r="H111" s="41" t="n">
        <f aca="false">H16+H20+H25+H27+H31+H110</f>
        <v>120678</v>
      </c>
      <c r="I111" s="41" t="n">
        <f aca="false">I16+I20+I25+I27+I31+I110</f>
        <v>109346</v>
      </c>
      <c r="J111" s="41" t="n">
        <f aca="false">J16+J20+J25+J27+J31+J110</f>
        <v>104844</v>
      </c>
      <c r="K111" s="41" t="n">
        <f aca="false">K16+K20+K25+K27+K31+K110</f>
        <v>1197.2</v>
      </c>
      <c r="L111" s="41" t="n">
        <f aca="false">L16+L20+L25+L27+L31+L110</f>
        <v>0</v>
      </c>
      <c r="M111" s="41" t="n">
        <f aca="false">M16+M20+M25+M27+M31+M110</f>
        <v>0</v>
      </c>
      <c r="N111" s="41" t="n">
        <f aca="false">N16+N20+N25+N27+N31+N110</f>
        <v>0</v>
      </c>
      <c r="O111" s="41" t="n">
        <f aca="false">O16+O20+O25+O27+O31+O110</f>
        <v>121875.2</v>
      </c>
      <c r="P111" s="37" t="n">
        <f aca="false">P16+P20+P25+P27+P31+P110</f>
        <v>28383.66</v>
      </c>
      <c r="Q111" s="40" t="n">
        <f aca="false">ROUND(P111/$O111*100,0)</f>
        <v>23</v>
      </c>
      <c r="R111" s="41" t="n">
        <f aca="false">R16+R20+R25+R27+R31+R110</f>
        <v>51743.11</v>
      </c>
      <c r="S111" s="40" t="n">
        <f aca="false">ROUND(R111/$O111*100,0)</f>
        <v>42</v>
      </c>
      <c r="T111" s="41" t="n">
        <f aca="false">T16+T20+T25+T27+T31+T110</f>
        <v>0</v>
      </c>
      <c r="U111" s="40" t="n">
        <f aca="false">ROUND(T111/$O111*100,0)</f>
        <v>0</v>
      </c>
      <c r="V111" s="41" t="n">
        <f aca="false">V16+V20+V25+V27+V31+V110</f>
        <v>0</v>
      </c>
      <c r="W111" s="40" t="n">
        <f aca="false">ROUND(V111/$O111*100,0)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426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130100</v>
      </c>
      <c r="B3" s="83" t="s">
        <v>174</v>
      </c>
      <c r="C3" s="74" t="n">
        <v>611</v>
      </c>
      <c r="D3" s="84"/>
      <c r="E3" s="98" t="n">
        <v>41</v>
      </c>
      <c r="F3" s="74" t="s">
        <v>102</v>
      </c>
      <c r="G3" s="63" t="s">
        <v>175</v>
      </c>
      <c r="H3" s="53" t="n">
        <v>8680</v>
      </c>
      <c r="I3" s="85" t="n">
        <v>8854</v>
      </c>
      <c r="J3" s="85" t="n">
        <v>9031</v>
      </c>
      <c r="K3" s="54"/>
      <c r="L3" s="54"/>
      <c r="M3" s="54"/>
      <c r="N3" s="54"/>
      <c r="O3" s="45" t="n">
        <f aca="false">H3+SUM(K3:N3)</f>
        <v>8680</v>
      </c>
      <c r="P3" s="55" t="n">
        <v>2196.5</v>
      </c>
      <c r="Q3" s="50" t="n">
        <f aca="false">ROUND(P3/$O3*100,0)</f>
        <v>25</v>
      </c>
      <c r="R3" s="54" t="n">
        <v>3655.65</v>
      </c>
      <c r="S3" s="50" t="n">
        <f aca="false">ROUND(R3/$O3*100,0)</f>
        <v>42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130100</v>
      </c>
      <c r="B4" s="83" t="s">
        <v>174</v>
      </c>
      <c r="C4" s="74" t="n">
        <v>612001</v>
      </c>
      <c r="D4" s="84"/>
      <c r="E4" s="98" t="n">
        <v>41</v>
      </c>
      <c r="F4" s="74" t="s">
        <v>102</v>
      </c>
      <c r="G4" s="63" t="s">
        <v>204</v>
      </c>
      <c r="H4" s="53" t="n">
        <v>1100</v>
      </c>
      <c r="I4" s="85" t="n">
        <v>1200</v>
      </c>
      <c r="J4" s="85" t="n">
        <v>1200</v>
      </c>
      <c r="K4" s="54"/>
      <c r="L4" s="54"/>
      <c r="M4" s="54"/>
      <c r="N4" s="54"/>
      <c r="O4" s="45" t="n">
        <f aca="false">H4+SUM(K4:N4)</f>
        <v>1100</v>
      </c>
      <c r="P4" s="55" t="n">
        <v>185</v>
      </c>
      <c r="Q4" s="50" t="n">
        <f aca="false">ROUND(P4/$O4*100,0)</f>
        <v>17</v>
      </c>
      <c r="R4" s="54" t="n">
        <v>324.85</v>
      </c>
      <c r="S4" s="50" t="n">
        <f aca="false">ROUND(R4/$O4*100,0)</f>
        <v>30</v>
      </c>
      <c r="T4" s="54"/>
      <c r="U4" s="50" t="n">
        <f aca="false">ROUND(T4/$O4*100,0)</f>
        <v>0</v>
      </c>
      <c r="V4" s="54"/>
      <c r="W4" s="50" t="n">
        <f aca="false">ROUND(V4/$O4*100,0)</f>
        <v>0</v>
      </c>
    </row>
    <row r="5" customFormat="false" ht="12.8" hidden="false" customHeight="false" outlineLevel="0" collapsed="false">
      <c r="A5" s="82" t="n">
        <v>130100</v>
      </c>
      <c r="B5" s="83" t="s">
        <v>174</v>
      </c>
      <c r="C5" s="74" t="n">
        <v>612002</v>
      </c>
      <c r="D5" s="84"/>
      <c r="E5" s="98" t="n">
        <v>41</v>
      </c>
      <c r="F5" s="74" t="s">
        <v>102</v>
      </c>
      <c r="G5" s="63" t="s">
        <v>205</v>
      </c>
      <c r="H5" s="53" t="n">
        <v>0</v>
      </c>
      <c r="I5" s="85" t="n">
        <v>0</v>
      </c>
      <c r="J5" s="85" t="n">
        <v>0</v>
      </c>
      <c r="K5" s="54"/>
      <c r="L5" s="54"/>
      <c r="M5" s="54"/>
      <c r="N5" s="54"/>
      <c r="O5" s="45" t="n">
        <f aca="false">H5+SUM(K5:N5)</f>
        <v>0</v>
      </c>
      <c r="P5" s="55" t="n">
        <v>0</v>
      </c>
      <c r="Q5" s="50" t="e">
        <f aca="false">ROUND(P5/$O5*100,0)</f>
        <v>#DIV/0!</v>
      </c>
      <c r="R5" s="54" t="n">
        <v>4.44</v>
      </c>
      <c r="S5" s="50" t="e">
        <f aca="false">ROUND(R5/$O5*100,0)</f>
        <v>#DIV/0!</v>
      </c>
      <c r="T5" s="54"/>
      <c r="U5" s="50" t="e">
        <f aca="false">ROUND(T5/$O5*100,0)</f>
        <v>#DIV/0!</v>
      </c>
      <c r="V5" s="54"/>
      <c r="W5" s="50" t="e">
        <f aca="false">ROUND(V5/$O5*100,0)</f>
        <v>#DIV/0!</v>
      </c>
    </row>
    <row r="6" customFormat="false" ht="12.8" hidden="false" customHeight="false" outlineLevel="0" collapsed="false">
      <c r="A6" s="82" t="n">
        <v>130100</v>
      </c>
      <c r="B6" s="83" t="s">
        <v>174</v>
      </c>
      <c r="C6" s="74" t="n">
        <v>614</v>
      </c>
      <c r="D6" s="84"/>
      <c r="E6" s="98" t="n">
        <v>41</v>
      </c>
      <c r="F6" s="74" t="s">
        <v>102</v>
      </c>
      <c r="G6" s="63" t="s">
        <v>200</v>
      </c>
      <c r="H6" s="53" t="n">
        <v>150</v>
      </c>
      <c r="I6" s="85" t="n">
        <v>100</v>
      </c>
      <c r="J6" s="85" t="n">
        <v>100</v>
      </c>
      <c r="K6" s="54"/>
      <c r="L6" s="54"/>
      <c r="M6" s="54"/>
      <c r="N6" s="54"/>
      <c r="O6" s="45" t="n">
        <f aca="false">H6+SUM(K6:N6)</f>
        <v>150</v>
      </c>
      <c r="P6" s="55" t="n">
        <v>50</v>
      </c>
      <c r="Q6" s="50" t="n">
        <f aca="false">ROUND(P6/$O6*100,0)</f>
        <v>33</v>
      </c>
      <c r="R6" s="54" t="n">
        <v>50</v>
      </c>
      <c r="S6" s="50" t="n">
        <f aca="false">ROUND(R6/$O6*100,0)</f>
        <v>33</v>
      </c>
      <c r="T6" s="54"/>
      <c r="U6" s="50" t="n">
        <f aca="false">ROUND(T6/$O6*100,0)</f>
        <v>0</v>
      </c>
      <c r="V6" s="54"/>
      <c r="W6" s="50" t="n">
        <f aca="false">ROUND(V6/$O6*100,0)</f>
        <v>0</v>
      </c>
    </row>
    <row r="7" customFormat="false" ht="12.8" hidden="false" customHeight="false" outlineLevel="0" collapsed="false">
      <c r="A7" s="82" t="n">
        <v>130100</v>
      </c>
      <c r="B7" s="83" t="s">
        <v>174</v>
      </c>
      <c r="C7" s="97" t="n">
        <v>610</v>
      </c>
      <c r="D7" s="73"/>
      <c r="E7" s="98" t="n">
        <v>41</v>
      </c>
      <c r="F7" s="74" t="s">
        <v>102</v>
      </c>
      <c r="G7" s="43" t="s">
        <v>176</v>
      </c>
      <c r="H7" s="45" t="n">
        <f aca="false">SUM(H3:H6)</f>
        <v>9930</v>
      </c>
      <c r="I7" s="46" t="n">
        <f aca="false">SUM(I3:I6)</f>
        <v>10154</v>
      </c>
      <c r="J7" s="46" t="n">
        <f aca="false">SUM(J3:J6)</f>
        <v>10331</v>
      </c>
      <c r="K7" s="45" t="n">
        <f aca="false">SUM(K3:K6)</f>
        <v>0</v>
      </c>
      <c r="L7" s="45" t="n">
        <f aca="false">SUM(L3:L6)</f>
        <v>0</v>
      </c>
      <c r="M7" s="45" t="n">
        <f aca="false">SUM(M3:M6)</f>
        <v>0</v>
      </c>
      <c r="N7" s="45" t="n">
        <f aca="false">SUM(N3:N6)</f>
        <v>0</v>
      </c>
      <c r="O7" s="45" t="n">
        <f aca="false">SUM(O3:O6)</f>
        <v>9930</v>
      </c>
      <c r="P7" s="49" t="n">
        <f aca="false">SUM(P3:P6)</f>
        <v>2431.5</v>
      </c>
      <c r="Q7" s="50" t="n">
        <f aca="false">ROUND(P7/$O7*100,0)</f>
        <v>24</v>
      </c>
      <c r="R7" s="45" t="n">
        <f aca="false">SUM(R3:R6)</f>
        <v>4034.94</v>
      </c>
      <c r="S7" s="50" t="n">
        <f aca="false">ROUND(R7/$O7*100,0)</f>
        <v>41</v>
      </c>
      <c r="T7" s="45" t="n">
        <f aca="false">SUM(T3:T6)</f>
        <v>0</v>
      </c>
      <c r="U7" s="50" t="n">
        <f aca="false">ROUND(T7/$O7*100,0)</f>
        <v>0</v>
      </c>
      <c r="V7" s="45" t="n">
        <f aca="false">SUM(V3:V6)</f>
        <v>0</v>
      </c>
      <c r="W7" s="50" t="n">
        <f aca="false">ROUND(V7/$O7*100,0)</f>
        <v>0</v>
      </c>
    </row>
    <row r="8" customFormat="false" ht="12.8" hidden="false" customHeight="false" outlineLevel="0" collapsed="false">
      <c r="A8" s="82" t="n">
        <v>130100</v>
      </c>
      <c r="B8" s="83" t="s">
        <v>174</v>
      </c>
      <c r="C8" s="97" t="n">
        <v>623</v>
      </c>
      <c r="D8" s="73"/>
      <c r="E8" s="98" t="n">
        <v>41</v>
      </c>
      <c r="F8" s="74" t="s">
        <v>102</v>
      </c>
      <c r="G8" s="43" t="s">
        <v>177</v>
      </c>
      <c r="H8" s="45" t="n">
        <v>0</v>
      </c>
      <c r="I8" s="46" t="n">
        <f aca="false">H8</f>
        <v>0</v>
      </c>
      <c r="J8" s="46" t="n">
        <f aca="false">I8</f>
        <v>0</v>
      </c>
      <c r="K8" s="47" t="n">
        <v>3.52</v>
      </c>
      <c r="L8" s="47"/>
      <c r="M8" s="47"/>
      <c r="N8" s="47"/>
      <c r="O8" s="45" t="n">
        <f aca="false">H8+SUM(K8:N8)</f>
        <v>3.52</v>
      </c>
      <c r="P8" s="49" t="n">
        <v>3.52</v>
      </c>
      <c r="Q8" s="50" t="n">
        <f aca="false">ROUND(P8/$O8*100,0)</f>
        <v>100</v>
      </c>
      <c r="R8" s="47" t="n">
        <v>3.52</v>
      </c>
      <c r="S8" s="50" t="n">
        <f aca="false">ROUND(R8/$O8*100,0)</f>
        <v>100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130100</v>
      </c>
      <c r="B9" s="83" t="s">
        <v>174</v>
      </c>
      <c r="C9" s="97" t="n">
        <v>623</v>
      </c>
      <c r="D9" s="73"/>
      <c r="E9" s="98" t="n">
        <v>41</v>
      </c>
      <c r="F9" s="74" t="s">
        <v>102</v>
      </c>
      <c r="G9" s="43" t="s">
        <v>178</v>
      </c>
      <c r="H9" s="45" t="n">
        <v>993</v>
      </c>
      <c r="I9" s="46" t="n">
        <v>1013</v>
      </c>
      <c r="J9" s="46" t="n">
        <v>1033</v>
      </c>
      <c r="K9" s="47"/>
      <c r="L9" s="47"/>
      <c r="M9" s="47"/>
      <c r="N9" s="47"/>
      <c r="O9" s="45" t="n">
        <f aca="false">H9+SUM(K9:N9)</f>
        <v>993</v>
      </c>
      <c r="P9" s="49" t="n">
        <v>235.1</v>
      </c>
      <c r="Q9" s="50" t="n">
        <f aca="false">ROUND(P9/$O9*100,0)</f>
        <v>24</v>
      </c>
      <c r="R9" s="47" t="n">
        <v>396.34</v>
      </c>
      <c r="S9" s="50" t="n">
        <f aca="false">ROUND(R9/$O9*100,0)</f>
        <v>40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130100</v>
      </c>
      <c r="B10" s="83" t="s">
        <v>174</v>
      </c>
      <c r="C10" s="97" t="n">
        <v>625001</v>
      </c>
      <c r="D10" s="73"/>
      <c r="E10" s="98" t="n">
        <v>41</v>
      </c>
      <c r="F10" s="74" t="s">
        <v>102</v>
      </c>
      <c r="G10" s="43" t="s">
        <v>179</v>
      </c>
      <c r="H10" s="45" t="n">
        <v>139</v>
      </c>
      <c r="I10" s="46" t="n">
        <v>142</v>
      </c>
      <c r="J10" s="46" t="n">
        <v>145</v>
      </c>
      <c r="K10" s="47"/>
      <c r="L10" s="47"/>
      <c r="M10" s="47"/>
      <c r="N10" s="47"/>
      <c r="O10" s="45" t="n">
        <f aca="false">H10+SUM(K10:N10)</f>
        <v>139</v>
      </c>
      <c r="P10" s="49" t="n">
        <v>33.88</v>
      </c>
      <c r="Q10" s="50" t="n">
        <f aca="false">ROUND(P10/$O10*100,0)</f>
        <v>24</v>
      </c>
      <c r="R10" s="47" t="n">
        <v>56.44</v>
      </c>
      <c r="S10" s="50" t="n">
        <f aca="false">ROUND(R10/$O10*100,0)</f>
        <v>41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130100</v>
      </c>
      <c r="B11" s="83" t="s">
        <v>174</v>
      </c>
      <c r="C11" s="97" t="n">
        <v>625002</v>
      </c>
      <c r="D11" s="73"/>
      <c r="E11" s="98" t="n">
        <v>41</v>
      </c>
      <c r="F11" s="74" t="s">
        <v>102</v>
      </c>
      <c r="G11" s="43" t="s">
        <v>180</v>
      </c>
      <c r="H11" s="45" t="n">
        <v>1390</v>
      </c>
      <c r="I11" s="46" t="n">
        <v>1418</v>
      </c>
      <c r="J11" s="46" t="n">
        <v>1446</v>
      </c>
      <c r="K11" s="47"/>
      <c r="L11" s="47"/>
      <c r="M11" s="47"/>
      <c r="N11" s="47"/>
      <c r="O11" s="45" t="n">
        <f aca="false">H11+SUM(K11:N11)</f>
        <v>1390</v>
      </c>
      <c r="P11" s="49" t="n">
        <v>375.41</v>
      </c>
      <c r="Q11" s="50" t="n">
        <f aca="false">ROUND(P11/$O11*100,0)</f>
        <v>27</v>
      </c>
      <c r="R11" s="47" t="n">
        <v>601.15</v>
      </c>
      <c r="S11" s="50" t="n">
        <f aca="false">ROUND(R11/$O11*100,0)</f>
        <v>43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130100</v>
      </c>
      <c r="B12" s="83" t="s">
        <v>174</v>
      </c>
      <c r="C12" s="97" t="n">
        <v>625003</v>
      </c>
      <c r="D12" s="73"/>
      <c r="E12" s="98" t="n">
        <v>41</v>
      </c>
      <c r="F12" s="74" t="s">
        <v>102</v>
      </c>
      <c r="G12" s="43" t="s">
        <v>181</v>
      </c>
      <c r="H12" s="45" t="n">
        <v>79</v>
      </c>
      <c r="I12" s="46" t="n">
        <v>81</v>
      </c>
      <c r="J12" s="46" t="n">
        <v>83</v>
      </c>
      <c r="K12" s="47"/>
      <c r="L12" s="47"/>
      <c r="M12" s="47"/>
      <c r="N12" s="47"/>
      <c r="O12" s="45" t="n">
        <f aca="false">H12+SUM(K12:N12)</f>
        <v>79</v>
      </c>
      <c r="P12" s="49" t="n">
        <v>21.44</v>
      </c>
      <c r="Q12" s="50" t="n">
        <f aca="false">ROUND(P12/$O12*100,0)</f>
        <v>27</v>
      </c>
      <c r="R12" s="47" t="n">
        <v>34.33</v>
      </c>
      <c r="S12" s="50" t="n">
        <f aca="false">ROUND(R12/$O12*100,0)</f>
        <v>43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130100</v>
      </c>
      <c r="B13" s="83" t="s">
        <v>174</v>
      </c>
      <c r="C13" s="97" t="n">
        <v>625004</v>
      </c>
      <c r="D13" s="73"/>
      <c r="E13" s="98" t="n">
        <v>41</v>
      </c>
      <c r="F13" s="74" t="s">
        <v>102</v>
      </c>
      <c r="G13" s="43" t="s">
        <v>182</v>
      </c>
      <c r="H13" s="45" t="n">
        <v>298</v>
      </c>
      <c r="I13" s="46" t="n">
        <v>304</v>
      </c>
      <c r="J13" s="46" t="n">
        <v>310</v>
      </c>
      <c r="K13" s="47"/>
      <c r="L13" s="47"/>
      <c r="M13" s="47"/>
      <c r="N13" s="47"/>
      <c r="O13" s="45" t="n">
        <f aca="false">H13+SUM(K13:N13)</f>
        <v>298</v>
      </c>
      <c r="P13" s="49" t="n">
        <v>72.64</v>
      </c>
      <c r="Q13" s="50" t="n">
        <f aca="false">ROUND(P13/$O13*100,0)</f>
        <v>24</v>
      </c>
      <c r="R13" s="47" t="n">
        <v>121.01</v>
      </c>
      <c r="S13" s="50" t="n">
        <f aca="false">ROUND(R13/$O13*100,0)</f>
        <v>41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130100</v>
      </c>
      <c r="B14" s="83" t="s">
        <v>174</v>
      </c>
      <c r="C14" s="97" t="n">
        <v>625005</v>
      </c>
      <c r="D14" s="73"/>
      <c r="E14" s="98" t="n">
        <v>41</v>
      </c>
      <c r="F14" s="74" t="s">
        <v>102</v>
      </c>
      <c r="G14" s="43" t="s">
        <v>183</v>
      </c>
      <c r="H14" s="45" t="n">
        <v>99</v>
      </c>
      <c r="I14" s="46" t="n">
        <v>101</v>
      </c>
      <c r="J14" s="46" t="n">
        <v>103</v>
      </c>
      <c r="K14" s="47"/>
      <c r="L14" s="47"/>
      <c r="M14" s="47"/>
      <c r="N14" s="47"/>
      <c r="O14" s="45" t="n">
        <f aca="false">H14+SUM(K14:N14)</f>
        <v>99</v>
      </c>
      <c r="P14" s="49" t="n">
        <v>24.21</v>
      </c>
      <c r="Q14" s="50" t="n">
        <f aca="false">ROUND(P14/$O14*100,0)</f>
        <v>24</v>
      </c>
      <c r="R14" s="47" t="n">
        <v>40.33</v>
      </c>
      <c r="S14" s="50" t="n">
        <f aca="false">ROUND(R14/$O14*100,0)</f>
        <v>41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130100</v>
      </c>
      <c r="B15" s="83" t="s">
        <v>174</v>
      </c>
      <c r="C15" s="97" t="n">
        <v>625007</v>
      </c>
      <c r="D15" s="73"/>
      <c r="E15" s="98" t="n">
        <v>41</v>
      </c>
      <c r="F15" s="74" t="s">
        <v>102</v>
      </c>
      <c r="G15" s="43" t="s">
        <v>184</v>
      </c>
      <c r="H15" s="45" t="n">
        <v>472</v>
      </c>
      <c r="I15" s="46" t="n">
        <v>481</v>
      </c>
      <c r="J15" s="46" t="n">
        <v>491</v>
      </c>
      <c r="K15" s="47"/>
      <c r="L15" s="47"/>
      <c r="M15" s="47"/>
      <c r="N15" s="47"/>
      <c r="O15" s="45" t="n">
        <f aca="false">H15+SUM(K15:N15)</f>
        <v>472</v>
      </c>
      <c r="P15" s="49" t="n">
        <v>127.36</v>
      </c>
      <c r="Q15" s="50" t="n">
        <f aca="false">ROUND(P15/$O15*100,0)</f>
        <v>27</v>
      </c>
      <c r="R15" s="47" t="n">
        <v>203.95</v>
      </c>
      <c r="S15" s="50" t="n">
        <f aca="false">ROUND(R15/$O15*100,0)</f>
        <v>43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130100</v>
      </c>
      <c r="B16" s="83" t="s">
        <v>174</v>
      </c>
      <c r="C16" s="97" t="n">
        <v>620</v>
      </c>
      <c r="D16" s="73"/>
      <c r="E16" s="98" t="n">
        <v>41</v>
      </c>
      <c r="F16" s="74" t="s">
        <v>102</v>
      </c>
      <c r="G16" s="43" t="s">
        <v>186</v>
      </c>
      <c r="H16" s="45" t="n">
        <f aca="false">SUM(H8:H15)</f>
        <v>3470</v>
      </c>
      <c r="I16" s="45" t="n">
        <f aca="false">SUM(I8:I15)</f>
        <v>3540</v>
      </c>
      <c r="J16" s="45" t="n">
        <f aca="false">SUM(J8:J15)</f>
        <v>3611</v>
      </c>
      <c r="K16" s="45" t="n">
        <f aca="false">SUM(K8:K15)</f>
        <v>3.52</v>
      </c>
      <c r="L16" s="45" t="n">
        <f aca="false">SUM(L8:L15)</f>
        <v>0</v>
      </c>
      <c r="M16" s="45" t="n">
        <f aca="false">SUM(M8:M15)</f>
        <v>0</v>
      </c>
      <c r="N16" s="45" t="n">
        <f aca="false">SUM(N8:N15)</f>
        <v>0</v>
      </c>
      <c r="O16" s="45" t="n">
        <f aca="false">SUM(O8:O15)</f>
        <v>3473.52</v>
      </c>
      <c r="P16" s="49" t="n">
        <f aca="false">SUM(P8:P15)</f>
        <v>893.56</v>
      </c>
      <c r="Q16" s="50" t="n">
        <f aca="false">ROUND(P16/$O16*100,0)</f>
        <v>26</v>
      </c>
      <c r="R16" s="45" t="n">
        <f aca="false">SUM(R8:R15)</f>
        <v>1457.07</v>
      </c>
      <c r="S16" s="50" t="n">
        <f aca="false">ROUND(R16/$O16*100,0)</f>
        <v>42</v>
      </c>
      <c r="T16" s="45" t="n">
        <f aca="false">SUM(T8:T15)</f>
        <v>0</v>
      </c>
      <c r="U16" s="50" t="n">
        <f aca="false">ROUND(T16/$O16*100,0)</f>
        <v>0</v>
      </c>
      <c r="V16" s="45" t="n">
        <f aca="false">SUM(V8:V15)</f>
        <v>0</v>
      </c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130100</v>
      </c>
      <c r="B17" s="83" t="s">
        <v>174</v>
      </c>
      <c r="C17" s="98" t="n">
        <v>632003</v>
      </c>
      <c r="D17" s="86" t="n">
        <v>1</v>
      </c>
      <c r="E17" s="98" t="n">
        <v>41</v>
      </c>
      <c r="F17" s="79" t="s">
        <v>102</v>
      </c>
      <c r="G17" s="56" t="s">
        <v>427</v>
      </c>
      <c r="H17" s="45" t="n">
        <v>900</v>
      </c>
      <c r="I17" s="45" t="n">
        <f aca="false">H17</f>
        <v>900</v>
      </c>
      <c r="J17" s="45" t="n">
        <f aca="false">I17</f>
        <v>900</v>
      </c>
      <c r="K17" s="47"/>
      <c r="L17" s="47"/>
      <c r="M17" s="47"/>
      <c r="N17" s="47"/>
      <c r="O17" s="45" t="n">
        <f aca="false">H17+SUM(K17:N17)</f>
        <v>900</v>
      </c>
      <c r="P17" s="49" t="n">
        <v>265.33</v>
      </c>
      <c r="Q17" s="50" t="n">
        <f aca="false">ROUND(P17/$O17*100,0)</f>
        <v>29</v>
      </c>
      <c r="R17" s="47" t="n">
        <v>450.22</v>
      </c>
      <c r="S17" s="50" t="n">
        <f aca="false">ROUND(R17/$O17*100,0)</f>
        <v>50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130100</v>
      </c>
      <c r="B18" s="83" t="s">
        <v>174</v>
      </c>
      <c r="C18" s="98" t="n">
        <v>632003</v>
      </c>
      <c r="D18" s="86" t="n">
        <v>2</v>
      </c>
      <c r="E18" s="98" t="n">
        <v>41</v>
      </c>
      <c r="F18" s="79" t="s">
        <v>102</v>
      </c>
      <c r="G18" s="56" t="s">
        <v>428</v>
      </c>
      <c r="H18" s="45" t="n">
        <v>550</v>
      </c>
      <c r="I18" s="45" t="n">
        <f aca="false">H18</f>
        <v>550</v>
      </c>
      <c r="J18" s="45" t="n">
        <f aca="false">I18</f>
        <v>550</v>
      </c>
      <c r="K18" s="47"/>
      <c r="L18" s="47"/>
      <c r="M18" s="47"/>
      <c r="N18" s="47"/>
      <c r="O18" s="45" t="n">
        <f aca="false">H18+SUM(K18:N18)</f>
        <v>550</v>
      </c>
      <c r="P18" s="49" t="n">
        <v>137.77</v>
      </c>
      <c r="Q18" s="50" t="n">
        <f aca="false">ROUND(P18/$O18*100,0)</f>
        <v>25</v>
      </c>
      <c r="R18" s="47" t="n">
        <v>216.82</v>
      </c>
      <c r="S18" s="50" t="n">
        <f aca="false">ROUND(R18/$O18*100,0)</f>
        <v>39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130100</v>
      </c>
      <c r="B19" s="87" t="s">
        <v>174</v>
      </c>
      <c r="C19" s="98" t="n">
        <v>637005</v>
      </c>
      <c r="D19" s="86"/>
      <c r="E19" s="98" t="n">
        <v>41</v>
      </c>
      <c r="F19" s="79" t="s">
        <v>102</v>
      </c>
      <c r="G19" s="56" t="s">
        <v>429</v>
      </c>
      <c r="H19" s="45" t="n">
        <v>1056</v>
      </c>
      <c r="I19" s="45" t="n">
        <v>1152</v>
      </c>
      <c r="J19" s="45" t="n">
        <f aca="false">I19</f>
        <v>1152</v>
      </c>
      <c r="K19" s="47"/>
      <c r="L19" s="47"/>
      <c r="M19" s="47"/>
      <c r="N19" s="47"/>
      <c r="O19" s="45" t="n">
        <f aca="false">H19+SUM(K19:N19)</f>
        <v>1056</v>
      </c>
      <c r="P19" s="49" t="n">
        <v>96</v>
      </c>
      <c r="Q19" s="50" t="n">
        <f aca="false">ROUND(P19/$O19*100,0)</f>
        <v>9</v>
      </c>
      <c r="R19" s="47" t="n">
        <v>384</v>
      </c>
      <c r="S19" s="50" t="n">
        <f aca="false">ROUND(R19/$O19*100,0)</f>
        <v>36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130100</v>
      </c>
      <c r="B20" s="83" t="s">
        <v>174</v>
      </c>
      <c r="C20" s="98" t="n">
        <v>637014</v>
      </c>
      <c r="D20" s="86"/>
      <c r="E20" s="98" t="n">
        <v>41</v>
      </c>
      <c r="F20" s="79" t="s">
        <v>102</v>
      </c>
      <c r="G20" s="56" t="s">
        <v>191</v>
      </c>
      <c r="H20" s="45" t="n">
        <v>704</v>
      </c>
      <c r="I20" s="46" t="n">
        <f aca="false">ROUND((250-30)*3*0.55,0)</f>
        <v>363</v>
      </c>
      <c r="J20" s="46" t="n">
        <f aca="false">ROUND((250-30)*3*0.55,0)</f>
        <v>363</v>
      </c>
      <c r="K20" s="47"/>
      <c r="L20" s="47"/>
      <c r="M20" s="47"/>
      <c r="N20" s="47"/>
      <c r="O20" s="45" t="n">
        <f aca="false">H20+SUM(K20:N20)</f>
        <v>704</v>
      </c>
      <c r="P20" s="49" t="n">
        <v>172.8</v>
      </c>
      <c r="Q20" s="50" t="n">
        <f aca="false">ROUND(P20/$O20*100,0)</f>
        <v>25</v>
      </c>
      <c r="R20" s="47" t="n">
        <v>320</v>
      </c>
      <c r="S20" s="50" t="n">
        <f aca="false">ROUND(R20/$O20*100,0)</f>
        <v>45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82" t="n">
        <v>130100</v>
      </c>
      <c r="B21" s="83" t="s">
        <v>174</v>
      </c>
      <c r="C21" s="98" t="n">
        <v>637016</v>
      </c>
      <c r="D21" s="86"/>
      <c r="E21" s="98" t="n">
        <v>41</v>
      </c>
      <c r="F21" s="79" t="s">
        <v>102</v>
      </c>
      <c r="G21" s="56" t="s">
        <v>203</v>
      </c>
      <c r="H21" s="45" t="n">
        <v>109</v>
      </c>
      <c r="I21" s="46" t="n">
        <f aca="false">ROUND(H21*1.02,0)</f>
        <v>111</v>
      </c>
      <c r="J21" s="46" t="n">
        <f aca="false">ROUND(I21*1.02,0)</f>
        <v>113</v>
      </c>
      <c r="K21" s="47"/>
      <c r="L21" s="47"/>
      <c r="M21" s="47"/>
      <c r="N21" s="47"/>
      <c r="O21" s="45" t="n">
        <f aca="false">H21+SUM(K21:N21)</f>
        <v>109</v>
      </c>
      <c r="P21" s="49" t="n">
        <v>26.9</v>
      </c>
      <c r="Q21" s="50" t="n">
        <f aca="false">ROUND(P21/$O21*100,0)</f>
        <v>25</v>
      </c>
      <c r="R21" s="47" t="n">
        <v>41.02</v>
      </c>
      <c r="S21" s="50" t="n">
        <f aca="false">ROUND(R21/$O21*100,0)</f>
        <v>38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130100</v>
      </c>
      <c r="B22" s="83" t="s">
        <v>174</v>
      </c>
      <c r="C22" s="98" t="n">
        <v>637027</v>
      </c>
      <c r="D22" s="86"/>
      <c r="E22" s="98" t="n">
        <v>41</v>
      </c>
      <c r="F22" s="79" t="s">
        <v>102</v>
      </c>
      <c r="G22" s="56" t="s">
        <v>430</v>
      </c>
      <c r="H22" s="45" t="n">
        <v>0</v>
      </c>
      <c r="I22" s="46" t="n">
        <f aca="false">ROUND(H22*1.02,0)</f>
        <v>0</v>
      </c>
      <c r="J22" s="46" t="n">
        <f aca="false">ROUND(I22*1.02,0)</f>
        <v>0</v>
      </c>
      <c r="K22" s="47" t="n">
        <v>260</v>
      </c>
      <c r="L22" s="47"/>
      <c r="M22" s="47"/>
      <c r="N22" s="47"/>
      <c r="O22" s="45" t="n">
        <f aca="false">H22+SUM(K22:N22)</f>
        <v>260</v>
      </c>
      <c r="P22" s="49" t="n">
        <v>260</v>
      </c>
      <c r="Q22" s="50" t="n">
        <f aca="false">ROUND(P22/$O22*100,0)</f>
        <v>100</v>
      </c>
      <c r="R22" s="47" t="n">
        <v>260</v>
      </c>
      <c r="S22" s="50" t="n">
        <f aca="false">ROUND(R22/$O22*100,0)</f>
        <v>100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130100</v>
      </c>
      <c r="B23" s="79"/>
      <c r="C23" s="79"/>
      <c r="D23" s="96"/>
      <c r="E23" s="79"/>
      <c r="F23" s="79"/>
      <c r="G23" s="57" t="s">
        <v>88</v>
      </c>
      <c r="H23" s="41" t="n">
        <f aca="false">H7+SUM(H16:H22)</f>
        <v>16719</v>
      </c>
      <c r="I23" s="41" t="n">
        <f aca="false">I7+SUM(I16:I22)</f>
        <v>16770</v>
      </c>
      <c r="J23" s="41" t="n">
        <f aca="false">J7+SUM(J16:J22)</f>
        <v>17020</v>
      </c>
      <c r="K23" s="41" t="n">
        <f aca="false">K7+SUM(K16:K22)</f>
        <v>263.52</v>
      </c>
      <c r="L23" s="41" t="n">
        <f aca="false">L7+SUM(L16:L22)</f>
        <v>0</v>
      </c>
      <c r="M23" s="41" t="n">
        <f aca="false">M7+SUM(M16:M22)</f>
        <v>0</v>
      </c>
      <c r="N23" s="41" t="n">
        <f aca="false">N7+SUM(N16:N22)</f>
        <v>0</v>
      </c>
      <c r="O23" s="41" t="n">
        <f aca="false">O7+SUM(O16:O22)</f>
        <v>16982.52</v>
      </c>
      <c r="P23" s="37" t="n">
        <f aca="false">P7+SUM(P16:P22)</f>
        <v>4283.86</v>
      </c>
      <c r="Q23" s="40" t="n">
        <f aca="false">ROUND(P23/$O23*100,0)</f>
        <v>25</v>
      </c>
      <c r="R23" s="41" t="n">
        <f aca="false">R7+SUM(R16:R22)</f>
        <v>7164.07</v>
      </c>
      <c r="S23" s="40" t="n">
        <f aca="false">ROUND(R23/$O23*100,0)</f>
        <v>42</v>
      </c>
      <c r="T23" s="41" t="n">
        <f aca="false">T7+SUM(T16:T22)</f>
        <v>0</v>
      </c>
      <c r="U23" s="40" t="n">
        <f aca="false">ROUND(T23/$O23*100,0)</f>
        <v>0</v>
      </c>
      <c r="V23" s="41" t="n">
        <f aca="false">V7+SUM(V16:V22)</f>
        <v>0</v>
      </c>
      <c r="W23" s="40" t="n">
        <f aca="false">ROUND(V23/$O23*100,0)</f>
        <v>0</v>
      </c>
    </row>
    <row r="24" customFormat="false" ht="12.8" hidden="false" customHeight="false" outlineLevel="0" collapsed="false">
      <c r="A24" s="82" t="n">
        <v>130000</v>
      </c>
      <c r="B24" s="79"/>
      <c r="C24" s="79"/>
      <c r="D24" s="96"/>
      <c r="E24" s="79"/>
      <c r="F24" s="79"/>
      <c r="G24" s="57" t="s">
        <v>216</v>
      </c>
      <c r="H24" s="41" t="n">
        <f aca="false">H23</f>
        <v>16719</v>
      </c>
      <c r="I24" s="41" t="n">
        <f aca="false">I23</f>
        <v>16770</v>
      </c>
      <c r="J24" s="41" t="n">
        <f aca="false">J23</f>
        <v>17020</v>
      </c>
      <c r="K24" s="41" t="n">
        <f aca="false">K23</f>
        <v>263.52</v>
      </c>
      <c r="L24" s="41" t="n">
        <f aca="false">L23</f>
        <v>0</v>
      </c>
      <c r="M24" s="41" t="n">
        <f aca="false">M23</f>
        <v>0</v>
      </c>
      <c r="N24" s="41" t="n">
        <f aca="false">N23</f>
        <v>0</v>
      </c>
      <c r="O24" s="41" t="n">
        <f aca="false">O23</f>
        <v>16982.52</v>
      </c>
      <c r="P24" s="37" t="n">
        <f aca="false">P23</f>
        <v>4283.86</v>
      </c>
      <c r="Q24" s="40" t="n">
        <f aca="false">ROUND(P24/$O24*100,0)</f>
        <v>25</v>
      </c>
      <c r="R24" s="41" t="n">
        <f aca="false">R23</f>
        <v>7164.07</v>
      </c>
      <c r="S24" s="40" t="n">
        <f aca="false">ROUND(R24/$O24*100,0)</f>
        <v>42</v>
      </c>
      <c r="T24" s="41" t="n">
        <f aca="false">T23</f>
        <v>0</v>
      </c>
      <c r="U24" s="40" t="n">
        <f aca="false">ROUND(T24/$O24*100,0)</f>
        <v>0</v>
      </c>
      <c r="V24" s="41" t="n">
        <f aca="false">V23</f>
        <v>0</v>
      </c>
      <c r="W24" s="40" t="n">
        <f aca="false">ROUND(V24/$O24*100,0)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204081632653"/>
    <col collapsed="false" hidden="false" max="2" min="2" style="0" width="42.1989795918367"/>
    <col collapsed="false" hidden="false" max="1025" min="3" style="0" width="11.5204081632653"/>
  </cols>
  <sheetData>
    <row r="1" customFormat="false" ht="12.8" hidden="false" customHeight="false" outlineLevel="0" collapsed="false">
      <c r="A1" s="0" t="s">
        <v>431</v>
      </c>
      <c r="B1" s="0" t="s">
        <v>432</v>
      </c>
    </row>
    <row r="2" customFormat="false" ht="12.8" hidden="false" customHeight="false" outlineLevel="0" collapsed="false">
      <c r="A2" s="0" t="s">
        <v>22</v>
      </c>
      <c r="B2" s="0" t="s">
        <v>433</v>
      </c>
    </row>
    <row r="3" customFormat="false" ht="12.8" hidden="false" customHeight="false" outlineLevel="0" collapsed="false">
      <c r="A3" s="0" t="s">
        <v>24</v>
      </c>
      <c r="B3" s="0" t="s">
        <v>434</v>
      </c>
    </row>
    <row r="4" customFormat="false" ht="12.8" hidden="false" customHeight="false" outlineLevel="0" collapsed="false">
      <c r="A4" s="0" t="s">
        <v>26</v>
      </c>
      <c r="B4" s="0" t="s">
        <v>435</v>
      </c>
    </row>
    <row r="5" customFormat="false" ht="12.8" hidden="false" customHeight="false" outlineLevel="0" collapsed="false">
      <c r="A5" s="0" t="s">
        <v>28</v>
      </c>
      <c r="B5" s="0" t="s">
        <v>436</v>
      </c>
    </row>
    <row r="6" customFormat="false" ht="12.8" hidden="false" customHeight="false" outlineLevel="0" collapsed="false">
      <c r="A6" s="0" t="s">
        <v>437</v>
      </c>
      <c r="B6" s="0" t="s">
        <v>438</v>
      </c>
    </row>
    <row r="7" customFormat="false" ht="12.8" hidden="false" customHeight="false" outlineLevel="0" collapsed="false">
      <c r="A7" s="0" t="s">
        <v>92</v>
      </c>
      <c r="B7" s="0" t="s">
        <v>439</v>
      </c>
    </row>
    <row r="8" customFormat="false" ht="12.8" hidden="false" customHeight="false" outlineLevel="0" collapsed="false">
      <c r="A8" s="0" t="s">
        <v>93</v>
      </c>
      <c r="B8" s="0" t="s">
        <v>440</v>
      </c>
    </row>
    <row r="9" customFormat="false" ht="12.8" hidden="false" customHeight="false" outlineLevel="0" collapsed="false">
      <c r="A9" s="0" t="s">
        <v>94</v>
      </c>
      <c r="B9" s="0" t="s">
        <v>441</v>
      </c>
    </row>
    <row r="10" customFormat="false" ht="12.8" hidden="false" customHeight="false" outlineLevel="0" collapsed="false">
      <c r="A10" s="0" t="s">
        <v>95</v>
      </c>
      <c r="B10" s="0" t="s">
        <v>442</v>
      </c>
    </row>
    <row r="11" customFormat="false" ht="12.8" hidden="false" customHeight="false" outlineLevel="0" collapsed="false">
      <c r="A11" s="0" t="s">
        <v>96</v>
      </c>
      <c r="B11" s="0" t="s">
        <v>443</v>
      </c>
    </row>
    <row r="12" customFormat="false" ht="12.8" hidden="false" customHeight="false" outlineLevel="0" collapsed="false">
      <c r="A12" s="0" t="s">
        <v>444</v>
      </c>
      <c r="B12" s="0" t="s">
        <v>445</v>
      </c>
    </row>
    <row r="13" customFormat="false" ht="12.8" hidden="false" customHeight="false" outlineLevel="0" collapsed="false">
      <c r="A13" s="0" t="s">
        <v>446</v>
      </c>
      <c r="B13" s="0" t="s">
        <v>447</v>
      </c>
    </row>
    <row r="14" customFormat="false" ht="12.8" hidden="false" customHeight="false" outlineLevel="0" collapsed="false">
      <c r="A14" s="0" t="s">
        <v>448</v>
      </c>
      <c r="B14" s="0" t="s">
        <v>449</v>
      </c>
    </row>
    <row r="15" customFormat="false" ht="12.8" hidden="false" customHeight="false" outlineLevel="0" collapsed="false">
      <c r="A15" s="0" t="s">
        <v>450</v>
      </c>
      <c r="B15" s="0" t="s">
        <v>451</v>
      </c>
    </row>
    <row r="16" customFormat="false" ht="12.8" hidden="false" customHeight="false" outlineLevel="0" collapsed="false">
      <c r="A16" s="0" t="s">
        <v>452</v>
      </c>
      <c r="B16" s="0" t="s">
        <v>453</v>
      </c>
    </row>
    <row r="17" customFormat="false" ht="12.8" hidden="false" customHeight="false" outlineLevel="0" collapsed="false">
      <c r="A17" s="0" t="s">
        <v>454</v>
      </c>
      <c r="B17" s="0" t="s">
        <v>455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0.7875" header="0.787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&amp;CPoužité skratky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25" width="7.64795918367347"/>
    <col collapsed="false" hidden="false" max="2" min="2" style="0" width="7.64795918367347"/>
    <col collapsed="false" hidden="false" max="3" min="3" style="0" width="7.14795918367347"/>
    <col collapsed="false" hidden="false" max="4" min="4" style="26" width="2.54591836734694"/>
    <col collapsed="false" hidden="false" max="5" min="5" style="0" width="5.35714285714286"/>
    <col collapsed="false" hidden="false" max="6" min="6" style="0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23</v>
      </c>
      <c r="B1" s="30" t="s">
        <v>23</v>
      </c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4" t="s">
        <v>92</v>
      </c>
      <c r="B2" s="35" t="s">
        <v>93</v>
      </c>
      <c r="C2" s="35" t="s">
        <v>94</v>
      </c>
      <c r="D2" s="36" t="s">
        <v>95</v>
      </c>
      <c r="E2" s="35" t="s">
        <v>96</v>
      </c>
      <c r="F2" s="35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42"/>
      <c r="B3" s="43"/>
      <c r="C3" s="44" t="n">
        <v>111003</v>
      </c>
      <c r="D3" s="44"/>
      <c r="E3" s="44" t="n">
        <v>41</v>
      </c>
      <c r="F3" s="43" t="s">
        <v>102</v>
      </c>
      <c r="G3" s="43" t="s">
        <v>103</v>
      </c>
      <c r="H3" s="45" t="n">
        <v>718698</v>
      </c>
      <c r="I3" s="46" t="n">
        <f aca="false">H3</f>
        <v>718698</v>
      </c>
      <c r="J3" s="46" t="n">
        <f aca="false">I3</f>
        <v>718698</v>
      </c>
      <c r="K3" s="47"/>
      <c r="L3" s="48"/>
      <c r="M3" s="48"/>
      <c r="N3" s="48"/>
      <c r="O3" s="45" t="n">
        <f aca="false">H3+SUM(K3:N3)</f>
        <v>718698</v>
      </c>
      <c r="P3" s="49" t="n">
        <v>207373.41</v>
      </c>
      <c r="Q3" s="50" t="n">
        <f aca="false">ROUND(P3/$O3*100,0)</f>
        <v>29</v>
      </c>
      <c r="R3" s="48" t="n">
        <v>323489.41</v>
      </c>
      <c r="S3" s="50" t="n">
        <f aca="false">ROUND(R3/$O3*100,0)</f>
        <v>45</v>
      </c>
      <c r="T3" s="47"/>
      <c r="U3" s="50" t="n">
        <f aca="false">ROUND(T3/$O3*100,0)</f>
        <v>0</v>
      </c>
      <c r="V3" s="48"/>
      <c r="W3" s="50" t="n">
        <f aca="false">ROUND(V3/$O3*100,0)</f>
        <v>0</v>
      </c>
    </row>
    <row r="4" customFormat="false" ht="12.8" hidden="false" customHeight="false" outlineLevel="0" collapsed="false">
      <c r="A4" s="42"/>
      <c r="B4" s="51"/>
      <c r="C4" s="52" t="n">
        <v>121001</v>
      </c>
      <c r="D4" s="52"/>
      <c r="E4" s="44" t="n">
        <v>41</v>
      </c>
      <c r="F4" s="51" t="s">
        <v>102</v>
      </c>
      <c r="G4" s="51" t="s">
        <v>104</v>
      </c>
      <c r="H4" s="53" t="n">
        <v>19000</v>
      </c>
      <c r="I4" s="46" t="n">
        <f aca="false">H4</f>
        <v>19000</v>
      </c>
      <c r="J4" s="46" t="n">
        <f aca="false">I4</f>
        <v>19000</v>
      </c>
      <c r="K4" s="54"/>
      <c r="L4" s="48"/>
      <c r="M4" s="48"/>
      <c r="N4" s="48"/>
      <c r="O4" s="45" t="n">
        <f aca="false">H4+SUM(K4:N4)</f>
        <v>19000</v>
      </c>
      <c r="P4" s="55" t="n">
        <v>447.76</v>
      </c>
      <c r="Q4" s="50" t="n">
        <f aca="false">ROUND(P4/$O4*100,0)</f>
        <v>2</v>
      </c>
      <c r="R4" s="48" t="n">
        <v>3428.07</v>
      </c>
      <c r="S4" s="50" t="n">
        <f aca="false">ROUND(R4/$O4*100,0)</f>
        <v>18</v>
      </c>
      <c r="T4" s="54"/>
      <c r="U4" s="50" t="n">
        <f aca="false">ROUND(T4/$O4*100,0)</f>
        <v>0</v>
      </c>
      <c r="V4" s="48"/>
      <c r="W4" s="50" t="n">
        <f aca="false">ROUND(V4/$O4*100,0)</f>
        <v>0</v>
      </c>
    </row>
    <row r="5" customFormat="false" ht="12.8" hidden="false" customHeight="false" outlineLevel="0" collapsed="false">
      <c r="A5" s="42"/>
      <c r="B5" s="51"/>
      <c r="C5" s="52" t="n">
        <v>121002</v>
      </c>
      <c r="D5" s="52"/>
      <c r="E5" s="44" t="n">
        <v>41</v>
      </c>
      <c r="F5" s="51" t="s">
        <v>102</v>
      </c>
      <c r="G5" s="51" t="s">
        <v>105</v>
      </c>
      <c r="H5" s="53" t="n">
        <v>17000</v>
      </c>
      <c r="I5" s="46" t="n">
        <f aca="false">H5</f>
        <v>17000</v>
      </c>
      <c r="J5" s="46" t="n">
        <f aca="false">I5</f>
        <v>17000</v>
      </c>
      <c r="K5" s="54"/>
      <c r="L5" s="48"/>
      <c r="M5" s="48"/>
      <c r="N5" s="48"/>
      <c r="O5" s="45" t="n">
        <f aca="false">H5+SUM(K5:N5)</f>
        <v>17000</v>
      </c>
      <c r="P5" s="55" t="n">
        <v>1738.03</v>
      </c>
      <c r="Q5" s="50" t="n">
        <f aca="false">ROUND(P5/$O5*100,0)</f>
        <v>10</v>
      </c>
      <c r="R5" s="48" t="n">
        <v>5768.49</v>
      </c>
      <c r="S5" s="50" t="n">
        <f aca="false">ROUND(R5/$O5*100,0)</f>
        <v>34</v>
      </c>
      <c r="T5" s="54"/>
      <c r="U5" s="50" t="n">
        <f aca="false">ROUND(T5/$O5*100,0)</f>
        <v>0</v>
      </c>
      <c r="V5" s="48"/>
      <c r="W5" s="50" t="n">
        <f aca="false">ROUND(V5/$O5*100,0)</f>
        <v>0</v>
      </c>
    </row>
    <row r="6" customFormat="false" ht="12.8" hidden="false" customHeight="false" outlineLevel="0" collapsed="false">
      <c r="A6" s="42"/>
      <c r="B6" s="56"/>
      <c r="C6" s="52" t="n">
        <v>121003</v>
      </c>
      <c r="D6" s="50"/>
      <c r="E6" s="44" t="n">
        <v>41</v>
      </c>
      <c r="F6" s="56" t="s">
        <v>102</v>
      </c>
      <c r="G6" s="56" t="s">
        <v>106</v>
      </c>
      <c r="H6" s="45" t="n">
        <v>100</v>
      </c>
      <c r="I6" s="46" t="n">
        <f aca="false">H6</f>
        <v>100</v>
      </c>
      <c r="J6" s="46" t="n">
        <f aca="false">I6</f>
        <v>100</v>
      </c>
      <c r="K6" s="47"/>
      <c r="L6" s="48"/>
      <c r="M6" s="48"/>
      <c r="N6" s="48"/>
      <c r="O6" s="45" t="n">
        <f aca="false">H6+SUM(K6:N6)</f>
        <v>100</v>
      </c>
      <c r="P6" s="49" t="n">
        <v>11.86</v>
      </c>
      <c r="Q6" s="50" t="n">
        <f aca="false">ROUND(P6/$O6*100,0)</f>
        <v>12</v>
      </c>
      <c r="R6" s="48" t="n">
        <v>38.92</v>
      </c>
      <c r="S6" s="50" t="n">
        <f aca="false">ROUND(R6/$O6*100,0)</f>
        <v>39</v>
      </c>
      <c r="T6" s="47"/>
      <c r="U6" s="50" t="n">
        <f aca="false">ROUND(T6/$O6*100,0)</f>
        <v>0</v>
      </c>
      <c r="V6" s="48"/>
      <c r="W6" s="50" t="n">
        <f aca="false">ROUND(V6/$O6*100,0)</f>
        <v>0</v>
      </c>
    </row>
    <row r="7" customFormat="false" ht="12.8" hidden="false" customHeight="false" outlineLevel="0" collapsed="false">
      <c r="A7" s="42"/>
      <c r="B7" s="56"/>
      <c r="C7" s="50" t="n">
        <v>133001</v>
      </c>
      <c r="D7" s="50"/>
      <c r="E7" s="44" t="n">
        <v>41</v>
      </c>
      <c r="F7" s="56" t="s">
        <v>102</v>
      </c>
      <c r="G7" s="56" t="s">
        <v>107</v>
      </c>
      <c r="H7" s="45" t="n">
        <v>2000</v>
      </c>
      <c r="I7" s="46" t="n">
        <f aca="false">H7</f>
        <v>2000</v>
      </c>
      <c r="J7" s="46" t="n">
        <f aca="false">I7</f>
        <v>2000</v>
      </c>
      <c r="K7" s="47"/>
      <c r="L7" s="48"/>
      <c r="M7" s="48"/>
      <c r="N7" s="48"/>
      <c r="O7" s="45" t="n">
        <f aca="false">H7+SUM(K7:N7)</f>
        <v>2000</v>
      </c>
      <c r="P7" s="49" t="n">
        <v>138.55</v>
      </c>
      <c r="Q7" s="50" t="n">
        <f aca="false">ROUND(P7/$O7*100,0)</f>
        <v>7</v>
      </c>
      <c r="R7" s="48" t="n">
        <v>712.1</v>
      </c>
      <c r="S7" s="50" t="n">
        <f aca="false">ROUND(R7/$O7*100,0)</f>
        <v>36</v>
      </c>
      <c r="T7" s="47"/>
      <c r="U7" s="50" t="n">
        <f aca="false">ROUND(T7/$O7*100,0)</f>
        <v>0</v>
      </c>
      <c r="V7" s="48"/>
      <c r="W7" s="50" t="n">
        <f aca="false">ROUND(V7/$O7*100,0)</f>
        <v>0</v>
      </c>
    </row>
    <row r="8" customFormat="false" ht="12.8" hidden="false" customHeight="false" outlineLevel="0" collapsed="false">
      <c r="A8" s="42"/>
      <c r="B8" s="56"/>
      <c r="C8" s="50" t="n">
        <v>133012</v>
      </c>
      <c r="D8" s="50"/>
      <c r="E8" s="44" t="n">
        <v>41</v>
      </c>
      <c r="F8" s="56" t="s">
        <v>102</v>
      </c>
      <c r="G8" s="56" t="s">
        <v>108</v>
      </c>
      <c r="H8" s="45" t="n">
        <v>1000</v>
      </c>
      <c r="I8" s="46" t="n">
        <f aca="false">H8</f>
        <v>1000</v>
      </c>
      <c r="J8" s="46" t="n">
        <f aca="false">I8</f>
        <v>1000</v>
      </c>
      <c r="K8" s="47" t="n">
        <v>1000</v>
      </c>
      <c r="L8" s="48"/>
      <c r="M8" s="48"/>
      <c r="N8" s="48"/>
      <c r="O8" s="45" t="n">
        <f aca="false">H8+SUM(K8:N8)</f>
        <v>2000</v>
      </c>
      <c r="P8" s="49" t="n">
        <v>850</v>
      </c>
      <c r="Q8" s="50" t="n">
        <f aca="false">ROUND(P8/$O8*100,0)</f>
        <v>43</v>
      </c>
      <c r="R8" s="48" t="n">
        <v>1464.27</v>
      </c>
      <c r="S8" s="50" t="n">
        <f aca="false">ROUND(R8/$O8*100,0)</f>
        <v>73</v>
      </c>
      <c r="T8" s="47"/>
      <c r="U8" s="50" t="n">
        <f aca="false">ROUND(T8/$O8*100,0)</f>
        <v>0</v>
      </c>
      <c r="V8" s="48"/>
      <c r="W8" s="50" t="n">
        <f aca="false">ROUND(V8/$O8*100,0)</f>
        <v>0</v>
      </c>
    </row>
    <row r="9" customFormat="false" ht="12.8" hidden="false" customHeight="false" outlineLevel="0" collapsed="false">
      <c r="A9" s="42"/>
      <c r="B9" s="56"/>
      <c r="C9" s="50" t="n">
        <v>133013</v>
      </c>
      <c r="D9" s="50"/>
      <c r="E9" s="44" t="n">
        <v>41</v>
      </c>
      <c r="F9" s="56" t="s">
        <v>102</v>
      </c>
      <c r="G9" s="56" t="s">
        <v>109</v>
      </c>
      <c r="H9" s="45" t="n">
        <v>30000</v>
      </c>
      <c r="I9" s="45" t="n">
        <f aca="false">H9</f>
        <v>30000</v>
      </c>
      <c r="J9" s="45" t="n">
        <f aca="false">I9</f>
        <v>30000</v>
      </c>
      <c r="K9" s="47"/>
      <c r="L9" s="47"/>
      <c r="M9" s="47"/>
      <c r="N9" s="47"/>
      <c r="O9" s="45" t="n">
        <f aca="false">H9+SUM(K9:N9)</f>
        <v>30000</v>
      </c>
      <c r="P9" s="49" t="n">
        <v>5898.81</v>
      </c>
      <c r="Q9" s="50" t="n">
        <f aca="false">ROUND(P9/$O9*100,0)</f>
        <v>20</v>
      </c>
      <c r="R9" s="47" t="n">
        <v>14050.41</v>
      </c>
      <c r="S9" s="50" t="n">
        <f aca="false">ROUND(R9/$O9*100,0)</f>
        <v>47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42"/>
      <c r="B10" s="57"/>
      <c r="C10" s="40"/>
      <c r="D10" s="40"/>
      <c r="E10" s="40"/>
      <c r="F10" s="57"/>
      <c r="G10" s="57" t="s">
        <v>23</v>
      </c>
      <c r="H10" s="41" t="n">
        <f aca="false">SUM(H3:H9)</f>
        <v>787798</v>
      </c>
      <c r="I10" s="41" t="n">
        <f aca="false">SUM(I3:I9)</f>
        <v>787798</v>
      </c>
      <c r="J10" s="41" t="n">
        <f aca="false">SUM(J3:J9)</f>
        <v>787798</v>
      </c>
      <c r="K10" s="41" t="n">
        <f aca="false">SUM(K3:K9)</f>
        <v>1000</v>
      </c>
      <c r="L10" s="41" t="n">
        <f aca="false">SUM(L3:L9)</f>
        <v>0</v>
      </c>
      <c r="M10" s="41" t="n">
        <f aca="false">SUM(M3:M9)</f>
        <v>0</v>
      </c>
      <c r="N10" s="41" t="n">
        <f aca="false">SUM(N3:N9)</f>
        <v>0</v>
      </c>
      <c r="O10" s="41" t="n">
        <f aca="false">SUM(O3:O9)</f>
        <v>788798</v>
      </c>
      <c r="P10" s="37" t="n">
        <f aca="false">SUM(P3:P9)</f>
        <v>216458.42</v>
      </c>
      <c r="Q10" s="40" t="n">
        <f aca="false">ROUND(P10/$O10*100,0)</f>
        <v>27</v>
      </c>
      <c r="R10" s="41" t="n">
        <f aca="false">SUM(R3:R9)</f>
        <v>348951.67</v>
      </c>
      <c r="S10" s="40" t="n">
        <f aca="false">ROUND(R10/$O10*100,0)</f>
        <v>44</v>
      </c>
      <c r="T10" s="41" t="n">
        <f aca="false">SUM(T3:T9)</f>
        <v>0</v>
      </c>
      <c r="U10" s="40" t="n">
        <f aca="false">ROUND(T10/$O10*100,0)</f>
        <v>0</v>
      </c>
      <c r="V10" s="41" t="n">
        <f aca="false">SUM(V3:V9)</f>
        <v>0</v>
      </c>
      <c r="W10" s="40" t="n">
        <f aca="false">ROUND(V10/$O10*100,0)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3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25" width="7.64795918367347"/>
    <col collapsed="false" hidden="false" max="2" min="2" style="0" width="7.64795918367347"/>
    <col collapsed="false" hidden="false" max="3" min="3" style="0" width="7.14795918367347"/>
    <col collapsed="false" hidden="false" max="4" min="4" style="26" width="2.54591836734694"/>
    <col collapsed="false" hidden="false" max="5" min="5" style="0" width="5.35714285714286"/>
    <col collapsed="false" hidden="false" max="6" min="6" style="0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25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4" t="s">
        <v>92</v>
      </c>
      <c r="B2" s="35" t="s">
        <v>93</v>
      </c>
      <c r="C2" s="35" t="s">
        <v>94</v>
      </c>
      <c r="D2" s="36" t="s">
        <v>95</v>
      </c>
      <c r="E2" s="35" t="s">
        <v>96</v>
      </c>
      <c r="F2" s="35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42"/>
      <c r="B3" s="56"/>
      <c r="C3" s="58" t="n">
        <v>212002</v>
      </c>
      <c r="D3" s="59"/>
      <c r="E3" s="58" t="n">
        <v>41</v>
      </c>
      <c r="F3" s="56" t="s">
        <v>102</v>
      </c>
      <c r="G3" s="56" t="s">
        <v>110</v>
      </c>
      <c r="H3" s="45" t="n">
        <v>600</v>
      </c>
      <c r="I3" s="46" t="n">
        <f aca="false">H3</f>
        <v>600</v>
      </c>
      <c r="J3" s="46" t="n">
        <f aca="false">I3</f>
        <v>600</v>
      </c>
      <c r="K3" s="47"/>
      <c r="L3" s="47"/>
      <c r="M3" s="47"/>
      <c r="N3" s="47"/>
      <c r="O3" s="45" t="n">
        <f aca="false">H3+SUM(K3:N3)</f>
        <v>600</v>
      </c>
      <c r="P3" s="49" t="n">
        <v>128.54</v>
      </c>
      <c r="Q3" s="50" t="n">
        <f aca="false">ROUND(P3/$O3*100,0)</f>
        <v>21</v>
      </c>
      <c r="R3" s="47" t="n">
        <v>128.54</v>
      </c>
      <c r="S3" s="50" t="n">
        <f aca="false">ROUND(R3/$O3*100,0)</f>
        <v>21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42"/>
      <c r="B4" s="56"/>
      <c r="C4" s="58" t="n">
        <v>212003</v>
      </c>
      <c r="D4" s="59"/>
      <c r="E4" s="58" t="n">
        <v>41</v>
      </c>
      <c r="F4" s="56" t="s">
        <v>102</v>
      </c>
      <c r="G4" s="56" t="s">
        <v>111</v>
      </c>
      <c r="H4" s="45" t="n">
        <v>7200</v>
      </c>
      <c r="I4" s="46" t="n">
        <f aca="false">H4</f>
        <v>7200</v>
      </c>
      <c r="J4" s="46" t="n">
        <f aca="false">I4</f>
        <v>7200</v>
      </c>
      <c r="K4" s="47"/>
      <c r="L4" s="47"/>
      <c r="M4" s="47"/>
      <c r="N4" s="47"/>
      <c r="O4" s="45" t="n">
        <f aca="false">H4+SUM(K4:N4)</f>
        <v>7200</v>
      </c>
      <c r="P4" s="49" t="n">
        <v>3291.22</v>
      </c>
      <c r="Q4" s="50" t="n">
        <f aca="false">ROUND(P4/$O4*100,0)</f>
        <v>46</v>
      </c>
      <c r="R4" s="47" t="n">
        <v>4867.3</v>
      </c>
      <c r="S4" s="50" t="n">
        <f aca="false">ROUND(R4/$O4*100,0)</f>
        <v>68</v>
      </c>
      <c r="T4" s="47"/>
      <c r="U4" s="50" t="n">
        <f aca="false">ROUND(T4/$O4*100,0)</f>
        <v>0</v>
      </c>
      <c r="V4" s="47"/>
      <c r="W4" s="50" t="n">
        <f aca="false">ROUND(V4/$O4*100,0)</f>
        <v>0</v>
      </c>
    </row>
    <row r="5" customFormat="false" ht="12.8" hidden="false" customHeight="false" outlineLevel="0" collapsed="false">
      <c r="A5" s="42"/>
      <c r="B5" s="56"/>
      <c r="C5" s="58" t="n">
        <v>221004</v>
      </c>
      <c r="D5" s="59" t="n">
        <v>1</v>
      </c>
      <c r="E5" s="58" t="n">
        <v>41</v>
      </c>
      <c r="F5" s="56" t="s">
        <v>102</v>
      </c>
      <c r="G5" s="56" t="s">
        <v>112</v>
      </c>
      <c r="H5" s="45" t="n">
        <v>2700</v>
      </c>
      <c r="I5" s="46" t="n">
        <f aca="false">H5</f>
        <v>2700</v>
      </c>
      <c r="J5" s="46" t="n">
        <f aca="false">I5</f>
        <v>2700</v>
      </c>
      <c r="K5" s="47"/>
      <c r="L5" s="47"/>
      <c r="M5" s="47"/>
      <c r="N5" s="47"/>
      <c r="O5" s="45" t="n">
        <f aca="false">H5+SUM(K5:N5)</f>
        <v>2700</v>
      </c>
      <c r="P5" s="49" t="n">
        <v>534.5</v>
      </c>
      <c r="Q5" s="50" t="n">
        <f aca="false">ROUND(P5/$O5*100,0)</f>
        <v>20</v>
      </c>
      <c r="R5" s="47" t="n">
        <v>1060</v>
      </c>
      <c r="S5" s="50" t="n">
        <f aca="false">ROUND(R5/$O5*100,0)</f>
        <v>39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42"/>
      <c r="B6" s="56"/>
      <c r="C6" s="58" t="n">
        <v>221004</v>
      </c>
      <c r="D6" s="59" t="n">
        <v>2</v>
      </c>
      <c r="E6" s="58" t="n">
        <v>41</v>
      </c>
      <c r="F6" s="56" t="s">
        <v>102</v>
      </c>
      <c r="G6" s="56" t="s">
        <v>113</v>
      </c>
      <c r="H6" s="45" t="n">
        <v>5500</v>
      </c>
      <c r="I6" s="46" t="n">
        <f aca="false">H6</f>
        <v>5500</v>
      </c>
      <c r="J6" s="46" t="n">
        <f aca="false">I6</f>
        <v>5500</v>
      </c>
      <c r="K6" s="47"/>
      <c r="L6" s="47"/>
      <c r="M6" s="47"/>
      <c r="N6" s="47"/>
      <c r="O6" s="45" t="n">
        <f aca="false">H6+SUM(K6:N6)</f>
        <v>5500</v>
      </c>
      <c r="P6" s="49" t="n">
        <v>1185</v>
      </c>
      <c r="Q6" s="50" t="n">
        <f aca="false">ROUND(P6/$O6*100,0)</f>
        <v>22</v>
      </c>
      <c r="R6" s="47" t="n">
        <v>1835</v>
      </c>
      <c r="S6" s="50" t="n">
        <f aca="false">ROUND(R6/$O6*100,0)</f>
        <v>33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42"/>
      <c r="B7" s="56"/>
      <c r="C7" s="58" t="n">
        <v>221005</v>
      </c>
      <c r="D7" s="59"/>
      <c r="E7" s="58" t="n">
        <v>41</v>
      </c>
      <c r="F7" s="56" t="s">
        <v>102</v>
      </c>
      <c r="G7" s="56" t="s">
        <v>114</v>
      </c>
      <c r="H7" s="45" t="n">
        <v>2400</v>
      </c>
      <c r="I7" s="46" t="n">
        <f aca="false">H7</f>
        <v>2400</v>
      </c>
      <c r="J7" s="46" t="n">
        <f aca="false">I7</f>
        <v>2400</v>
      </c>
      <c r="K7" s="47"/>
      <c r="L7" s="47"/>
      <c r="M7" s="47"/>
      <c r="N7" s="47"/>
      <c r="O7" s="45" t="n">
        <f aca="false">H7+SUM(K7:N7)</f>
        <v>2400</v>
      </c>
      <c r="P7" s="49" t="n">
        <v>0</v>
      </c>
      <c r="Q7" s="50" t="n">
        <f aca="false">ROUND(P7/$O7*100,0)</f>
        <v>0</v>
      </c>
      <c r="R7" s="47" t="n">
        <v>1600</v>
      </c>
      <c r="S7" s="50" t="n">
        <f aca="false">ROUND(R7/$O7*100,0)</f>
        <v>67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42"/>
      <c r="B8" s="56"/>
      <c r="C8" s="50" t="n">
        <v>222003</v>
      </c>
      <c r="D8" s="59"/>
      <c r="E8" s="58" t="n">
        <v>41</v>
      </c>
      <c r="F8" s="56" t="s">
        <v>102</v>
      </c>
      <c r="G8" s="56" t="s">
        <v>115</v>
      </c>
      <c r="H8" s="45" t="n">
        <v>300</v>
      </c>
      <c r="I8" s="46" t="n">
        <f aca="false">H8</f>
        <v>300</v>
      </c>
      <c r="J8" s="46" t="n">
        <f aca="false">I8</f>
        <v>300</v>
      </c>
      <c r="K8" s="47"/>
      <c r="L8" s="47"/>
      <c r="M8" s="47"/>
      <c r="N8" s="47"/>
      <c r="O8" s="45" t="n">
        <f aca="false">H8+SUM(K8:N8)</f>
        <v>300</v>
      </c>
      <c r="P8" s="49" t="n">
        <v>0</v>
      </c>
      <c r="Q8" s="50" t="n">
        <f aca="false">ROUND(P8/$O8*100,0)</f>
        <v>0</v>
      </c>
      <c r="R8" s="47" t="n">
        <v>0</v>
      </c>
      <c r="S8" s="50" t="n">
        <f aca="false">ROUND(R8/$O8*100,0)</f>
        <v>0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42"/>
      <c r="B9" s="56"/>
      <c r="C9" s="50" t="n">
        <v>223001</v>
      </c>
      <c r="D9" s="59" t="n">
        <v>1</v>
      </c>
      <c r="E9" s="58" t="n">
        <v>41</v>
      </c>
      <c r="F9" s="56" t="s">
        <v>102</v>
      </c>
      <c r="G9" s="56" t="s">
        <v>116</v>
      </c>
      <c r="H9" s="45" t="n">
        <v>30</v>
      </c>
      <c r="I9" s="46" t="n">
        <f aca="false">H9</f>
        <v>30</v>
      </c>
      <c r="J9" s="46" t="n">
        <f aca="false">I9</f>
        <v>30</v>
      </c>
      <c r="K9" s="47"/>
      <c r="L9" s="47"/>
      <c r="M9" s="47"/>
      <c r="N9" s="47"/>
      <c r="O9" s="45" t="n">
        <f aca="false">H9+SUM(K9:N9)</f>
        <v>30</v>
      </c>
      <c r="P9" s="49" t="n">
        <v>0</v>
      </c>
      <c r="Q9" s="50" t="n">
        <f aca="false">ROUND(P9/$O9*100,0)</f>
        <v>0</v>
      </c>
      <c r="R9" s="47" t="n">
        <v>0</v>
      </c>
      <c r="S9" s="50" t="n">
        <f aca="false">ROUND(R9/$O9*100,0)</f>
        <v>0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42"/>
      <c r="B10" s="56"/>
      <c r="C10" s="50" t="n">
        <v>223001</v>
      </c>
      <c r="D10" s="59" t="n">
        <v>2</v>
      </c>
      <c r="E10" s="58" t="n">
        <v>41</v>
      </c>
      <c r="F10" s="56" t="s">
        <v>102</v>
      </c>
      <c r="G10" s="56" t="s">
        <v>117</v>
      </c>
      <c r="H10" s="45" t="n">
        <v>15200</v>
      </c>
      <c r="I10" s="46" t="n">
        <f aca="false">H10</f>
        <v>15200</v>
      </c>
      <c r="J10" s="46" t="n">
        <f aca="false">I10</f>
        <v>15200</v>
      </c>
      <c r="K10" s="47"/>
      <c r="L10" s="47"/>
      <c r="M10" s="47"/>
      <c r="N10" s="47"/>
      <c r="O10" s="45" t="n">
        <f aca="false">H10+SUM(K10:N10)</f>
        <v>15200</v>
      </c>
      <c r="P10" s="49" t="n">
        <v>6002.58</v>
      </c>
      <c r="Q10" s="50" t="n">
        <f aca="false">ROUND(P10/$O10*100,0)</f>
        <v>39</v>
      </c>
      <c r="R10" s="47" t="n">
        <v>9641.32</v>
      </c>
      <c r="S10" s="50" t="n">
        <f aca="false">ROUND(R10/$O10*100,0)</f>
        <v>63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42"/>
      <c r="B11" s="56"/>
      <c r="C11" s="50" t="n">
        <v>223001</v>
      </c>
      <c r="D11" s="59" t="n">
        <v>3</v>
      </c>
      <c r="E11" s="58" t="n">
        <v>41</v>
      </c>
      <c r="F11" s="56" t="s">
        <v>102</v>
      </c>
      <c r="G11" s="56" t="s">
        <v>118</v>
      </c>
      <c r="H11" s="45" t="n">
        <v>100</v>
      </c>
      <c r="I11" s="46" t="n">
        <f aca="false">H11</f>
        <v>100</v>
      </c>
      <c r="J11" s="46" t="n">
        <f aca="false">I11</f>
        <v>100</v>
      </c>
      <c r="K11" s="47"/>
      <c r="L11" s="47"/>
      <c r="M11" s="47"/>
      <c r="N11" s="47"/>
      <c r="O11" s="45" t="n">
        <f aca="false">H11+SUM(K11:N11)</f>
        <v>100</v>
      </c>
      <c r="P11" s="49" t="n">
        <v>29.88</v>
      </c>
      <c r="Q11" s="50" t="n">
        <f aca="false">ROUND(P11/$O11*100,0)</f>
        <v>30</v>
      </c>
      <c r="R11" s="47" t="n">
        <v>29.88</v>
      </c>
      <c r="S11" s="50" t="n">
        <f aca="false">ROUND(R11/$O11*100,0)</f>
        <v>30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42"/>
      <c r="B12" s="56"/>
      <c r="C12" s="50" t="n">
        <v>223001</v>
      </c>
      <c r="D12" s="59" t="n">
        <v>4</v>
      </c>
      <c r="E12" s="58" t="n">
        <v>41</v>
      </c>
      <c r="F12" s="56" t="s">
        <v>102</v>
      </c>
      <c r="G12" s="56" t="s">
        <v>119</v>
      </c>
      <c r="H12" s="45" t="n">
        <v>300</v>
      </c>
      <c r="I12" s="46" t="n">
        <f aca="false">H12</f>
        <v>300</v>
      </c>
      <c r="J12" s="46" t="n">
        <f aca="false">I12</f>
        <v>300</v>
      </c>
      <c r="K12" s="47"/>
      <c r="L12" s="47"/>
      <c r="M12" s="47"/>
      <c r="N12" s="47"/>
      <c r="O12" s="45" t="n">
        <f aca="false">H12+SUM(K12:N12)</f>
        <v>300</v>
      </c>
      <c r="P12" s="49" t="n">
        <v>87</v>
      </c>
      <c r="Q12" s="50" t="n">
        <f aca="false">ROUND(P12/$O12*100,0)</f>
        <v>29</v>
      </c>
      <c r="R12" s="47" t="n">
        <v>257</v>
      </c>
      <c r="S12" s="50" t="n">
        <f aca="false">ROUND(R12/$O12*100,0)</f>
        <v>86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42"/>
      <c r="B13" s="56"/>
      <c r="C13" s="50" t="n">
        <v>223001</v>
      </c>
      <c r="D13" s="59" t="n">
        <v>5</v>
      </c>
      <c r="E13" s="58" t="n">
        <v>41</v>
      </c>
      <c r="F13" s="56" t="s">
        <v>102</v>
      </c>
      <c r="G13" s="56" t="s">
        <v>120</v>
      </c>
      <c r="H13" s="45" t="n">
        <v>30</v>
      </c>
      <c r="I13" s="46" t="n">
        <f aca="false">H13</f>
        <v>30</v>
      </c>
      <c r="J13" s="46" t="n">
        <f aca="false">I13</f>
        <v>30</v>
      </c>
      <c r="K13" s="47"/>
      <c r="L13" s="47"/>
      <c r="M13" s="47"/>
      <c r="N13" s="47"/>
      <c r="O13" s="45" t="n">
        <f aca="false">H13+SUM(K13:N13)</f>
        <v>30</v>
      </c>
      <c r="P13" s="49" t="n">
        <v>10.8</v>
      </c>
      <c r="Q13" s="50" t="n">
        <f aca="false">ROUND(P13/$O13*100,0)</f>
        <v>36</v>
      </c>
      <c r="R13" s="47" t="n">
        <v>13.2</v>
      </c>
      <c r="S13" s="50" t="n">
        <f aca="false">ROUND(R13/$O13*100,0)</f>
        <v>44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42"/>
      <c r="B14" s="56"/>
      <c r="C14" s="50" t="n">
        <v>223001</v>
      </c>
      <c r="D14" s="59" t="n">
        <v>6</v>
      </c>
      <c r="E14" s="58" t="n">
        <v>41</v>
      </c>
      <c r="F14" s="56" t="s">
        <v>102</v>
      </c>
      <c r="G14" s="56" t="s">
        <v>80</v>
      </c>
      <c r="H14" s="45" t="n">
        <v>900</v>
      </c>
      <c r="I14" s="46" t="n">
        <v>0</v>
      </c>
      <c r="J14" s="46" t="n">
        <f aca="false">I14</f>
        <v>0</v>
      </c>
      <c r="K14" s="47" t="n">
        <v>500</v>
      </c>
      <c r="L14" s="47"/>
      <c r="M14" s="47"/>
      <c r="N14" s="47"/>
      <c r="O14" s="45" t="n">
        <f aca="false">H14+SUM(K14:N14)</f>
        <v>1400</v>
      </c>
      <c r="P14" s="49" t="n">
        <v>694.14</v>
      </c>
      <c r="Q14" s="50" t="n">
        <f aca="false">ROUND(P14/$O14*100,0)</f>
        <v>50</v>
      </c>
      <c r="R14" s="47" t="n">
        <v>987.95</v>
      </c>
      <c r="S14" s="50" t="n">
        <f aca="false">ROUND(R14/$O14*100,0)</f>
        <v>71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42"/>
      <c r="B15" s="56"/>
      <c r="C15" s="50" t="n">
        <v>223001</v>
      </c>
      <c r="D15" s="59" t="n">
        <v>7</v>
      </c>
      <c r="E15" s="58" t="n">
        <v>41</v>
      </c>
      <c r="F15" s="56" t="s">
        <v>102</v>
      </c>
      <c r="G15" s="56" t="s">
        <v>121</v>
      </c>
      <c r="H15" s="45" t="n">
        <v>200</v>
      </c>
      <c r="I15" s="46" t="n">
        <f aca="false">H15</f>
        <v>200</v>
      </c>
      <c r="J15" s="46" t="n">
        <f aca="false">I15</f>
        <v>200</v>
      </c>
      <c r="K15" s="47"/>
      <c r="L15" s="47"/>
      <c r="M15" s="47"/>
      <c r="N15" s="47"/>
      <c r="O15" s="45" t="n">
        <f aca="false">H15+SUM(K15:N15)</f>
        <v>200</v>
      </c>
      <c r="P15" s="49" t="n">
        <v>0</v>
      </c>
      <c r="Q15" s="50" t="n">
        <f aca="false">ROUND(P15/$O15*100,0)</f>
        <v>0</v>
      </c>
      <c r="R15" s="47" t="n">
        <v>190</v>
      </c>
      <c r="S15" s="50" t="n">
        <f aca="false">ROUND(R15/$O15*100,0)</f>
        <v>95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42"/>
      <c r="B16" s="56"/>
      <c r="C16" s="50" t="n">
        <v>223001</v>
      </c>
      <c r="D16" s="59" t="n">
        <v>8</v>
      </c>
      <c r="E16" s="58" t="n">
        <v>41</v>
      </c>
      <c r="F16" s="56" t="s">
        <v>102</v>
      </c>
      <c r="G16" s="56" t="s">
        <v>122</v>
      </c>
      <c r="H16" s="45" t="n">
        <v>900</v>
      </c>
      <c r="I16" s="46" t="n">
        <f aca="false">H16</f>
        <v>900</v>
      </c>
      <c r="J16" s="46" t="n">
        <f aca="false">I16</f>
        <v>900</v>
      </c>
      <c r="K16" s="47"/>
      <c r="L16" s="47"/>
      <c r="M16" s="47"/>
      <c r="N16" s="47"/>
      <c r="O16" s="45" t="n">
        <f aca="false">H16+SUM(K16:N16)</f>
        <v>900</v>
      </c>
      <c r="P16" s="49" t="n">
        <v>128</v>
      </c>
      <c r="Q16" s="50" t="n">
        <f aca="false">ROUND(P16/$O16*100,0)</f>
        <v>14</v>
      </c>
      <c r="R16" s="47" t="n">
        <v>373</v>
      </c>
      <c r="S16" s="50" t="n">
        <f aca="false">ROUND(R16/$O16*100,0)</f>
        <v>41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42"/>
      <c r="B17" s="56"/>
      <c r="C17" s="50" t="n">
        <v>223001</v>
      </c>
      <c r="D17" s="59" t="n">
        <v>9</v>
      </c>
      <c r="E17" s="58" t="n">
        <v>41</v>
      </c>
      <c r="F17" s="56" t="s">
        <v>102</v>
      </c>
      <c r="G17" s="56" t="s">
        <v>123</v>
      </c>
      <c r="H17" s="45" t="n">
        <v>1000</v>
      </c>
      <c r="I17" s="46" t="n">
        <f aca="false">H17</f>
        <v>1000</v>
      </c>
      <c r="J17" s="46" t="n">
        <f aca="false">I17</f>
        <v>1000</v>
      </c>
      <c r="K17" s="47"/>
      <c r="L17" s="47"/>
      <c r="M17" s="47"/>
      <c r="N17" s="47"/>
      <c r="O17" s="45" t="n">
        <f aca="false">H17+SUM(K17:N17)</f>
        <v>1000</v>
      </c>
      <c r="P17" s="49" t="n">
        <v>91.54</v>
      </c>
      <c r="Q17" s="50" t="n">
        <f aca="false">ROUND(P17/$O17*100,0)</f>
        <v>9</v>
      </c>
      <c r="R17" s="47" t="n">
        <v>91.54</v>
      </c>
      <c r="S17" s="50" t="n">
        <f aca="false">ROUND(R17/$O17*100,0)</f>
        <v>9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42"/>
      <c r="B18" s="56"/>
      <c r="C18" s="50" t="n">
        <v>223001</v>
      </c>
      <c r="D18" s="59" t="n">
        <v>10</v>
      </c>
      <c r="E18" s="58" t="n">
        <v>41</v>
      </c>
      <c r="F18" s="56" t="s">
        <v>102</v>
      </c>
      <c r="G18" s="56" t="s">
        <v>124</v>
      </c>
      <c r="H18" s="45" t="n">
        <v>600</v>
      </c>
      <c r="I18" s="46" t="n">
        <f aca="false">H18</f>
        <v>600</v>
      </c>
      <c r="J18" s="46" t="n">
        <f aca="false">I18</f>
        <v>600</v>
      </c>
      <c r="K18" s="47"/>
      <c r="L18" s="47"/>
      <c r="M18" s="47"/>
      <c r="N18" s="47"/>
      <c r="O18" s="45" t="n">
        <f aca="false">H18+SUM(K18:N18)</f>
        <v>600</v>
      </c>
      <c r="P18" s="49" t="n">
        <v>49.5</v>
      </c>
      <c r="Q18" s="50" t="n">
        <f aca="false">ROUND(P18/$O18*100,0)</f>
        <v>8</v>
      </c>
      <c r="R18" s="47" t="n">
        <v>304.5</v>
      </c>
      <c r="S18" s="50" t="n">
        <f aca="false">ROUND(R18/$O18*100,0)</f>
        <v>51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42"/>
      <c r="B19" s="56"/>
      <c r="C19" s="50" t="n">
        <v>223001</v>
      </c>
      <c r="D19" s="59" t="n">
        <v>11</v>
      </c>
      <c r="E19" s="58" t="n">
        <v>41</v>
      </c>
      <c r="F19" s="56" t="s">
        <v>102</v>
      </c>
      <c r="G19" s="56" t="s">
        <v>125</v>
      </c>
      <c r="H19" s="45" t="n">
        <v>120</v>
      </c>
      <c r="I19" s="46" t="n">
        <f aca="false">H19</f>
        <v>120</v>
      </c>
      <c r="J19" s="46" t="n">
        <f aca="false">I19</f>
        <v>120</v>
      </c>
      <c r="K19" s="47"/>
      <c r="L19" s="47"/>
      <c r="M19" s="47"/>
      <c r="N19" s="47"/>
      <c r="O19" s="45" t="n">
        <f aca="false">H19+SUM(K19:N19)</f>
        <v>120</v>
      </c>
      <c r="P19" s="49" t="n">
        <v>49.07</v>
      </c>
      <c r="Q19" s="50" t="n">
        <f aca="false">ROUND(P19/$O19*100,0)</f>
        <v>41</v>
      </c>
      <c r="R19" s="47" t="n">
        <v>72.23</v>
      </c>
      <c r="S19" s="50" t="n">
        <f aca="false">ROUND(R19/$O19*100,0)</f>
        <v>60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42"/>
      <c r="B20" s="56"/>
      <c r="C20" s="50" t="n">
        <v>223001</v>
      </c>
      <c r="D20" s="59" t="n">
        <v>13</v>
      </c>
      <c r="E20" s="58" t="n">
        <v>41</v>
      </c>
      <c r="F20" s="56" t="s">
        <v>102</v>
      </c>
      <c r="G20" s="56" t="s">
        <v>126</v>
      </c>
      <c r="H20" s="45" t="n">
        <v>650</v>
      </c>
      <c r="I20" s="46" t="n">
        <f aca="false">H20</f>
        <v>650</v>
      </c>
      <c r="J20" s="46" t="n">
        <f aca="false">I20</f>
        <v>650</v>
      </c>
      <c r="K20" s="47"/>
      <c r="L20" s="47"/>
      <c r="M20" s="47"/>
      <c r="N20" s="47"/>
      <c r="O20" s="45" t="n">
        <f aca="false">H20+SUM(K20:N20)</f>
        <v>650</v>
      </c>
      <c r="P20" s="49" t="n">
        <v>46</v>
      </c>
      <c r="Q20" s="50" t="n">
        <f aca="false">ROUND(P20/$O20*100,0)</f>
        <v>7</v>
      </c>
      <c r="R20" s="47" t="n">
        <v>73</v>
      </c>
      <c r="S20" s="50" t="n">
        <f aca="false">ROUND(R20/$O20*100,0)</f>
        <v>11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42"/>
      <c r="B21" s="56"/>
      <c r="C21" s="50" t="n">
        <v>223001</v>
      </c>
      <c r="D21" s="59" t="n">
        <v>15</v>
      </c>
      <c r="E21" s="58" t="n">
        <v>41</v>
      </c>
      <c r="F21" s="56" t="s">
        <v>102</v>
      </c>
      <c r="G21" s="56" t="s">
        <v>127</v>
      </c>
      <c r="H21" s="45" t="n">
        <v>200</v>
      </c>
      <c r="I21" s="45" t="n">
        <f aca="false">H21</f>
        <v>200</v>
      </c>
      <c r="J21" s="45" t="n">
        <f aca="false">I21</f>
        <v>200</v>
      </c>
      <c r="K21" s="47"/>
      <c r="L21" s="47"/>
      <c r="M21" s="47"/>
      <c r="N21" s="47"/>
      <c r="O21" s="45" t="n">
        <f aca="false">H21+SUM(K21:N21)</f>
        <v>200</v>
      </c>
      <c r="P21" s="49" t="n">
        <v>0</v>
      </c>
      <c r="Q21" s="50" t="n">
        <f aca="false">ROUND(P21/$O21*100,0)</f>
        <v>0</v>
      </c>
      <c r="R21" s="47" t="n">
        <v>0</v>
      </c>
      <c r="S21" s="50" t="n">
        <f aca="false">ROUND(R21/$O21*100,0)</f>
        <v>0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42"/>
      <c r="B22" s="56"/>
      <c r="C22" s="50" t="n">
        <v>223001</v>
      </c>
      <c r="D22" s="59" t="n">
        <v>16</v>
      </c>
      <c r="E22" s="58" t="n">
        <v>41</v>
      </c>
      <c r="F22" s="56" t="s">
        <v>102</v>
      </c>
      <c r="G22" s="56" t="s">
        <v>128</v>
      </c>
      <c r="H22" s="45" t="n">
        <v>18500</v>
      </c>
      <c r="I22" s="46" t="n">
        <f aca="false">H22</f>
        <v>18500</v>
      </c>
      <c r="J22" s="46" t="n">
        <f aca="false">I22</f>
        <v>18500</v>
      </c>
      <c r="K22" s="47"/>
      <c r="L22" s="47"/>
      <c r="M22" s="47"/>
      <c r="N22" s="47"/>
      <c r="O22" s="45" t="n">
        <f aca="false">H22+SUM(K22:N22)</f>
        <v>18500</v>
      </c>
      <c r="P22" s="49" t="n">
        <v>4658.27</v>
      </c>
      <c r="Q22" s="50" t="n">
        <f aca="false">ROUND(P22/$O22*100,0)</f>
        <v>25</v>
      </c>
      <c r="R22" s="47" t="n">
        <v>8048.04</v>
      </c>
      <c r="S22" s="50" t="n">
        <f aca="false">ROUND(R22/$O22*100,0)</f>
        <v>44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42"/>
      <c r="B23" s="56"/>
      <c r="C23" s="50" t="n">
        <v>223001</v>
      </c>
      <c r="D23" s="59" t="n">
        <v>19</v>
      </c>
      <c r="E23" s="58" t="n">
        <v>41</v>
      </c>
      <c r="F23" s="56" t="s">
        <v>102</v>
      </c>
      <c r="G23" s="56" t="s">
        <v>129</v>
      </c>
      <c r="H23" s="45" t="n">
        <v>900</v>
      </c>
      <c r="I23" s="46" t="n">
        <f aca="false">H23</f>
        <v>900</v>
      </c>
      <c r="J23" s="46" t="n">
        <f aca="false">I23</f>
        <v>900</v>
      </c>
      <c r="K23" s="47"/>
      <c r="L23" s="47"/>
      <c r="M23" s="47"/>
      <c r="N23" s="47"/>
      <c r="O23" s="45" t="n">
        <f aca="false">H23+SUM(K23:N23)</f>
        <v>900</v>
      </c>
      <c r="P23" s="49" t="n">
        <v>0</v>
      </c>
      <c r="Q23" s="50" t="n">
        <f aca="false">ROUND(P23/$O23*100,0)</f>
        <v>0</v>
      </c>
      <c r="R23" s="47" t="n">
        <v>60</v>
      </c>
      <c r="S23" s="50" t="n">
        <f aca="false">ROUND(R23/$O23*100,0)</f>
        <v>7</v>
      </c>
      <c r="T23" s="47"/>
      <c r="U23" s="50" t="n">
        <f aca="false">ROUND(T23/$O23*100,0)</f>
        <v>0</v>
      </c>
      <c r="V23" s="47"/>
      <c r="W23" s="50" t="n">
        <f aca="false">ROUND(V23/$O23*100,0)</f>
        <v>0</v>
      </c>
    </row>
    <row r="24" customFormat="false" ht="12.8" hidden="false" customHeight="false" outlineLevel="0" collapsed="false">
      <c r="A24" s="42"/>
      <c r="B24" s="56"/>
      <c r="C24" s="50" t="n">
        <v>223001</v>
      </c>
      <c r="D24" s="59" t="n">
        <v>20</v>
      </c>
      <c r="E24" s="58" t="n">
        <v>41</v>
      </c>
      <c r="F24" s="56" t="s">
        <v>102</v>
      </c>
      <c r="G24" s="56" t="s">
        <v>130</v>
      </c>
      <c r="H24" s="45" t="n">
        <v>0</v>
      </c>
      <c r="I24" s="46" t="n">
        <f aca="false">H24</f>
        <v>0</v>
      </c>
      <c r="J24" s="46" t="n">
        <f aca="false">I24</f>
        <v>0</v>
      </c>
      <c r="K24" s="47" t="n">
        <v>30</v>
      </c>
      <c r="L24" s="47"/>
      <c r="M24" s="47"/>
      <c r="N24" s="47"/>
      <c r="O24" s="45" t="n">
        <f aca="false">H24+SUM(K24:N24)</f>
        <v>30</v>
      </c>
      <c r="P24" s="49" t="n">
        <v>5</v>
      </c>
      <c r="Q24" s="50" t="n">
        <f aca="false">ROUND(P24/$O24*100,0)</f>
        <v>17</v>
      </c>
      <c r="R24" s="47" t="n">
        <v>12</v>
      </c>
      <c r="S24" s="50" t="n">
        <f aca="false">ROUND(R24/$O24*100,0)</f>
        <v>40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42"/>
      <c r="B25" s="56"/>
      <c r="C25" s="50" t="n">
        <v>223001</v>
      </c>
      <c r="D25" s="59" t="n">
        <v>99</v>
      </c>
      <c r="E25" s="58" t="n">
        <v>41</v>
      </c>
      <c r="F25" s="56" t="s">
        <v>102</v>
      </c>
      <c r="G25" s="56" t="s">
        <v>131</v>
      </c>
      <c r="H25" s="45" t="n">
        <v>50</v>
      </c>
      <c r="I25" s="46" t="n">
        <f aca="false">H25</f>
        <v>50</v>
      </c>
      <c r="J25" s="46" t="n">
        <f aca="false">I25</f>
        <v>50</v>
      </c>
      <c r="K25" s="47" t="n">
        <v>200</v>
      </c>
      <c r="L25" s="47"/>
      <c r="M25" s="47"/>
      <c r="N25" s="47"/>
      <c r="O25" s="45" t="n">
        <f aca="false">H25+SUM(K25:N25)</f>
        <v>250</v>
      </c>
      <c r="P25" s="49" t="n">
        <v>5</v>
      </c>
      <c r="Q25" s="50" t="n">
        <f aca="false">ROUND(P25/$O25*100,0)</f>
        <v>2</v>
      </c>
      <c r="R25" s="47" t="n">
        <v>190.5</v>
      </c>
      <c r="S25" s="50" t="n">
        <f aca="false">ROUND(R25/$O25*100,0)</f>
        <v>76</v>
      </c>
      <c r="T25" s="47"/>
      <c r="U25" s="50" t="n">
        <f aca="false">ROUND(T25/$O25*100,0)</f>
        <v>0</v>
      </c>
      <c r="V25" s="47"/>
      <c r="W25" s="50" t="n">
        <f aca="false">ROUND(V25/$O25*100,0)</f>
        <v>0</v>
      </c>
    </row>
    <row r="26" customFormat="false" ht="12.8" hidden="false" customHeight="false" outlineLevel="0" collapsed="false">
      <c r="A26" s="42"/>
      <c r="B26" s="56"/>
      <c r="C26" s="50" t="n">
        <v>223002</v>
      </c>
      <c r="D26" s="59" t="n">
        <v>1</v>
      </c>
      <c r="E26" s="58" t="n">
        <v>41</v>
      </c>
      <c r="F26" s="56" t="s">
        <v>102</v>
      </c>
      <c r="G26" s="56" t="s">
        <v>132</v>
      </c>
      <c r="H26" s="45" t="n">
        <v>3600</v>
      </c>
      <c r="I26" s="46" t="n">
        <f aca="false">H26</f>
        <v>3600</v>
      </c>
      <c r="J26" s="46" t="n">
        <f aca="false">I26</f>
        <v>3600</v>
      </c>
      <c r="K26" s="47"/>
      <c r="L26" s="47"/>
      <c r="M26" s="47"/>
      <c r="N26" s="47"/>
      <c r="O26" s="45" t="n">
        <f aca="false">H26+SUM(K26:N26)</f>
        <v>3600</v>
      </c>
      <c r="P26" s="49" t="n">
        <v>840</v>
      </c>
      <c r="Q26" s="50" t="n">
        <f aca="false">ROUND(P26/$O26*100,0)</f>
        <v>23</v>
      </c>
      <c r="R26" s="47" t="n">
        <v>1414</v>
      </c>
      <c r="S26" s="50" t="n">
        <f aca="false">ROUND(R26/$O26*100,0)</f>
        <v>39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42"/>
      <c r="B27" s="56"/>
      <c r="C27" s="50" t="n">
        <v>223002</v>
      </c>
      <c r="D27" s="59" t="n">
        <v>2</v>
      </c>
      <c r="E27" s="58" t="n">
        <v>41</v>
      </c>
      <c r="F27" s="56" t="s">
        <v>102</v>
      </c>
      <c r="G27" s="56" t="s">
        <v>133</v>
      </c>
      <c r="H27" s="45" t="n">
        <v>1300</v>
      </c>
      <c r="I27" s="46" t="n">
        <v>0</v>
      </c>
      <c r="J27" s="46" t="n">
        <f aca="false">I27</f>
        <v>0</v>
      </c>
      <c r="K27" s="47"/>
      <c r="L27" s="47"/>
      <c r="M27" s="47"/>
      <c r="N27" s="47"/>
      <c r="O27" s="45" t="n">
        <f aca="false">H27+SUM(K27:N27)</f>
        <v>1300</v>
      </c>
      <c r="P27" s="49" t="n">
        <v>980</v>
      </c>
      <c r="Q27" s="50" t="n">
        <f aca="false">ROUND(P27/$O27*100,0)</f>
        <v>75</v>
      </c>
      <c r="R27" s="47" t="n">
        <v>980</v>
      </c>
      <c r="S27" s="50" t="n">
        <f aca="false">ROUND(R27/$O27*100,0)</f>
        <v>75</v>
      </c>
      <c r="T27" s="47"/>
      <c r="U27" s="50" t="n">
        <f aca="false">ROUND(T27/$O27*100,0)</f>
        <v>0</v>
      </c>
      <c r="V27" s="47"/>
      <c r="W27" s="50" t="n">
        <f aca="false">ROUND(V27/$O27*100,0)</f>
        <v>0</v>
      </c>
    </row>
    <row r="28" customFormat="false" ht="12.8" hidden="false" customHeight="false" outlineLevel="0" collapsed="false">
      <c r="A28" s="42"/>
      <c r="B28" s="56"/>
      <c r="C28" s="50" t="n">
        <v>229002</v>
      </c>
      <c r="D28" s="59"/>
      <c r="E28" s="58" t="n">
        <v>41</v>
      </c>
      <c r="F28" s="56" t="s">
        <v>102</v>
      </c>
      <c r="G28" s="56" t="s">
        <v>134</v>
      </c>
      <c r="H28" s="45" t="n">
        <v>2000</v>
      </c>
      <c r="I28" s="46" t="n">
        <f aca="false">H28</f>
        <v>2000</v>
      </c>
      <c r="J28" s="46" t="n">
        <f aca="false">I28</f>
        <v>2000</v>
      </c>
      <c r="K28" s="47"/>
      <c r="L28" s="47"/>
      <c r="M28" s="47"/>
      <c r="N28" s="47"/>
      <c r="O28" s="45" t="n">
        <f aca="false">H28+SUM(K28:N28)</f>
        <v>2000</v>
      </c>
      <c r="P28" s="49" t="n">
        <v>120</v>
      </c>
      <c r="Q28" s="50" t="n">
        <f aca="false">ROUND(P28/$O28*100,0)</f>
        <v>6</v>
      </c>
      <c r="R28" s="47" t="n">
        <v>120</v>
      </c>
      <c r="S28" s="50" t="n">
        <f aca="false">ROUND(R28/$O28*100,0)</f>
        <v>6</v>
      </c>
      <c r="T28" s="47"/>
      <c r="U28" s="50" t="n">
        <f aca="false">ROUND(T28/$O28*100,0)</f>
        <v>0</v>
      </c>
      <c r="V28" s="47"/>
      <c r="W28" s="50" t="n">
        <f aca="false">ROUND(V28/$O28*100,0)</f>
        <v>0</v>
      </c>
    </row>
    <row r="29" customFormat="false" ht="12.8" hidden="false" customHeight="false" outlineLevel="0" collapsed="false">
      <c r="A29" s="42"/>
      <c r="B29" s="56"/>
      <c r="C29" s="50" t="n">
        <v>229005</v>
      </c>
      <c r="D29" s="59"/>
      <c r="E29" s="58" t="n">
        <v>41</v>
      </c>
      <c r="F29" s="56" t="s">
        <v>102</v>
      </c>
      <c r="G29" s="56" t="s">
        <v>135</v>
      </c>
      <c r="H29" s="45" t="n">
        <v>72</v>
      </c>
      <c r="I29" s="46" t="n">
        <f aca="false">H29</f>
        <v>72</v>
      </c>
      <c r="J29" s="46" t="n">
        <f aca="false">I29</f>
        <v>72</v>
      </c>
      <c r="K29" s="47" t="n">
        <v>8</v>
      </c>
      <c r="L29" s="47"/>
      <c r="M29" s="47"/>
      <c r="N29" s="47"/>
      <c r="O29" s="45" t="n">
        <f aca="false">H29+SUM(K29:N29)</f>
        <v>80</v>
      </c>
      <c r="P29" s="49" t="n">
        <v>72</v>
      </c>
      <c r="Q29" s="50" t="n">
        <f aca="false">ROUND(P29/$O29*100,0)</f>
        <v>90</v>
      </c>
      <c r="R29" s="47" t="n">
        <v>80</v>
      </c>
      <c r="S29" s="50" t="n">
        <f aca="false">ROUND(R29/$O29*100,0)</f>
        <v>100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42"/>
      <c r="B30" s="56"/>
      <c r="C30" s="50" t="n">
        <v>243</v>
      </c>
      <c r="D30" s="59"/>
      <c r="E30" s="58" t="n">
        <v>41</v>
      </c>
      <c r="F30" s="56" t="s">
        <v>102</v>
      </c>
      <c r="G30" s="56" t="s">
        <v>136</v>
      </c>
      <c r="H30" s="45" t="n">
        <v>40</v>
      </c>
      <c r="I30" s="46" t="n">
        <f aca="false">H30</f>
        <v>40</v>
      </c>
      <c r="J30" s="46" t="n">
        <f aca="false">I30</f>
        <v>40</v>
      </c>
      <c r="K30" s="47"/>
      <c r="L30" s="47"/>
      <c r="M30" s="47"/>
      <c r="N30" s="47"/>
      <c r="O30" s="45" t="n">
        <f aca="false">H30+SUM(K30:N30)</f>
        <v>40</v>
      </c>
      <c r="P30" s="49" t="n">
        <v>7.35</v>
      </c>
      <c r="Q30" s="50" t="n">
        <f aca="false">ROUND(P30/$O30*100,0)</f>
        <v>18</v>
      </c>
      <c r="R30" s="47" t="n">
        <v>9.83</v>
      </c>
      <c r="S30" s="50" t="n">
        <f aca="false">ROUND(R30/$O30*100,0)</f>
        <v>25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60"/>
      <c r="B31" s="43"/>
      <c r="C31" s="44" t="n">
        <v>292008</v>
      </c>
      <c r="D31" s="61"/>
      <c r="E31" s="58" t="n">
        <v>41</v>
      </c>
      <c r="F31" s="43" t="s">
        <v>102</v>
      </c>
      <c r="G31" s="43" t="s">
        <v>137</v>
      </c>
      <c r="H31" s="45" t="n">
        <v>60</v>
      </c>
      <c r="I31" s="46" t="n">
        <f aca="false">H31</f>
        <v>60</v>
      </c>
      <c r="J31" s="46" t="n">
        <f aca="false">I31</f>
        <v>60</v>
      </c>
      <c r="K31" s="47" t="n">
        <v>60</v>
      </c>
      <c r="L31" s="47"/>
      <c r="M31" s="47"/>
      <c r="N31" s="47"/>
      <c r="O31" s="45" t="n">
        <f aca="false">H31+SUM(K31:N31)</f>
        <v>120</v>
      </c>
      <c r="P31" s="49" t="n">
        <v>36.44</v>
      </c>
      <c r="Q31" s="50" t="n">
        <f aca="false">ROUND(P31/$O31*100,0)</f>
        <v>30</v>
      </c>
      <c r="R31" s="47" t="n">
        <v>68.76</v>
      </c>
      <c r="S31" s="50" t="n">
        <f aca="false">ROUND(R31/$O31*100,0)</f>
        <v>57</v>
      </c>
      <c r="T31" s="47"/>
      <c r="U31" s="50" t="n">
        <f aca="false">ROUND(T31/$O31*100,0)</f>
        <v>0</v>
      </c>
      <c r="V31" s="47"/>
      <c r="W31" s="50" t="n">
        <f aca="false">ROUND(V31/$O31*100,0)</f>
        <v>0</v>
      </c>
    </row>
    <row r="32" customFormat="false" ht="12.8" hidden="false" customHeight="false" outlineLevel="0" collapsed="false">
      <c r="A32" s="42"/>
      <c r="B32" s="56"/>
      <c r="C32" s="50" t="n">
        <v>292012</v>
      </c>
      <c r="D32" s="59"/>
      <c r="E32" s="58" t="n">
        <v>41</v>
      </c>
      <c r="F32" s="56" t="s">
        <v>102</v>
      </c>
      <c r="G32" s="56" t="s">
        <v>138</v>
      </c>
      <c r="H32" s="45" t="n">
        <v>1685</v>
      </c>
      <c r="I32" s="45" t="n">
        <v>0</v>
      </c>
      <c r="J32" s="45" t="n">
        <f aca="false">I32</f>
        <v>0</v>
      </c>
      <c r="K32" s="47" t="n">
        <v>100.78</v>
      </c>
      <c r="L32" s="47"/>
      <c r="M32" s="47"/>
      <c r="N32" s="47"/>
      <c r="O32" s="45" t="n">
        <f aca="false">H32+SUM(K32:N32)</f>
        <v>1785.78</v>
      </c>
      <c r="P32" s="49" t="n">
        <v>1785.78</v>
      </c>
      <c r="Q32" s="50" t="n">
        <f aca="false">ROUND(P32/$O32*100,0)</f>
        <v>100</v>
      </c>
      <c r="R32" s="47" t="n">
        <v>1785.78</v>
      </c>
      <c r="S32" s="50" t="n">
        <f aca="false">ROUND(R32/$O32*100,0)</f>
        <v>100</v>
      </c>
      <c r="T32" s="47"/>
      <c r="U32" s="50" t="n">
        <f aca="false">ROUND(T32/$O32*100,0)</f>
        <v>0</v>
      </c>
      <c r="V32" s="47"/>
      <c r="W32" s="50" t="n">
        <f aca="false">ROUND(V32/$O32*100,0)</f>
        <v>0</v>
      </c>
    </row>
    <row r="33" customFormat="false" ht="12.8" hidden="false" customHeight="false" outlineLevel="0" collapsed="false">
      <c r="A33" s="60"/>
      <c r="B33" s="43"/>
      <c r="C33" s="44" t="n">
        <v>292027</v>
      </c>
      <c r="D33" s="59" t="n">
        <v>1</v>
      </c>
      <c r="E33" s="58" t="n">
        <v>41</v>
      </c>
      <c r="F33" s="43" t="s">
        <v>102</v>
      </c>
      <c r="G33" s="43" t="s">
        <v>139</v>
      </c>
      <c r="H33" s="45" t="n">
        <v>0</v>
      </c>
      <c r="I33" s="45" t="n">
        <f aca="false">H33</f>
        <v>0</v>
      </c>
      <c r="J33" s="45" t="n">
        <f aca="false">I33</f>
        <v>0</v>
      </c>
      <c r="K33" s="47"/>
      <c r="L33" s="47"/>
      <c r="M33" s="47"/>
      <c r="N33" s="47"/>
      <c r="O33" s="45" t="n">
        <f aca="false">H33+SUM(K33:N33)</f>
        <v>0</v>
      </c>
      <c r="P33" s="49" t="n">
        <v>0</v>
      </c>
      <c r="Q33" s="50" t="e">
        <f aca="false">ROUND(P33/$O33*100,0)</f>
        <v>#DIV/0!</v>
      </c>
      <c r="R33" s="47" t="n">
        <v>9.35</v>
      </c>
      <c r="S33" s="50" t="e">
        <f aca="false">ROUND(R33/$O33*100,0)</f>
        <v>#DIV/0!</v>
      </c>
      <c r="T33" s="47"/>
      <c r="U33" s="50" t="e">
        <f aca="false">ROUND(T33/$O33*100,0)</f>
        <v>#DIV/0!</v>
      </c>
      <c r="V33" s="47"/>
      <c r="W33" s="50" t="e">
        <f aca="false">ROUND(V33/$O33*100,0)</f>
        <v>#DIV/0!</v>
      </c>
    </row>
    <row r="34" customFormat="false" ht="12.8" hidden="false" customHeight="false" outlineLevel="0" collapsed="false">
      <c r="A34" s="60"/>
      <c r="B34" s="43"/>
      <c r="C34" s="44" t="n">
        <v>292027</v>
      </c>
      <c r="D34" s="59" t="n">
        <v>2</v>
      </c>
      <c r="E34" s="58" t="n">
        <v>41</v>
      </c>
      <c r="F34" s="43" t="s">
        <v>102</v>
      </c>
      <c r="G34" s="43" t="s">
        <v>140</v>
      </c>
      <c r="H34" s="45" t="n">
        <f aca="false">25*220*1</f>
        <v>5500</v>
      </c>
      <c r="I34" s="45" t="n">
        <f aca="false">H34</f>
        <v>5500</v>
      </c>
      <c r="J34" s="45" t="n">
        <f aca="false">I34</f>
        <v>5500</v>
      </c>
      <c r="K34" s="47"/>
      <c r="L34" s="47"/>
      <c r="M34" s="47"/>
      <c r="N34" s="47"/>
      <c r="O34" s="45" t="n">
        <f aca="false">H34+SUM(K34:N34)</f>
        <v>5500</v>
      </c>
      <c r="P34" s="49" t="n">
        <v>1702.04</v>
      </c>
      <c r="Q34" s="50" t="n">
        <f aca="false">ROUND(P34/$O34*100,0)</f>
        <v>31</v>
      </c>
      <c r="R34" s="47" t="n">
        <v>2286.92</v>
      </c>
      <c r="S34" s="50" t="n">
        <f aca="false">ROUND(R34/$O34*100,0)</f>
        <v>42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60"/>
      <c r="B35" s="43"/>
      <c r="C35" s="44" t="n">
        <v>292027</v>
      </c>
      <c r="D35" s="59" t="n">
        <v>3</v>
      </c>
      <c r="E35" s="58" t="n">
        <v>41</v>
      </c>
      <c r="F35" s="43" t="s">
        <v>102</v>
      </c>
      <c r="G35" s="43" t="s">
        <v>141</v>
      </c>
      <c r="H35" s="45" t="n">
        <f aca="false">25*220*3.2-25*220*3.2*0.55-H34+1195</f>
        <v>3615</v>
      </c>
      <c r="I35" s="45" t="n">
        <f aca="false">H35</f>
        <v>3615</v>
      </c>
      <c r="J35" s="45" t="n">
        <f aca="false">I35</f>
        <v>3615</v>
      </c>
      <c r="K35" s="47"/>
      <c r="L35" s="47"/>
      <c r="M35" s="47"/>
      <c r="N35" s="47"/>
      <c r="O35" s="45" t="n">
        <f aca="false">H35+SUM(K35:N35)</f>
        <v>3615</v>
      </c>
      <c r="P35" s="49" t="n">
        <v>0</v>
      </c>
      <c r="Q35" s="50" t="n">
        <f aca="false">ROUND(P35/$O35*100,0)</f>
        <v>0</v>
      </c>
      <c r="R35" s="47" t="n">
        <v>0</v>
      </c>
      <c r="S35" s="50" t="n">
        <f aca="false">ROUND(R35/$O35*100,0)</f>
        <v>0</v>
      </c>
      <c r="T35" s="47"/>
      <c r="U35" s="50" t="n">
        <f aca="false">ROUND(T35/$O35*100,0)</f>
        <v>0</v>
      </c>
      <c r="V35" s="47"/>
      <c r="W35" s="50" t="n">
        <f aca="false">ROUND(V35/$O35*100,0)</f>
        <v>0</v>
      </c>
    </row>
    <row r="36" customFormat="false" ht="12.8" hidden="false" customHeight="false" outlineLevel="0" collapsed="false">
      <c r="A36" s="60"/>
      <c r="B36" s="43"/>
      <c r="C36" s="44"/>
      <c r="D36" s="61"/>
      <c r="E36" s="58" t="n">
        <v>41</v>
      </c>
      <c r="F36" s="43" t="s">
        <v>102</v>
      </c>
      <c r="G36" s="43" t="s">
        <v>142</v>
      </c>
      <c r="H36" s="45" t="n">
        <v>8539</v>
      </c>
      <c r="I36" s="45" t="n">
        <f aca="false">H36</f>
        <v>8539</v>
      </c>
      <c r="J36" s="45" t="n">
        <f aca="false">I36</f>
        <v>8539</v>
      </c>
      <c r="K36" s="47"/>
      <c r="L36" s="47"/>
      <c r="M36" s="47"/>
      <c r="N36" s="47"/>
      <c r="O36" s="45" t="n">
        <f aca="false">H36+SUM(K36:N36)</f>
        <v>8539</v>
      </c>
      <c r="P36" s="49" t="n">
        <v>2965.37</v>
      </c>
      <c r="Q36" s="50" t="n">
        <f aca="false">ROUND(P36/$O36*100,0)</f>
        <v>35</v>
      </c>
      <c r="R36" s="47" t="n">
        <v>3064.37</v>
      </c>
      <c r="S36" s="50" t="n">
        <f aca="false">ROUND(R36/$O36*100,0)</f>
        <v>36</v>
      </c>
      <c r="T36" s="47"/>
      <c r="U36" s="50" t="n">
        <f aca="false">ROUND(T36/$O36*100,0)</f>
        <v>0</v>
      </c>
      <c r="V36" s="47"/>
      <c r="W36" s="50" t="n">
        <f aca="false">ROUND(V36/$O36*100,0)</f>
        <v>0</v>
      </c>
    </row>
    <row r="37" customFormat="false" ht="12.8" hidden="false" customHeight="false" outlineLevel="0" collapsed="false">
      <c r="A37" s="62"/>
      <c r="B37" s="63"/>
      <c r="C37" s="64"/>
      <c r="D37" s="65"/>
      <c r="E37" s="63"/>
      <c r="F37" s="63"/>
      <c r="G37" s="35" t="s">
        <v>25</v>
      </c>
      <c r="H37" s="41" t="n">
        <f aca="false">SUM(H3:H36)</f>
        <v>84791</v>
      </c>
      <c r="I37" s="41" t="n">
        <f aca="false">SUM(I3:I36)</f>
        <v>80906</v>
      </c>
      <c r="J37" s="41" t="n">
        <f aca="false">SUM(J3:J36)</f>
        <v>80906</v>
      </c>
      <c r="K37" s="41" t="n">
        <f aca="false">SUM(K3:K36)</f>
        <v>898.78</v>
      </c>
      <c r="L37" s="41" t="n">
        <f aca="false">SUM(L3:L36)</f>
        <v>0</v>
      </c>
      <c r="M37" s="41" t="n">
        <f aca="false">SUM(M3:M36)</f>
        <v>0</v>
      </c>
      <c r="N37" s="41" t="n">
        <f aca="false">SUM(N3:N36)</f>
        <v>0</v>
      </c>
      <c r="O37" s="41" t="n">
        <f aca="false">SUM(O3:O36)</f>
        <v>85689.78</v>
      </c>
      <c r="P37" s="37" t="n">
        <f aca="false">SUM(P3:P36)</f>
        <v>25505.02</v>
      </c>
      <c r="Q37" s="40" t="n">
        <f aca="false">ROUND(P37/$O37*100,0)</f>
        <v>30</v>
      </c>
      <c r="R37" s="41" t="n">
        <f aca="false">SUM(R3:R36)</f>
        <v>39654.01</v>
      </c>
      <c r="S37" s="40" t="n">
        <f aca="false">ROUND(R37/$O37*100,0)</f>
        <v>46</v>
      </c>
      <c r="T37" s="41" t="n">
        <f aca="false">SUM(T3:T36)</f>
        <v>0</v>
      </c>
      <c r="U37" s="40" t="n">
        <f aca="false">ROUND(T37/$O37*100,0)</f>
        <v>0</v>
      </c>
      <c r="V37" s="41" t="n">
        <f aca="false">SUM(V3:V36)</f>
        <v>0</v>
      </c>
      <c r="W37" s="40" t="n">
        <f aca="false">ROUND(V37/$O37*100,0)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25" width="7.64795918367347"/>
    <col collapsed="false" hidden="false" max="2" min="2" style="0" width="7.64795918367347"/>
    <col collapsed="false" hidden="false" max="3" min="3" style="0" width="7.14795918367347"/>
    <col collapsed="false" hidden="false" max="4" min="4" style="26" width="2.54591836734694"/>
    <col collapsed="false" hidden="false" max="5" min="5" style="0" width="5.35714285714286"/>
    <col collapsed="false" hidden="false" max="6" min="6" style="0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27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4" t="s">
        <v>92</v>
      </c>
      <c r="B2" s="35" t="s">
        <v>93</v>
      </c>
      <c r="C2" s="35" t="s">
        <v>94</v>
      </c>
      <c r="D2" s="36" t="s">
        <v>95</v>
      </c>
      <c r="E2" s="35" t="s">
        <v>96</v>
      </c>
      <c r="F2" s="35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60"/>
      <c r="B3" s="43"/>
      <c r="C3" s="66" t="n">
        <v>312001</v>
      </c>
      <c r="D3" s="61" t="n">
        <v>1</v>
      </c>
      <c r="E3" s="66" t="n">
        <v>111</v>
      </c>
      <c r="F3" s="43" t="s">
        <v>102</v>
      </c>
      <c r="G3" s="43" t="s">
        <v>143</v>
      </c>
      <c r="H3" s="45" t="n">
        <v>1600</v>
      </c>
      <c r="I3" s="45" t="n">
        <f aca="false">H3</f>
        <v>1600</v>
      </c>
      <c r="J3" s="45" t="n">
        <f aca="false">I3</f>
        <v>1600</v>
      </c>
      <c r="K3" s="47"/>
      <c r="L3" s="47"/>
      <c r="M3" s="47"/>
      <c r="N3" s="47"/>
      <c r="O3" s="45" t="n">
        <f aca="false">H3+SUM(K3:N3)</f>
        <v>1600</v>
      </c>
      <c r="P3" s="49" t="n">
        <v>399.84</v>
      </c>
      <c r="Q3" s="50" t="n">
        <f aca="false">ROUND(P3/$O3*100,0)</f>
        <v>25</v>
      </c>
      <c r="R3" s="47" t="n">
        <v>611.52</v>
      </c>
      <c r="S3" s="50" t="n">
        <f aca="false">ROUND(R3/$O3*100,0)</f>
        <v>38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60"/>
      <c r="B4" s="43"/>
      <c r="C4" s="66" t="n">
        <v>312001</v>
      </c>
      <c r="D4" s="61" t="n">
        <v>2</v>
      </c>
      <c r="E4" s="66" t="n">
        <v>111</v>
      </c>
      <c r="F4" s="43" t="s">
        <v>102</v>
      </c>
      <c r="G4" s="43" t="s">
        <v>144</v>
      </c>
      <c r="H4" s="45" t="n">
        <v>368472</v>
      </c>
      <c r="I4" s="45" t="n">
        <f aca="false">H4</f>
        <v>368472</v>
      </c>
      <c r="J4" s="45" t="n">
        <f aca="false">I4</f>
        <v>368472</v>
      </c>
      <c r="K4" s="47"/>
      <c r="L4" s="47"/>
      <c r="M4" s="47"/>
      <c r="N4" s="47"/>
      <c r="O4" s="45" t="n">
        <f aca="false">H4+SUM(K4:N4)</f>
        <v>368472</v>
      </c>
      <c r="P4" s="49" t="n">
        <v>92118</v>
      </c>
      <c r="Q4" s="50" t="n">
        <f aca="false">ROUND(P4/$O4*100,0)</f>
        <v>25</v>
      </c>
      <c r="R4" s="47" t="n">
        <v>153530</v>
      </c>
      <c r="S4" s="50" t="n">
        <f aca="false">ROUND(R4/$O4*100,0)</f>
        <v>42</v>
      </c>
      <c r="T4" s="47"/>
      <c r="U4" s="50" t="n">
        <f aca="false">ROUND(T4/$O4*100,0)</f>
        <v>0</v>
      </c>
      <c r="V4" s="47"/>
      <c r="W4" s="50" t="n">
        <f aca="false">ROUND(V4/$O4*100,0)</f>
        <v>0</v>
      </c>
    </row>
    <row r="5" customFormat="false" ht="12.8" hidden="false" customHeight="false" outlineLevel="0" collapsed="false">
      <c r="A5" s="60"/>
      <c r="B5" s="43"/>
      <c r="C5" s="66" t="n">
        <v>312001</v>
      </c>
      <c r="D5" s="61" t="n">
        <v>2</v>
      </c>
      <c r="E5" s="66" t="s">
        <v>145</v>
      </c>
      <c r="F5" s="43" t="s">
        <v>102</v>
      </c>
      <c r="G5" s="43" t="s">
        <v>144</v>
      </c>
      <c r="H5" s="45" t="n">
        <v>0</v>
      </c>
      <c r="I5" s="45" t="n">
        <f aca="false">H5</f>
        <v>0</v>
      </c>
      <c r="J5" s="45" t="n">
        <f aca="false">I5</f>
        <v>0</v>
      </c>
      <c r="K5" s="47" t="n">
        <v>57.39</v>
      </c>
      <c r="L5" s="47"/>
      <c r="M5" s="47"/>
      <c r="N5" s="47"/>
      <c r="O5" s="45" t="n">
        <f aca="false">H5+SUM(K5:N5)</f>
        <v>57.39</v>
      </c>
      <c r="P5" s="49" t="n">
        <v>0</v>
      </c>
      <c r="Q5" s="50" t="n">
        <f aca="false">ROUND(P5/$O5*100,0)</f>
        <v>0</v>
      </c>
      <c r="R5" s="47" t="n">
        <v>57.39</v>
      </c>
      <c r="S5" s="50" t="n">
        <f aca="false">ROUND(R5/$O5*100,0)</f>
        <v>100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60"/>
      <c r="B6" s="43"/>
      <c r="C6" s="66" t="n">
        <v>312001</v>
      </c>
      <c r="D6" s="61" t="n">
        <v>3</v>
      </c>
      <c r="E6" s="66" t="n">
        <v>111</v>
      </c>
      <c r="F6" s="43" t="s">
        <v>102</v>
      </c>
      <c r="G6" s="43" t="s">
        <v>146</v>
      </c>
      <c r="H6" s="45" t="n">
        <v>6280</v>
      </c>
      <c r="I6" s="45" t="n">
        <f aca="false">H6</f>
        <v>6280</v>
      </c>
      <c r="J6" s="45" t="n">
        <f aca="false">I6</f>
        <v>6280</v>
      </c>
      <c r="K6" s="47"/>
      <c r="L6" s="47"/>
      <c r="M6" s="47"/>
      <c r="N6" s="47"/>
      <c r="O6" s="45" t="n">
        <f aca="false">H6+SUM(K6:N6)</f>
        <v>6280</v>
      </c>
      <c r="P6" s="49" t="n">
        <v>2768</v>
      </c>
      <c r="Q6" s="50" t="n">
        <f aca="false">ROUND(P6/$O6*100,0)</f>
        <v>44</v>
      </c>
      <c r="R6" s="47" t="n">
        <v>4205</v>
      </c>
      <c r="S6" s="50" t="n">
        <f aca="false">ROUND(R6/$O6*100,0)</f>
        <v>67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60"/>
      <c r="B7" s="43"/>
      <c r="C7" s="66" t="n">
        <v>312001</v>
      </c>
      <c r="D7" s="61" t="n">
        <v>4</v>
      </c>
      <c r="E7" s="66" t="n">
        <v>111</v>
      </c>
      <c r="F7" s="43" t="s">
        <v>102</v>
      </c>
      <c r="G7" s="43" t="s">
        <v>147</v>
      </c>
      <c r="H7" s="45" t="n">
        <v>1200</v>
      </c>
      <c r="I7" s="45" t="n">
        <f aca="false">H7</f>
        <v>1200</v>
      </c>
      <c r="J7" s="45" t="n">
        <f aca="false">I7</f>
        <v>1200</v>
      </c>
      <c r="K7" s="47"/>
      <c r="L7" s="47"/>
      <c r="M7" s="47"/>
      <c r="N7" s="47"/>
      <c r="O7" s="45" t="n">
        <f aca="false">H7+SUM(K7:N7)</f>
        <v>1200</v>
      </c>
      <c r="P7" s="49" t="n">
        <v>597.6</v>
      </c>
      <c r="Q7" s="50" t="n">
        <f aca="false">ROUND(P7/$O7*100,0)</f>
        <v>50</v>
      </c>
      <c r="R7" s="47" t="n">
        <v>597.6</v>
      </c>
      <c r="S7" s="50" t="n">
        <f aca="false">ROUND(R7/$O7*100,0)</f>
        <v>50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60"/>
      <c r="B8" s="43"/>
      <c r="C8" s="66" t="n">
        <v>312001</v>
      </c>
      <c r="D8" s="61" t="n">
        <v>5</v>
      </c>
      <c r="E8" s="66" t="n">
        <v>111</v>
      </c>
      <c r="F8" s="43" t="s">
        <v>102</v>
      </c>
      <c r="G8" s="43" t="s">
        <v>148</v>
      </c>
      <c r="H8" s="45" t="n">
        <v>4028</v>
      </c>
      <c r="I8" s="45" t="n">
        <f aca="false">H8</f>
        <v>4028</v>
      </c>
      <c r="J8" s="45" t="n">
        <f aca="false">I8</f>
        <v>4028</v>
      </c>
      <c r="K8" s="47"/>
      <c r="L8" s="47"/>
      <c r="M8" s="47"/>
      <c r="N8" s="47"/>
      <c r="O8" s="45" t="n">
        <f aca="false">H8+SUM(K8:N8)</f>
        <v>4028</v>
      </c>
      <c r="P8" s="49" t="n">
        <v>1007</v>
      </c>
      <c r="Q8" s="50" t="n">
        <f aca="false">ROUND(P8/$O8*100,0)</f>
        <v>25</v>
      </c>
      <c r="R8" s="47" t="n">
        <v>2014</v>
      </c>
      <c r="S8" s="50" t="n">
        <f aca="false">ROUND(R8/$O8*100,0)</f>
        <v>50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60"/>
      <c r="B9" s="43"/>
      <c r="C9" s="66" t="n">
        <v>312001</v>
      </c>
      <c r="D9" s="61" t="n">
        <v>6</v>
      </c>
      <c r="E9" s="66" t="n">
        <v>111</v>
      </c>
      <c r="F9" s="43" t="s">
        <v>102</v>
      </c>
      <c r="G9" s="43" t="s">
        <v>149</v>
      </c>
      <c r="H9" s="45" t="n">
        <v>4500</v>
      </c>
      <c r="I9" s="45" t="n">
        <f aca="false">H9</f>
        <v>4500</v>
      </c>
      <c r="J9" s="45" t="n">
        <f aca="false">I9</f>
        <v>4500</v>
      </c>
      <c r="K9" s="47"/>
      <c r="L9" s="47"/>
      <c r="M9" s="47"/>
      <c r="N9" s="47"/>
      <c r="O9" s="45" t="n">
        <f aca="false">H9+SUM(K9:N9)</f>
        <v>4500</v>
      </c>
      <c r="P9" s="49" t="n">
        <v>1368</v>
      </c>
      <c r="Q9" s="50" t="n">
        <f aca="false">ROUND(P9/$O9*100,0)</f>
        <v>30</v>
      </c>
      <c r="R9" s="47" t="n">
        <v>2736</v>
      </c>
      <c r="S9" s="50" t="n">
        <f aca="false">ROUND(R9/$O9*100,0)</f>
        <v>61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60"/>
      <c r="B10" s="43"/>
      <c r="C10" s="66" t="n">
        <v>312001</v>
      </c>
      <c r="D10" s="61" t="n">
        <v>7</v>
      </c>
      <c r="E10" s="66" t="n">
        <v>111</v>
      </c>
      <c r="F10" s="43" t="s">
        <v>102</v>
      </c>
      <c r="G10" s="43" t="s">
        <v>150</v>
      </c>
      <c r="H10" s="45" t="n">
        <v>2936</v>
      </c>
      <c r="I10" s="45" t="n">
        <f aca="false">H10</f>
        <v>2936</v>
      </c>
      <c r="J10" s="45" t="n">
        <f aca="false">I10</f>
        <v>2936</v>
      </c>
      <c r="K10" s="47"/>
      <c r="L10" s="47"/>
      <c r="M10" s="47"/>
      <c r="N10" s="47"/>
      <c r="O10" s="45" t="n">
        <f aca="false">H10+SUM(K10:N10)</f>
        <v>2936</v>
      </c>
      <c r="P10" s="49" t="n">
        <v>2936.01</v>
      </c>
      <c r="Q10" s="50" t="n">
        <f aca="false">ROUND(P10/$O10*100,0)</f>
        <v>100</v>
      </c>
      <c r="R10" s="47" t="n">
        <v>2936.01</v>
      </c>
      <c r="S10" s="50" t="n">
        <f aca="false">ROUND(R10/$O10*100,0)</f>
        <v>100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60"/>
      <c r="B11" s="43"/>
      <c r="C11" s="66" t="n">
        <v>312001</v>
      </c>
      <c r="D11" s="61" t="n">
        <v>8</v>
      </c>
      <c r="E11" s="66" t="n">
        <v>111</v>
      </c>
      <c r="F11" s="43" t="s">
        <v>102</v>
      </c>
      <c r="G11" s="43" t="s">
        <v>151</v>
      </c>
      <c r="H11" s="45" t="n">
        <v>136</v>
      </c>
      <c r="I11" s="45" t="n">
        <f aca="false">H11</f>
        <v>136</v>
      </c>
      <c r="J11" s="45" t="n">
        <f aca="false">I11</f>
        <v>136</v>
      </c>
      <c r="K11" s="47"/>
      <c r="L11" s="47"/>
      <c r="M11" s="47"/>
      <c r="N11" s="47"/>
      <c r="O11" s="45" t="n">
        <f aca="false">H11+SUM(K11:N11)</f>
        <v>136</v>
      </c>
      <c r="P11" s="49" t="n">
        <v>0</v>
      </c>
      <c r="Q11" s="50" t="n">
        <f aca="false">ROUND(P11/$O11*100,0)</f>
        <v>0</v>
      </c>
      <c r="R11" s="47" t="n">
        <v>0</v>
      </c>
      <c r="S11" s="50" t="n">
        <f aca="false">ROUND(R11/$O11*100,0)</f>
        <v>0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60"/>
      <c r="B12" s="43"/>
      <c r="C12" s="66" t="n">
        <v>312001</v>
      </c>
      <c r="D12" s="61" t="n">
        <v>9</v>
      </c>
      <c r="E12" s="66" t="n">
        <v>111</v>
      </c>
      <c r="F12" s="43" t="s">
        <v>102</v>
      </c>
      <c r="G12" s="43" t="s">
        <v>152</v>
      </c>
      <c r="H12" s="45" t="n">
        <v>3911</v>
      </c>
      <c r="I12" s="45" t="n">
        <f aca="false">H12</f>
        <v>3911</v>
      </c>
      <c r="J12" s="45" t="n">
        <f aca="false">I12</f>
        <v>3911</v>
      </c>
      <c r="K12" s="47"/>
      <c r="L12" s="47"/>
      <c r="M12" s="47"/>
      <c r="N12" s="47"/>
      <c r="O12" s="45" t="n">
        <f aca="false">H12+SUM(K12:N12)</f>
        <v>3911</v>
      </c>
      <c r="P12" s="49" t="n">
        <v>3911.37</v>
      </c>
      <c r="Q12" s="50" t="n">
        <f aca="false">ROUND(P12/$O12*100,0)</f>
        <v>100</v>
      </c>
      <c r="R12" s="47" t="n">
        <v>3911.37</v>
      </c>
      <c r="S12" s="50" t="n">
        <f aca="false">ROUND(R12/$O12*100,0)</f>
        <v>100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60"/>
      <c r="B13" s="43"/>
      <c r="C13" s="66" t="n">
        <v>312001</v>
      </c>
      <c r="D13" s="61" t="n">
        <v>10</v>
      </c>
      <c r="E13" s="66" t="n">
        <v>111</v>
      </c>
      <c r="F13" s="43" t="s">
        <v>102</v>
      </c>
      <c r="G13" s="43" t="s">
        <v>153</v>
      </c>
      <c r="H13" s="45" t="n">
        <v>241</v>
      </c>
      <c r="I13" s="45" t="n">
        <f aca="false">H13</f>
        <v>241</v>
      </c>
      <c r="J13" s="45" t="n">
        <f aca="false">I13</f>
        <v>241</v>
      </c>
      <c r="K13" s="47"/>
      <c r="L13" s="47"/>
      <c r="M13" s="47"/>
      <c r="N13" s="47"/>
      <c r="O13" s="45" t="n">
        <f aca="false">H13+SUM(K13:N13)</f>
        <v>241</v>
      </c>
      <c r="P13" s="49" t="n">
        <v>0</v>
      </c>
      <c r="Q13" s="50" t="n">
        <f aca="false">ROUND(P13/$O13*100,0)</f>
        <v>0</v>
      </c>
      <c r="R13" s="47" t="n">
        <v>0</v>
      </c>
      <c r="S13" s="50" t="n">
        <f aca="false">ROUND(R13/$O13*100,0)</f>
        <v>0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60"/>
      <c r="B14" s="43"/>
      <c r="C14" s="66" t="n">
        <v>312001</v>
      </c>
      <c r="D14" s="61" t="n">
        <v>11</v>
      </c>
      <c r="E14" s="66" t="n">
        <v>111</v>
      </c>
      <c r="F14" s="43" t="s">
        <v>102</v>
      </c>
      <c r="G14" s="43" t="s">
        <v>41</v>
      </c>
      <c r="H14" s="45" t="n">
        <v>2000</v>
      </c>
      <c r="I14" s="45" t="n">
        <f aca="false">H14</f>
        <v>2000</v>
      </c>
      <c r="J14" s="45" t="n">
        <f aca="false">I14</f>
        <v>2000</v>
      </c>
      <c r="K14" s="47"/>
      <c r="L14" s="47"/>
      <c r="M14" s="47"/>
      <c r="N14" s="47"/>
      <c r="O14" s="45" t="n">
        <f aca="false">H14+SUM(K14:N14)</f>
        <v>2000</v>
      </c>
      <c r="P14" s="49" t="n">
        <v>1280</v>
      </c>
      <c r="Q14" s="50" t="n">
        <f aca="false">ROUND(P14/$O14*100,0)</f>
        <v>64</v>
      </c>
      <c r="R14" s="47" t="n">
        <v>1280</v>
      </c>
      <c r="S14" s="50" t="n">
        <f aca="false">ROUND(R14/$O14*100,0)</f>
        <v>64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60"/>
      <c r="B15" s="43"/>
      <c r="C15" s="66" t="n">
        <v>312001</v>
      </c>
      <c r="D15" s="61" t="n">
        <v>12</v>
      </c>
      <c r="E15" s="66" t="n">
        <v>111</v>
      </c>
      <c r="F15" s="43" t="s">
        <v>102</v>
      </c>
      <c r="G15" s="43" t="s">
        <v>154</v>
      </c>
      <c r="H15" s="45" t="n">
        <v>5045</v>
      </c>
      <c r="I15" s="45" t="n">
        <f aca="false">H15</f>
        <v>5045</v>
      </c>
      <c r="J15" s="45" t="n">
        <f aca="false">I15</f>
        <v>5045</v>
      </c>
      <c r="K15" s="47"/>
      <c r="L15" s="47"/>
      <c r="M15" s="47"/>
      <c r="N15" s="47"/>
      <c r="O15" s="45" t="n">
        <f aca="false">H15+SUM(K15:N15)</f>
        <v>5045</v>
      </c>
      <c r="P15" s="49" t="n">
        <v>1261</v>
      </c>
      <c r="Q15" s="50" t="n">
        <f aca="false">ROUND(P15/$O15*100,0)</f>
        <v>25</v>
      </c>
      <c r="R15" s="47" t="n">
        <v>2522</v>
      </c>
      <c r="S15" s="50" t="n">
        <f aca="false">ROUND(R15/$O15*100,0)</f>
        <v>50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60"/>
      <c r="B16" s="43"/>
      <c r="C16" s="66" t="n">
        <v>312001</v>
      </c>
      <c r="D16" s="61" t="n">
        <v>13</v>
      </c>
      <c r="E16" s="66" t="n">
        <v>111</v>
      </c>
      <c r="F16" s="43" t="s">
        <v>102</v>
      </c>
      <c r="G16" s="43" t="s">
        <v>155</v>
      </c>
      <c r="H16" s="45" t="n">
        <v>300</v>
      </c>
      <c r="I16" s="45" t="n">
        <f aca="false">H16</f>
        <v>300</v>
      </c>
      <c r="J16" s="45" t="n">
        <f aca="false">I16</f>
        <v>300</v>
      </c>
      <c r="K16" s="47"/>
      <c r="L16" s="47"/>
      <c r="M16" s="47"/>
      <c r="N16" s="47"/>
      <c r="O16" s="45" t="n">
        <f aca="false">H16+SUM(K16:N16)</f>
        <v>300</v>
      </c>
      <c r="P16" s="49" t="n">
        <v>0</v>
      </c>
      <c r="Q16" s="50" t="n">
        <f aca="false">ROUND(P16/$O16*100,0)</f>
        <v>0</v>
      </c>
      <c r="R16" s="47" t="n">
        <v>0</v>
      </c>
      <c r="S16" s="50" t="n">
        <f aca="false">ROUND(R16/$O16*100,0)</f>
        <v>0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60"/>
      <c r="B17" s="43"/>
      <c r="C17" s="66" t="n">
        <v>312001</v>
      </c>
      <c r="D17" s="61" t="n">
        <v>14</v>
      </c>
      <c r="E17" s="66" t="n">
        <v>111</v>
      </c>
      <c r="F17" s="43" t="s">
        <v>102</v>
      </c>
      <c r="G17" s="43" t="s">
        <v>156</v>
      </c>
      <c r="H17" s="45" t="n">
        <v>1042</v>
      </c>
      <c r="I17" s="45" t="n">
        <f aca="false">H17</f>
        <v>1042</v>
      </c>
      <c r="J17" s="45" t="n">
        <f aca="false">I17</f>
        <v>1042</v>
      </c>
      <c r="K17" s="47"/>
      <c r="L17" s="47"/>
      <c r="M17" s="47"/>
      <c r="N17" s="47"/>
      <c r="O17" s="45" t="n">
        <f aca="false">H17+SUM(K17:N17)</f>
        <v>1042</v>
      </c>
      <c r="P17" s="49" t="n">
        <v>1041.81</v>
      </c>
      <c r="Q17" s="50" t="n">
        <f aca="false">ROUND(P17/$O17*100,0)</f>
        <v>100</v>
      </c>
      <c r="R17" s="47" t="n">
        <v>1041.81</v>
      </c>
      <c r="S17" s="50" t="n">
        <f aca="false">ROUND(R17/$O17*100,0)</f>
        <v>100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60"/>
      <c r="B18" s="43"/>
      <c r="C18" s="66" t="n">
        <v>312001</v>
      </c>
      <c r="D18" s="61" t="n">
        <v>15</v>
      </c>
      <c r="E18" s="66" t="n">
        <v>111</v>
      </c>
      <c r="F18" s="43" t="s">
        <v>102</v>
      </c>
      <c r="G18" s="43" t="s">
        <v>157</v>
      </c>
      <c r="H18" s="45" t="n">
        <v>1750</v>
      </c>
      <c r="I18" s="46" t="n">
        <f aca="false">H18</f>
        <v>1750</v>
      </c>
      <c r="J18" s="46" t="n">
        <f aca="false">I18</f>
        <v>1750</v>
      </c>
      <c r="K18" s="47"/>
      <c r="L18" s="47"/>
      <c r="M18" s="47"/>
      <c r="N18" s="47"/>
      <c r="O18" s="45" t="n">
        <f aca="false">H18+SUM(K18:N18)</f>
        <v>1750</v>
      </c>
      <c r="P18" s="49" t="n">
        <v>531</v>
      </c>
      <c r="Q18" s="50" t="n">
        <f aca="false">ROUND(P18/$O18*100,0)</f>
        <v>30</v>
      </c>
      <c r="R18" s="47" t="n">
        <v>1062</v>
      </c>
      <c r="S18" s="50" t="n">
        <f aca="false">ROUND(R18/$O18*100,0)</f>
        <v>61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60"/>
      <c r="B19" s="43"/>
      <c r="C19" s="66" t="n">
        <v>312001</v>
      </c>
      <c r="D19" s="61" t="n">
        <v>16</v>
      </c>
      <c r="E19" s="66" t="s">
        <v>158</v>
      </c>
      <c r="F19" s="43" t="s">
        <v>102</v>
      </c>
      <c r="G19" s="43" t="s">
        <v>159</v>
      </c>
      <c r="H19" s="45" t="n">
        <v>5950</v>
      </c>
      <c r="I19" s="46" t="n">
        <v>0</v>
      </c>
      <c r="J19" s="46" t="n">
        <f aca="false">I19</f>
        <v>0</v>
      </c>
      <c r="K19" s="47" t="n">
        <v>3000</v>
      </c>
      <c r="L19" s="47"/>
      <c r="M19" s="47"/>
      <c r="N19" s="47"/>
      <c r="O19" s="45" t="n">
        <f aca="false">H19+SUM(K19:N19)</f>
        <v>8950</v>
      </c>
      <c r="P19" s="49" t="n">
        <v>3460.47</v>
      </c>
      <c r="Q19" s="50" t="n">
        <f aca="false">ROUND(P19/$O19*100,0)</f>
        <v>39</v>
      </c>
      <c r="R19" s="47" t="n">
        <v>7203.17</v>
      </c>
      <c r="S19" s="50" t="n">
        <f aca="false">ROUND(R19/$O19*100,0)</f>
        <v>80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60"/>
      <c r="B20" s="43"/>
      <c r="C20" s="66" t="n">
        <v>312001</v>
      </c>
      <c r="D20" s="61" t="n">
        <v>16</v>
      </c>
      <c r="E20" s="66" t="s">
        <v>160</v>
      </c>
      <c r="F20" s="43" t="s">
        <v>102</v>
      </c>
      <c r="G20" s="43" t="s">
        <v>161</v>
      </c>
      <c r="H20" s="45" t="n">
        <v>1050</v>
      </c>
      <c r="I20" s="46" t="n">
        <v>0</v>
      </c>
      <c r="J20" s="46" t="n">
        <v>0</v>
      </c>
      <c r="K20" s="47" t="n">
        <v>530</v>
      </c>
      <c r="L20" s="47"/>
      <c r="M20" s="47"/>
      <c r="N20" s="47"/>
      <c r="O20" s="45" t="n">
        <f aca="false">H20+SUM(K20:N20)</f>
        <v>1580</v>
      </c>
      <c r="P20" s="49" t="n">
        <v>610.67</v>
      </c>
      <c r="Q20" s="50" t="n">
        <f aca="false">ROUND(P20/$O20*100,0)</f>
        <v>39</v>
      </c>
      <c r="R20" s="47" t="n">
        <v>1271.15</v>
      </c>
      <c r="S20" s="50" t="n">
        <f aca="false">ROUND(R20/$O20*100,0)</f>
        <v>80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60"/>
      <c r="B21" s="43"/>
      <c r="C21" s="66" t="n">
        <v>312001</v>
      </c>
      <c r="D21" s="61" t="n">
        <v>17</v>
      </c>
      <c r="E21" s="66" t="n">
        <v>111</v>
      </c>
      <c r="F21" s="43" t="s">
        <v>102</v>
      </c>
      <c r="G21" s="43" t="s">
        <v>85</v>
      </c>
      <c r="H21" s="45" t="n">
        <v>38400</v>
      </c>
      <c r="I21" s="46" t="n">
        <f aca="false">H21</f>
        <v>38400</v>
      </c>
      <c r="J21" s="46" t="n">
        <f aca="false">I21</f>
        <v>38400</v>
      </c>
      <c r="K21" s="47"/>
      <c r="L21" s="47"/>
      <c r="M21" s="47"/>
      <c r="N21" s="47"/>
      <c r="O21" s="45" t="n">
        <f aca="false">H21+SUM(K21:N21)</f>
        <v>38400</v>
      </c>
      <c r="P21" s="49" t="n">
        <v>9600</v>
      </c>
      <c r="Q21" s="50" t="n">
        <f aca="false">ROUND(P21/$O21*100,0)</f>
        <v>25</v>
      </c>
      <c r="R21" s="47" t="n">
        <v>19200</v>
      </c>
      <c r="S21" s="50" t="n">
        <f aca="false">ROUND(R21/$O21*100,0)</f>
        <v>50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42"/>
      <c r="B22" s="56"/>
      <c r="C22" s="66" t="n">
        <v>312001</v>
      </c>
      <c r="D22" s="61" t="n">
        <v>18</v>
      </c>
      <c r="E22" s="66" t="s">
        <v>158</v>
      </c>
      <c r="F22" s="56" t="s">
        <v>102</v>
      </c>
      <c r="G22" s="56" t="s">
        <v>162</v>
      </c>
      <c r="H22" s="45" t="n">
        <v>23215</v>
      </c>
      <c r="I22" s="45" t="n">
        <v>0</v>
      </c>
      <c r="J22" s="45" t="n">
        <v>0</v>
      </c>
      <c r="K22" s="47"/>
      <c r="L22" s="47"/>
      <c r="M22" s="47"/>
      <c r="N22" s="47"/>
      <c r="O22" s="45" t="n">
        <f aca="false">H22+SUM(K22:N22)</f>
        <v>23215</v>
      </c>
      <c r="P22" s="49" t="n">
        <v>4355.84</v>
      </c>
      <c r="Q22" s="50" t="n">
        <f aca="false">ROUND(P22/$O22*100,0)</f>
        <v>19</v>
      </c>
      <c r="R22" s="47" t="n">
        <v>4355.84</v>
      </c>
      <c r="S22" s="50" t="n">
        <f aca="false">ROUND(R22/$O22*100,0)</f>
        <v>19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42"/>
      <c r="B23" s="56"/>
      <c r="C23" s="66" t="n">
        <v>312001</v>
      </c>
      <c r="D23" s="61" t="n">
        <v>18</v>
      </c>
      <c r="E23" s="66" t="s">
        <v>160</v>
      </c>
      <c r="F23" s="56" t="s">
        <v>102</v>
      </c>
      <c r="G23" s="56" t="s">
        <v>163</v>
      </c>
      <c r="H23" s="45" t="n">
        <v>4097</v>
      </c>
      <c r="I23" s="45" t="n">
        <v>0</v>
      </c>
      <c r="J23" s="45" t="n">
        <v>0</v>
      </c>
      <c r="K23" s="47"/>
      <c r="L23" s="47"/>
      <c r="M23" s="47"/>
      <c r="N23" s="47"/>
      <c r="O23" s="45" t="n">
        <f aca="false">H23+SUM(K23:N23)</f>
        <v>4097</v>
      </c>
      <c r="P23" s="49" t="n">
        <v>768.68</v>
      </c>
      <c r="Q23" s="50" t="n">
        <f aca="false">ROUND(P23/$O23*100,0)</f>
        <v>19</v>
      </c>
      <c r="R23" s="47" t="n">
        <v>768.68</v>
      </c>
      <c r="S23" s="50" t="n">
        <f aca="false">ROUND(R23/$O23*100,0)</f>
        <v>19</v>
      </c>
      <c r="T23" s="47"/>
      <c r="U23" s="50" t="n">
        <f aca="false">ROUND(T23/$O23*100,0)</f>
        <v>0</v>
      </c>
      <c r="V23" s="47"/>
      <c r="W23" s="50" t="n">
        <f aca="false">ROUND(V23/$O23*100,0)</f>
        <v>0</v>
      </c>
    </row>
    <row r="24" customFormat="false" ht="12.8" hidden="false" customHeight="false" outlineLevel="0" collapsed="false">
      <c r="A24" s="60"/>
      <c r="B24" s="43"/>
      <c r="C24" s="66" t="n">
        <v>312001</v>
      </c>
      <c r="D24" s="61" t="n">
        <v>19</v>
      </c>
      <c r="E24" s="66" t="n">
        <v>111</v>
      </c>
      <c r="F24" s="43" t="s">
        <v>102</v>
      </c>
      <c r="G24" s="43" t="s">
        <v>164</v>
      </c>
      <c r="H24" s="45" t="n">
        <v>4095</v>
      </c>
      <c r="I24" s="46" t="n">
        <f aca="false">H24</f>
        <v>4095</v>
      </c>
      <c r="J24" s="46" t="n">
        <f aca="false">I24</f>
        <v>4095</v>
      </c>
      <c r="K24" s="47"/>
      <c r="L24" s="47"/>
      <c r="M24" s="47"/>
      <c r="N24" s="47"/>
      <c r="O24" s="45" t="n">
        <f aca="false">H24+SUM(K24:N24)</f>
        <v>4095</v>
      </c>
      <c r="P24" s="49" t="n">
        <v>1365</v>
      </c>
      <c r="Q24" s="50" t="n">
        <f aca="false">ROUND(P24/$O24*100,0)</f>
        <v>33</v>
      </c>
      <c r="R24" s="47" t="n">
        <v>2047.5</v>
      </c>
      <c r="S24" s="50" t="n">
        <f aca="false">ROUND(R24/$O24*100,0)</f>
        <v>50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60"/>
      <c r="B25" s="43"/>
      <c r="C25" s="66" t="n">
        <v>312001</v>
      </c>
      <c r="D25" s="61" t="n">
        <v>19</v>
      </c>
      <c r="E25" s="66" t="n">
        <v>111</v>
      </c>
      <c r="F25" s="43" t="s">
        <v>102</v>
      </c>
      <c r="G25" s="43" t="s">
        <v>165</v>
      </c>
      <c r="H25" s="45" t="n">
        <v>0</v>
      </c>
      <c r="I25" s="46" t="n">
        <f aca="false">H25</f>
        <v>0</v>
      </c>
      <c r="J25" s="46" t="n">
        <f aca="false">I25</f>
        <v>0</v>
      </c>
      <c r="K25" s="47" t="n">
        <v>792</v>
      </c>
      <c r="L25" s="47"/>
      <c r="M25" s="47"/>
      <c r="N25" s="47"/>
      <c r="O25" s="45" t="n">
        <f aca="false">H25+SUM(K25:N25)</f>
        <v>792</v>
      </c>
      <c r="P25" s="49" t="n">
        <v>0</v>
      </c>
      <c r="Q25" s="50" t="n">
        <f aca="false">ROUND(P25/$O25*100,0)</f>
        <v>0</v>
      </c>
      <c r="R25" s="47" t="n">
        <v>792</v>
      </c>
      <c r="S25" s="50" t="n">
        <f aca="false">ROUND(R25/$O25*100,0)</f>
        <v>100</v>
      </c>
      <c r="T25" s="47"/>
      <c r="U25" s="50" t="n">
        <f aca="false">ROUND(T25/$O25*100,0)</f>
        <v>0</v>
      </c>
      <c r="V25" s="47"/>
      <c r="W25" s="50" t="n">
        <f aca="false">ROUND(V25/$O25*100,0)</f>
        <v>0</v>
      </c>
    </row>
    <row r="26" customFormat="false" ht="12.8" hidden="false" customHeight="false" outlineLevel="0" collapsed="false">
      <c r="A26" s="62"/>
      <c r="B26" s="63"/>
      <c r="C26" s="63"/>
      <c r="D26" s="65"/>
      <c r="E26" s="63"/>
      <c r="F26" s="63"/>
      <c r="G26" s="35" t="s">
        <v>27</v>
      </c>
      <c r="H26" s="41" t="n">
        <f aca="false">SUM(H3:H25)</f>
        <v>480248</v>
      </c>
      <c r="I26" s="41" t="n">
        <f aca="false">SUM(I3:I25)</f>
        <v>445936</v>
      </c>
      <c r="J26" s="41" t="n">
        <f aca="false">SUM(J3:J25)</f>
        <v>445936</v>
      </c>
      <c r="K26" s="41" t="n">
        <f aca="false">SUM(K3:K25)</f>
        <v>4379.39</v>
      </c>
      <c r="L26" s="41" t="n">
        <f aca="false">SUM(L3:L25)</f>
        <v>0</v>
      </c>
      <c r="M26" s="41" t="n">
        <f aca="false">SUM(M3:M25)</f>
        <v>0</v>
      </c>
      <c r="N26" s="41" t="n">
        <f aca="false">SUM(N3:N25)</f>
        <v>0</v>
      </c>
      <c r="O26" s="41" t="n">
        <f aca="false">SUM(O3:O25)</f>
        <v>484627.39</v>
      </c>
      <c r="P26" s="41" t="n">
        <f aca="false">SUM(P3:P25)</f>
        <v>129380.29</v>
      </c>
      <c r="Q26" s="40" t="n">
        <f aca="false">ROUND(P26/$O26*100,0)</f>
        <v>27</v>
      </c>
      <c r="R26" s="41" t="n">
        <f aca="false">SUM(R3:R25)</f>
        <v>212143.04</v>
      </c>
      <c r="S26" s="40" t="n">
        <f aca="false">ROUND(R26/$O26*100,0)</f>
        <v>44</v>
      </c>
      <c r="T26" s="41" t="n">
        <f aca="false">SUM(T3:T25)</f>
        <v>0</v>
      </c>
      <c r="U26" s="40" t="n">
        <f aca="false">ROUND(T26/$O26*100,0)</f>
        <v>0</v>
      </c>
      <c r="V26" s="41" t="n">
        <f aca="false">SUM(V3:V25)</f>
        <v>0</v>
      </c>
      <c r="W26" s="40" t="n">
        <f aca="false">ROUND(V26/$O26*100,0)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29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30"/>
      <c r="B3" s="70"/>
      <c r="C3" s="72" t="n">
        <v>453</v>
      </c>
      <c r="D3" s="73" t="n">
        <v>1</v>
      </c>
      <c r="E3" s="74" t="s">
        <v>145</v>
      </c>
      <c r="F3" s="74" t="s">
        <v>166</v>
      </c>
      <c r="G3" s="75" t="s">
        <v>167</v>
      </c>
      <c r="H3" s="45" t="n">
        <f aca="false">ROUND(1209.8,0)</f>
        <v>1210</v>
      </c>
      <c r="I3" s="46" t="n">
        <v>0</v>
      </c>
      <c r="J3" s="46" t="n">
        <v>0</v>
      </c>
      <c r="K3" s="47"/>
      <c r="L3" s="47"/>
      <c r="M3" s="47"/>
      <c r="N3" s="47"/>
      <c r="O3" s="45" t="n">
        <f aca="false">H3+SUM(K3:N3)</f>
        <v>1210</v>
      </c>
      <c r="P3" s="49" t="n">
        <v>1209.8</v>
      </c>
      <c r="Q3" s="50" t="n">
        <f aca="false">ROUND(P3/$O3*100,0)</f>
        <v>100</v>
      </c>
      <c r="R3" s="47" t="n">
        <v>1209.8</v>
      </c>
      <c r="S3" s="50" t="n">
        <f aca="false">ROUND(R3/$O3*100,0)</f>
        <v>100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30"/>
      <c r="B4" s="70"/>
      <c r="C4" s="72" t="n">
        <v>453</v>
      </c>
      <c r="D4" s="73" t="n">
        <v>2</v>
      </c>
      <c r="E4" s="74" t="s">
        <v>145</v>
      </c>
      <c r="F4" s="74" t="s">
        <v>166</v>
      </c>
      <c r="G4" s="75" t="s">
        <v>168</v>
      </c>
      <c r="H4" s="45" t="n">
        <v>10000</v>
      </c>
      <c r="I4" s="46" t="n">
        <v>0</v>
      </c>
      <c r="J4" s="46" t="n">
        <v>0</v>
      </c>
      <c r="K4" s="47"/>
      <c r="L4" s="47"/>
      <c r="M4" s="47"/>
      <c r="N4" s="47"/>
      <c r="O4" s="45" t="n">
        <f aca="false">H4+SUM(K4:N4)</f>
        <v>10000</v>
      </c>
      <c r="P4" s="49" t="n">
        <v>10000</v>
      </c>
      <c r="Q4" s="50" t="n">
        <f aca="false">ROUND(P4/$O4*100,0)</f>
        <v>100</v>
      </c>
      <c r="R4" s="47" t="n">
        <v>10000</v>
      </c>
      <c r="S4" s="50" t="n">
        <f aca="false">ROUND(R4/$O4*100,0)</f>
        <v>100</v>
      </c>
      <c r="T4" s="47"/>
      <c r="U4" s="50" t="n">
        <f aca="false">ROUND(T4/$O4*100,0)</f>
        <v>0</v>
      </c>
      <c r="V4" s="47"/>
      <c r="W4" s="50" t="n">
        <f aca="false">ROUND(V4/$O4*100,0)</f>
        <v>0</v>
      </c>
    </row>
    <row r="5" customFormat="false" ht="12.8" hidden="false" customHeight="false" outlineLevel="0" collapsed="false">
      <c r="A5" s="76"/>
      <c r="B5" s="77"/>
      <c r="C5" s="78" t="n">
        <v>453</v>
      </c>
      <c r="D5" s="73" t="n">
        <v>3</v>
      </c>
      <c r="E5" s="79" t="s">
        <v>145</v>
      </c>
      <c r="F5" s="79" t="s">
        <v>166</v>
      </c>
      <c r="G5" s="80" t="s">
        <v>169</v>
      </c>
      <c r="H5" s="45" t="n">
        <v>6121</v>
      </c>
      <c r="I5" s="45" t="n">
        <v>0</v>
      </c>
      <c r="J5" s="45" t="n">
        <v>0</v>
      </c>
      <c r="K5" s="47"/>
      <c r="L5" s="47"/>
      <c r="M5" s="47"/>
      <c r="N5" s="47"/>
      <c r="O5" s="45" t="n">
        <f aca="false">H5+SUM(K5:N5)</f>
        <v>6121</v>
      </c>
      <c r="P5" s="49" t="n">
        <v>6120.61</v>
      </c>
      <c r="Q5" s="50" t="n">
        <f aca="false">ROUND(P5/$O5*100,0)</f>
        <v>100</v>
      </c>
      <c r="R5" s="47" t="n">
        <v>6120.61</v>
      </c>
      <c r="S5" s="50" t="n">
        <f aca="false">ROUND(R5/$O5*100,0)</f>
        <v>100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30"/>
      <c r="B6" s="70"/>
      <c r="C6" s="72" t="n">
        <v>453</v>
      </c>
      <c r="D6" s="73"/>
      <c r="E6" s="72" t="n">
        <v>41</v>
      </c>
      <c r="F6" s="74" t="s">
        <v>166</v>
      </c>
      <c r="G6" s="75" t="s">
        <v>170</v>
      </c>
      <c r="H6" s="45" t="n">
        <f aca="false">ROUND(18294.12,0)-6121</f>
        <v>12173</v>
      </c>
      <c r="I6" s="46" t="n">
        <v>0</v>
      </c>
      <c r="J6" s="46" t="n">
        <v>0</v>
      </c>
      <c r="K6" s="47"/>
      <c r="L6" s="47"/>
      <c r="M6" s="47"/>
      <c r="N6" s="47"/>
      <c r="O6" s="45" t="n">
        <f aca="false">H6+SUM(K6:N6)</f>
        <v>12173</v>
      </c>
      <c r="P6" s="49" t="n">
        <v>12173.51</v>
      </c>
      <c r="Q6" s="50" t="n">
        <f aca="false">ROUND(P6/$O6*100,0)</f>
        <v>100</v>
      </c>
      <c r="R6" s="47" t="n">
        <v>12173.51</v>
      </c>
      <c r="S6" s="50" t="n">
        <f aca="false">ROUND(R6/$O6*100,0)</f>
        <v>100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30"/>
      <c r="B7" s="70"/>
      <c r="C7" s="72" t="n">
        <v>454001</v>
      </c>
      <c r="D7" s="73"/>
      <c r="E7" s="72" t="n">
        <v>41</v>
      </c>
      <c r="F7" s="74" t="s">
        <v>166</v>
      </c>
      <c r="G7" s="75" t="s">
        <v>171</v>
      </c>
      <c r="H7" s="45" t="n">
        <f aca="false">ROUND(734.43,0)</f>
        <v>734</v>
      </c>
      <c r="I7" s="46" t="n">
        <v>0</v>
      </c>
      <c r="J7" s="46" t="n">
        <v>0</v>
      </c>
      <c r="K7" s="47"/>
      <c r="L7" s="47"/>
      <c r="M7" s="47"/>
      <c r="N7" s="47"/>
      <c r="O7" s="45" t="n">
        <f aca="false">H7+SUM(K7:N7)</f>
        <v>734</v>
      </c>
      <c r="P7" s="49" t="n">
        <v>734.43</v>
      </c>
      <c r="Q7" s="50" t="n">
        <f aca="false">ROUND(P7/$O7*100,0)</f>
        <v>100</v>
      </c>
      <c r="R7" s="47" t="n">
        <v>734.43</v>
      </c>
      <c r="S7" s="50" t="n">
        <f aca="false">ROUND(R7/$O7*100,0)</f>
        <v>100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30"/>
      <c r="B8" s="70"/>
      <c r="C8" s="81"/>
      <c r="D8" s="71"/>
      <c r="E8" s="70"/>
      <c r="F8" s="70"/>
      <c r="G8" s="35" t="s">
        <v>172</v>
      </c>
      <c r="H8" s="41" t="n">
        <f aca="false">SUM(H3:H7)</f>
        <v>30238</v>
      </c>
      <c r="I8" s="39" t="n">
        <f aca="false">SUM(I3:I7)</f>
        <v>0</v>
      </c>
      <c r="J8" s="39" t="n">
        <f aca="false">SUM(J3:J7)</f>
        <v>0</v>
      </c>
      <c r="K8" s="41" t="n">
        <f aca="false">SUM(K3:K7)</f>
        <v>0</v>
      </c>
      <c r="L8" s="41" t="n">
        <f aca="false">SUM(L3:L7)</f>
        <v>0</v>
      </c>
      <c r="M8" s="41" t="n">
        <f aca="false">SUM(M3:M7)</f>
        <v>0</v>
      </c>
      <c r="N8" s="41" t="n">
        <f aca="false">SUM(N3:N7)</f>
        <v>0</v>
      </c>
      <c r="O8" s="41" t="n">
        <f aca="false">SUM(O3:O7)</f>
        <v>30238</v>
      </c>
      <c r="P8" s="37" t="n">
        <f aca="false">SUM(P3:P7)</f>
        <v>30238.35</v>
      </c>
      <c r="Q8" s="40" t="n">
        <f aca="false">ROUND(P8/$O8*100,0)</f>
        <v>100</v>
      </c>
      <c r="R8" s="41" t="n">
        <f aca="false">SUM(R3:R7)</f>
        <v>30238.35</v>
      </c>
      <c r="S8" s="40" t="n">
        <f aca="false">ROUND(R8/$O8*100,0)</f>
        <v>100</v>
      </c>
      <c r="T8" s="41" t="n">
        <f aca="false">SUM(T3:T7)</f>
        <v>0</v>
      </c>
      <c r="U8" s="40" t="n">
        <f aca="false">ROUND(T8/$O8*100,0)</f>
        <v>0</v>
      </c>
      <c r="V8" s="41" t="n">
        <f aca="false">SUM(V3:V7)</f>
        <v>0</v>
      </c>
      <c r="W8" s="40" t="n">
        <f aca="false">ROUND(V8/$O8*100,0)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75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173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10100</v>
      </c>
      <c r="B3" s="83" t="s">
        <v>174</v>
      </c>
      <c r="C3" s="74" t="n">
        <v>611</v>
      </c>
      <c r="D3" s="84"/>
      <c r="E3" s="74" t="n">
        <v>41</v>
      </c>
      <c r="F3" s="74" t="s">
        <v>102</v>
      </c>
      <c r="G3" s="63" t="s">
        <v>175</v>
      </c>
      <c r="H3" s="53" t="n">
        <v>28452</v>
      </c>
      <c r="I3" s="85" t="n">
        <v>29021</v>
      </c>
      <c r="J3" s="85" t="n">
        <v>29601</v>
      </c>
      <c r="K3" s="54"/>
      <c r="L3" s="54"/>
      <c r="M3" s="54"/>
      <c r="N3" s="54"/>
      <c r="O3" s="45" t="n">
        <f aca="false">H3+SUM(K3:N3)</f>
        <v>28452</v>
      </c>
      <c r="P3" s="55" t="n">
        <v>7157.12</v>
      </c>
      <c r="Q3" s="50" t="n">
        <f aca="false">ROUND(P3/$O3*100,0)</f>
        <v>25</v>
      </c>
      <c r="R3" s="54" t="n">
        <v>11870.32</v>
      </c>
      <c r="S3" s="50" t="n">
        <f aca="false">ROUND(R3/$O3*100,0)</f>
        <v>42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10100</v>
      </c>
      <c r="B4" s="83" t="s">
        <v>174</v>
      </c>
      <c r="C4" s="72" t="n">
        <v>610</v>
      </c>
      <c r="D4" s="73"/>
      <c r="E4" s="72" t="n">
        <v>41</v>
      </c>
      <c r="F4" s="74" t="s">
        <v>102</v>
      </c>
      <c r="G4" s="43" t="s">
        <v>176</v>
      </c>
      <c r="H4" s="45" t="n">
        <f aca="false">SUM(H3:H3)</f>
        <v>28452</v>
      </c>
      <c r="I4" s="45" t="n">
        <f aca="false">SUM(I3:I3)</f>
        <v>29021</v>
      </c>
      <c r="J4" s="45" t="n">
        <f aca="false">SUM(J3:J3)</f>
        <v>29601</v>
      </c>
      <c r="K4" s="45" t="n">
        <f aca="false">SUM(K3:K3)</f>
        <v>0</v>
      </c>
      <c r="L4" s="45" t="n">
        <f aca="false">SUM(L3:L3)</f>
        <v>0</v>
      </c>
      <c r="M4" s="45" t="n">
        <f aca="false">SUM(M3:M3)</f>
        <v>0</v>
      </c>
      <c r="N4" s="45" t="n">
        <f aca="false">SUM(N3:N3)</f>
        <v>0</v>
      </c>
      <c r="O4" s="45" t="n">
        <f aca="false">SUM(O3:O3)</f>
        <v>28452</v>
      </c>
      <c r="P4" s="49" t="n">
        <f aca="false">SUM(P3:P3)</f>
        <v>7157.12</v>
      </c>
      <c r="Q4" s="50" t="n">
        <f aca="false">ROUND(P4/$O4*100,0)</f>
        <v>25</v>
      </c>
      <c r="R4" s="45" t="n">
        <f aca="false">SUM(R3:R3)</f>
        <v>11870.32</v>
      </c>
      <c r="S4" s="50" t="n">
        <f aca="false">ROUND(R4/$O4*100,0)</f>
        <v>42</v>
      </c>
      <c r="T4" s="45" t="n">
        <f aca="false">SUM(T3:T3)</f>
        <v>0</v>
      </c>
      <c r="U4" s="50" t="n">
        <f aca="false">ROUND(T4/$O4*100,0)</f>
        <v>0</v>
      </c>
      <c r="V4" s="45" t="n">
        <f aca="false">SUM(V3:V3)</f>
        <v>0</v>
      </c>
      <c r="W4" s="50" t="n">
        <f aca="false">ROUND(V4/$O4*100,0)</f>
        <v>0</v>
      </c>
    </row>
    <row r="5" customFormat="false" ht="12.8" hidden="false" customHeight="false" outlineLevel="0" collapsed="false">
      <c r="A5" s="82" t="n">
        <v>10100</v>
      </c>
      <c r="B5" s="83" t="s">
        <v>174</v>
      </c>
      <c r="C5" s="72" t="n">
        <v>621</v>
      </c>
      <c r="D5" s="73"/>
      <c r="E5" s="72" t="n">
        <v>41</v>
      </c>
      <c r="F5" s="74" t="s">
        <v>102</v>
      </c>
      <c r="G5" s="43" t="s">
        <v>177</v>
      </c>
      <c r="H5" s="45" t="n">
        <v>2845</v>
      </c>
      <c r="I5" s="46" t="n">
        <v>2902</v>
      </c>
      <c r="J5" s="46" t="n">
        <v>2960</v>
      </c>
      <c r="K5" s="47"/>
      <c r="L5" s="47"/>
      <c r="M5" s="47"/>
      <c r="N5" s="47"/>
      <c r="O5" s="45" t="n">
        <f aca="false">H5+SUM(K5:N5)</f>
        <v>2845</v>
      </c>
      <c r="P5" s="49" t="n">
        <v>908.87</v>
      </c>
      <c r="Q5" s="50" t="n">
        <f aca="false">ROUND(P5/$O5*100,0)</f>
        <v>32</v>
      </c>
      <c r="R5" s="47" t="n">
        <v>1392.15</v>
      </c>
      <c r="S5" s="50" t="n">
        <f aca="false">ROUND(R5/$O5*100,0)</f>
        <v>49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82" t="n">
        <v>10100</v>
      </c>
      <c r="B6" s="83" t="s">
        <v>174</v>
      </c>
      <c r="C6" s="72" t="n">
        <v>623</v>
      </c>
      <c r="D6" s="73"/>
      <c r="E6" s="72" t="n">
        <v>41</v>
      </c>
      <c r="F6" s="74" t="s">
        <v>102</v>
      </c>
      <c r="G6" s="43" t="s">
        <v>178</v>
      </c>
      <c r="H6" s="45" t="n">
        <v>403</v>
      </c>
      <c r="I6" s="46" t="n">
        <v>411</v>
      </c>
      <c r="J6" s="46" t="n">
        <v>419</v>
      </c>
      <c r="K6" s="47" t="n">
        <v>24.82</v>
      </c>
      <c r="L6" s="47"/>
      <c r="M6" s="47"/>
      <c r="N6" s="47"/>
      <c r="O6" s="45" t="n">
        <f aca="false">H6+SUM(K6:N6)</f>
        <v>427.82</v>
      </c>
      <c r="P6" s="49" t="n">
        <v>427.82</v>
      </c>
      <c r="Q6" s="50" t="n">
        <f aca="false">ROUND(P6/$O6*100,0)</f>
        <v>100</v>
      </c>
      <c r="R6" s="47" t="n">
        <v>427.82</v>
      </c>
      <c r="S6" s="50" t="n">
        <f aca="false">ROUND(R6/$O6*100,0)</f>
        <v>100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10100</v>
      </c>
      <c r="B7" s="83" t="s">
        <v>174</v>
      </c>
      <c r="C7" s="72" t="n">
        <v>625001</v>
      </c>
      <c r="D7" s="73"/>
      <c r="E7" s="72" t="n">
        <v>41</v>
      </c>
      <c r="F7" s="74" t="s">
        <v>102</v>
      </c>
      <c r="G7" s="43" t="s">
        <v>179</v>
      </c>
      <c r="H7" s="45" t="n">
        <v>420</v>
      </c>
      <c r="I7" s="46" t="n">
        <v>428</v>
      </c>
      <c r="J7" s="46" t="n">
        <v>437</v>
      </c>
      <c r="K7" s="47"/>
      <c r="L7" s="47"/>
      <c r="M7" s="47"/>
      <c r="N7" s="47"/>
      <c r="O7" s="45" t="n">
        <f aca="false">H7+SUM(K7:N7)</f>
        <v>420</v>
      </c>
      <c r="P7" s="49" t="n">
        <v>108.24</v>
      </c>
      <c r="Q7" s="50" t="n">
        <f aca="false">ROUND(P7/$O7*100,0)</f>
        <v>26</v>
      </c>
      <c r="R7" s="47" t="n">
        <v>174.62</v>
      </c>
      <c r="S7" s="50" t="n">
        <f aca="false">ROUND(R7/$O7*100,0)</f>
        <v>42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10100</v>
      </c>
      <c r="B8" s="83" t="s">
        <v>174</v>
      </c>
      <c r="C8" s="72" t="n">
        <v>625002</v>
      </c>
      <c r="D8" s="73"/>
      <c r="E8" s="72" t="n">
        <v>41</v>
      </c>
      <c r="F8" s="74" t="s">
        <v>102</v>
      </c>
      <c r="G8" s="43" t="s">
        <v>180</v>
      </c>
      <c r="H8" s="45" t="n">
        <v>4873</v>
      </c>
      <c r="I8" s="46" t="n">
        <v>4970</v>
      </c>
      <c r="J8" s="46" t="n">
        <v>5069</v>
      </c>
      <c r="K8" s="47"/>
      <c r="L8" s="47"/>
      <c r="M8" s="47"/>
      <c r="N8" s="47"/>
      <c r="O8" s="45" t="n">
        <f aca="false">H8+SUM(K8:N8)</f>
        <v>4873</v>
      </c>
      <c r="P8" s="49" t="n">
        <v>1520.14</v>
      </c>
      <c r="Q8" s="50" t="n">
        <f aca="false">ROUND(P8/$O8*100,0)</f>
        <v>31</v>
      </c>
      <c r="R8" s="47" t="n">
        <v>2184.02</v>
      </c>
      <c r="S8" s="50" t="n">
        <f aca="false">ROUND(R8/$O8*100,0)</f>
        <v>45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10100</v>
      </c>
      <c r="B9" s="83" t="s">
        <v>174</v>
      </c>
      <c r="C9" s="72" t="n">
        <v>625003</v>
      </c>
      <c r="D9" s="73"/>
      <c r="E9" s="72" t="n">
        <v>41</v>
      </c>
      <c r="F9" s="74" t="s">
        <v>102</v>
      </c>
      <c r="G9" s="43" t="s">
        <v>181</v>
      </c>
      <c r="H9" s="45" t="n">
        <v>314</v>
      </c>
      <c r="I9" s="46" t="n">
        <v>320</v>
      </c>
      <c r="J9" s="46" t="n">
        <v>326</v>
      </c>
      <c r="K9" s="47"/>
      <c r="L9" s="47"/>
      <c r="M9" s="47"/>
      <c r="N9" s="47"/>
      <c r="O9" s="45" t="n">
        <f aca="false">H9+SUM(K9:N9)</f>
        <v>314</v>
      </c>
      <c r="P9" s="49" t="n">
        <v>127.23</v>
      </c>
      <c r="Q9" s="50" t="n">
        <f aca="false">ROUND(P9/$O9*100,0)</f>
        <v>41</v>
      </c>
      <c r="R9" s="47" t="n">
        <v>165.15</v>
      </c>
      <c r="S9" s="50" t="n">
        <f aca="false">ROUND(R9/$O9*100,0)</f>
        <v>53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10100</v>
      </c>
      <c r="B10" s="83" t="s">
        <v>174</v>
      </c>
      <c r="C10" s="72" t="n">
        <v>625004</v>
      </c>
      <c r="D10" s="73"/>
      <c r="E10" s="72" t="n">
        <v>41</v>
      </c>
      <c r="F10" s="74" t="s">
        <v>102</v>
      </c>
      <c r="G10" s="43" t="s">
        <v>182</v>
      </c>
      <c r="H10" s="45" t="n">
        <v>1044</v>
      </c>
      <c r="I10" s="46" t="n">
        <v>1065</v>
      </c>
      <c r="J10" s="46" t="n">
        <v>1086</v>
      </c>
      <c r="K10" s="47"/>
      <c r="L10" s="47"/>
      <c r="M10" s="47"/>
      <c r="N10" s="47"/>
      <c r="O10" s="45" t="n">
        <f aca="false">H10+SUM(K10:N10)</f>
        <v>1044</v>
      </c>
      <c r="P10" s="49" t="n">
        <v>276.48</v>
      </c>
      <c r="Q10" s="50" t="n">
        <f aca="false">ROUND(P10/$O10*100,0)</f>
        <v>26</v>
      </c>
      <c r="R10" s="47" t="n">
        <v>418.74</v>
      </c>
      <c r="S10" s="50" t="n">
        <f aca="false">ROUND(R10/$O10*100,0)</f>
        <v>40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10100</v>
      </c>
      <c r="B11" s="83" t="s">
        <v>174</v>
      </c>
      <c r="C11" s="72" t="n">
        <v>625005</v>
      </c>
      <c r="D11" s="73"/>
      <c r="E11" s="72" t="n">
        <v>41</v>
      </c>
      <c r="F11" s="74" t="s">
        <v>102</v>
      </c>
      <c r="G11" s="43" t="s">
        <v>183</v>
      </c>
      <c r="H11" s="45" t="n">
        <v>300</v>
      </c>
      <c r="I11" s="46" t="n">
        <v>306</v>
      </c>
      <c r="J11" s="46" t="n">
        <v>312</v>
      </c>
      <c r="K11" s="47"/>
      <c r="L11" s="47"/>
      <c r="M11" s="47"/>
      <c r="N11" s="47"/>
      <c r="O11" s="45" t="n">
        <f aca="false">H11+SUM(K11:N11)</f>
        <v>300</v>
      </c>
      <c r="P11" s="49" t="n">
        <v>77.3</v>
      </c>
      <c r="Q11" s="50" t="n">
        <f aca="false">ROUND(P11/$O11*100,0)</f>
        <v>26</v>
      </c>
      <c r="R11" s="47" t="n">
        <v>124.72</v>
      </c>
      <c r="S11" s="50" t="n">
        <f aca="false">ROUND(R11/$O11*100,0)</f>
        <v>42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10100</v>
      </c>
      <c r="B12" s="83" t="s">
        <v>174</v>
      </c>
      <c r="C12" s="72" t="n">
        <v>625007</v>
      </c>
      <c r="D12" s="73"/>
      <c r="E12" s="72" t="n">
        <v>41</v>
      </c>
      <c r="F12" s="74" t="s">
        <v>102</v>
      </c>
      <c r="G12" s="43" t="s">
        <v>184</v>
      </c>
      <c r="H12" s="45" t="n">
        <v>1653</v>
      </c>
      <c r="I12" s="46" t="n">
        <v>1686</v>
      </c>
      <c r="J12" s="46" t="n">
        <v>1720</v>
      </c>
      <c r="K12" s="47"/>
      <c r="L12" s="47"/>
      <c r="M12" s="47"/>
      <c r="N12" s="47"/>
      <c r="O12" s="45" t="n">
        <f aca="false">H12+SUM(K12:N12)</f>
        <v>1653</v>
      </c>
      <c r="P12" s="49" t="n">
        <v>513.46</v>
      </c>
      <c r="Q12" s="50" t="n">
        <f aca="false">ROUND(P12/$O12*100,0)</f>
        <v>31</v>
      </c>
      <c r="R12" s="47" t="n">
        <v>738.7</v>
      </c>
      <c r="S12" s="50" t="n">
        <f aca="false">ROUND(R12/$O12*100,0)</f>
        <v>45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10100</v>
      </c>
      <c r="B13" s="83" t="s">
        <v>174</v>
      </c>
      <c r="C13" s="72" t="n">
        <v>627</v>
      </c>
      <c r="D13" s="73"/>
      <c r="E13" s="72" t="n">
        <v>41</v>
      </c>
      <c r="F13" s="74" t="s">
        <v>102</v>
      </c>
      <c r="G13" s="43" t="s">
        <v>185</v>
      </c>
      <c r="H13" s="45" t="n">
        <v>569</v>
      </c>
      <c r="I13" s="46" t="n">
        <v>569</v>
      </c>
      <c r="J13" s="46" t="n">
        <v>569</v>
      </c>
      <c r="K13" s="47"/>
      <c r="L13" s="47"/>
      <c r="M13" s="47"/>
      <c r="N13" s="47"/>
      <c r="O13" s="45" t="n">
        <f aca="false">H13+SUM(K13:N13)</f>
        <v>569</v>
      </c>
      <c r="P13" s="49" t="n">
        <v>94.84</v>
      </c>
      <c r="Q13" s="50" t="n">
        <f aca="false">ROUND(P13/$O13*100,0)</f>
        <v>17</v>
      </c>
      <c r="R13" s="47" t="n">
        <v>185.68</v>
      </c>
      <c r="S13" s="50" t="n">
        <f aca="false">ROUND(R13/$O13*100,0)</f>
        <v>33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10100</v>
      </c>
      <c r="B14" s="83" t="s">
        <v>174</v>
      </c>
      <c r="C14" s="72" t="n">
        <v>620</v>
      </c>
      <c r="D14" s="73"/>
      <c r="E14" s="72" t="n">
        <v>41</v>
      </c>
      <c r="F14" s="74" t="s">
        <v>102</v>
      </c>
      <c r="G14" s="43" t="s">
        <v>186</v>
      </c>
      <c r="H14" s="45" t="n">
        <f aca="false">SUM(H5:H13)</f>
        <v>12421</v>
      </c>
      <c r="I14" s="45" t="n">
        <f aca="false">SUM(I5:I13)</f>
        <v>12657</v>
      </c>
      <c r="J14" s="45" t="n">
        <f aca="false">SUM(J5:J13)</f>
        <v>12898</v>
      </c>
      <c r="K14" s="45" t="n">
        <f aca="false">SUM(K5:K13)</f>
        <v>24.82</v>
      </c>
      <c r="L14" s="45" t="n">
        <f aca="false">SUM(L5:L13)</f>
        <v>0</v>
      </c>
      <c r="M14" s="45" t="n">
        <f aca="false">SUM(M5:M13)</f>
        <v>0</v>
      </c>
      <c r="N14" s="45" t="n">
        <f aca="false">SUM(N5:N13)</f>
        <v>0</v>
      </c>
      <c r="O14" s="45" t="n">
        <f aca="false">SUM(O5:O13)</f>
        <v>12445.82</v>
      </c>
      <c r="P14" s="49" t="n">
        <f aca="false">SUM(P5:P13)</f>
        <v>4054.38</v>
      </c>
      <c r="Q14" s="50" t="n">
        <f aca="false">ROUND(P14/$O14*100,0)</f>
        <v>33</v>
      </c>
      <c r="R14" s="45" t="n">
        <f aca="false">SUM(R5:R13)</f>
        <v>5811.6</v>
      </c>
      <c r="S14" s="50" t="n">
        <f aca="false">ROUND(R14/$O14*100,0)</f>
        <v>47</v>
      </c>
      <c r="T14" s="45" t="n">
        <f aca="false">SUM(T5:T13)</f>
        <v>0</v>
      </c>
      <c r="U14" s="50" t="n">
        <f aca="false">ROUND(T14/$O14*100,0)</f>
        <v>0</v>
      </c>
      <c r="V14" s="45" t="n">
        <f aca="false">SUM(V5:V13)</f>
        <v>0</v>
      </c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10100</v>
      </c>
      <c r="B15" s="83" t="s">
        <v>174</v>
      </c>
      <c r="C15" s="72" t="n">
        <v>632003</v>
      </c>
      <c r="D15" s="73"/>
      <c r="E15" s="72" t="n">
        <v>41</v>
      </c>
      <c r="F15" s="74" t="s">
        <v>102</v>
      </c>
      <c r="G15" s="43" t="s">
        <v>187</v>
      </c>
      <c r="H15" s="45" t="n">
        <v>1000</v>
      </c>
      <c r="I15" s="46" t="n">
        <f aca="false">H15</f>
        <v>1000</v>
      </c>
      <c r="J15" s="46" t="n">
        <f aca="false">I15</f>
        <v>1000</v>
      </c>
      <c r="K15" s="47" t="n">
        <v>-171.12</v>
      </c>
      <c r="L15" s="47"/>
      <c r="M15" s="47"/>
      <c r="N15" s="47"/>
      <c r="O15" s="45" t="n">
        <f aca="false">H15+SUM(K15:N15)</f>
        <v>828.88</v>
      </c>
      <c r="P15" s="49" t="n">
        <v>95.8</v>
      </c>
      <c r="Q15" s="50" t="n">
        <f aca="false">ROUND(P15/$O15*100,0)</f>
        <v>12</v>
      </c>
      <c r="R15" s="47" t="n">
        <v>140.25</v>
      </c>
      <c r="S15" s="50" t="n">
        <f aca="false">ROUND(R15/$O15*100,0)</f>
        <v>17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10100</v>
      </c>
      <c r="B16" s="83" t="s">
        <v>174</v>
      </c>
      <c r="C16" s="72" t="n">
        <v>633006</v>
      </c>
      <c r="D16" s="73"/>
      <c r="E16" s="72" t="n">
        <v>41</v>
      </c>
      <c r="F16" s="74" t="s">
        <v>102</v>
      </c>
      <c r="G16" s="43" t="s">
        <v>188</v>
      </c>
      <c r="H16" s="45" t="n">
        <v>100</v>
      </c>
      <c r="I16" s="46" t="n">
        <f aca="false">H16</f>
        <v>100</v>
      </c>
      <c r="J16" s="46" t="n">
        <f aca="false">I16</f>
        <v>100</v>
      </c>
      <c r="K16" s="47"/>
      <c r="L16" s="47"/>
      <c r="M16" s="47"/>
      <c r="N16" s="47"/>
      <c r="O16" s="45" t="n">
        <f aca="false">H16+SUM(K16:N16)</f>
        <v>100</v>
      </c>
      <c r="P16" s="49" t="n">
        <v>0</v>
      </c>
      <c r="Q16" s="50" t="n">
        <f aca="false">ROUND(P16/$O16*100,0)</f>
        <v>0</v>
      </c>
      <c r="R16" s="47" t="n">
        <v>0</v>
      </c>
      <c r="S16" s="50" t="n">
        <f aca="false">ROUND(R16/$O16*100,0)</f>
        <v>0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10100</v>
      </c>
      <c r="B17" s="83" t="s">
        <v>174</v>
      </c>
      <c r="C17" s="72" t="n">
        <v>633016</v>
      </c>
      <c r="D17" s="73"/>
      <c r="E17" s="72" t="n">
        <v>41</v>
      </c>
      <c r="F17" s="74" t="s">
        <v>102</v>
      </c>
      <c r="G17" s="43" t="s">
        <v>189</v>
      </c>
      <c r="H17" s="45" t="n">
        <v>300</v>
      </c>
      <c r="I17" s="46" t="n">
        <f aca="false">H17</f>
        <v>300</v>
      </c>
      <c r="J17" s="46" t="n">
        <f aca="false">I17</f>
        <v>300</v>
      </c>
      <c r="K17" s="47"/>
      <c r="L17" s="47"/>
      <c r="M17" s="47"/>
      <c r="N17" s="47"/>
      <c r="O17" s="45" t="n">
        <f aca="false">H17+SUM(K17:N17)</f>
        <v>300</v>
      </c>
      <c r="P17" s="49" t="n">
        <v>44.56</v>
      </c>
      <c r="Q17" s="50" t="n">
        <f aca="false">ROUND(P17/$O17*100,0)</f>
        <v>15</v>
      </c>
      <c r="R17" s="47" t="n">
        <v>108.2</v>
      </c>
      <c r="S17" s="50" t="n">
        <f aca="false">ROUND(R17/$O17*100,0)</f>
        <v>36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10100</v>
      </c>
      <c r="B18" s="83" t="s">
        <v>174</v>
      </c>
      <c r="C18" s="72" t="n">
        <v>634001</v>
      </c>
      <c r="D18" s="73"/>
      <c r="E18" s="72" t="n">
        <v>41</v>
      </c>
      <c r="F18" s="74" t="s">
        <v>102</v>
      </c>
      <c r="G18" s="43" t="s">
        <v>190</v>
      </c>
      <c r="H18" s="45" t="n">
        <v>1200</v>
      </c>
      <c r="I18" s="46" t="n">
        <f aca="false">H18</f>
        <v>1200</v>
      </c>
      <c r="J18" s="46" t="n">
        <f aca="false">I18</f>
        <v>1200</v>
      </c>
      <c r="K18" s="47"/>
      <c r="L18" s="47"/>
      <c r="M18" s="47"/>
      <c r="N18" s="47"/>
      <c r="O18" s="45" t="n">
        <f aca="false">H18+SUM(K18:N18)</f>
        <v>1200</v>
      </c>
      <c r="P18" s="49" t="n">
        <v>240.75</v>
      </c>
      <c r="Q18" s="50" t="n">
        <f aca="false">ROUND(P18/$O18*100,0)</f>
        <v>20</v>
      </c>
      <c r="R18" s="47" t="n">
        <v>415.47</v>
      </c>
      <c r="S18" s="50" t="n">
        <f aca="false">ROUND(R18/$O18*100,0)</f>
        <v>35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10100</v>
      </c>
      <c r="B19" s="83" t="s">
        <v>174</v>
      </c>
      <c r="C19" s="72" t="n">
        <v>637014</v>
      </c>
      <c r="D19" s="73"/>
      <c r="E19" s="72" t="n">
        <v>41</v>
      </c>
      <c r="F19" s="74" t="s">
        <v>102</v>
      </c>
      <c r="G19" s="43" t="s">
        <v>191</v>
      </c>
      <c r="H19" s="45" t="n">
        <f aca="false">ROUND((250-25)*3.2,0)</f>
        <v>720</v>
      </c>
      <c r="I19" s="46" t="n">
        <f aca="false">ROUND((250-25)*3.2,0)</f>
        <v>720</v>
      </c>
      <c r="J19" s="46" t="n">
        <f aca="false">ROUND((247-25)*3.2,0)</f>
        <v>710</v>
      </c>
      <c r="K19" s="47"/>
      <c r="L19" s="47"/>
      <c r="M19" s="47"/>
      <c r="N19" s="47"/>
      <c r="O19" s="45" t="n">
        <f aca="false">H19+SUM(K19:N19)</f>
        <v>720</v>
      </c>
      <c r="P19" s="49" t="n">
        <v>198.4</v>
      </c>
      <c r="Q19" s="50" t="n">
        <f aca="false">ROUND(P19/$O19*100,0)</f>
        <v>28</v>
      </c>
      <c r="R19" s="47" t="n">
        <v>384</v>
      </c>
      <c r="S19" s="50" t="n">
        <f aca="false">ROUND(R19/$O19*100,0)</f>
        <v>53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10100</v>
      </c>
      <c r="B20" s="83" t="s">
        <v>174</v>
      </c>
      <c r="C20" s="78" t="n">
        <v>637026</v>
      </c>
      <c r="D20" s="86" t="n">
        <v>1</v>
      </c>
      <c r="E20" s="72" t="n">
        <v>41</v>
      </c>
      <c r="F20" s="79" t="s">
        <v>102</v>
      </c>
      <c r="G20" s="56" t="s">
        <v>192</v>
      </c>
      <c r="H20" s="45" t="n">
        <f aca="false">1540/2+2230</f>
        <v>3000</v>
      </c>
      <c r="I20" s="45" t="n">
        <v>1540</v>
      </c>
      <c r="J20" s="45" t="n">
        <f aca="false">I20</f>
        <v>1540</v>
      </c>
      <c r="K20" s="47"/>
      <c r="L20" s="47"/>
      <c r="M20" s="47"/>
      <c r="N20" s="47"/>
      <c r="O20" s="45" t="n">
        <f aca="false">H20+SUM(K20:N20)</f>
        <v>3000</v>
      </c>
      <c r="P20" s="49" t="n">
        <v>2015.86</v>
      </c>
      <c r="Q20" s="50" t="n">
        <f aca="false">ROUND(P20/$O20*100,0)</f>
        <v>67</v>
      </c>
      <c r="R20" s="47" t="n">
        <v>2015.86</v>
      </c>
      <c r="S20" s="50" t="n">
        <f aca="false">ROUND(R20/$O20*100,0)</f>
        <v>67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82" t="n">
        <v>10100</v>
      </c>
      <c r="B21" s="83" t="s">
        <v>174</v>
      </c>
      <c r="C21" s="78" t="n">
        <v>637026</v>
      </c>
      <c r="D21" s="86" t="n">
        <v>2</v>
      </c>
      <c r="E21" s="72" t="n">
        <v>41</v>
      </c>
      <c r="F21" s="79" t="s">
        <v>102</v>
      </c>
      <c r="G21" s="56" t="s">
        <v>193</v>
      </c>
      <c r="H21" s="45" t="n">
        <f aca="false">960/2+1320</f>
        <v>1800</v>
      </c>
      <c r="I21" s="45" t="n">
        <v>960</v>
      </c>
      <c r="J21" s="45" t="n">
        <f aca="false">I21</f>
        <v>960</v>
      </c>
      <c r="K21" s="47"/>
      <c r="L21" s="47"/>
      <c r="M21" s="47"/>
      <c r="N21" s="47"/>
      <c r="O21" s="45" t="n">
        <f aca="false">H21+SUM(K21:N21)</f>
        <v>1800</v>
      </c>
      <c r="P21" s="49" t="n">
        <v>1126</v>
      </c>
      <c r="Q21" s="50" t="n">
        <f aca="false">ROUND(P21/$O21*100,0)</f>
        <v>63</v>
      </c>
      <c r="R21" s="47" t="n">
        <v>1126</v>
      </c>
      <c r="S21" s="50" t="n">
        <f aca="false">ROUND(R21/$O21*100,0)</f>
        <v>63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10100</v>
      </c>
      <c r="B22" s="83" t="s">
        <v>174</v>
      </c>
      <c r="C22" s="78" t="n">
        <v>642012</v>
      </c>
      <c r="D22" s="86"/>
      <c r="E22" s="72" t="n">
        <v>41</v>
      </c>
      <c r="F22" s="79" t="s">
        <v>102</v>
      </c>
      <c r="G22" s="56" t="s">
        <v>194</v>
      </c>
      <c r="H22" s="45" t="n">
        <v>6777</v>
      </c>
      <c r="I22" s="45" t="n">
        <v>0</v>
      </c>
      <c r="J22" s="45" t="n">
        <v>0</v>
      </c>
      <c r="K22" s="47"/>
      <c r="L22" s="47"/>
      <c r="M22" s="47"/>
      <c r="N22" s="47"/>
      <c r="O22" s="45" t="n">
        <f aca="false">H22+SUM(K22:N22)</f>
        <v>6777</v>
      </c>
      <c r="P22" s="49" t="n">
        <v>6777</v>
      </c>
      <c r="Q22" s="50" t="n">
        <f aca="false">ROUND(P22/$O22*100,0)</f>
        <v>100</v>
      </c>
      <c r="R22" s="47" t="n">
        <v>6777</v>
      </c>
      <c r="S22" s="50" t="n">
        <f aca="false">ROUND(R22/$O22*100,0)</f>
        <v>100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10100</v>
      </c>
      <c r="B23" s="87" t="s">
        <v>174</v>
      </c>
      <c r="C23" s="78" t="n">
        <v>713001</v>
      </c>
      <c r="D23" s="86"/>
      <c r="E23" s="72" t="n">
        <v>41</v>
      </c>
      <c r="F23" s="79" t="s">
        <v>195</v>
      </c>
      <c r="G23" s="56" t="s">
        <v>196</v>
      </c>
      <c r="H23" s="45" t="n">
        <v>3000</v>
      </c>
      <c r="I23" s="45" t="n">
        <v>0</v>
      </c>
      <c r="J23" s="45" t="n">
        <v>0</v>
      </c>
      <c r="K23" s="47"/>
      <c r="L23" s="47"/>
      <c r="M23" s="47"/>
      <c r="N23" s="47"/>
      <c r="O23" s="45" t="n">
        <f aca="false">H23+SUM(K23:N23)</f>
        <v>3000</v>
      </c>
      <c r="P23" s="49" t="n">
        <v>0</v>
      </c>
      <c r="Q23" s="50" t="n">
        <f aca="false">ROUND(P23/$O23*100,0)</f>
        <v>0</v>
      </c>
      <c r="R23" s="47" t="n">
        <v>0</v>
      </c>
      <c r="S23" s="50" t="n">
        <f aca="false">ROUND(R23/$O23*100,0)</f>
        <v>0</v>
      </c>
      <c r="T23" s="47"/>
      <c r="U23" s="50" t="n">
        <f aca="false">ROUND(T23/$O23*100,0)</f>
        <v>0</v>
      </c>
      <c r="V23" s="45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10100</v>
      </c>
      <c r="B24" s="77"/>
      <c r="C24" s="88"/>
      <c r="D24" s="89"/>
      <c r="E24" s="88"/>
      <c r="F24" s="77"/>
      <c r="G24" s="57" t="s">
        <v>31</v>
      </c>
      <c r="H24" s="41" t="n">
        <f aca="false">H4+SUM(H14:H23)</f>
        <v>58770</v>
      </c>
      <c r="I24" s="41" t="n">
        <f aca="false">I4+SUM(I14:I23)</f>
        <v>47498</v>
      </c>
      <c r="J24" s="41" t="n">
        <f aca="false">J4+SUM(J14:J23)</f>
        <v>48309</v>
      </c>
      <c r="K24" s="41" t="n">
        <f aca="false">K4+SUM(K14:K23)</f>
        <v>-146.3</v>
      </c>
      <c r="L24" s="41" t="n">
        <f aca="false">L4+SUM(L14:L23)</f>
        <v>0</v>
      </c>
      <c r="M24" s="41" t="n">
        <f aca="false">M4+SUM(M14:M23)</f>
        <v>0</v>
      </c>
      <c r="N24" s="41" t="n">
        <f aca="false">N4+SUM(N14:N23)</f>
        <v>0</v>
      </c>
      <c r="O24" s="41" t="n">
        <f aca="false">O4+SUM(O14:O23)</f>
        <v>58623.7</v>
      </c>
      <c r="P24" s="37" t="n">
        <f aca="false">P4+SUM(P14:P23)</f>
        <v>21709.87</v>
      </c>
      <c r="Q24" s="40" t="n">
        <f aca="false">ROUND(P24/$O24*100,0)</f>
        <v>37</v>
      </c>
      <c r="R24" s="41" t="n">
        <f aca="false">R4+SUM(R14:R23)</f>
        <v>28648.7</v>
      </c>
      <c r="S24" s="40" t="n">
        <f aca="false">ROUND(R24/$O24*100,0)</f>
        <v>49</v>
      </c>
      <c r="T24" s="41" t="n">
        <f aca="false">T4+SUM(T14:T23)</f>
        <v>0</v>
      </c>
      <c r="U24" s="40" t="n">
        <f aca="false">ROUND(T24/$O24*100,0)</f>
        <v>0</v>
      </c>
      <c r="V24" s="41" t="n">
        <f aca="false">V4+SUM(V14:V23)</f>
        <v>0</v>
      </c>
      <c r="W24" s="40" t="n">
        <f aca="false">ROUND(V24/$O24*100,0)</f>
        <v>0</v>
      </c>
    </row>
    <row r="25" customFormat="false" ht="12.8" hidden="false" customHeight="false" outlineLevel="0" collapsed="false">
      <c r="A25" s="82" t="n">
        <v>10200</v>
      </c>
      <c r="B25" s="90" t="s">
        <v>197</v>
      </c>
      <c r="C25" s="78" t="n">
        <v>716</v>
      </c>
      <c r="D25" s="86"/>
      <c r="E25" s="78" t="n">
        <v>41</v>
      </c>
      <c r="F25" s="79" t="s">
        <v>195</v>
      </c>
      <c r="G25" s="56" t="s">
        <v>198</v>
      </c>
      <c r="H25" s="45" t="n">
        <v>1560</v>
      </c>
      <c r="I25" s="45" t="n">
        <v>0</v>
      </c>
      <c r="J25" s="45" t="n">
        <f aca="false">I25</f>
        <v>0</v>
      </c>
      <c r="K25" s="47"/>
      <c r="L25" s="47"/>
      <c r="M25" s="47"/>
      <c r="N25" s="47"/>
      <c r="O25" s="45" t="n">
        <f aca="false">H25+SUM(K25:N25)</f>
        <v>1560</v>
      </c>
      <c r="P25" s="49" t="n">
        <v>75.1</v>
      </c>
      <c r="Q25" s="50" t="n">
        <f aca="false">ROUND(P25/$O25*100,0)</f>
        <v>5</v>
      </c>
      <c r="R25" s="47" t="n">
        <v>75.1</v>
      </c>
      <c r="S25" s="50" t="n">
        <f aca="false">ROUND(R25/$O25*100,0)</f>
        <v>5</v>
      </c>
      <c r="T25" s="47"/>
      <c r="U25" s="50" t="n">
        <f aca="false">ROUND(T25/$O25*100,0)</f>
        <v>0</v>
      </c>
      <c r="V25" s="47"/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10200</v>
      </c>
      <c r="B26" s="70"/>
      <c r="C26" s="81"/>
      <c r="D26" s="71"/>
      <c r="E26" s="81"/>
      <c r="F26" s="70"/>
      <c r="G26" s="35" t="s">
        <v>32</v>
      </c>
      <c r="H26" s="41" t="n">
        <f aca="false">SUM(H25:H25)</f>
        <v>1560</v>
      </c>
      <c r="I26" s="39" t="n">
        <f aca="false">SUM(I25:I25)</f>
        <v>0</v>
      </c>
      <c r="J26" s="39" t="n">
        <f aca="false">SUM(J25:J25)</f>
        <v>0</v>
      </c>
      <c r="K26" s="41" t="n">
        <f aca="false">SUM(K25:K25)</f>
        <v>0</v>
      </c>
      <c r="L26" s="41" t="n">
        <f aca="false">SUM(L25:L25)</f>
        <v>0</v>
      </c>
      <c r="M26" s="41" t="n">
        <f aca="false">SUM(M25:M25)</f>
        <v>0</v>
      </c>
      <c r="N26" s="41" t="n">
        <f aca="false">SUM(N25:N25)</f>
        <v>0</v>
      </c>
      <c r="O26" s="41" t="n">
        <f aca="false">SUM(O25:O25)</f>
        <v>1560</v>
      </c>
      <c r="P26" s="37" t="n">
        <f aca="false">SUM(P25:P25)</f>
        <v>75.1</v>
      </c>
      <c r="Q26" s="40" t="n">
        <f aca="false">ROUND(P26/$O26*100,0)</f>
        <v>5</v>
      </c>
      <c r="R26" s="41" t="n">
        <f aca="false">SUM(R25:R25)</f>
        <v>75.1</v>
      </c>
      <c r="S26" s="40" t="n">
        <f aca="false">ROUND(R26/$O26*100,0)</f>
        <v>5</v>
      </c>
      <c r="T26" s="41" t="n">
        <f aca="false">SUM(T25:T25)</f>
        <v>0</v>
      </c>
      <c r="U26" s="40" t="n">
        <f aca="false">ROUND(T26/$O26*100,0)</f>
        <v>0</v>
      </c>
      <c r="V26" s="41" t="n">
        <f aca="false">SUM(V25:V25)</f>
        <v>0</v>
      </c>
      <c r="W26" s="40" t="n">
        <f aca="false">ROUND(V26/$O26*100,0)</f>
        <v>0</v>
      </c>
    </row>
    <row r="27" customFormat="false" ht="12.8" hidden="false" customHeight="false" outlineLevel="0" collapsed="false">
      <c r="A27" s="82" t="n">
        <v>10300</v>
      </c>
      <c r="B27" s="83" t="s">
        <v>199</v>
      </c>
      <c r="C27" s="91" t="n">
        <v>611</v>
      </c>
      <c r="D27" s="84"/>
      <c r="E27" s="91" t="n">
        <v>41</v>
      </c>
      <c r="F27" s="74" t="s">
        <v>102</v>
      </c>
      <c r="G27" s="63" t="s">
        <v>175</v>
      </c>
      <c r="H27" s="53" t="n">
        <v>6648</v>
      </c>
      <c r="I27" s="85" t="n">
        <v>6781</v>
      </c>
      <c r="J27" s="85" t="n">
        <v>6917</v>
      </c>
      <c r="K27" s="54"/>
      <c r="L27" s="54"/>
      <c r="M27" s="54"/>
      <c r="N27" s="54"/>
      <c r="O27" s="45" t="n">
        <f aca="false">H27+SUM(K27:N27)</f>
        <v>6648</v>
      </c>
      <c r="P27" s="55" t="n">
        <v>1841.65</v>
      </c>
      <c r="Q27" s="50" t="n">
        <f aca="false">ROUND(P27/$O27*100,0)</f>
        <v>28</v>
      </c>
      <c r="R27" s="54" t="n">
        <v>2964.65</v>
      </c>
      <c r="S27" s="50" t="n">
        <f aca="false">ROUND(R27/$O27*100,0)</f>
        <v>45</v>
      </c>
      <c r="T27" s="54"/>
      <c r="U27" s="50" t="n">
        <f aca="false">ROUND(T27/$O27*100,0)</f>
        <v>0</v>
      </c>
      <c r="V27" s="54"/>
      <c r="W27" s="50" t="n">
        <f aca="false">ROUND(V27/$O27*100,0)</f>
        <v>0</v>
      </c>
    </row>
    <row r="28" customFormat="false" ht="12.8" hidden="false" customHeight="false" outlineLevel="0" collapsed="false">
      <c r="A28" s="82" t="n">
        <v>10300</v>
      </c>
      <c r="B28" s="83" t="s">
        <v>199</v>
      </c>
      <c r="C28" s="91" t="n">
        <v>614</v>
      </c>
      <c r="D28" s="84"/>
      <c r="E28" s="91" t="n">
        <v>41</v>
      </c>
      <c r="F28" s="74" t="s">
        <v>102</v>
      </c>
      <c r="G28" s="63" t="s">
        <v>200</v>
      </c>
      <c r="H28" s="53" t="n">
        <v>2234</v>
      </c>
      <c r="I28" s="85" t="n">
        <v>2279</v>
      </c>
      <c r="J28" s="85" t="n">
        <v>2325</v>
      </c>
      <c r="K28" s="54"/>
      <c r="L28" s="54"/>
      <c r="M28" s="54"/>
      <c r="N28" s="54"/>
      <c r="O28" s="45" t="n">
        <f aca="false">H28+SUM(K28:N28)</f>
        <v>2234</v>
      </c>
      <c r="P28" s="55" t="n">
        <v>568.6</v>
      </c>
      <c r="Q28" s="50" t="n">
        <f aca="false">ROUND(P28/$O28*100,0)</f>
        <v>25</v>
      </c>
      <c r="R28" s="54" t="n">
        <v>997.6</v>
      </c>
      <c r="S28" s="50" t="n">
        <f aca="false">ROUND(R28/$O28*100,0)</f>
        <v>45</v>
      </c>
      <c r="T28" s="54"/>
      <c r="U28" s="50" t="n">
        <f aca="false">ROUND(T28/$O28*100,0)</f>
        <v>0</v>
      </c>
      <c r="V28" s="54"/>
      <c r="W28" s="50" t="n">
        <f aca="false">ROUND(V28/$O28*100,0)</f>
        <v>0</v>
      </c>
    </row>
    <row r="29" customFormat="false" ht="12.8" hidden="false" customHeight="false" outlineLevel="0" collapsed="false">
      <c r="A29" s="82" t="n">
        <v>10300</v>
      </c>
      <c r="B29" s="83" t="s">
        <v>199</v>
      </c>
      <c r="C29" s="72" t="n">
        <v>610</v>
      </c>
      <c r="D29" s="73"/>
      <c r="E29" s="72" t="n">
        <v>41</v>
      </c>
      <c r="F29" s="74" t="s">
        <v>102</v>
      </c>
      <c r="G29" s="43" t="s">
        <v>176</v>
      </c>
      <c r="H29" s="45" t="n">
        <f aca="false">SUM(H27:H28)</f>
        <v>8882</v>
      </c>
      <c r="I29" s="45" t="n">
        <f aca="false">SUM(I27:I28)</f>
        <v>9060</v>
      </c>
      <c r="J29" s="45" t="n">
        <f aca="false">SUM(J27:J28)</f>
        <v>9242</v>
      </c>
      <c r="K29" s="45" t="n">
        <f aca="false">SUM(K27:K28)</f>
        <v>0</v>
      </c>
      <c r="L29" s="45" t="n">
        <f aca="false">SUM(L27:L28)</f>
        <v>0</v>
      </c>
      <c r="M29" s="45" t="n">
        <f aca="false">SUM(M27:M28)</f>
        <v>0</v>
      </c>
      <c r="N29" s="45" t="n">
        <f aca="false">SUM(N27:N28)</f>
        <v>0</v>
      </c>
      <c r="O29" s="45" t="n">
        <f aca="false">SUM(O27:O28)</f>
        <v>8882</v>
      </c>
      <c r="P29" s="49" t="n">
        <f aca="false">SUM(P27:P28)</f>
        <v>2410.25</v>
      </c>
      <c r="Q29" s="50" t="n">
        <f aca="false">ROUND(P29/$O29*100,0)</f>
        <v>27</v>
      </c>
      <c r="R29" s="45" t="n">
        <f aca="false">SUM(R27:R28)</f>
        <v>3962.25</v>
      </c>
      <c r="S29" s="50" t="n">
        <f aca="false">ROUND(R29/$O29*100,0)</f>
        <v>45</v>
      </c>
      <c r="T29" s="45" t="n">
        <f aca="false">SUM(T27:T28)</f>
        <v>0</v>
      </c>
      <c r="U29" s="50" t="n">
        <f aca="false">ROUND(T29/$O29*100,0)</f>
        <v>0</v>
      </c>
      <c r="V29" s="45" t="n">
        <f aca="false">SUM(V27:V28)</f>
        <v>0</v>
      </c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10300</v>
      </c>
      <c r="B30" s="83" t="s">
        <v>199</v>
      </c>
      <c r="C30" s="72" t="n">
        <v>621</v>
      </c>
      <c r="D30" s="73"/>
      <c r="E30" s="72" t="n">
        <v>41</v>
      </c>
      <c r="F30" s="74" t="s">
        <v>102</v>
      </c>
      <c r="G30" s="43" t="s">
        <v>177</v>
      </c>
      <c r="H30" s="45" t="n">
        <v>888</v>
      </c>
      <c r="I30" s="46" t="n">
        <v>906</v>
      </c>
      <c r="J30" s="46" t="n">
        <v>924</v>
      </c>
      <c r="K30" s="47"/>
      <c r="L30" s="47"/>
      <c r="M30" s="47"/>
      <c r="N30" s="47"/>
      <c r="O30" s="45" t="n">
        <f aca="false">H30+SUM(K30:N30)</f>
        <v>888</v>
      </c>
      <c r="P30" s="49" t="n">
        <v>242.02</v>
      </c>
      <c r="Q30" s="50" t="n">
        <f aca="false">ROUND(P30/$O30*100,0)</f>
        <v>27</v>
      </c>
      <c r="R30" s="47" t="n">
        <v>398.02</v>
      </c>
      <c r="S30" s="50" t="n">
        <f aca="false">ROUND(R30/$O30*100,0)</f>
        <v>45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10300</v>
      </c>
      <c r="B31" s="83" t="s">
        <v>199</v>
      </c>
      <c r="C31" s="72" t="n">
        <v>625001</v>
      </c>
      <c r="D31" s="73"/>
      <c r="E31" s="72" t="n">
        <v>41</v>
      </c>
      <c r="F31" s="74" t="s">
        <v>102</v>
      </c>
      <c r="G31" s="43" t="s">
        <v>179</v>
      </c>
      <c r="H31" s="45" t="n">
        <v>124</v>
      </c>
      <c r="I31" s="46" t="n">
        <v>126</v>
      </c>
      <c r="J31" s="46" t="n">
        <v>129</v>
      </c>
      <c r="K31" s="47"/>
      <c r="L31" s="47"/>
      <c r="M31" s="47"/>
      <c r="N31" s="47"/>
      <c r="O31" s="45" t="n">
        <f aca="false">H31+SUM(K31:N31)</f>
        <v>124</v>
      </c>
      <c r="P31" s="49" t="n">
        <v>33.87</v>
      </c>
      <c r="Q31" s="50" t="n">
        <f aca="false">ROUND(P31/$O31*100,0)</f>
        <v>27</v>
      </c>
      <c r="R31" s="47" t="n">
        <v>55.7</v>
      </c>
      <c r="S31" s="50" t="n">
        <f aca="false">ROUND(R31/$O31*100,0)</f>
        <v>45</v>
      </c>
      <c r="T31" s="47"/>
      <c r="U31" s="50" t="n">
        <f aca="false">ROUND(T31/$O31*100,0)</f>
        <v>0</v>
      </c>
      <c r="V31" s="47"/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10300</v>
      </c>
      <c r="B32" s="83" t="s">
        <v>199</v>
      </c>
      <c r="C32" s="72" t="n">
        <v>625002</v>
      </c>
      <c r="D32" s="73"/>
      <c r="E32" s="72" t="n">
        <v>41</v>
      </c>
      <c r="F32" s="74" t="s">
        <v>102</v>
      </c>
      <c r="G32" s="43" t="s">
        <v>180</v>
      </c>
      <c r="H32" s="45" t="n">
        <v>1244</v>
      </c>
      <c r="I32" s="46" t="n">
        <v>1269</v>
      </c>
      <c r="J32" s="46" t="n">
        <v>1294</v>
      </c>
      <c r="K32" s="47"/>
      <c r="L32" s="47"/>
      <c r="M32" s="47"/>
      <c r="N32" s="47"/>
      <c r="O32" s="45" t="n">
        <f aca="false">H32+SUM(K32:N32)</f>
        <v>1244</v>
      </c>
      <c r="P32" s="49" t="n">
        <v>338.81</v>
      </c>
      <c r="Q32" s="50" t="n">
        <f aca="false">ROUND(P32/$O32*100,0)</f>
        <v>27</v>
      </c>
      <c r="R32" s="47" t="n">
        <v>557.2</v>
      </c>
      <c r="S32" s="50" t="n">
        <f aca="false">ROUND(R32/$O32*100,0)</f>
        <v>45</v>
      </c>
      <c r="T32" s="47"/>
      <c r="U32" s="50" t="n">
        <f aca="false">ROUND(T32/$O32*100,0)</f>
        <v>0</v>
      </c>
      <c r="V32" s="47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10300</v>
      </c>
      <c r="B33" s="83" t="s">
        <v>199</v>
      </c>
      <c r="C33" s="72" t="n">
        <v>625003</v>
      </c>
      <c r="D33" s="73"/>
      <c r="E33" s="72" t="n">
        <v>41</v>
      </c>
      <c r="F33" s="74" t="s">
        <v>102</v>
      </c>
      <c r="G33" s="43" t="s">
        <v>181</v>
      </c>
      <c r="H33" s="45" t="n">
        <v>71</v>
      </c>
      <c r="I33" s="46" t="n">
        <v>72</v>
      </c>
      <c r="J33" s="46" t="n">
        <v>73</v>
      </c>
      <c r="K33" s="47"/>
      <c r="L33" s="47"/>
      <c r="M33" s="47"/>
      <c r="N33" s="47"/>
      <c r="O33" s="45" t="n">
        <f aca="false">H33+SUM(K33:N33)</f>
        <v>71</v>
      </c>
      <c r="P33" s="49" t="n">
        <v>19.35</v>
      </c>
      <c r="Q33" s="50" t="n">
        <f aca="false">ROUND(P33/$O33*100,0)</f>
        <v>27</v>
      </c>
      <c r="R33" s="47" t="n">
        <v>31.82</v>
      </c>
      <c r="S33" s="50" t="n">
        <f aca="false">ROUND(R33/$O33*100,0)</f>
        <v>45</v>
      </c>
      <c r="T33" s="47"/>
      <c r="U33" s="50" t="n">
        <f aca="false">ROUND(T33/$O33*100,0)</f>
        <v>0</v>
      </c>
      <c r="V33" s="47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10300</v>
      </c>
      <c r="B34" s="83" t="s">
        <v>199</v>
      </c>
      <c r="C34" s="72" t="n">
        <v>625004</v>
      </c>
      <c r="D34" s="73"/>
      <c r="E34" s="72" t="n">
        <v>41</v>
      </c>
      <c r="F34" s="74" t="s">
        <v>102</v>
      </c>
      <c r="G34" s="43" t="s">
        <v>182</v>
      </c>
      <c r="H34" s="45" t="n">
        <v>266</v>
      </c>
      <c r="I34" s="46" t="n">
        <v>271</v>
      </c>
      <c r="J34" s="46" t="n">
        <v>276</v>
      </c>
      <c r="K34" s="47"/>
      <c r="L34" s="47"/>
      <c r="M34" s="47"/>
      <c r="N34" s="47"/>
      <c r="O34" s="45" t="n">
        <f aca="false">H34+SUM(K34:N34)</f>
        <v>266</v>
      </c>
      <c r="P34" s="49" t="n">
        <v>72.59</v>
      </c>
      <c r="Q34" s="50" t="n">
        <f aca="false">ROUND(P34/$O34*100,0)</f>
        <v>27</v>
      </c>
      <c r="R34" s="47" t="n">
        <v>119.38</v>
      </c>
      <c r="S34" s="50" t="n">
        <f aca="false">ROUND(R34/$O34*100,0)</f>
        <v>45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10300</v>
      </c>
      <c r="B35" s="83" t="s">
        <v>199</v>
      </c>
      <c r="C35" s="72" t="n">
        <v>625005</v>
      </c>
      <c r="D35" s="73"/>
      <c r="E35" s="72" t="n">
        <v>41</v>
      </c>
      <c r="F35" s="74" t="s">
        <v>102</v>
      </c>
      <c r="G35" s="43" t="s">
        <v>183</v>
      </c>
      <c r="H35" s="45" t="n">
        <v>89</v>
      </c>
      <c r="I35" s="46" t="n">
        <v>91</v>
      </c>
      <c r="J35" s="46" t="n">
        <v>93</v>
      </c>
      <c r="K35" s="47"/>
      <c r="L35" s="47"/>
      <c r="M35" s="47"/>
      <c r="N35" s="47"/>
      <c r="O35" s="45" t="n">
        <f aca="false">H35+SUM(K35:N35)</f>
        <v>89</v>
      </c>
      <c r="P35" s="49" t="n">
        <v>24.19</v>
      </c>
      <c r="Q35" s="50" t="n">
        <f aca="false">ROUND(P35/$O35*100,0)</f>
        <v>27</v>
      </c>
      <c r="R35" s="47" t="n">
        <v>39.78</v>
      </c>
      <c r="S35" s="50" t="n">
        <f aca="false">ROUND(R35/$O35*100,0)</f>
        <v>45</v>
      </c>
      <c r="T35" s="47"/>
      <c r="U35" s="50" t="n">
        <f aca="false">ROUND(T35/$O35*100,0)</f>
        <v>0</v>
      </c>
      <c r="V35" s="47"/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10300</v>
      </c>
      <c r="B36" s="83" t="s">
        <v>199</v>
      </c>
      <c r="C36" s="72" t="n">
        <v>625007</v>
      </c>
      <c r="D36" s="73"/>
      <c r="E36" s="72" t="n">
        <v>41</v>
      </c>
      <c r="F36" s="74" t="s">
        <v>102</v>
      </c>
      <c r="G36" s="43" t="s">
        <v>184</v>
      </c>
      <c r="H36" s="45" t="n">
        <v>422</v>
      </c>
      <c r="I36" s="46" t="n">
        <v>430</v>
      </c>
      <c r="J36" s="46" t="n">
        <v>439</v>
      </c>
      <c r="K36" s="47"/>
      <c r="L36" s="47"/>
      <c r="M36" s="47"/>
      <c r="N36" s="47"/>
      <c r="O36" s="45" t="n">
        <f aca="false">H36+SUM(K36:N36)</f>
        <v>422</v>
      </c>
      <c r="P36" s="49" t="n">
        <v>114.94</v>
      </c>
      <c r="Q36" s="50" t="n">
        <f aca="false">ROUND(P36/$O36*100,0)</f>
        <v>27</v>
      </c>
      <c r="R36" s="47" t="n">
        <v>189.03</v>
      </c>
      <c r="S36" s="50" t="n">
        <f aca="false">ROUND(R36/$O36*100,0)</f>
        <v>45</v>
      </c>
      <c r="T36" s="47"/>
      <c r="U36" s="50" t="n">
        <f aca="false">ROUND(T36/$O36*100,0)</f>
        <v>0</v>
      </c>
      <c r="V36" s="47"/>
      <c r="W36" s="50" t="n">
        <f aca="false">ROUND(V36/$O36*100,0)</f>
        <v>0</v>
      </c>
    </row>
    <row r="37" customFormat="false" ht="12.8" hidden="false" customHeight="false" outlineLevel="0" collapsed="false">
      <c r="A37" s="82" t="n">
        <v>10300</v>
      </c>
      <c r="B37" s="83" t="s">
        <v>199</v>
      </c>
      <c r="C37" s="72" t="n">
        <v>620</v>
      </c>
      <c r="D37" s="73"/>
      <c r="E37" s="72" t="n">
        <v>41</v>
      </c>
      <c r="F37" s="74" t="s">
        <v>102</v>
      </c>
      <c r="G37" s="43" t="s">
        <v>186</v>
      </c>
      <c r="H37" s="45" t="n">
        <f aca="false">SUM(H30:H36)</f>
        <v>3104</v>
      </c>
      <c r="I37" s="45" t="n">
        <f aca="false">SUM(I30:I36)</f>
        <v>3165</v>
      </c>
      <c r="J37" s="45" t="n">
        <f aca="false">SUM(J30:J36)</f>
        <v>3228</v>
      </c>
      <c r="K37" s="45" t="n">
        <f aca="false">SUM(K30:K36)</f>
        <v>0</v>
      </c>
      <c r="L37" s="45" t="n">
        <f aca="false">SUM(L30:L36)</f>
        <v>0</v>
      </c>
      <c r="M37" s="45" t="n">
        <f aca="false">SUM(M30:M36)</f>
        <v>0</v>
      </c>
      <c r="N37" s="45" t="n">
        <f aca="false">SUM(N30:N36)</f>
        <v>0</v>
      </c>
      <c r="O37" s="45" t="n">
        <f aca="false">SUM(O30:O36)</f>
        <v>3104</v>
      </c>
      <c r="P37" s="49" t="n">
        <f aca="false">SUM(P30:P36)</f>
        <v>845.77</v>
      </c>
      <c r="Q37" s="50" t="n">
        <f aca="false">ROUND(P37/$O37*100,0)</f>
        <v>27</v>
      </c>
      <c r="R37" s="45" t="n">
        <f aca="false">SUM(R30:R36)</f>
        <v>1390.93</v>
      </c>
      <c r="S37" s="50" t="n">
        <f aca="false">ROUND(R37/$O37*100,0)</f>
        <v>45</v>
      </c>
      <c r="T37" s="45" t="n">
        <f aca="false">SUM(T30:T36)</f>
        <v>0</v>
      </c>
      <c r="U37" s="50" t="n">
        <f aca="false">ROUND(T37/$O37*100,0)</f>
        <v>0</v>
      </c>
      <c r="V37" s="45" t="n">
        <f aca="false">SUM(V30:V36)</f>
        <v>0</v>
      </c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10300</v>
      </c>
      <c r="B38" s="87" t="s">
        <v>199</v>
      </c>
      <c r="C38" s="78" t="n">
        <v>633009</v>
      </c>
      <c r="D38" s="86"/>
      <c r="E38" s="72" t="n">
        <v>41</v>
      </c>
      <c r="F38" s="79" t="s">
        <v>102</v>
      </c>
      <c r="G38" s="56" t="s">
        <v>201</v>
      </c>
      <c r="H38" s="45" t="n">
        <v>20</v>
      </c>
      <c r="I38" s="45" t="n">
        <v>0</v>
      </c>
      <c r="J38" s="45" t="n">
        <v>0</v>
      </c>
      <c r="K38" s="47"/>
      <c r="L38" s="47"/>
      <c r="M38" s="47"/>
      <c r="N38" s="47"/>
      <c r="O38" s="45" t="n">
        <f aca="false">H38+SUM(K38:N38)</f>
        <v>20</v>
      </c>
      <c r="P38" s="49" t="n">
        <v>19.3</v>
      </c>
      <c r="Q38" s="50" t="n">
        <f aca="false">ROUND(P38/$O38*100,0)</f>
        <v>97</v>
      </c>
      <c r="R38" s="47" t="n">
        <v>19.3</v>
      </c>
      <c r="S38" s="50" t="n">
        <f aca="false">ROUND(R38/$O38*100,0)</f>
        <v>97</v>
      </c>
      <c r="T38" s="47"/>
      <c r="U38" s="50" t="n">
        <f aca="false">ROUND(T38/$O38*100,0)</f>
        <v>0</v>
      </c>
      <c r="V38" s="47"/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10300</v>
      </c>
      <c r="B39" s="83" t="s">
        <v>199</v>
      </c>
      <c r="C39" s="72" t="n">
        <v>637005</v>
      </c>
      <c r="D39" s="73"/>
      <c r="E39" s="72" t="n">
        <v>41</v>
      </c>
      <c r="F39" s="74" t="s">
        <v>102</v>
      </c>
      <c r="G39" s="43" t="s">
        <v>202</v>
      </c>
      <c r="H39" s="45" t="n">
        <v>800</v>
      </c>
      <c r="I39" s="45" t="n">
        <f aca="false">H39</f>
        <v>800</v>
      </c>
      <c r="J39" s="45" t="n">
        <f aca="false">I39</f>
        <v>800</v>
      </c>
      <c r="K39" s="47" t="n">
        <v>200</v>
      </c>
      <c r="L39" s="47"/>
      <c r="M39" s="47"/>
      <c r="N39" s="47"/>
      <c r="O39" s="45" t="n">
        <f aca="false">H39+SUM(K39:N39)</f>
        <v>1000</v>
      </c>
      <c r="P39" s="49" t="n">
        <v>0</v>
      </c>
      <c r="Q39" s="50" t="n">
        <f aca="false">ROUND(P39/$O39*100,0)</f>
        <v>0</v>
      </c>
      <c r="R39" s="47" t="n">
        <v>1000</v>
      </c>
      <c r="S39" s="50" t="n">
        <f aca="false">ROUND(R39/$O39*100,0)</f>
        <v>100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10300</v>
      </c>
      <c r="B40" s="83" t="s">
        <v>199</v>
      </c>
      <c r="C40" s="72" t="n">
        <v>637014</v>
      </c>
      <c r="D40" s="73"/>
      <c r="E40" s="72" t="n">
        <v>41</v>
      </c>
      <c r="F40" s="74" t="s">
        <v>102</v>
      </c>
      <c r="G40" s="43" t="s">
        <v>191</v>
      </c>
      <c r="H40" s="45" t="n">
        <v>166</v>
      </c>
      <c r="I40" s="46" t="n">
        <f aca="false">H40</f>
        <v>166</v>
      </c>
      <c r="J40" s="46" t="n">
        <f aca="false">I40</f>
        <v>166</v>
      </c>
      <c r="K40" s="47"/>
      <c r="L40" s="47"/>
      <c r="M40" s="47"/>
      <c r="N40" s="47"/>
      <c r="O40" s="45" t="n">
        <f aca="false">H40+SUM(K40:N40)</f>
        <v>166</v>
      </c>
      <c r="P40" s="49" t="n">
        <v>41.6</v>
      </c>
      <c r="Q40" s="50" t="n">
        <f aca="false">ROUND(P40/$O40*100,0)</f>
        <v>25</v>
      </c>
      <c r="R40" s="47" t="n">
        <v>80</v>
      </c>
      <c r="S40" s="50" t="n">
        <f aca="false">ROUND(R40/$O40*100,0)</f>
        <v>48</v>
      </c>
      <c r="T40" s="47"/>
      <c r="U40" s="50" t="n">
        <f aca="false">ROUND(T40/$O40*100,0)</f>
        <v>0</v>
      </c>
      <c r="V40" s="47"/>
      <c r="W40" s="50" t="n">
        <f aca="false">ROUND(V40/$O40*100,0)</f>
        <v>0</v>
      </c>
    </row>
    <row r="41" customFormat="false" ht="12.8" hidden="false" customHeight="false" outlineLevel="0" collapsed="false">
      <c r="A41" s="82" t="n">
        <v>10300</v>
      </c>
      <c r="B41" s="83" t="s">
        <v>199</v>
      </c>
      <c r="C41" s="72" t="n">
        <v>637016</v>
      </c>
      <c r="D41" s="73"/>
      <c r="E41" s="72" t="n">
        <v>41</v>
      </c>
      <c r="F41" s="74" t="s">
        <v>102</v>
      </c>
      <c r="G41" s="43" t="s">
        <v>203</v>
      </c>
      <c r="H41" s="45" t="n">
        <v>111</v>
      </c>
      <c r="I41" s="46" t="n">
        <f aca="false">ROUND(H41*1.02,0)</f>
        <v>113</v>
      </c>
      <c r="J41" s="46" t="n">
        <f aca="false">ROUND(I41*1.02,0)</f>
        <v>115</v>
      </c>
      <c r="K41" s="47"/>
      <c r="L41" s="47"/>
      <c r="M41" s="47"/>
      <c r="N41" s="47"/>
      <c r="O41" s="45" t="n">
        <f aca="false">H41+SUM(K41:N41)</f>
        <v>111</v>
      </c>
      <c r="P41" s="49" t="n">
        <v>21.88</v>
      </c>
      <c r="Q41" s="50" t="n">
        <f aca="false">ROUND(P41/$O41*100,0)</f>
        <v>20</v>
      </c>
      <c r="R41" s="47" t="n">
        <v>41.39</v>
      </c>
      <c r="S41" s="50" t="n">
        <f aca="false">ROUND(R41/$O41*100,0)</f>
        <v>37</v>
      </c>
      <c r="T41" s="47"/>
      <c r="U41" s="50" t="n">
        <f aca="false">ROUND(T41/$O41*100,0)</f>
        <v>0</v>
      </c>
      <c r="V41" s="47"/>
      <c r="W41" s="50" t="n">
        <f aca="false">ROUND(V41/$O41*100,0)</f>
        <v>0</v>
      </c>
    </row>
    <row r="42" customFormat="false" ht="12.8" hidden="false" customHeight="false" outlineLevel="0" collapsed="false">
      <c r="A42" s="82" t="n">
        <v>10300</v>
      </c>
      <c r="B42" s="70"/>
      <c r="C42" s="81"/>
      <c r="D42" s="71"/>
      <c r="E42" s="81"/>
      <c r="F42" s="70"/>
      <c r="G42" s="35" t="s">
        <v>33</v>
      </c>
      <c r="H42" s="41" t="n">
        <f aca="false">H29+SUM(H37:H41)</f>
        <v>13083</v>
      </c>
      <c r="I42" s="41" t="n">
        <f aca="false">I29+SUM(I37:I41)</f>
        <v>13304</v>
      </c>
      <c r="J42" s="41" t="n">
        <f aca="false">J29+SUM(J37:J41)</f>
        <v>13551</v>
      </c>
      <c r="K42" s="41" t="n">
        <f aca="false">K29+SUM(K37:K41)</f>
        <v>200</v>
      </c>
      <c r="L42" s="41" t="n">
        <f aca="false">L29+SUM(L37:L41)</f>
        <v>0</v>
      </c>
      <c r="M42" s="41" t="n">
        <f aca="false">M29+SUM(M37:M41)</f>
        <v>0</v>
      </c>
      <c r="N42" s="41" t="n">
        <f aca="false">N29+SUM(N37:N41)</f>
        <v>0</v>
      </c>
      <c r="O42" s="41" t="n">
        <f aca="false">O29+SUM(O37:O41)</f>
        <v>13283</v>
      </c>
      <c r="P42" s="37" t="n">
        <f aca="false">P29+SUM(P37:P41)</f>
        <v>3338.8</v>
      </c>
      <c r="Q42" s="40" t="n">
        <f aca="false">ROUND(P42/$O42*100,0)</f>
        <v>25</v>
      </c>
      <c r="R42" s="41" t="n">
        <f aca="false">R29+SUM(R37:R41)</f>
        <v>6493.87</v>
      </c>
      <c r="S42" s="40" t="n">
        <f aca="false">ROUND(R42/$O42*100,0)</f>
        <v>49</v>
      </c>
      <c r="T42" s="41" t="n">
        <f aca="false">T29+SUM(T37:T41)</f>
        <v>0</v>
      </c>
      <c r="U42" s="40" t="n">
        <f aca="false">ROUND(T42/$O42*100,0)</f>
        <v>0</v>
      </c>
      <c r="V42" s="41" t="n">
        <f aca="false">V29+SUM(V37:V41)</f>
        <v>0</v>
      </c>
      <c r="W42" s="40" t="n">
        <f aca="false">ROUND(V42/$O42*100,0)</f>
        <v>0</v>
      </c>
    </row>
    <row r="43" customFormat="false" ht="12.8" hidden="false" customHeight="false" outlineLevel="0" collapsed="false">
      <c r="A43" s="82" t="n">
        <v>10400</v>
      </c>
      <c r="B43" s="83" t="s">
        <v>199</v>
      </c>
      <c r="C43" s="91" t="n">
        <v>611</v>
      </c>
      <c r="D43" s="84"/>
      <c r="E43" s="91" t="n">
        <v>41</v>
      </c>
      <c r="F43" s="74" t="s">
        <v>102</v>
      </c>
      <c r="G43" s="63" t="s">
        <v>175</v>
      </c>
      <c r="H43" s="53" t="n">
        <v>23731</v>
      </c>
      <c r="I43" s="85" t="n">
        <v>22179</v>
      </c>
      <c r="J43" s="85" t="n">
        <v>22623</v>
      </c>
      <c r="K43" s="54"/>
      <c r="L43" s="54"/>
      <c r="M43" s="54"/>
      <c r="N43" s="54"/>
      <c r="O43" s="45" t="n">
        <f aca="false">H43+SUM(K43:N43)</f>
        <v>23731</v>
      </c>
      <c r="P43" s="55" t="n">
        <v>8528.2</v>
      </c>
      <c r="Q43" s="50" t="n">
        <f aca="false">ROUND(P43/$O43*100,0)</f>
        <v>36</v>
      </c>
      <c r="R43" s="54" t="n">
        <v>11738.17</v>
      </c>
      <c r="S43" s="50" t="n">
        <f aca="false">ROUND(R43/$O43*100,0)</f>
        <v>49</v>
      </c>
      <c r="T43" s="54"/>
      <c r="U43" s="50" t="n">
        <f aca="false">ROUND(T43/$O43*100,0)</f>
        <v>0</v>
      </c>
      <c r="V43" s="54"/>
      <c r="W43" s="50" t="n">
        <f aca="false">ROUND(V43/$O43*100,0)</f>
        <v>0</v>
      </c>
    </row>
    <row r="44" customFormat="false" ht="12.8" hidden="false" customHeight="false" outlineLevel="0" collapsed="false">
      <c r="A44" s="82" t="n">
        <v>10400</v>
      </c>
      <c r="B44" s="83" t="s">
        <v>199</v>
      </c>
      <c r="C44" s="91" t="n">
        <v>612001</v>
      </c>
      <c r="D44" s="84"/>
      <c r="E44" s="91" t="n">
        <v>41</v>
      </c>
      <c r="F44" s="74" t="s">
        <v>102</v>
      </c>
      <c r="G44" s="63" t="s">
        <v>204</v>
      </c>
      <c r="H44" s="53" t="n">
        <v>12744</v>
      </c>
      <c r="I44" s="85" t="n">
        <v>12744</v>
      </c>
      <c r="J44" s="85" t="n">
        <v>12744</v>
      </c>
      <c r="K44" s="54"/>
      <c r="L44" s="54"/>
      <c r="M44" s="54"/>
      <c r="N44" s="54"/>
      <c r="O44" s="45" t="n">
        <f aca="false">H44+SUM(K44:N44)</f>
        <v>12744</v>
      </c>
      <c r="P44" s="55" t="n">
        <v>2466.09</v>
      </c>
      <c r="Q44" s="50" t="n">
        <f aca="false">ROUND(P44/$O44*100,0)</f>
        <v>19</v>
      </c>
      <c r="R44" s="54" t="n">
        <v>4448.82</v>
      </c>
      <c r="S44" s="50" t="n">
        <f aca="false">ROUND(R44/$O44*100,0)</f>
        <v>35</v>
      </c>
      <c r="T44" s="54"/>
      <c r="U44" s="50" t="n">
        <f aca="false">ROUND(T44/$O44*100,0)</f>
        <v>0</v>
      </c>
      <c r="V44" s="54"/>
      <c r="W44" s="50" t="n">
        <f aca="false">ROUND(V44/$O44*100,0)</f>
        <v>0</v>
      </c>
    </row>
    <row r="45" customFormat="false" ht="12.8" hidden="false" customHeight="false" outlineLevel="0" collapsed="false">
      <c r="A45" s="82" t="n">
        <v>10400</v>
      </c>
      <c r="B45" s="83" t="s">
        <v>199</v>
      </c>
      <c r="C45" s="91" t="n">
        <v>612002</v>
      </c>
      <c r="D45" s="84"/>
      <c r="E45" s="91" t="n">
        <v>41</v>
      </c>
      <c r="F45" s="74" t="s">
        <v>102</v>
      </c>
      <c r="G45" s="63" t="s">
        <v>205</v>
      </c>
      <c r="H45" s="53" t="n">
        <v>0</v>
      </c>
      <c r="I45" s="85" t="n">
        <v>0</v>
      </c>
      <c r="J45" s="85" t="n">
        <v>0</v>
      </c>
      <c r="K45" s="54"/>
      <c r="L45" s="54"/>
      <c r="M45" s="54"/>
      <c r="N45" s="54"/>
      <c r="O45" s="45" t="n">
        <f aca="false">H45+SUM(K45:N45)</f>
        <v>0</v>
      </c>
      <c r="P45" s="55" t="n">
        <v>0</v>
      </c>
      <c r="Q45" s="50" t="e">
        <f aca="false">ROUND(P45/$O45*100,0)</f>
        <v>#DIV/0!</v>
      </c>
      <c r="R45" s="54" t="n">
        <v>0</v>
      </c>
      <c r="S45" s="50" t="e">
        <f aca="false">ROUND(R45/$O45*100,0)</f>
        <v>#DIV/0!</v>
      </c>
      <c r="T45" s="54"/>
      <c r="U45" s="50" t="e">
        <f aca="false">ROUND(T45/$O45*100,0)</f>
        <v>#DIV/0!</v>
      </c>
      <c r="V45" s="54"/>
      <c r="W45" s="50" t="e">
        <f aca="false">ROUND(V45/$O45*100,0)</f>
        <v>#DIV/0!</v>
      </c>
    </row>
    <row r="46" customFormat="false" ht="12.8" hidden="false" customHeight="false" outlineLevel="0" collapsed="false">
      <c r="A46" s="82" t="n">
        <v>10400</v>
      </c>
      <c r="B46" s="83" t="s">
        <v>199</v>
      </c>
      <c r="C46" s="91" t="n">
        <v>614</v>
      </c>
      <c r="D46" s="84"/>
      <c r="E46" s="91" t="n">
        <v>41</v>
      </c>
      <c r="F46" s="74" t="s">
        <v>102</v>
      </c>
      <c r="G46" s="63" t="s">
        <v>200</v>
      </c>
      <c r="H46" s="53" t="n">
        <v>1450</v>
      </c>
      <c r="I46" s="85" t="n">
        <v>1200</v>
      </c>
      <c r="J46" s="85" t="n">
        <v>1200</v>
      </c>
      <c r="K46" s="54"/>
      <c r="L46" s="54"/>
      <c r="M46" s="54"/>
      <c r="N46" s="54"/>
      <c r="O46" s="45" t="n">
        <f aca="false">H46+SUM(K46:N46)</f>
        <v>1450</v>
      </c>
      <c r="P46" s="55" t="n">
        <v>840</v>
      </c>
      <c r="Q46" s="50" t="n">
        <f aca="false">ROUND(P46/$O46*100,0)</f>
        <v>58</v>
      </c>
      <c r="R46" s="54" t="n">
        <v>940</v>
      </c>
      <c r="S46" s="50" t="n">
        <f aca="false">ROUND(R46/$O46*100,0)</f>
        <v>65</v>
      </c>
      <c r="T46" s="54"/>
      <c r="U46" s="50" t="n">
        <f aca="false">ROUND(T46/$O46*100,0)</f>
        <v>0</v>
      </c>
      <c r="V46" s="54"/>
      <c r="W46" s="50" t="n">
        <f aca="false">ROUND(V46/$O46*100,0)</f>
        <v>0</v>
      </c>
    </row>
    <row r="47" customFormat="false" ht="12.8" hidden="false" customHeight="false" outlineLevel="0" collapsed="false">
      <c r="A47" s="82" t="n">
        <v>10400</v>
      </c>
      <c r="B47" s="83" t="s">
        <v>199</v>
      </c>
      <c r="C47" s="72" t="n">
        <v>610</v>
      </c>
      <c r="D47" s="73"/>
      <c r="E47" s="91" t="n">
        <v>41</v>
      </c>
      <c r="F47" s="74" t="s">
        <v>102</v>
      </c>
      <c r="G47" s="43" t="s">
        <v>176</v>
      </c>
      <c r="H47" s="45" t="n">
        <f aca="false">SUM(H43:H46)</f>
        <v>37925</v>
      </c>
      <c r="I47" s="45" t="n">
        <f aca="false">SUM(I43:I46)</f>
        <v>36123</v>
      </c>
      <c r="J47" s="45" t="n">
        <f aca="false">SUM(J43:J46)</f>
        <v>36567</v>
      </c>
      <c r="K47" s="45" t="n">
        <f aca="false">SUM(K43:K46)</f>
        <v>0</v>
      </c>
      <c r="L47" s="45" t="n">
        <f aca="false">SUM(L43:L46)</f>
        <v>0</v>
      </c>
      <c r="M47" s="45" t="n">
        <f aca="false">SUM(M43:M46)</f>
        <v>0</v>
      </c>
      <c r="N47" s="45" t="n">
        <f aca="false">SUM(N43:N46)</f>
        <v>0</v>
      </c>
      <c r="O47" s="45" t="n">
        <f aca="false">SUM(O43:O46)</f>
        <v>37925</v>
      </c>
      <c r="P47" s="49" t="n">
        <f aca="false">SUM(P43:P46)</f>
        <v>11834.29</v>
      </c>
      <c r="Q47" s="50" t="n">
        <f aca="false">ROUND(P47/$O47*100,0)</f>
        <v>31</v>
      </c>
      <c r="R47" s="45" t="n">
        <f aca="false">SUM(R43:R46)</f>
        <v>17126.99</v>
      </c>
      <c r="S47" s="50" t="n">
        <f aca="false">ROUND(R47/$O47*100,0)</f>
        <v>45</v>
      </c>
      <c r="T47" s="45" t="n">
        <f aca="false">SUM(T43:T46)</f>
        <v>0</v>
      </c>
      <c r="U47" s="50" t="n">
        <f aca="false">ROUND(T47/$O47*100,0)</f>
        <v>0</v>
      </c>
      <c r="V47" s="45" t="n">
        <f aca="false">SUM(V43:V46)</f>
        <v>0</v>
      </c>
      <c r="W47" s="50" t="n">
        <f aca="false">ROUND(V47/$O47*100,0)</f>
        <v>0</v>
      </c>
    </row>
    <row r="48" customFormat="false" ht="12.8" hidden="false" customHeight="false" outlineLevel="0" collapsed="false">
      <c r="A48" s="82" t="n">
        <v>10400</v>
      </c>
      <c r="B48" s="83" t="s">
        <v>199</v>
      </c>
      <c r="C48" s="72" t="n">
        <v>621</v>
      </c>
      <c r="D48" s="73"/>
      <c r="E48" s="91" t="n">
        <v>41</v>
      </c>
      <c r="F48" s="74" t="s">
        <v>102</v>
      </c>
      <c r="G48" s="43" t="s">
        <v>177</v>
      </c>
      <c r="H48" s="45" t="n">
        <v>1996</v>
      </c>
      <c r="I48" s="45" t="n">
        <v>2036</v>
      </c>
      <c r="J48" s="45" t="n">
        <v>2077</v>
      </c>
      <c r="K48" s="47"/>
      <c r="L48" s="47"/>
      <c r="M48" s="47"/>
      <c r="N48" s="47"/>
      <c r="O48" s="45" t="n">
        <f aca="false">H48+SUM(K48:N48)</f>
        <v>1996</v>
      </c>
      <c r="P48" s="49" t="n">
        <v>719.34</v>
      </c>
      <c r="Q48" s="50" t="n">
        <f aca="false">ROUND(P48/$O48*100,0)</f>
        <v>36</v>
      </c>
      <c r="R48" s="47" t="n">
        <v>998.3</v>
      </c>
      <c r="S48" s="50" t="n">
        <f aca="false">ROUND(R48/$O48*100,0)</f>
        <v>50</v>
      </c>
      <c r="T48" s="47"/>
      <c r="U48" s="50" t="n">
        <f aca="false">ROUND(T48/$O48*100,0)</f>
        <v>0</v>
      </c>
      <c r="V48" s="47"/>
      <c r="W48" s="50" t="n">
        <f aca="false">ROUND(V48/$O48*100,0)</f>
        <v>0</v>
      </c>
    </row>
    <row r="49" customFormat="false" ht="12.8" hidden="false" customHeight="false" outlineLevel="0" collapsed="false">
      <c r="A49" s="82" t="n">
        <v>10400</v>
      </c>
      <c r="B49" s="83" t="s">
        <v>199</v>
      </c>
      <c r="C49" s="72" t="n">
        <v>623</v>
      </c>
      <c r="D49" s="73"/>
      <c r="E49" s="91" t="n">
        <v>41</v>
      </c>
      <c r="F49" s="74" t="s">
        <v>102</v>
      </c>
      <c r="G49" s="43" t="s">
        <v>178</v>
      </c>
      <c r="H49" s="45" t="n">
        <v>1355</v>
      </c>
      <c r="I49" s="45" t="n">
        <v>1382</v>
      </c>
      <c r="J49" s="45" t="n">
        <v>1410</v>
      </c>
      <c r="K49" s="47"/>
      <c r="L49" s="47"/>
      <c r="M49" s="47"/>
      <c r="N49" s="47"/>
      <c r="O49" s="45" t="n">
        <f aca="false">H49+SUM(K49:N49)</f>
        <v>1355</v>
      </c>
      <c r="P49" s="49" t="n">
        <v>342.45</v>
      </c>
      <c r="Q49" s="50" t="n">
        <f aca="false">ROUND(P49/$O49*100,0)</f>
        <v>25</v>
      </c>
      <c r="R49" s="47" t="n">
        <v>565.15</v>
      </c>
      <c r="S49" s="50" t="n">
        <f aca="false">ROUND(R49/$O49*100,0)</f>
        <v>42</v>
      </c>
      <c r="T49" s="47"/>
      <c r="U49" s="50" t="n">
        <f aca="false">ROUND(T49/$O49*100,0)</f>
        <v>0</v>
      </c>
      <c r="V49" s="47"/>
      <c r="W49" s="50" t="n">
        <f aca="false">ROUND(V49/$O49*100,0)</f>
        <v>0</v>
      </c>
    </row>
    <row r="50" customFormat="false" ht="12.8" hidden="false" customHeight="false" outlineLevel="0" collapsed="false">
      <c r="A50" s="82" t="n">
        <v>10400</v>
      </c>
      <c r="B50" s="83" t="s">
        <v>199</v>
      </c>
      <c r="C50" s="72" t="n">
        <v>625001</v>
      </c>
      <c r="D50" s="73"/>
      <c r="E50" s="91" t="n">
        <v>41</v>
      </c>
      <c r="F50" s="74" t="s">
        <v>102</v>
      </c>
      <c r="G50" s="43" t="s">
        <v>179</v>
      </c>
      <c r="H50" s="45" t="n">
        <v>539</v>
      </c>
      <c r="I50" s="45" t="n">
        <v>550</v>
      </c>
      <c r="J50" s="45" t="n">
        <v>561</v>
      </c>
      <c r="K50" s="47"/>
      <c r="L50" s="47"/>
      <c r="M50" s="47"/>
      <c r="N50" s="47"/>
      <c r="O50" s="45" t="n">
        <f aca="false">H50+SUM(K50:N50)</f>
        <v>539</v>
      </c>
      <c r="P50" s="49" t="n">
        <v>167</v>
      </c>
      <c r="Q50" s="50" t="n">
        <f aca="false">ROUND(P50/$O50*100,0)</f>
        <v>31</v>
      </c>
      <c r="R50" s="47" t="n">
        <v>248.24</v>
      </c>
      <c r="S50" s="50" t="n">
        <f aca="false">ROUND(R50/$O50*100,0)</f>
        <v>46</v>
      </c>
      <c r="T50" s="47"/>
      <c r="U50" s="50" t="n">
        <f aca="false">ROUND(T50/$O50*100,0)</f>
        <v>0</v>
      </c>
      <c r="V50" s="47"/>
      <c r="W50" s="50" t="n">
        <f aca="false">ROUND(V50/$O50*100,0)</f>
        <v>0</v>
      </c>
    </row>
    <row r="51" customFormat="false" ht="12.8" hidden="false" customHeight="false" outlineLevel="0" collapsed="false">
      <c r="A51" s="82" t="n">
        <v>10400</v>
      </c>
      <c r="B51" s="83" t="s">
        <v>199</v>
      </c>
      <c r="C51" s="72" t="n">
        <v>625002</v>
      </c>
      <c r="D51" s="73"/>
      <c r="E51" s="91" t="n">
        <v>41</v>
      </c>
      <c r="F51" s="74" t="s">
        <v>102</v>
      </c>
      <c r="G51" s="43" t="s">
        <v>180</v>
      </c>
      <c r="H51" s="45" t="n">
        <v>5394</v>
      </c>
      <c r="I51" s="45" t="n">
        <v>5502</v>
      </c>
      <c r="J51" s="45" t="n">
        <v>5612</v>
      </c>
      <c r="K51" s="47"/>
      <c r="L51" s="47"/>
      <c r="M51" s="47"/>
      <c r="N51" s="47"/>
      <c r="O51" s="45" t="n">
        <f aca="false">H51+SUM(K51:N51)</f>
        <v>5394</v>
      </c>
      <c r="P51" s="49" t="n">
        <v>1670.79</v>
      </c>
      <c r="Q51" s="50" t="n">
        <f aca="false">ROUND(P51/$O51*100,0)</f>
        <v>31</v>
      </c>
      <c r="R51" s="47" t="n">
        <v>2483.63</v>
      </c>
      <c r="S51" s="50" t="n">
        <f aca="false">ROUND(R51/$O51*100,0)</f>
        <v>46</v>
      </c>
      <c r="T51" s="47"/>
      <c r="U51" s="50" t="n">
        <f aca="false">ROUND(T51/$O51*100,0)</f>
        <v>0</v>
      </c>
      <c r="V51" s="47"/>
      <c r="W51" s="50" t="n">
        <f aca="false">ROUND(V51/$O51*100,0)</f>
        <v>0</v>
      </c>
    </row>
    <row r="52" customFormat="false" ht="12.8" hidden="false" customHeight="false" outlineLevel="0" collapsed="false">
      <c r="A52" s="82" t="n">
        <v>10400</v>
      </c>
      <c r="B52" s="83" t="s">
        <v>199</v>
      </c>
      <c r="C52" s="72" t="n">
        <v>625003</v>
      </c>
      <c r="D52" s="73"/>
      <c r="E52" s="91" t="n">
        <v>41</v>
      </c>
      <c r="F52" s="74" t="s">
        <v>102</v>
      </c>
      <c r="G52" s="43" t="s">
        <v>181</v>
      </c>
      <c r="H52" s="45" t="n">
        <v>308</v>
      </c>
      <c r="I52" s="45" t="n">
        <v>314</v>
      </c>
      <c r="J52" s="45" t="n">
        <v>320</v>
      </c>
      <c r="K52" s="47"/>
      <c r="L52" s="47"/>
      <c r="M52" s="47"/>
      <c r="N52" s="47"/>
      <c r="O52" s="45" t="n">
        <f aca="false">H52+SUM(K52:N52)</f>
        <v>308</v>
      </c>
      <c r="P52" s="49" t="n">
        <v>95.42</v>
      </c>
      <c r="Q52" s="50" t="n">
        <f aca="false">ROUND(P52/$O52*100,0)</f>
        <v>31</v>
      </c>
      <c r="R52" s="47" t="n">
        <v>141.84</v>
      </c>
      <c r="S52" s="50" t="n">
        <f aca="false">ROUND(R52/$O52*100,0)</f>
        <v>46</v>
      </c>
      <c r="T52" s="47"/>
      <c r="U52" s="50" t="n">
        <f aca="false">ROUND(T52/$O52*100,0)</f>
        <v>0</v>
      </c>
      <c r="V52" s="47"/>
      <c r="W52" s="50" t="n">
        <f aca="false">ROUND(V52/$O52*100,0)</f>
        <v>0</v>
      </c>
    </row>
    <row r="53" customFormat="false" ht="12.8" hidden="false" customHeight="false" outlineLevel="0" collapsed="false">
      <c r="A53" s="82" t="n">
        <v>10400</v>
      </c>
      <c r="B53" s="83" t="s">
        <v>199</v>
      </c>
      <c r="C53" s="72" t="n">
        <v>625004</v>
      </c>
      <c r="D53" s="73"/>
      <c r="E53" s="91" t="n">
        <v>41</v>
      </c>
      <c r="F53" s="74" t="s">
        <v>102</v>
      </c>
      <c r="G53" s="43" t="s">
        <v>182</v>
      </c>
      <c r="H53" s="45" t="n">
        <v>1156</v>
      </c>
      <c r="I53" s="45" t="n">
        <v>1179</v>
      </c>
      <c r="J53" s="45" t="n">
        <v>1203</v>
      </c>
      <c r="K53" s="47"/>
      <c r="L53" s="47"/>
      <c r="M53" s="47"/>
      <c r="N53" s="47"/>
      <c r="O53" s="45" t="n">
        <f aca="false">H53+SUM(K53:N53)</f>
        <v>1156</v>
      </c>
      <c r="P53" s="49" t="n">
        <v>357.99</v>
      </c>
      <c r="Q53" s="50" t="n">
        <f aca="false">ROUND(P53/$O53*100,0)</f>
        <v>31</v>
      </c>
      <c r="R53" s="47" t="n">
        <v>532.15</v>
      </c>
      <c r="S53" s="50" t="n">
        <f aca="false">ROUND(R53/$O53*100,0)</f>
        <v>46</v>
      </c>
      <c r="T53" s="47"/>
      <c r="U53" s="50" t="n">
        <f aca="false">ROUND(T53/$O53*100,0)</f>
        <v>0</v>
      </c>
      <c r="V53" s="47"/>
      <c r="W53" s="50" t="n">
        <f aca="false">ROUND(V53/$O53*100,0)</f>
        <v>0</v>
      </c>
    </row>
    <row r="54" customFormat="false" ht="12.8" hidden="false" customHeight="false" outlineLevel="0" collapsed="false">
      <c r="A54" s="82" t="n">
        <v>10400</v>
      </c>
      <c r="B54" s="83" t="s">
        <v>199</v>
      </c>
      <c r="C54" s="72" t="n">
        <v>625005</v>
      </c>
      <c r="D54" s="73"/>
      <c r="E54" s="91" t="n">
        <v>41</v>
      </c>
      <c r="F54" s="74" t="s">
        <v>102</v>
      </c>
      <c r="G54" s="43" t="s">
        <v>183</v>
      </c>
      <c r="H54" s="45" t="n">
        <v>385</v>
      </c>
      <c r="I54" s="45" t="n">
        <v>393</v>
      </c>
      <c r="J54" s="45" t="n">
        <v>401</v>
      </c>
      <c r="K54" s="47"/>
      <c r="L54" s="47"/>
      <c r="M54" s="47"/>
      <c r="N54" s="47"/>
      <c r="O54" s="45" t="n">
        <f aca="false">H54+SUM(K54:N54)</f>
        <v>385</v>
      </c>
      <c r="P54" s="49" t="n">
        <v>119.3</v>
      </c>
      <c r="Q54" s="50" t="n">
        <f aca="false">ROUND(P54/$O54*100,0)</f>
        <v>31</v>
      </c>
      <c r="R54" s="47" t="n">
        <v>177.34</v>
      </c>
      <c r="S54" s="50" t="n">
        <f aca="false">ROUND(R54/$O54*100,0)</f>
        <v>46</v>
      </c>
      <c r="T54" s="47"/>
      <c r="U54" s="50" t="n">
        <f aca="false">ROUND(T54/$O54*100,0)</f>
        <v>0</v>
      </c>
      <c r="V54" s="47"/>
      <c r="W54" s="50" t="n">
        <f aca="false">ROUND(V54/$O54*100,0)</f>
        <v>0</v>
      </c>
    </row>
    <row r="55" customFormat="false" ht="12.8" hidden="false" customHeight="false" outlineLevel="0" collapsed="false">
      <c r="A55" s="82" t="n">
        <v>10400</v>
      </c>
      <c r="B55" s="83" t="s">
        <v>199</v>
      </c>
      <c r="C55" s="72" t="n">
        <v>625007</v>
      </c>
      <c r="D55" s="73"/>
      <c r="E55" s="91" t="n">
        <v>41</v>
      </c>
      <c r="F55" s="74" t="s">
        <v>102</v>
      </c>
      <c r="G55" s="43" t="s">
        <v>184</v>
      </c>
      <c r="H55" s="45" t="n">
        <v>1830</v>
      </c>
      <c r="I55" s="45" t="n">
        <v>1867</v>
      </c>
      <c r="J55" s="45" t="n">
        <v>1904</v>
      </c>
      <c r="K55" s="47"/>
      <c r="L55" s="47"/>
      <c r="M55" s="47"/>
      <c r="N55" s="47"/>
      <c r="O55" s="45" t="n">
        <f aca="false">H55+SUM(K55:N55)</f>
        <v>1830</v>
      </c>
      <c r="P55" s="49" t="n">
        <v>566.85</v>
      </c>
      <c r="Q55" s="50" t="n">
        <f aca="false">ROUND(P55/$O55*100,0)</f>
        <v>31</v>
      </c>
      <c r="R55" s="47" t="n">
        <v>842.62</v>
      </c>
      <c r="S55" s="50" t="n">
        <f aca="false">ROUND(R55/$O55*100,0)</f>
        <v>46</v>
      </c>
      <c r="T55" s="47"/>
      <c r="U55" s="50" t="n">
        <f aca="false">ROUND(T55/$O55*100,0)</f>
        <v>0</v>
      </c>
      <c r="V55" s="47"/>
      <c r="W55" s="50" t="n">
        <f aca="false">ROUND(V55/$O55*100,0)</f>
        <v>0</v>
      </c>
    </row>
    <row r="56" customFormat="false" ht="12.8" hidden="false" customHeight="false" outlineLevel="0" collapsed="false">
      <c r="A56" s="82" t="n">
        <v>10400</v>
      </c>
      <c r="B56" s="83" t="s">
        <v>199</v>
      </c>
      <c r="C56" s="72" t="n">
        <v>627</v>
      </c>
      <c r="D56" s="73"/>
      <c r="E56" s="91" t="n">
        <v>41</v>
      </c>
      <c r="F56" s="74" t="s">
        <v>102</v>
      </c>
      <c r="G56" s="43" t="s">
        <v>185</v>
      </c>
      <c r="H56" s="45" t="n">
        <v>500</v>
      </c>
      <c r="I56" s="45" t="n">
        <v>500</v>
      </c>
      <c r="J56" s="45" t="n">
        <v>500</v>
      </c>
      <c r="K56" s="47"/>
      <c r="L56" s="47"/>
      <c r="M56" s="47"/>
      <c r="N56" s="47"/>
      <c r="O56" s="45" t="n">
        <f aca="false">H56+SUM(K56:N56)</f>
        <v>500</v>
      </c>
      <c r="P56" s="49" t="n">
        <v>135.9</v>
      </c>
      <c r="Q56" s="50" t="n">
        <f aca="false">ROUND(P56/$O56*100,0)</f>
        <v>27</v>
      </c>
      <c r="R56" s="47" t="n">
        <v>207.48</v>
      </c>
      <c r="S56" s="50" t="n">
        <f aca="false">ROUND(R56/$O56*100,0)</f>
        <v>41</v>
      </c>
      <c r="T56" s="47"/>
      <c r="U56" s="50" t="n">
        <f aca="false">ROUND(T56/$O56*100,0)</f>
        <v>0</v>
      </c>
      <c r="V56" s="47"/>
      <c r="W56" s="50" t="n">
        <f aca="false">ROUND(V56/$O56*100,0)</f>
        <v>0</v>
      </c>
    </row>
    <row r="57" customFormat="false" ht="12.8" hidden="false" customHeight="false" outlineLevel="0" collapsed="false">
      <c r="A57" s="82" t="n">
        <v>10400</v>
      </c>
      <c r="B57" s="83" t="s">
        <v>199</v>
      </c>
      <c r="C57" s="72" t="n">
        <v>620</v>
      </c>
      <c r="D57" s="73"/>
      <c r="E57" s="91" t="n">
        <v>41</v>
      </c>
      <c r="F57" s="74" t="s">
        <v>102</v>
      </c>
      <c r="G57" s="43" t="s">
        <v>186</v>
      </c>
      <c r="H57" s="45" t="n">
        <f aca="false">SUM(H48:H56)</f>
        <v>13463</v>
      </c>
      <c r="I57" s="45" t="n">
        <f aca="false">SUM(I48:I56)</f>
        <v>13723</v>
      </c>
      <c r="J57" s="45" t="n">
        <f aca="false">SUM(J48:J56)</f>
        <v>13988</v>
      </c>
      <c r="K57" s="45" t="n">
        <f aca="false">SUM(K48:K56)</f>
        <v>0</v>
      </c>
      <c r="L57" s="45" t="n">
        <f aca="false">SUM(L48:L56)</f>
        <v>0</v>
      </c>
      <c r="M57" s="45" t="n">
        <f aca="false">SUM(M48:M56)</f>
        <v>0</v>
      </c>
      <c r="N57" s="45" t="n">
        <f aca="false">SUM(N48:N56)</f>
        <v>0</v>
      </c>
      <c r="O57" s="45" t="n">
        <f aca="false">SUM(O48:O56)</f>
        <v>13463</v>
      </c>
      <c r="P57" s="49" t="n">
        <f aca="false">SUM(P48:P56)</f>
        <v>4175.04</v>
      </c>
      <c r="Q57" s="50" t="n">
        <f aca="false">ROUND(P57/$O57*100,0)</f>
        <v>31</v>
      </c>
      <c r="R57" s="45" t="n">
        <f aca="false">SUM(R48:R56)</f>
        <v>6196.75</v>
      </c>
      <c r="S57" s="50" t="n">
        <f aca="false">ROUND(R57/$O57*100,0)</f>
        <v>46</v>
      </c>
      <c r="T57" s="45" t="n">
        <f aca="false">SUM(T48:T56)</f>
        <v>0</v>
      </c>
      <c r="U57" s="50" t="n">
        <f aca="false">ROUND(T57/$O57*100,0)</f>
        <v>0</v>
      </c>
      <c r="V57" s="45" t="n">
        <f aca="false">SUM(V48:V56)</f>
        <v>0</v>
      </c>
      <c r="W57" s="50" t="n">
        <f aca="false">ROUND(V57/$O57*100,0)</f>
        <v>0</v>
      </c>
    </row>
    <row r="58" customFormat="false" ht="12.8" hidden="false" customHeight="false" outlineLevel="0" collapsed="false">
      <c r="A58" s="82" t="n">
        <v>10400</v>
      </c>
      <c r="B58" s="83" t="s">
        <v>199</v>
      </c>
      <c r="C58" s="72" t="n">
        <v>631001</v>
      </c>
      <c r="D58" s="73"/>
      <c r="E58" s="72" t="n">
        <v>41</v>
      </c>
      <c r="F58" s="74" t="s">
        <v>102</v>
      </c>
      <c r="G58" s="43" t="s">
        <v>206</v>
      </c>
      <c r="H58" s="45" t="n">
        <v>10</v>
      </c>
      <c r="I58" s="45" t="n">
        <f aca="false">H58</f>
        <v>10</v>
      </c>
      <c r="J58" s="45" t="n">
        <f aca="false">I58</f>
        <v>10</v>
      </c>
      <c r="K58" s="47"/>
      <c r="L58" s="47"/>
      <c r="M58" s="47"/>
      <c r="N58" s="47"/>
      <c r="O58" s="45" t="n">
        <f aca="false">H58+SUM(K58:N58)</f>
        <v>10</v>
      </c>
      <c r="P58" s="49" t="n">
        <v>0</v>
      </c>
      <c r="Q58" s="50" t="n">
        <f aca="false">ROUND(P58/$O58*100,0)</f>
        <v>0</v>
      </c>
      <c r="R58" s="47" t="n">
        <v>0</v>
      </c>
      <c r="S58" s="50" t="n">
        <f aca="false">ROUND(R58/$O58*100,0)</f>
        <v>0</v>
      </c>
      <c r="T58" s="47"/>
      <c r="U58" s="50" t="n">
        <f aca="false">ROUND(T58/$O58*100,0)</f>
        <v>0</v>
      </c>
      <c r="V58" s="47"/>
      <c r="W58" s="50" t="n">
        <f aca="false">ROUND(V58/$O58*100,0)</f>
        <v>0</v>
      </c>
    </row>
    <row r="59" customFormat="false" ht="12.8" hidden="false" customHeight="false" outlineLevel="0" collapsed="false">
      <c r="A59" s="82" t="n">
        <v>10400</v>
      </c>
      <c r="B59" s="83" t="s">
        <v>199</v>
      </c>
      <c r="C59" s="78" t="n">
        <v>632003</v>
      </c>
      <c r="D59" s="86"/>
      <c r="E59" s="72" t="n">
        <v>41</v>
      </c>
      <c r="F59" s="79" t="s">
        <v>102</v>
      </c>
      <c r="G59" s="56" t="s">
        <v>187</v>
      </c>
      <c r="H59" s="45" t="n">
        <v>400</v>
      </c>
      <c r="I59" s="45" t="n">
        <f aca="false">H59</f>
        <v>400</v>
      </c>
      <c r="J59" s="45" t="n">
        <f aca="false">I59</f>
        <v>400</v>
      </c>
      <c r="K59" s="47" t="n">
        <v>300</v>
      </c>
      <c r="L59" s="47"/>
      <c r="M59" s="47"/>
      <c r="N59" s="47"/>
      <c r="O59" s="45" t="n">
        <f aca="false">H59+SUM(K59:N59)</f>
        <v>700</v>
      </c>
      <c r="P59" s="49" t="n">
        <v>124.55</v>
      </c>
      <c r="Q59" s="50" t="n">
        <f aca="false">ROUND(P59/$O59*100,0)</f>
        <v>18</v>
      </c>
      <c r="R59" s="47" t="n">
        <v>457.25</v>
      </c>
      <c r="S59" s="50" t="n">
        <f aca="false">ROUND(R59/$O59*100,0)</f>
        <v>65</v>
      </c>
      <c r="T59" s="47"/>
      <c r="U59" s="50" t="n">
        <f aca="false">ROUND(T59/$O59*100,0)</f>
        <v>0</v>
      </c>
      <c r="V59" s="47"/>
      <c r="W59" s="50" t="n">
        <f aca="false">ROUND(V59/$O59*100,0)</f>
        <v>0</v>
      </c>
    </row>
    <row r="60" customFormat="false" ht="12.8" hidden="false" customHeight="false" outlineLevel="0" collapsed="false">
      <c r="A60" s="82" t="n">
        <v>10400</v>
      </c>
      <c r="B60" s="83" t="s">
        <v>199</v>
      </c>
      <c r="C60" s="72" t="n">
        <v>633006</v>
      </c>
      <c r="D60" s="73"/>
      <c r="E60" s="72" t="n">
        <v>41</v>
      </c>
      <c r="F60" s="74" t="s">
        <v>102</v>
      </c>
      <c r="G60" s="43" t="s">
        <v>188</v>
      </c>
      <c r="H60" s="45" t="n">
        <v>330</v>
      </c>
      <c r="I60" s="45" t="n">
        <f aca="false">H60</f>
        <v>330</v>
      </c>
      <c r="J60" s="45" t="n">
        <f aca="false">I60</f>
        <v>330</v>
      </c>
      <c r="K60" s="47"/>
      <c r="L60" s="47"/>
      <c r="M60" s="47"/>
      <c r="N60" s="47"/>
      <c r="O60" s="45" t="n">
        <f aca="false">H60+SUM(K60:N60)</f>
        <v>330</v>
      </c>
      <c r="P60" s="49" t="n">
        <v>132</v>
      </c>
      <c r="Q60" s="50" t="n">
        <f aca="false">ROUND(P60/$O60*100,0)</f>
        <v>40</v>
      </c>
      <c r="R60" s="47" t="n">
        <v>146</v>
      </c>
      <c r="S60" s="50" t="n">
        <f aca="false">ROUND(R60/$O60*100,0)</f>
        <v>44</v>
      </c>
      <c r="T60" s="47"/>
      <c r="U60" s="50" t="n">
        <f aca="false">ROUND(T60/$O60*100,0)</f>
        <v>0</v>
      </c>
      <c r="V60" s="47"/>
      <c r="W60" s="50" t="n">
        <f aca="false">ROUND(V60/$O60*100,0)</f>
        <v>0</v>
      </c>
    </row>
    <row r="61" customFormat="false" ht="12.8" hidden="false" customHeight="false" outlineLevel="0" collapsed="false">
      <c r="A61" s="82" t="n">
        <v>10400</v>
      </c>
      <c r="B61" s="83" t="s">
        <v>199</v>
      </c>
      <c r="C61" s="72" t="n">
        <v>637004</v>
      </c>
      <c r="D61" s="73"/>
      <c r="E61" s="72" t="n">
        <v>41</v>
      </c>
      <c r="F61" s="74" t="s">
        <v>102</v>
      </c>
      <c r="G61" s="43" t="s">
        <v>207</v>
      </c>
      <c r="H61" s="45" t="n">
        <v>0</v>
      </c>
      <c r="I61" s="45" t="n">
        <f aca="false">H61</f>
        <v>0</v>
      </c>
      <c r="J61" s="45" t="n">
        <f aca="false">I61</f>
        <v>0</v>
      </c>
      <c r="K61" s="47"/>
      <c r="L61" s="47"/>
      <c r="M61" s="47"/>
      <c r="N61" s="47"/>
      <c r="O61" s="45" t="n">
        <f aca="false">H61+SUM(K61:N61)</f>
        <v>0</v>
      </c>
      <c r="P61" s="49" t="n">
        <v>0</v>
      </c>
      <c r="Q61" s="50" t="e">
        <f aca="false">ROUND(P61/$O61*100,0)</f>
        <v>#DIV/0!</v>
      </c>
      <c r="R61" s="47" t="n">
        <v>173</v>
      </c>
      <c r="S61" s="50" t="e">
        <f aca="false">ROUND(R61/$O61*100,0)</f>
        <v>#DIV/0!</v>
      </c>
      <c r="T61" s="47"/>
      <c r="U61" s="50" t="e">
        <f aca="false">ROUND(T61/$O61*100,0)</f>
        <v>#DIV/0!</v>
      </c>
      <c r="V61" s="47"/>
      <c r="W61" s="50" t="e">
        <f aca="false">ROUND(V61/$O61*100,0)</f>
        <v>#DIV/0!</v>
      </c>
    </row>
    <row r="62" customFormat="false" ht="12.8" hidden="false" customHeight="false" outlineLevel="0" collapsed="false">
      <c r="A62" s="82" t="n">
        <v>10400</v>
      </c>
      <c r="B62" s="83" t="s">
        <v>199</v>
      </c>
      <c r="C62" s="72" t="n">
        <v>637012</v>
      </c>
      <c r="D62" s="73" t="n">
        <v>1</v>
      </c>
      <c r="E62" s="72" t="n">
        <v>41</v>
      </c>
      <c r="F62" s="74" t="s">
        <v>102</v>
      </c>
      <c r="G62" s="43" t="s">
        <v>208</v>
      </c>
      <c r="H62" s="45" t="n">
        <v>620</v>
      </c>
      <c r="I62" s="45" t="n">
        <f aca="false">H62</f>
        <v>620</v>
      </c>
      <c r="J62" s="45" t="n">
        <f aca="false">I62</f>
        <v>620</v>
      </c>
      <c r="K62" s="47"/>
      <c r="L62" s="47"/>
      <c r="M62" s="47"/>
      <c r="N62" s="47"/>
      <c r="O62" s="45" t="n">
        <f aca="false">H62+SUM(K62:N62)</f>
        <v>620</v>
      </c>
      <c r="P62" s="49" t="n">
        <v>108.15</v>
      </c>
      <c r="Q62" s="50" t="n">
        <f aca="false">ROUND(P62/$O62*100,0)</f>
        <v>17</v>
      </c>
      <c r="R62" s="47" t="n">
        <v>145.65</v>
      </c>
      <c r="S62" s="50" t="n">
        <f aca="false">ROUND(R62/$O62*100,0)</f>
        <v>23</v>
      </c>
      <c r="T62" s="47"/>
      <c r="U62" s="50" t="n">
        <f aca="false">ROUND(T62/$O62*100,0)</f>
        <v>0</v>
      </c>
      <c r="V62" s="47"/>
      <c r="W62" s="50" t="n">
        <f aca="false">ROUND(V62/$O62*100,0)</f>
        <v>0</v>
      </c>
    </row>
    <row r="63" customFormat="false" ht="12.8" hidden="false" customHeight="false" outlineLevel="0" collapsed="false">
      <c r="A63" s="82" t="n">
        <v>10400</v>
      </c>
      <c r="B63" s="83" t="s">
        <v>199</v>
      </c>
      <c r="C63" s="72" t="n">
        <v>637012</v>
      </c>
      <c r="D63" s="73" t="n">
        <v>2</v>
      </c>
      <c r="E63" s="72" t="n">
        <v>41</v>
      </c>
      <c r="F63" s="74" t="s">
        <v>102</v>
      </c>
      <c r="G63" s="43" t="s">
        <v>209</v>
      </c>
      <c r="H63" s="45" t="n">
        <v>0</v>
      </c>
      <c r="I63" s="45" t="n">
        <f aca="false">H63</f>
        <v>0</v>
      </c>
      <c r="J63" s="45" t="n">
        <f aca="false">I63</f>
        <v>0</v>
      </c>
      <c r="K63" s="47" t="n">
        <v>150</v>
      </c>
      <c r="L63" s="47"/>
      <c r="M63" s="47"/>
      <c r="N63" s="47"/>
      <c r="O63" s="45" t="n">
        <f aca="false">H63+SUM(K63:N63)</f>
        <v>150</v>
      </c>
      <c r="P63" s="49" t="n">
        <v>36.54</v>
      </c>
      <c r="Q63" s="50" t="n">
        <f aca="false">ROUND(P63/$O63*100,0)</f>
        <v>24</v>
      </c>
      <c r="R63" s="47" t="n">
        <v>75.49</v>
      </c>
      <c r="S63" s="50" t="n">
        <f aca="false">ROUND(R63/$O63*100,0)</f>
        <v>50</v>
      </c>
      <c r="T63" s="47"/>
      <c r="U63" s="50" t="n">
        <f aca="false">ROUND(T63/$O63*100,0)</f>
        <v>0</v>
      </c>
      <c r="V63" s="47"/>
      <c r="W63" s="50" t="n">
        <f aca="false">ROUND(V63/$O63*100,0)</f>
        <v>0</v>
      </c>
    </row>
    <row r="64" customFormat="false" ht="12.8" hidden="false" customHeight="false" outlineLevel="0" collapsed="false">
      <c r="A64" s="92" t="n">
        <v>10400</v>
      </c>
      <c r="B64" s="83" t="s">
        <v>199</v>
      </c>
      <c r="C64" s="72" t="n">
        <v>637014</v>
      </c>
      <c r="D64" s="73"/>
      <c r="E64" s="72" t="n">
        <v>41</v>
      </c>
      <c r="F64" s="74" t="s">
        <v>102</v>
      </c>
      <c r="G64" s="43" t="s">
        <v>191</v>
      </c>
      <c r="H64" s="45" t="n">
        <v>2128</v>
      </c>
      <c r="I64" s="46" t="n">
        <f aca="false">ROUND((250*3-3*30)*3.2,0)</f>
        <v>2112</v>
      </c>
      <c r="J64" s="46" t="n">
        <f aca="false">ROUND((247*3-3*30)*3.2,0)</f>
        <v>2083</v>
      </c>
      <c r="K64" s="47"/>
      <c r="L64" s="47"/>
      <c r="M64" s="47"/>
      <c r="N64" s="47"/>
      <c r="O64" s="45" t="n">
        <f aca="false">H64+SUM(K64:N64)</f>
        <v>2128</v>
      </c>
      <c r="P64" s="49" t="n">
        <v>560</v>
      </c>
      <c r="Q64" s="50" t="n">
        <f aca="false">ROUND(P64/$O64*100,0)</f>
        <v>26</v>
      </c>
      <c r="R64" s="47" t="n">
        <v>1116.8</v>
      </c>
      <c r="S64" s="50" t="n">
        <f aca="false">ROUND(R64/$O64*100,0)</f>
        <v>52</v>
      </c>
      <c r="T64" s="47"/>
      <c r="U64" s="50" t="n">
        <f aca="false">ROUND(T64/$O64*100,0)</f>
        <v>0</v>
      </c>
      <c r="V64" s="47"/>
      <c r="W64" s="50" t="n">
        <f aca="false">ROUND(V64/$O64*100,0)</f>
        <v>0</v>
      </c>
    </row>
    <row r="65" customFormat="false" ht="12.8" hidden="false" customHeight="false" outlineLevel="0" collapsed="false">
      <c r="A65" s="82" t="n">
        <v>10400</v>
      </c>
      <c r="B65" s="83" t="s">
        <v>199</v>
      </c>
      <c r="C65" s="72" t="n">
        <v>637016</v>
      </c>
      <c r="D65" s="73"/>
      <c r="E65" s="72" t="n">
        <v>41</v>
      </c>
      <c r="F65" s="74" t="s">
        <v>102</v>
      </c>
      <c r="G65" s="43" t="s">
        <v>203</v>
      </c>
      <c r="H65" s="45" t="n">
        <v>420</v>
      </c>
      <c r="I65" s="46" t="n">
        <f aca="false">ROUND(H65*1.02,0)</f>
        <v>428</v>
      </c>
      <c r="J65" s="46" t="n">
        <f aca="false">ROUND(I65*1.02,0)</f>
        <v>437</v>
      </c>
      <c r="K65" s="47"/>
      <c r="L65" s="47"/>
      <c r="M65" s="47"/>
      <c r="N65" s="47"/>
      <c r="O65" s="45" t="n">
        <f aca="false">H65+SUM(K65:N65)</f>
        <v>420</v>
      </c>
      <c r="P65" s="49" t="n">
        <v>116.2</v>
      </c>
      <c r="Q65" s="50" t="n">
        <f aca="false">ROUND(P65/$O65*100,0)</f>
        <v>28</v>
      </c>
      <c r="R65" s="47" t="n">
        <v>183.07</v>
      </c>
      <c r="S65" s="50" t="n">
        <f aca="false">ROUND(R65/$O65*100,0)</f>
        <v>44</v>
      </c>
      <c r="T65" s="47"/>
      <c r="U65" s="50" t="n">
        <f aca="false">ROUND(T65/$O65*100,0)</f>
        <v>0</v>
      </c>
      <c r="V65" s="47"/>
      <c r="W65" s="50" t="n">
        <f aca="false">ROUND(V65/$O65*100,0)</f>
        <v>0</v>
      </c>
    </row>
    <row r="66" customFormat="false" ht="12.8" hidden="false" customHeight="false" outlineLevel="0" collapsed="false">
      <c r="A66" s="92" t="n">
        <v>10400</v>
      </c>
      <c r="B66" s="83" t="s">
        <v>199</v>
      </c>
      <c r="C66" s="72" t="n">
        <v>637031</v>
      </c>
      <c r="D66" s="73"/>
      <c r="E66" s="72" t="n">
        <v>41</v>
      </c>
      <c r="F66" s="74" t="s">
        <v>102</v>
      </c>
      <c r="G66" s="43" t="s">
        <v>210</v>
      </c>
      <c r="H66" s="45" t="n">
        <v>20</v>
      </c>
      <c r="I66" s="46" t="n">
        <v>0</v>
      </c>
      <c r="J66" s="46" t="n">
        <v>0</v>
      </c>
      <c r="K66" s="47"/>
      <c r="L66" s="47"/>
      <c r="M66" s="47"/>
      <c r="N66" s="47"/>
      <c r="O66" s="45" t="n">
        <f aca="false">H66+SUM(K66:N66)</f>
        <v>20</v>
      </c>
      <c r="P66" s="49" t="n">
        <v>0</v>
      </c>
      <c r="Q66" s="50" t="n">
        <f aca="false">ROUND(P66/$O66*100,0)</f>
        <v>0</v>
      </c>
      <c r="R66" s="47" t="n">
        <v>18.33</v>
      </c>
      <c r="S66" s="50" t="n">
        <f aca="false">ROUND(R66/$O66*100,0)</f>
        <v>92</v>
      </c>
      <c r="T66" s="47"/>
      <c r="U66" s="50" t="n">
        <f aca="false">ROUND(T66/$O66*100,0)</f>
        <v>0</v>
      </c>
      <c r="V66" s="47"/>
      <c r="W66" s="50" t="n">
        <f aca="false">ROUND(V66/$O66*100,0)</f>
        <v>0</v>
      </c>
    </row>
    <row r="67" customFormat="false" ht="12.8" hidden="false" customHeight="false" outlineLevel="0" collapsed="false">
      <c r="A67" s="92" t="n">
        <v>10400</v>
      </c>
      <c r="B67" s="83" t="s">
        <v>199</v>
      </c>
      <c r="C67" s="72" t="n">
        <v>637035</v>
      </c>
      <c r="D67" s="73"/>
      <c r="E67" s="72" t="n">
        <v>41</v>
      </c>
      <c r="F67" s="74" t="s">
        <v>102</v>
      </c>
      <c r="G67" s="43" t="s">
        <v>211</v>
      </c>
      <c r="H67" s="45" t="n">
        <v>15</v>
      </c>
      <c r="I67" s="46" t="n">
        <f aca="false">H67</f>
        <v>15</v>
      </c>
      <c r="J67" s="46" t="n">
        <f aca="false">I67</f>
        <v>15</v>
      </c>
      <c r="K67" s="47"/>
      <c r="L67" s="47"/>
      <c r="M67" s="47"/>
      <c r="N67" s="47"/>
      <c r="O67" s="45" t="n">
        <f aca="false">H67+SUM(K67:N67)</f>
        <v>15</v>
      </c>
      <c r="P67" s="49" t="n">
        <v>1.36</v>
      </c>
      <c r="Q67" s="50" t="n">
        <f aca="false">ROUND(P67/$O67*100,0)</f>
        <v>9</v>
      </c>
      <c r="R67" s="47" t="n">
        <v>1.8</v>
      </c>
      <c r="S67" s="50" t="n">
        <f aca="false">ROUND(R67/$O67*100,0)</f>
        <v>12</v>
      </c>
      <c r="T67" s="47"/>
      <c r="U67" s="50" t="n">
        <f aca="false">ROUND(T67/$O67*100,0)</f>
        <v>0</v>
      </c>
      <c r="V67" s="47"/>
      <c r="W67" s="50" t="n">
        <f aca="false">ROUND(V67/$O67*100,0)</f>
        <v>0</v>
      </c>
    </row>
    <row r="68" customFormat="false" ht="12.8" hidden="false" customHeight="false" outlineLevel="0" collapsed="false">
      <c r="A68" s="92" t="n">
        <v>10400</v>
      </c>
      <c r="B68" s="83" t="s">
        <v>199</v>
      </c>
      <c r="C68" s="72" t="n">
        <v>642012</v>
      </c>
      <c r="D68" s="73"/>
      <c r="E68" s="72" t="n">
        <v>41</v>
      </c>
      <c r="F68" s="74" t="s">
        <v>102</v>
      </c>
      <c r="G68" s="43" t="s">
        <v>194</v>
      </c>
      <c r="H68" s="45" t="n">
        <v>605</v>
      </c>
      <c r="I68" s="46" t="n">
        <v>0</v>
      </c>
      <c r="J68" s="46" t="n">
        <v>0</v>
      </c>
      <c r="K68" s="47" t="n">
        <v>49.3</v>
      </c>
      <c r="L68" s="47"/>
      <c r="M68" s="47"/>
      <c r="N68" s="47"/>
      <c r="O68" s="45" t="n">
        <f aca="false">H68+SUM(K68:N68)</f>
        <v>654.3</v>
      </c>
      <c r="P68" s="49" t="n">
        <v>0</v>
      </c>
      <c r="Q68" s="50" t="n">
        <f aca="false">ROUND(P68/$O68*100,0)</f>
        <v>0</v>
      </c>
      <c r="R68" s="47" t="n">
        <v>654.3</v>
      </c>
      <c r="S68" s="50" t="n">
        <f aca="false">ROUND(R68/$O68*100,0)</f>
        <v>100</v>
      </c>
      <c r="T68" s="47"/>
      <c r="U68" s="50" t="n">
        <f aca="false">ROUND(T68/$O68*100,0)</f>
        <v>0</v>
      </c>
      <c r="V68" s="47"/>
      <c r="W68" s="50" t="n">
        <f aca="false">ROUND(V68/$O68*100,0)</f>
        <v>0</v>
      </c>
    </row>
    <row r="69" customFormat="false" ht="12.8" hidden="false" customHeight="false" outlineLevel="0" collapsed="false">
      <c r="A69" s="93" t="n">
        <v>10400</v>
      </c>
      <c r="B69" s="70"/>
      <c r="C69" s="81"/>
      <c r="D69" s="71"/>
      <c r="E69" s="81"/>
      <c r="F69" s="70"/>
      <c r="G69" s="35" t="s">
        <v>34</v>
      </c>
      <c r="H69" s="41" t="n">
        <f aca="false">H47+SUM(H57:H68)</f>
        <v>55936</v>
      </c>
      <c r="I69" s="41" t="n">
        <f aca="false">I47+SUM(I57:I68)</f>
        <v>53761</v>
      </c>
      <c r="J69" s="41" t="n">
        <f aca="false">J47+SUM(J57:J68)</f>
        <v>54450</v>
      </c>
      <c r="K69" s="41" t="n">
        <f aca="false">K47+SUM(K57:K68)</f>
        <v>499.3</v>
      </c>
      <c r="L69" s="41" t="n">
        <f aca="false">L47+SUM(L57:L68)</f>
        <v>0</v>
      </c>
      <c r="M69" s="41" t="n">
        <f aca="false">M47+SUM(M57:M68)</f>
        <v>0</v>
      </c>
      <c r="N69" s="41" t="n">
        <f aca="false">N47+SUM(N57:N68)</f>
        <v>0</v>
      </c>
      <c r="O69" s="41" t="n">
        <f aca="false">O47+SUM(O57:O68)</f>
        <v>56435.3</v>
      </c>
      <c r="P69" s="37" t="n">
        <f aca="false">P47+SUM(P57:P68)</f>
        <v>17088.13</v>
      </c>
      <c r="Q69" s="40" t="n">
        <f aca="false">ROUND(P69/$O69*100,0)</f>
        <v>30</v>
      </c>
      <c r="R69" s="41" t="n">
        <f aca="false">R47+SUM(R57:R68)</f>
        <v>26295.43</v>
      </c>
      <c r="S69" s="40" t="n">
        <f aca="false">ROUND(R69/$O69*100,0)</f>
        <v>47</v>
      </c>
      <c r="T69" s="41" t="n">
        <f aca="false">T47+SUM(T57:T68)</f>
        <v>0</v>
      </c>
      <c r="U69" s="40" t="n">
        <f aca="false">ROUND(T69/$O69*100,0)</f>
        <v>0</v>
      </c>
      <c r="V69" s="41" t="n">
        <f aca="false">V47+SUM(V57:V68)</f>
        <v>0</v>
      </c>
      <c r="W69" s="40" t="n">
        <f aca="false">ROUND(V69/$O69*100,0)</f>
        <v>0</v>
      </c>
    </row>
    <row r="70" customFormat="false" ht="12.8" hidden="false" customHeight="false" outlineLevel="0" collapsed="false">
      <c r="A70" s="82" t="n">
        <v>10500</v>
      </c>
      <c r="B70" s="83" t="s">
        <v>174</v>
      </c>
      <c r="C70" s="72" t="n">
        <v>641006</v>
      </c>
      <c r="D70" s="73"/>
      <c r="E70" s="72" t="n">
        <v>111</v>
      </c>
      <c r="F70" s="74" t="s">
        <v>102</v>
      </c>
      <c r="G70" s="43" t="s">
        <v>150</v>
      </c>
      <c r="H70" s="45" t="n">
        <v>0</v>
      </c>
      <c r="I70" s="45" t="n">
        <f aca="false">ROUND(H70*1.02,0)</f>
        <v>0</v>
      </c>
      <c r="J70" s="45" t="n">
        <f aca="false">ROUND(I70*1.02,0)</f>
        <v>0</v>
      </c>
      <c r="K70" s="47" t="n">
        <v>2936.01</v>
      </c>
      <c r="L70" s="47"/>
      <c r="M70" s="47"/>
      <c r="N70" s="47"/>
      <c r="O70" s="45" t="n">
        <f aca="false">H70+SUM(K70:N70)</f>
        <v>2936.01</v>
      </c>
      <c r="P70" s="49" t="n">
        <v>734</v>
      </c>
      <c r="Q70" s="50" t="n">
        <f aca="false">ROUND(P70/$O70*100,0)</f>
        <v>25</v>
      </c>
      <c r="R70" s="47" t="n">
        <v>734</v>
      </c>
      <c r="S70" s="50" t="n">
        <f aca="false">ROUND(R70/$O70*100,0)</f>
        <v>25</v>
      </c>
      <c r="T70" s="47"/>
      <c r="U70" s="50" t="n">
        <f aca="false">ROUND(T70/$O70*100,0)</f>
        <v>0</v>
      </c>
      <c r="V70" s="47"/>
      <c r="W70" s="50" t="n">
        <f aca="false">ROUND(V70/$O70*100,0)</f>
        <v>0</v>
      </c>
    </row>
    <row r="71" customFormat="false" ht="12.8" hidden="false" customHeight="false" outlineLevel="0" collapsed="false">
      <c r="A71" s="82" t="n">
        <v>10500</v>
      </c>
      <c r="B71" s="83" t="s">
        <v>174</v>
      </c>
      <c r="C71" s="72" t="n">
        <v>641006</v>
      </c>
      <c r="D71" s="73"/>
      <c r="E71" s="72" t="n">
        <v>41</v>
      </c>
      <c r="F71" s="74" t="s">
        <v>102</v>
      </c>
      <c r="G71" s="43" t="s">
        <v>150</v>
      </c>
      <c r="H71" s="45" t="n">
        <v>9918</v>
      </c>
      <c r="I71" s="45" t="n">
        <f aca="false">ROUND(H71*1.02,0)</f>
        <v>10116</v>
      </c>
      <c r="J71" s="45" t="n">
        <f aca="false">ROUND(I71*1.02,0)</f>
        <v>10318</v>
      </c>
      <c r="K71" s="47" t="n">
        <v>-2936.01</v>
      </c>
      <c r="L71" s="47"/>
      <c r="M71" s="47"/>
      <c r="N71" s="47"/>
      <c r="O71" s="45" t="n">
        <f aca="false">H71+SUM(K71:N71)</f>
        <v>6981.99</v>
      </c>
      <c r="P71" s="49" t="n">
        <v>1262.22</v>
      </c>
      <c r="Q71" s="50" t="n">
        <f aca="false">ROUND(P71/$O71*100,0)</f>
        <v>18</v>
      </c>
      <c r="R71" s="47" t="n">
        <v>4568.22</v>
      </c>
      <c r="S71" s="50" t="n">
        <f aca="false">ROUND(R71/$O71*100,0)</f>
        <v>65</v>
      </c>
      <c r="T71" s="47"/>
      <c r="U71" s="50" t="n">
        <f aca="false">ROUND(T71/$O71*100,0)</f>
        <v>0</v>
      </c>
      <c r="V71" s="47"/>
      <c r="W71" s="50" t="n">
        <f aca="false">ROUND(V71/$O71*100,0)</f>
        <v>0</v>
      </c>
    </row>
    <row r="72" customFormat="false" ht="12.8" hidden="false" customHeight="false" outlineLevel="0" collapsed="false">
      <c r="A72" s="82" t="n">
        <v>10500</v>
      </c>
      <c r="B72" s="74" t="s">
        <v>212</v>
      </c>
      <c r="C72" s="72" t="n">
        <v>641006</v>
      </c>
      <c r="D72" s="73"/>
      <c r="E72" s="72" t="n">
        <v>41</v>
      </c>
      <c r="F72" s="74" t="s">
        <v>102</v>
      </c>
      <c r="G72" s="43" t="s">
        <v>213</v>
      </c>
      <c r="H72" s="45" t="n">
        <v>1000</v>
      </c>
      <c r="I72" s="45" t="n">
        <v>0</v>
      </c>
      <c r="J72" s="45" t="n">
        <f aca="false">ROUND(I72*1.02,0)</f>
        <v>0</v>
      </c>
      <c r="K72" s="47" t="n">
        <v>-553</v>
      </c>
      <c r="L72" s="47"/>
      <c r="M72" s="47"/>
      <c r="N72" s="47"/>
      <c r="O72" s="45" t="n">
        <f aca="false">H72+SUM(K72:N72)</f>
        <v>447</v>
      </c>
      <c r="P72" s="49" t="n">
        <v>223.5</v>
      </c>
      <c r="Q72" s="50" t="n">
        <f aca="false">ROUND(P72/$O72*100,0)</f>
        <v>50</v>
      </c>
      <c r="R72" s="47" t="n">
        <v>447</v>
      </c>
      <c r="S72" s="50" t="n">
        <f aca="false">ROUND(R72/$O72*100,0)</f>
        <v>100</v>
      </c>
      <c r="T72" s="47"/>
      <c r="U72" s="50" t="n">
        <f aca="false">ROUND(T72/$O72*100,0)</f>
        <v>0</v>
      </c>
      <c r="V72" s="47"/>
      <c r="W72" s="50" t="n">
        <f aca="false">ROUND(V72/$O72*100,0)</f>
        <v>0</v>
      </c>
    </row>
    <row r="73" customFormat="false" ht="12.8" hidden="false" customHeight="false" outlineLevel="0" collapsed="false">
      <c r="A73" s="82" t="n">
        <v>10500</v>
      </c>
      <c r="B73" s="74" t="s">
        <v>214</v>
      </c>
      <c r="C73" s="72" t="n">
        <v>641006</v>
      </c>
      <c r="D73" s="73"/>
      <c r="E73" s="72" t="n">
        <v>41</v>
      </c>
      <c r="F73" s="74" t="s">
        <v>102</v>
      </c>
      <c r="G73" s="43" t="s">
        <v>215</v>
      </c>
      <c r="H73" s="45" t="n">
        <v>400</v>
      </c>
      <c r="I73" s="45" t="n">
        <f aca="false">ROUND(H73*1.02,0)</f>
        <v>408</v>
      </c>
      <c r="J73" s="45" t="n">
        <f aca="false">ROUND(I73*1.02,0)</f>
        <v>416</v>
      </c>
      <c r="K73" s="47"/>
      <c r="L73" s="47"/>
      <c r="M73" s="47"/>
      <c r="N73" s="47"/>
      <c r="O73" s="45" t="n">
        <f aca="false">H73+SUM(K73:N73)</f>
        <v>400</v>
      </c>
      <c r="P73" s="49" t="n">
        <v>188.08</v>
      </c>
      <c r="Q73" s="50" t="n">
        <f aca="false">ROUND(P73/$O73*100,0)</f>
        <v>47</v>
      </c>
      <c r="R73" s="47" t="n">
        <v>188.08</v>
      </c>
      <c r="S73" s="50" t="n">
        <f aca="false">ROUND(R73/$O73*100,0)</f>
        <v>47</v>
      </c>
      <c r="T73" s="47"/>
      <c r="U73" s="50" t="n">
        <f aca="false">ROUND(T73/$O73*100,0)</f>
        <v>0</v>
      </c>
      <c r="V73" s="47"/>
      <c r="W73" s="50" t="n">
        <f aca="false">ROUND(V73/$O73*100,0)</f>
        <v>0</v>
      </c>
    </row>
    <row r="74" customFormat="false" ht="12.8" hidden="false" customHeight="false" outlineLevel="0" collapsed="false">
      <c r="A74" s="82" t="n">
        <v>10500</v>
      </c>
      <c r="B74" s="70"/>
      <c r="C74" s="81"/>
      <c r="D74" s="71"/>
      <c r="E74" s="81"/>
      <c r="F74" s="70"/>
      <c r="G74" s="35" t="s">
        <v>35</v>
      </c>
      <c r="H74" s="41" t="n">
        <f aca="false">SUM(H70:H73)</f>
        <v>11318</v>
      </c>
      <c r="I74" s="41" t="n">
        <f aca="false">SUM(I70:I73)</f>
        <v>10524</v>
      </c>
      <c r="J74" s="41" t="n">
        <f aca="false">SUM(J70:J73)</f>
        <v>10734</v>
      </c>
      <c r="K74" s="41" t="n">
        <f aca="false">SUM(K70:K73)</f>
        <v>-553</v>
      </c>
      <c r="L74" s="41" t="n">
        <f aca="false">SUM(L70:L73)</f>
        <v>0</v>
      </c>
      <c r="M74" s="41" t="n">
        <f aca="false">SUM(M70:M73)</f>
        <v>0</v>
      </c>
      <c r="N74" s="41" t="n">
        <f aca="false">SUM(N70:N73)</f>
        <v>0</v>
      </c>
      <c r="O74" s="41" t="n">
        <f aca="false">SUM(O70:O73)</f>
        <v>10765</v>
      </c>
      <c r="P74" s="37" t="n">
        <f aca="false">SUM(P70:P73)</f>
        <v>2407.8</v>
      </c>
      <c r="Q74" s="40" t="n">
        <f aca="false">ROUND(P74/$O74*100,0)</f>
        <v>22</v>
      </c>
      <c r="R74" s="41" t="n">
        <f aca="false">SUM(R70:R73)</f>
        <v>5937.3</v>
      </c>
      <c r="S74" s="40" t="n">
        <f aca="false">ROUND(R74/$O74*100,0)</f>
        <v>55</v>
      </c>
      <c r="T74" s="41" t="n">
        <f aca="false">SUM(T70:T73)</f>
        <v>0</v>
      </c>
      <c r="U74" s="40" t="n">
        <f aca="false">ROUND(T74/$O74*100,0)</f>
        <v>0</v>
      </c>
      <c r="V74" s="41" t="n">
        <f aca="false">SUM(V70:V73)</f>
        <v>0</v>
      </c>
      <c r="W74" s="40" t="n">
        <f aca="false">ROUND(V74/$O74*100,0)</f>
        <v>0</v>
      </c>
    </row>
    <row r="75" customFormat="false" ht="12.8" hidden="false" customHeight="false" outlineLevel="0" collapsed="false">
      <c r="A75" s="82" t="n">
        <v>10000</v>
      </c>
      <c r="B75" s="70"/>
      <c r="C75" s="81"/>
      <c r="D75" s="71"/>
      <c r="E75" s="81"/>
      <c r="F75" s="70"/>
      <c r="G75" s="35" t="s">
        <v>216</v>
      </c>
      <c r="H75" s="41" t="n">
        <f aca="false">H24+H26+H42+H69+H74</f>
        <v>140667</v>
      </c>
      <c r="I75" s="39" t="n">
        <f aca="false">I24+I26+I42+I69+I74</f>
        <v>125087</v>
      </c>
      <c r="J75" s="39" t="n">
        <f aca="false">J24+J26+J42+J69+J74</f>
        <v>127044</v>
      </c>
      <c r="K75" s="41" t="n">
        <f aca="false">K24+K26+K42+K69+K74</f>
        <v>0</v>
      </c>
      <c r="L75" s="41" t="n">
        <f aca="false">L24+L26+L42+L69+L74</f>
        <v>0</v>
      </c>
      <c r="M75" s="41" t="n">
        <f aca="false">M24+M26+M42+M69+M74</f>
        <v>0</v>
      </c>
      <c r="N75" s="41" t="n">
        <f aca="false">N24+N26+N42+N69+N74</f>
        <v>0</v>
      </c>
      <c r="O75" s="41" t="n">
        <f aca="false">O24+O26+O42+O69+O74</f>
        <v>140667</v>
      </c>
      <c r="P75" s="37" t="n">
        <f aca="false">P24+P26+P42+P69+P74</f>
        <v>44619.7</v>
      </c>
      <c r="Q75" s="40" t="n">
        <f aca="false">ROUND(P75/$O75*100,0)</f>
        <v>32</v>
      </c>
      <c r="R75" s="41" t="n">
        <f aca="false">R24+R26+R42+R69+R74</f>
        <v>67450.4</v>
      </c>
      <c r="S75" s="40" t="n">
        <f aca="false">ROUND(R75/$O75*100,0)</f>
        <v>48</v>
      </c>
      <c r="T75" s="41" t="n">
        <f aca="false">T24+T26+T42+T69+T74</f>
        <v>0</v>
      </c>
      <c r="U75" s="40" t="n">
        <f aca="false">ROUND(T75/$O75*100,0)</f>
        <v>0</v>
      </c>
      <c r="V75" s="41" t="n">
        <f aca="false">V24+V26+V42+V69+V74</f>
        <v>0</v>
      </c>
      <c r="W75" s="40" t="n">
        <f aca="false">ROUND(V75/$O75*100,0)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3">
    <cfRule type="cellIs" priority="2" operator="notEqual" aboveAverage="0" equalAverage="0" bottom="0" percent="0" rank="0" text="" dxfId="0">
      <formula>0</formula>
    </cfRule>
  </conditionalFormatting>
  <conditionalFormatting sqref="K3">
    <cfRule type="cellIs" priority="3" operator="notEqual" aboveAverage="0" equalAverage="0" bottom="0" percent="0" rank="0" text="" dxfId="0">
      <formula>0</formula>
    </cfRule>
  </conditionalFormatting>
  <conditionalFormatting sqref="K:K">
    <cfRule type="cellIs" priority="4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217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20100</v>
      </c>
      <c r="B3" s="83" t="s">
        <v>174</v>
      </c>
      <c r="C3" s="72" t="n">
        <v>633006</v>
      </c>
      <c r="D3" s="73"/>
      <c r="E3" s="72" t="n">
        <v>41</v>
      </c>
      <c r="F3" s="74" t="s">
        <v>102</v>
      </c>
      <c r="G3" s="43" t="s">
        <v>188</v>
      </c>
      <c r="H3" s="45" t="n">
        <v>100</v>
      </c>
      <c r="I3" s="45" t="n">
        <f aca="false">H3</f>
        <v>100</v>
      </c>
      <c r="J3" s="45" t="n">
        <f aca="false">I3</f>
        <v>100</v>
      </c>
      <c r="K3" s="47"/>
      <c r="L3" s="47"/>
      <c r="M3" s="47"/>
      <c r="N3" s="47"/>
      <c r="O3" s="45" t="n">
        <f aca="false">H3+SUM(K3:N3)</f>
        <v>100</v>
      </c>
      <c r="P3" s="49" t="n">
        <v>0</v>
      </c>
      <c r="Q3" s="50" t="n">
        <f aca="false">ROUND(P3/$O3*100,0)</f>
        <v>0</v>
      </c>
      <c r="R3" s="47" t="n">
        <v>0</v>
      </c>
      <c r="S3" s="50" t="n">
        <f aca="false">ROUND(R3/$O3*100,0)</f>
        <v>0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82" t="n">
        <v>20100</v>
      </c>
      <c r="B4" s="83" t="s">
        <v>174</v>
      </c>
      <c r="C4" s="72" t="n">
        <v>633016</v>
      </c>
      <c r="D4" s="73"/>
      <c r="E4" s="72" t="n">
        <v>41</v>
      </c>
      <c r="F4" s="74" t="s">
        <v>102</v>
      </c>
      <c r="G4" s="43" t="s">
        <v>189</v>
      </c>
      <c r="H4" s="45" t="n">
        <v>150</v>
      </c>
      <c r="I4" s="45" t="n">
        <f aca="false">H4</f>
        <v>150</v>
      </c>
      <c r="J4" s="45" t="n">
        <f aca="false">I4</f>
        <v>150</v>
      </c>
      <c r="K4" s="47"/>
      <c r="L4" s="47"/>
      <c r="M4" s="47"/>
      <c r="N4" s="47"/>
      <c r="O4" s="45" t="n">
        <f aca="false">H4+SUM(K4:N4)</f>
        <v>150</v>
      </c>
      <c r="P4" s="49" t="n">
        <v>0</v>
      </c>
      <c r="Q4" s="50" t="n">
        <f aca="false">ROUND(P4/$O4*100,0)</f>
        <v>0</v>
      </c>
      <c r="R4" s="47" t="n">
        <v>10.35</v>
      </c>
      <c r="S4" s="50" t="n">
        <f aca="false">ROUND(R4/$O4*100,0)</f>
        <v>7</v>
      </c>
      <c r="T4" s="47"/>
      <c r="U4" s="50" t="n">
        <f aca="false">ROUND(T4/$O4*100,0)</f>
        <v>0</v>
      </c>
      <c r="V4" s="47"/>
      <c r="W4" s="50" t="n">
        <f aca="false">ROUND(V4/$O4*100,0)</f>
        <v>0</v>
      </c>
    </row>
    <row r="5" customFormat="false" ht="12.8" hidden="false" customHeight="false" outlineLevel="0" collapsed="false">
      <c r="A5" s="82" t="n">
        <v>20100</v>
      </c>
      <c r="B5" s="83" t="s">
        <v>174</v>
      </c>
      <c r="C5" s="72" t="n">
        <v>637003</v>
      </c>
      <c r="D5" s="73"/>
      <c r="E5" s="72" t="n">
        <v>41</v>
      </c>
      <c r="F5" s="74" t="s">
        <v>102</v>
      </c>
      <c r="G5" s="43" t="s">
        <v>218</v>
      </c>
      <c r="H5" s="45" t="n">
        <v>150</v>
      </c>
      <c r="I5" s="45" t="n">
        <f aca="false">H5</f>
        <v>150</v>
      </c>
      <c r="J5" s="45" t="n">
        <f aca="false">I5</f>
        <v>150</v>
      </c>
      <c r="K5" s="47"/>
      <c r="L5" s="47"/>
      <c r="M5" s="47"/>
      <c r="N5" s="47"/>
      <c r="O5" s="45" t="n">
        <f aca="false">H5+SUM(K5:N5)</f>
        <v>150</v>
      </c>
      <c r="P5" s="49" t="n">
        <v>0</v>
      </c>
      <c r="Q5" s="50" t="n">
        <f aca="false">ROUND(P5/$O5*100,0)</f>
        <v>0</v>
      </c>
      <c r="R5" s="47" t="n">
        <v>0</v>
      </c>
      <c r="S5" s="50" t="n">
        <f aca="false">ROUND(R5/$O5*100,0)</f>
        <v>0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82" t="n">
        <v>20100</v>
      </c>
      <c r="B6" s="83" t="s">
        <v>174</v>
      </c>
      <c r="C6" s="72" t="n">
        <v>637004</v>
      </c>
      <c r="D6" s="73"/>
      <c r="E6" s="72" t="n">
        <v>41</v>
      </c>
      <c r="F6" s="74" t="s">
        <v>102</v>
      </c>
      <c r="G6" s="43" t="s">
        <v>207</v>
      </c>
      <c r="H6" s="45" t="n">
        <v>100</v>
      </c>
      <c r="I6" s="45" t="n">
        <f aca="false">H6</f>
        <v>100</v>
      </c>
      <c r="J6" s="45" t="n">
        <f aca="false">I6</f>
        <v>100</v>
      </c>
      <c r="K6" s="47"/>
      <c r="L6" s="47"/>
      <c r="M6" s="47"/>
      <c r="N6" s="47"/>
      <c r="O6" s="45" t="n">
        <f aca="false">H6+SUM(K6:N6)</f>
        <v>100</v>
      </c>
      <c r="P6" s="49" t="n">
        <v>0</v>
      </c>
      <c r="Q6" s="50" t="n">
        <f aca="false">ROUND(P6/$O6*100,0)</f>
        <v>0</v>
      </c>
      <c r="R6" s="47" t="n">
        <v>0</v>
      </c>
      <c r="S6" s="50" t="n">
        <f aca="false">ROUND(R6/$O6*100,0)</f>
        <v>0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20100</v>
      </c>
      <c r="B7" s="74"/>
      <c r="C7" s="91"/>
      <c r="D7" s="84"/>
      <c r="E7" s="72"/>
      <c r="F7" s="74"/>
      <c r="G7" s="35" t="s">
        <v>37</v>
      </c>
      <c r="H7" s="41" t="n">
        <f aca="false">SUM(H3:H6)</f>
        <v>500</v>
      </c>
      <c r="I7" s="39" t="n">
        <f aca="false">SUM(I3:I6)</f>
        <v>500</v>
      </c>
      <c r="J7" s="39" t="n">
        <f aca="false">SUM(J3:J6)</f>
        <v>500</v>
      </c>
      <c r="K7" s="41" t="n">
        <f aca="false">SUM(K3:K6)</f>
        <v>0</v>
      </c>
      <c r="L7" s="41" t="n">
        <f aca="false">SUM(L3:L6)</f>
        <v>0</v>
      </c>
      <c r="M7" s="41" t="n">
        <f aca="false">SUM(M3:M6)</f>
        <v>0</v>
      </c>
      <c r="N7" s="41" t="n">
        <f aca="false">SUM(N3:N6)</f>
        <v>0</v>
      </c>
      <c r="O7" s="41" t="n">
        <f aca="false">SUM(O3:O6)</f>
        <v>500</v>
      </c>
      <c r="P7" s="37" t="n">
        <f aca="false">SUM(P3:P6)</f>
        <v>0</v>
      </c>
      <c r="Q7" s="40" t="n">
        <f aca="false">ROUND(P7/$O7*100,0)</f>
        <v>0</v>
      </c>
      <c r="R7" s="41" t="n">
        <f aca="false">SUM(R3:R6)</f>
        <v>10.35</v>
      </c>
      <c r="S7" s="40" t="n">
        <f aca="false">ROUND(R7/$O7*100,0)</f>
        <v>2</v>
      </c>
      <c r="T7" s="41" t="n">
        <f aca="false">SUM(T3:T6)</f>
        <v>0</v>
      </c>
      <c r="U7" s="40" t="n">
        <f aca="false">ROUND(T7/$O7*100,0)</f>
        <v>0</v>
      </c>
      <c r="V7" s="41" t="n">
        <f aca="false">SUM(V3:V6)</f>
        <v>0</v>
      </c>
      <c r="W7" s="40" t="n">
        <f aca="false">ROUND(V7/$O7*100,0)</f>
        <v>0</v>
      </c>
    </row>
    <row r="8" customFormat="false" ht="12.8" hidden="false" customHeight="false" outlineLevel="0" collapsed="false">
      <c r="A8" s="82" t="n">
        <v>20200</v>
      </c>
      <c r="B8" s="83" t="s">
        <v>174</v>
      </c>
      <c r="C8" s="78" t="n">
        <v>633006</v>
      </c>
      <c r="D8" s="86"/>
      <c r="E8" s="78" t="n">
        <v>41</v>
      </c>
      <c r="F8" s="79" t="s">
        <v>102</v>
      </c>
      <c r="G8" s="56" t="s">
        <v>188</v>
      </c>
      <c r="H8" s="45" t="n">
        <v>1500</v>
      </c>
      <c r="I8" s="45" t="n">
        <f aca="false">H8</f>
        <v>1500</v>
      </c>
      <c r="J8" s="45" t="n">
        <f aca="false">I8</f>
        <v>1500</v>
      </c>
      <c r="K8" s="47"/>
      <c r="L8" s="47"/>
      <c r="M8" s="47"/>
      <c r="N8" s="47"/>
      <c r="O8" s="45" t="n">
        <f aca="false">H8+SUM(K8:N8)</f>
        <v>1500</v>
      </c>
      <c r="P8" s="49" t="n">
        <v>0</v>
      </c>
      <c r="Q8" s="50" t="n">
        <f aca="false">ROUND(P8/$O8*100,0)</f>
        <v>0</v>
      </c>
      <c r="R8" s="47" t="n">
        <v>0</v>
      </c>
      <c r="S8" s="50" t="n">
        <f aca="false">ROUND(R8/$O8*100,0)</f>
        <v>0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20200</v>
      </c>
      <c r="B9" s="83" t="s">
        <v>174</v>
      </c>
      <c r="C9" s="78" t="n">
        <v>637004</v>
      </c>
      <c r="D9" s="86"/>
      <c r="E9" s="78" t="n">
        <v>41</v>
      </c>
      <c r="F9" s="79" t="s">
        <v>102</v>
      </c>
      <c r="G9" s="56" t="s">
        <v>207</v>
      </c>
      <c r="H9" s="45" t="n">
        <v>1450</v>
      </c>
      <c r="I9" s="45" t="n">
        <v>450</v>
      </c>
      <c r="J9" s="45" t="n">
        <f aca="false">I9</f>
        <v>450</v>
      </c>
      <c r="K9" s="47"/>
      <c r="L9" s="47"/>
      <c r="M9" s="47"/>
      <c r="N9" s="47"/>
      <c r="O9" s="45" t="n">
        <f aca="false">H9+SUM(K9:N9)</f>
        <v>1450</v>
      </c>
      <c r="P9" s="49" t="n">
        <v>49.1</v>
      </c>
      <c r="Q9" s="50" t="n">
        <f aca="false">ROUND(P9/$O9*100,0)</f>
        <v>3</v>
      </c>
      <c r="R9" s="47" t="n">
        <v>63.85</v>
      </c>
      <c r="S9" s="50" t="n">
        <f aca="false">ROUND(R9/$O9*100,0)</f>
        <v>4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20200</v>
      </c>
      <c r="B10" s="74"/>
      <c r="C10" s="91"/>
      <c r="D10" s="84"/>
      <c r="E10" s="91"/>
      <c r="F10" s="74"/>
      <c r="G10" s="35" t="s">
        <v>38</v>
      </c>
      <c r="H10" s="41" t="n">
        <f aca="false">SUM(H8:H9)</f>
        <v>2950</v>
      </c>
      <c r="I10" s="39" t="n">
        <f aca="false">SUM(I8:I9)</f>
        <v>1950</v>
      </c>
      <c r="J10" s="39" t="n">
        <f aca="false">SUM(J8:J9)</f>
        <v>1950</v>
      </c>
      <c r="K10" s="41" t="n">
        <f aca="false">SUM(K8:K9)</f>
        <v>0</v>
      </c>
      <c r="L10" s="41" t="n">
        <f aca="false">SUM(L8:L9)</f>
        <v>0</v>
      </c>
      <c r="M10" s="41" t="n">
        <f aca="false">SUM(M8:M9)</f>
        <v>0</v>
      </c>
      <c r="N10" s="41" t="n">
        <f aca="false">SUM(N8:N9)</f>
        <v>0</v>
      </c>
      <c r="O10" s="41" t="n">
        <f aca="false">SUM(O8:O9)</f>
        <v>2950</v>
      </c>
      <c r="P10" s="37" t="n">
        <f aca="false">SUM(P8:P9)</f>
        <v>49.1</v>
      </c>
      <c r="Q10" s="40" t="n">
        <f aca="false">ROUND(P10/$O10*100,0)</f>
        <v>2</v>
      </c>
      <c r="R10" s="41" t="n">
        <f aca="false">SUM(R8:R9)</f>
        <v>63.85</v>
      </c>
      <c r="S10" s="40" t="n">
        <f aca="false">ROUND(R10/$O10*100,0)</f>
        <v>2</v>
      </c>
      <c r="T10" s="41" t="n">
        <f aca="false">SUM(T8:T9)</f>
        <v>0</v>
      </c>
      <c r="U10" s="40" t="n">
        <f aca="false">ROUND(T10/$O10*100,0)</f>
        <v>0</v>
      </c>
      <c r="V10" s="41" t="n">
        <f aca="false">SUM(V8:V9)</f>
        <v>0</v>
      </c>
      <c r="W10" s="40" t="n">
        <f aca="false">ROUND(V10/$O10*100,0)</f>
        <v>0</v>
      </c>
    </row>
    <row r="11" customFormat="false" ht="12.8" hidden="false" customHeight="false" outlineLevel="0" collapsed="false">
      <c r="A11" s="82" t="n">
        <v>20000</v>
      </c>
      <c r="B11" s="74"/>
      <c r="C11" s="91"/>
      <c r="D11" s="84"/>
      <c r="E11" s="91"/>
      <c r="F11" s="74"/>
      <c r="G11" s="35" t="s">
        <v>216</v>
      </c>
      <c r="H11" s="41" t="n">
        <f aca="false">H7+H10</f>
        <v>3450</v>
      </c>
      <c r="I11" s="39" t="n">
        <f aca="false">I7+I10</f>
        <v>2450</v>
      </c>
      <c r="J11" s="39" t="n">
        <f aca="false">J7+J10</f>
        <v>2450</v>
      </c>
      <c r="K11" s="41" t="n">
        <f aca="false">K7+K10</f>
        <v>0</v>
      </c>
      <c r="L11" s="41" t="n">
        <f aca="false">L7+L10</f>
        <v>0</v>
      </c>
      <c r="M11" s="41" t="n">
        <f aca="false">M7+M10</f>
        <v>0</v>
      </c>
      <c r="N11" s="41" t="n">
        <f aca="false">N7+N10</f>
        <v>0</v>
      </c>
      <c r="O11" s="41" t="n">
        <f aca="false">O7+O10</f>
        <v>3450</v>
      </c>
      <c r="P11" s="37" t="n">
        <f aca="false">P7+P10</f>
        <v>49.1</v>
      </c>
      <c r="Q11" s="40" t="n">
        <f aca="false">ROUND(P11/$O11*100,0)</f>
        <v>1</v>
      </c>
      <c r="R11" s="41" t="n">
        <f aca="false">R7+R10</f>
        <v>74.2</v>
      </c>
      <c r="S11" s="40" t="n">
        <f aca="false">ROUND(R11/$O11*100,0)</f>
        <v>2</v>
      </c>
      <c r="T11" s="41" t="n">
        <f aca="false">T7+T10</f>
        <v>0</v>
      </c>
      <c r="U11" s="40" t="n">
        <f aca="false">ROUND(T11/$O11*100,0)</f>
        <v>0</v>
      </c>
      <c r="V11" s="41" t="n">
        <f aca="false">V7+V10</f>
        <v>0</v>
      </c>
      <c r="W11" s="40" t="n">
        <f aca="false">ROUND(V11/$O11*100,0)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9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219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30100</v>
      </c>
      <c r="B3" s="83" t="s">
        <v>174</v>
      </c>
      <c r="C3" s="78" t="n">
        <v>637005</v>
      </c>
      <c r="D3" s="86"/>
      <c r="E3" s="78" t="n">
        <v>41</v>
      </c>
      <c r="F3" s="79" t="s">
        <v>102</v>
      </c>
      <c r="G3" s="56" t="s">
        <v>220</v>
      </c>
      <c r="H3" s="45" t="n">
        <v>5000</v>
      </c>
      <c r="I3" s="45" t="n">
        <f aca="false">H3</f>
        <v>5000</v>
      </c>
      <c r="J3" s="45" t="n">
        <f aca="false">I3</f>
        <v>5000</v>
      </c>
      <c r="K3" s="47"/>
      <c r="L3" s="47"/>
      <c r="M3" s="47"/>
      <c r="N3" s="47"/>
      <c r="O3" s="45" t="n">
        <f aca="false">H3+SUM(K3:N3)</f>
        <v>5000</v>
      </c>
      <c r="P3" s="49" t="n">
        <v>0</v>
      </c>
      <c r="Q3" s="50" t="n">
        <f aca="false">ROUND(P3/$O3*100,0)</f>
        <v>0</v>
      </c>
      <c r="R3" s="47" t="n">
        <v>514.07</v>
      </c>
      <c r="S3" s="50" t="n">
        <f aca="false">ROUND(R3/$O3*100,0)</f>
        <v>10</v>
      </c>
      <c r="T3" s="47"/>
      <c r="U3" s="50" t="n">
        <f aca="false">ROUND(T3/$O3*100,0)</f>
        <v>0</v>
      </c>
      <c r="V3" s="47"/>
      <c r="W3" s="50" t="n">
        <f aca="false">ROUND(V3/$O3*100,0)</f>
        <v>0</v>
      </c>
    </row>
    <row r="4" customFormat="false" ht="12.8" hidden="false" customHeight="false" outlineLevel="0" collapsed="false">
      <c r="A4" s="82" t="n">
        <v>30100</v>
      </c>
      <c r="B4" s="74"/>
      <c r="C4" s="91"/>
      <c r="D4" s="84"/>
      <c r="E4" s="91"/>
      <c r="F4" s="74"/>
      <c r="G4" s="35" t="s">
        <v>40</v>
      </c>
      <c r="H4" s="41" t="n">
        <f aca="false">SUM(H3:H3)</f>
        <v>5000</v>
      </c>
      <c r="I4" s="39" t="n">
        <f aca="false">SUM(I3:I3)</f>
        <v>5000</v>
      </c>
      <c r="J4" s="39" t="n">
        <f aca="false">SUM(J3:J3)</f>
        <v>5000</v>
      </c>
      <c r="K4" s="41" t="n">
        <f aca="false">SUM(K3:K3)</f>
        <v>0</v>
      </c>
      <c r="L4" s="41" t="n">
        <f aca="false">SUM(L3:L3)</f>
        <v>0</v>
      </c>
      <c r="M4" s="41" t="n">
        <f aca="false">SUM(M3:M3)</f>
        <v>0</v>
      </c>
      <c r="N4" s="41" t="n">
        <f aca="false">SUM(N3:N3)</f>
        <v>0</v>
      </c>
      <c r="O4" s="41" t="n">
        <f aca="false">SUM(O3:O3)</f>
        <v>5000</v>
      </c>
      <c r="P4" s="37" t="n">
        <f aca="false">SUM(P3:P3)</f>
        <v>0</v>
      </c>
      <c r="Q4" s="40" t="n">
        <f aca="false">ROUND(P4/$O4*100,0)</f>
        <v>0</v>
      </c>
      <c r="R4" s="41" t="n">
        <f aca="false">SUM(R3:R3)</f>
        <v>514.07</v>
      </c>
      <c r="S4" s="40" t="n">
        <f aca="false">ROUND(R4/$O4*100,0)</f>
        <v>10</v>
      </c>
      <c r="T4" s="41" t="n">
        <f aca="false">SUM(T3:T3)</f>
        <v>0</v>
      </c>
      <c r="U4" s="40" t="n">
        <f aca="false">ROUND(T4/$O4*100,0)</f>
        <v>0</v>
      </c>
      <c r="V4" s="41" t="n">
        <f aca="false">SUM(V3:V3)</f>
        <v>0</v>
      </c>
      <c r="W4" s="40" t="n">
        <f aca="false">ROUND(V4/$O4*100,0)</f>
        <v>0</v>
      </c>
    </row>
    <row r="5" customFormat="false" ht="12.8" hidden="false" customHeight="false" outlineLevel="0" collapsed="false">
      <c r="A5" s="82" t="n">
        <v>30200</v>
      </c>
      <c r="B5" s="94" t="s">
        <v>221</v>
      </c>
      <c r="C5" s="72" t="n">
        <v>621</v>
      </c>
      <c r="D5" s="73"/>
      <c r="E5" s="72" t="n">
        <v>111</v>
      </c>
      <c r="F5" s="74" t="s">
        <v>102</v>
      </c>
      <c r="G5" s="43" t="s">
        <v>177</v>
      </c>
      <c r="H5" s="45" t="n">
        <v>0</v>
      </c>
      <c r="I5" s="46" t="n">
        <f aca="false">H5</f>
        <v>0</v>
      </c>
      <c r="J5" s="46" t="n">
        <f aca="false">I5</f>
        <v>0</v>
      </c>
      <c r="K5" s="47" t="n">
        <v>42.81</v>
      </c>
      <c r="L5" s="47"/>
      <c r="M5" s="47"/>
      <c r="N5" s="47"/>
      <c r="O5" s="45" t="n">
        <f aca="false">H5+SUM(K5:N5)</f>
        <v>42.81</v>
      </c>
      <c r="P5" s="49" t="n">
        <v>42.81</v>
      </c>
      <c r="Q5" s="50" t="n">
        <f aca="false">ROUND(P5/$O5*100,0)</f>
        <v>100</v>
      </c>
      <c r="R5" s="47" t="n">
        <v>42.81</v>
      </c>
      <c r="S5" s="50" t="n">
        <f aca="false">ROUND(R5/$O5*100,0)</f>
        <v>100</v>
      </c>
      <c r="T5" s="47"/>
      <c r="U5" s="50" t="n">
        <f aca="false">ROUND(T5/$O5*100,0)</f>
        <v>0</v>
      </c>
      <c r="V5" s="47"/>
      <c r="W5" s="50" t="n">
        <f aca="false">ROUND(V5/$O5*100,0)</f>
        <v>0</v>
      </c>
    </row>
    <row r="6" customFormat="false" ht="12.8" hidden="false" customHeight="false" outlineLevel="0" collapsed="false">
      <c r="A6" s="82" t="n">
        <v>30200</v>
      </c>
      <c r="B6" s="94" t="s">
        <v>221</v>
      </c>
      <c r="C6" s="72" t="n">
        <v>623</v>
      </c>
      <c r="D6" s="73"/>
      <c r="E6" s="72" t="n">
        <v>111</v>
      </c>
      <c r="F6" s="74" t="s">
        <v>102</v>
      </c>
      <c r="G6" s="43" t="s">
        <v>178</v>
      </c>
      <c r="H6" s="45" t="n">
        <v>0</v>
      </c>
      <c r="I6" s="46" t="n">
        <f aca="false">H6</f>
        <v>0</v>
      </c>
      <c r="J6" s="46" t="n">
        <f aca="false">I6</f>
        <v>0</v>
      </c>
      <c r="K6" s="47" t="n">
        <v>7.96</v>
      </c>
      <c r="L6" s="47"/>
      <c r="M6" s="47"/>
      <c r="N6" s="47"/>
      <c r="O6" s="45" t="n">
        <f aca="false">H6+SUM(K6:N6)</f>
        <v>7.96</v>
      </c>
      <c r="P6" s="49" t="n">
        <v>7.96</v>
      </c>
      <c r="Q6" s="50" t="n">
        <f aca="false">ROUND(P6/$O6*100,0)</f>
        <v>100</v>
      </c>
      <c r="R6" s="47" t="n">
        <v>7.96</v>
      </c>
      <c r="S6" s="50" t="n">
        <f aca="false">ROUND(R6/$O6*100,0)</f>
        <v>100</v>
      </c>
      <c r="T6" s="47"/>
      <c r="U6" s="50" t="n">
        <f aca="false">ROUND(T6/$O6*100,0)</f>
        <v>0</v>
      </c>
      <c r="V6" s="47"/>
      <c r="W6" s="50" t="n">
        <f aca="false">ROUND(V6/$O6*100,0)</f>
        <v>0</v>
      </c>
    </row>
    <row r="7" customFormat="false" ht="12.8" hidden="false" customHeight="false" outlineLevel="0" collapsed="false">
      <c r="A7" s="82" t="n">
        <v>30200</v>
      </c>
      <c r="B7" s="94" t="s">
        <v>221</v>
      </c>
      <c r="C7" s="72" t="n">
        <v>625002</v>
      </c>
      <c r="D7" s="73"/>
      <c r="E7" s="72" t="n">
        <v>111</v>
      </c>
      <c r="F7" s="74" t="s">
        <v>102</v>
      </c>
      <c r="G7" s="43" t="s">
        <v>180</v>
      </c>
      <c r="H7" s="45" t="n">
        <v>0</v>
      </c>
      <c r="I7" s="46" t="n">
        <f aca="false">H7</f>
        <v>0</v>
      </c>
      <c r="J7" s="46" t="n">
        <f aca="false">I7</f>
        <v>0</v>
      </c>
      <c r="K7" s="47" t="n">
        <v>14</v>
      </c>
      <c r="L7" s="47"/>
      <c r="M7" s="47"/>
      <c r="N7" s="47"/>
      <c r="O7" s="45" t="n">
        <f aca="false">H7+SUM(K7:N7)</f>
        <v>14</v>
      </c>
      <c r="P7" s="49" t="n">
        <v>14</v>
      </c>
      <c r="Q7" s="50" t="n">
        <f aca="false">ROUND(P7/$O7*100,0)</f>
        <v>100</v>
      </c>
      <c r="R7" s="47" t="n">
        <v>14</v>
      </c>
      <c r="S7" s="50" t="n">
        <f aca="false">ROUND(R7/$O7*100,0)</f>
        <v>100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30200</v>
      </c>
      <c r="B8" s="94" t="s">
        <v>221</v>
      </c>
      <c r="C8" s="72" t="n">
        <v>625003</v>
      </c>
      <c r="D8" s="73"/>
      <c r="E8" s="72" t="n">
        <v>111</v>
      </c>
      <c r="F8" s="74" t="s">
        <v>102</v>
      </c>
      <c r="G8" s="43" t="s">
        <v>181</v>
      </c>
      <c r="H8" s="45" t="n">
        <v>0</v>
      </c>
      <c r="I8" s="46" t="n">
        <f aca="false">H8</f>
        <v>0</v>
      </c>
      <c r="J8" s="46" t="n">
        <f aca="false">I8</f>
        <v>0</v>
      </c>
      <c r="K8" s="47" t="n">
        <v>1.79</v>
      </c>
      <c r="L8" s="47"/>
      <c r="M8" s="47"/>
      <c r="N8" s="47"/>
      <c r="O8" s="45" t="n">
        <f aca="false">H8+SUM(K8:N8)</f>
        <v>1.79</v>
      </c>
      <c r="P8" s="49" t="n">
        <v>1.79</v>
      </c>
      <c r="Q8" s="50" t="n">
        <f aca="false">ROUND(P8/$O8*100,0)</f>
        <v>100</v>
      </c>
      <c r="R8" s="47" t="n">
        <v>1.79</v>
      </c>
      <c r="S8" s="50" t="n">
        <f aca="false">ROUND(R8/$O8*100,0)</f>
        <v>100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30200</v>
      </c>
      <c r="B9" s="94" t="s">
        <v>221</v>
      </c>
      <c r="C9" s="72" t="n">
        <v>625004</v>
      </c>
      <c r="D9" s="73"/>
      <c r="E9" s="72" t="n">
        <v>111</v>
      </c>
      <c r="F9" s="74" t="s">
        <v>102</v>
      </c>
      <c r="G9" s="43" t="s">
        <v>182</v>
      </c>
      <c r="H9" s="45" t="n">
        <v>0</v>
      </c>
      <c r="I9" s="46" t="n">
        <f aca="false">H9</f>
        <v>0</v>
      </c>
      <c r="J9" s="46" t="n">
        <f aca="false">I9</f>
        <v>0</v>
      </c>
      <c r="K9" s="47" t="n">
        <v>3</v>
      </c>
      <c r="L9" s="47"/>
      <c r="M9" s="47"/>
      <c r="N9" s="47"/>
      <c r="O9" s="45" t="n">
        <f aca="false">H9+SUM(K9:N9)</f>
        <v>3</v>
      </c>
      <c r="P9" s="49" t="n">
        <v>3</v>
      </c>
      <c r="Q9" s="50" t="n">
        <f aca="false">ROUND(P9/$O9*100,0)</f>
        <v>100</v>
      </c>
      <c r="R9" s="47" t="n">
        <v>3</v>
      </c>
      <c r="S9" s="50" t="n">
        <f aca="false">ROUND(R9/$O9*100,0)</f>
        <v>100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30200</v>
      </c>
      <c r="B10" s="94" t="s">
        <v>221</v>
      </c>
      <c r="C10" s="72" t="n">
        <v>625007</v>
      </c>
      <c r="D10" s="73"/>
      <c r="E10" s="72" t="n">
        <v>111</v>
      </c>
      <c r="F10" s="74" t="s">
        <v>102</v>
      </c>
      <c r="G10" s="43" t="s">
        <v>184</v>
      </c>
      <c r="H10" s="45" t="n">
        <v>0</v>
      </c>
      <c r="I10" s="46" t="n">
        <f aca="false">H10</f>
        <v>0</v>
      </c>
      <c r="J10" s="46" t="n">
        <f aca="false">I10</f>
        <v>0</v>
      </c>
      <c r="K10" s="47" t="n">
        <v>4.74</v>
      </c>
      <c r="L10" s="47"/>
      <c r="M10" s="47"/>
      <c r="N10" s="47"/>
      <c r="O10" s="45" t="n">
        <f aca="false">H10+SUM(K10:N10)</f>
        <v>4.74</v>
      </c>
      <c r="P10" s="49" t="n">
        <v>4.74</v>
      </c>
      <c r="Q10" s="50" t="n">
        <f aca="false">ROUND(P10/$O10*100,0)</f>
        <v>100</v>
      </c>
      <c r="R10" s="47" t="n">
        <v>4.74</v>
      </c>
      <c r="S10" s="50" t="n">
        <f aca="false">ROUND(R10/$O10*100,0)</f>
        <v>100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30200</v>
      </c>
      <c r="B11" s="94" t="s">
        <v>221</v>
      </c>
      <c r="C11" s="72" t="n">
        <v>620</v>
      </c>
      <c r="D11" s="73"/>
      <c r="E11" s="72" t="n">
        <v>111</v>
      </c>
      <c r="F11" s="74" t="s">
        <v>102</v>
      </c>
      <c r="G11" s="43" t="s">
        <v>186</v>
      </c>
      <c r="H11" s="45" t="n">
        <f aca="false">SUM(H5:H10)</f>
        <v>0</v>
      </c>
      <c r="I11" s="45" t="n">
        <f aca="false">SUM(I5:I10)</f>
        <v>0</v>
      </c>
      <c r="J11" s="45" t="n">
        <f aca="false">SUM(J5:J10)</f>
        <v>0</v>
      </c>
      <c r="K11" s="45" t="n">
        <f aca="false">SUM(K5:K10)</f>
        <v>74.3</v>
      </c>
      <c r="L11" s="45" t="n">
        <f aca="false">SUM(L5:L10)</f>
        <v>0</v>
      </c>
      <c r="M11" s="45" t="n">
        <f aca="false">SUM(M5:M10)</f>
        <v>0</v>
      </c>
      <c r="N11" s="45" t="n">
        <f aca="false">SUM(N5:N10)</f>
        <v>0</v>
      </c>
      <c r="O11" s="45" t="n">
        <f aca="false">SUM(O5:O10)</f>
        <v>74.3</v>
      </c>
      <c r="P11" s="49" t="n">
        <f aca="false">SUM(P5:P10)</f>
        <v>74.3</v>
      </c>
      <c r="Q11" s="50" t="n">
        <f aca="false">ROUND(P11/$O11*100,0)</f>
        <v>100</v>
      </c>
      <c r="R11" s="45" t="n">
        <f aca="false">SUM(R5:R10)</f>
        <v>74.3</v>
      </c>
      <c r="S11" s="50" t="n">
        <f aca="false">ROUND(R11/$O11*100,0)</f>
        <v>100</v>
      </c>
      <c r="T11" s="45" t="n">
        <f aca="false">SUM(T5:T10)</f>
        <v>0</v>
      </c>
      <c r="U11" s="50" t="n">
        <f aca="false">ROUND(T11/$O11*100,0)</f>
        <v>0</v>
      </c>
      <c r="V11" s="45" t="n">
        <f aca="false">SUM(V5:V10)</f>
        <v>0</v>
      </c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30200</v>
      </c>
      <c r="B12" s="94" t="s">
        <v>221</v>
      </c>
      <c r="C12" s="72" t="n">
        <v>632003</v>
      </c>
      <c r="D12" s="73"/>
      <c r="E12" s="72" t="n">
        <v>111</v>
      </c>
      <c r="F12" s="74" t="s">
        <v>102</v>
      </c>
      <c r="G12" s="43" t="s">
        <v>187</v>
      </c>
      <c r="H12" s="45" t="n">
        <v>0</v>
      </c>
      <c r="I12" s="46" t="n">
        <f aca="false">H12</f>
        <v>0</v>
      </c>
      <c r="J12" s="46" t="n">
        <f aca="false">I12</f>
        <v>0</v>
      </c>
      <c r="K12" s="47" t="n">
        <v>20.15</v>
      </c>
      <c r="L12" s="47"/>
      <c r="M12" s="47"/>
      <c r="N12" s="47"/>
      <c r="O12" s="45" t="n">
        <f aca="false">H12+SUM(K12:N12)</f>
        <v>20.15</v>
      </c>
      <c r="P12" s="49" t="n">
        <v>20.15</v>
      </c>
      <c r="Q12" s="50" t="n">
        <f aca="false">ROUND(P12/$O12*100,0)</f>
        <v>100</v>
      </c>
      <c r="R12" s="47" t="n">
        <v>20.15</v>
      </c>
      <c r="S12" s="50" t="n">
        <f aca="false">ROUND(R12/$O12*100,0)</f>
        <v>100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30200</v>
      </c>
      <c r="B13" s="94" t="s">
        <v>221</v>
      </c>
      <c r="C13" s="72" t="n">
        <v>633006</v>
      </c>
      <c r="D13" s="73"/>
      <c r="E13" s="72" t="n">
        <v>111</v>
      </c>
      <c r="F13" s="74" t="s">
        <v>102</v>
      </c>
      <c r="G13" s="43" t="s">
        <v>188</v>
      </c>
      <c r="H13" s="45" t="n">
        <v>0</v>
      </c>
      <c r="I13" s="46" t="n">
        <f aca="false">H13</f>
        <v>0</v>
      </c>
      <c r="J13" s="46" t="n">
        <f aca="false">I13</f>
        <v>0</v>
      </c>
      <c r="K13" s="47" t="n">
        <v>39.55</v>
      </c>
      <c r="L13" s="47"/>
      <c r="M13" s="47"/>
      <c r="N13" s="47"/>
      <c r="O13" s="45" t="n">
        <f aca="false">H13+SUM(K13:N13)</f>
        <v>39.55</v>
      </c>
      <c r="P13" s="49" t="n">
        <v>39.55</v>
      </c>
      <c r="Q13" s="50" t="n">
        <f aca="false">ROUND(P13/$O13*100,0)</f>
        <v>100</v>
      </c>
      <c r="R13" s="47" t="n">
        <v>39.55</v>
      </c>
      <c r="S13" s="50" t="n">
        <f aca="false">ROUND(R13/$O13*100,0)</f>
        <v>100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30200</v>
      </c>
      <c r="B14" s="94" t="s">
        <v>221</v>
      </c>
      <c r="C14" s="72" t="n">
        <v>633016</v>
      </c>
      <c r="D14" s="73"/>
      <c r="E14" s="72" t="n">
        <v>111</v>
      </c>
      <c r="F14" s="74" t="s">
        <v>102</v>
      </c>
      <c r="G14" s="43" t="s">
        <v>189</v>
      </c>
      <c r="H14" s="45" t="n">
        <v>0</v>
      </c>
      <c r="I14" s="46" t="n">
        <f aca="false">H14</f>
        <v>0</v>
      </c>
      <c r="J14" s="46" t="n">
        <f aca="false">I14</f>
        <v>0</v>
      </c>
      <c r="K14" s="47" t="n">
        <v>141.6</v>
      </c>
      <c r="L14" s="47"/>
      <c r="M14" s="47"/>
      <c r="N14" s="47"/>
      <c r="O14" s="45" t="n">
        <f aca="false">H14+SUM(K14:N14)</f>
        <v>141.6</v>
      </c>
      <c r="P14" s="49" t="n">
        <v>141.6</v>
      </c>
      <c r="Q14" s="50" t="n">
        <f aca="false">ROUND(P14/$O14*100,0)</f>
        <v>100</v>
      </c>
      <c r="R14" s="47" t="n">
        <v>141.6</v>
      </c>
      <c r="S14" s="50" t="n">
        <f aca="false">ROUND(R14/$O14*100,0)</f>
        <v>100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30200</v>
      </c>
      <c r="B15" s="94" t="s">
        <v>221</v>
      </c>
      <c r="C15" s="72" t="n">
        <v>634001</v>
      </c>
      <c r="D15" s="73"/>
      <c r="E15" s="72" t="n">
        <v>111</v>
      </c>
      <c r="F15" s="74" t="s">
        <v>102</v>
      </c>
      <c r="G15" s="43" t="s">
        <v>190</v>
      </c>
      <c r="H15" s="45" t="n">
        <v>0</v>
      </c>
      <c r="I15" s="46" t="n">
        <f aca="false">H15</f>
        <v>0</v>
      </c>
      <c r="J15" s="46" t="n">
        <f aca="false">I15</f>
        <v>0</v>
      </c>
      <c r="K15" s="47" t="n">
        <v>20</v>
      </c>
      <c r="L15" s="47"/>
      <c r="M15" s="47"/>
      <c r="N15" s="47"/>
      <c r="O15" s="45" t="n">
        <f aca="false">H15+SUM(K15:N15)</f>
        <v>20</v>
      </c>
      <c r="P15" s="49" t="n">
        <v>20</v>
      </c>
      <c r="Q15" s="50" t="n">
        <f aca="false">ROUND(P15/$O15*100,0)</f>
        <v>100</v>
      </c>
      <c r="R15" s="47" t="n">
        <v>20</v>
      </c>
      <c r="S15" s="50" t="n">
        <f aca="false">ROUND(R15/$O15*100,0)</f>
        <v>100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30200</v>
      </c>
      <c r="B16" s="94" t="s">
        <v>221</v>
      </c>
      <c r="C16" s="72" t="n">
        <v>635006</v>
      </c>
      <c r="D16" s="73"/>
      <c r="E16" s="72" t="n">
        <v>111</v>
      </c>
      <c r="F16" s="74" t="s">
        <v>102</v>
      </c>
      <c r="G16" s="43" t="s">
        <v>222</v>
      </c>
      <c r="H16" s="45" t="n">
        <v>0</v>
      </c>
      <c r="I16" s="46" t="n">
        <f aca="false">H16</f>
        <v>0</v>
      </c>
      <c r="J16" s="46" t="n">
        <f aca="false">I16</f>
        <v>0</v>
      </c>
      <c r="K16" s="47" t="n">
        <v>86.6</v>
      </c>
      <c r="L16" s="47"/>
      <c r="M16" s="47"/>
      <c r="N16" s="47"/>
      <c r="O16" s="45" t="n">
        <f aca="false">H16+SUM(K16:N16)</f>
        <v>86.6</v>
      </c>
      <c r="P16" s="49" t="n">
        <v>86.6</v>
      </c>
      <c r="Q16" s="50" t="n">
        <f aca="false">ROUND(P16/$O16*100,0)</f>
        <v>100</v>
      </c>
      <c r="R16" s="47" t="n">
        <v>86.6</v>
      </c>
      <c r="S16" s="50" t="n">
        <f aca="false">ROUND(R16/$O16*100,0)</f>
        <v>100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30200</v>
      </c>
      <c r="B17" s="94" t="s">
        <v>221</v>
      </c>
      <c r="C17" s="72" t="n">
        <v>637026</v>
      </c>
      <c r="D17" s="73"/>
      <c r="E17" s="72" t="n">
        <v>111</v>
      </c>
      <c r="F17" s="74" t="s">
        <v>102</v>
      </c>
      <c r="G17" s="43" t="s">
        <v>223</v>
      </c>
      <c r="H17" s="45" t="n">
        <v>1800</v>
      </c>
      <c r="I17" s="46" t="n">
        <v>1800</v>
      </c>
      <c r="J17" s="46" t="n">
        <v>1800</v>
      </c>
      <c r="K17" s="47" t="n">
        <v>-1325.18</v>
      </c>
      <c r="L17" s="47"/>
      <c r="M17" s="47"/>
      <c r="N17" s="47"/>
      <c r="O17" s="45" t="n">
        <f aca="false">H17+SUM(K17:N17)</f>
        <v>474.82</v>
      </c>
      <c r="P17" s="49" t="n">
        <v>474.82</v>
      </c>
      <c r="Q17" s="50" t="n">
        <f aca="false">ROUND(P17/$O17*100,0)</f>
        <v>100</v>
      </c>
      <c r="R17" s="47" t="n">
        <v>474.82</v>
      </c>
      <c r="S17" s="50" t="n">
        <f aca="false">ROUND(R17/$O17*100,0)</f>
        <v>100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30200</v>
      </c>
      <c r="B18" s="94" t="s">
        <v>221</v>
      </c>
      <c r="C18" s="72" t="n">
        <v>637027</v>
      </c>
      <c r="D18" s="73"/>
      <c r="E18" s="72" t="n">
        <v>111</v>
      </c>
      <c r="F18" s="74" t="s">
        <v>102</v>
      </c>
      <c r="G18" s="43" t="s">
        <v>224</v>
      </c>
      <c r="H18" s="45" t="n">
        <v>200</v>
      </c>
      <c r="I18" s="46" t="n">
        <v>200</v>
      </c>
      <c r="J18" s="46" t="n">
        <v>200</v>
      </c>
      <c r="K18" s="47" t="n">
        <v>27.35</v>
      </c>
      <c r="L18" s="47"/>
      <c r="M18" s="47"/>
      <c r="N18" s="47"/>
      <c r="O18" s="45" t="n">
        <f aca="false">H18+SUM(K18:N18)</f>
        <v>227.35</v>
      </c>
      <c r="P18" s="49" t="n">
        <v>227.35</v>
      </c>
      <c r="Q18" s="50" t="n">
        <f aca="false">ROUND(P18/$O18*100,0)</f>
        <v>100</v>
      </c>
      <c r="R18" s="47" t="n">
        <v>227.35</v>
      </c>
      <c r="S18" s="50" t="n">
        <f aca="false">ROUND(R18/$O18*100,0)</f>
        <v>100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30200</v>
      </c>
      <c r="B19" s="94" t="s">
        <v>221</v>
      </c>
      <c r="C19" s="72" t="n">
        <v>637037</v>
      </c>
      <c r="D19" s="73"/>
      <c r="E19" s="72" t="n">
        <v>111</v>
      </c>
      <c r="F19" s="74" t="s">
        <v>102</v>
      </c>
      <c r="G19" s="43" t="s">
        <v>225</v>
      </c>
      <c r="H19" s="45" t="n">
        <v>0</v>
      </c>
      <c r="I19" s="46" t="n">
        <f aca="false">H19</f>
        <v>0</v>
      </c>
      <c r="J19" s="46" t="n">
        <f aca="false">I19</f>
        <v>0</v>
      </c>
      <c r="K19" s="47" t="n">
        <v>195.63</v>
      </c>
      <c r="L19" s="47"/>
      <c r="M19" s="47"/>
      <c r="N19" s="47"/>
      <c r="O19" s="45" t="n">
        <f aca="false">H19+SUM(K19:N19)</f>
        <v>195.63</v>
      </c>
      <c r="P19" s="49" t="n">
        <v>195.63</v>
      </c>
      <c r="Q19" s="50" t="n">
        <f aca="false">ROUND(P19/$O19*100,0)</f>
        <v>100</v>
      </c>
      <c r="R19" s="47" t="n">
        <v>195.63</v>
      </c>
      <c r="S19" s="50" t="n">
        <f aca="false">ROUND(R19/$O19*100,0)</f>
        <v>100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30200</v>
      </c>
      <c r="B20" s="74"/>
      <c r="C20" s="91"/>
      <c r="D20" s="84"/>
      <c r="E20" s="91"/>
      <c r="F20" s="74"/>
      <c r="G20" s="35" t="s">
        <v>41</v>
      </c>
      <c r="H20" s="41" t="n">
        <f aca="false">SUM(H11:H19)</f>
        <v>2000</v>
      </c>
      <c r="I20" s="41" t="n">
        <f aca="false">SUM(I11:I19)</f>
        <v>2000</v>
      </c>
      <c r="J20" s="41" t="n">
        <f aca="false">SUM(J11:J19)</f>
        <v>2000</v>
      </c>
      <c r="K20" s="41" t="n">
        <f aca="false">SUM(K11:K19)</f>
        <v>-720</v>
      </c>
      <c r="L20" s="41" t="n">
        <f aca="false">SUM(L11:L19)</f>
        <v>0</v>
      </c>
      <c r="M20" s="41" t="n">
        <f aca="false">SUM(M11:M19)</f>
        <v>0</v>
      </c>
      <c r="N20" s="41" t="n">
        <f aca="false">SUM(N11:N19)</f>
        <v>0</v>
      </c>
      <c r="O20" s="41" t="n">
        <f aca="false">SUM(O11:O19)</f>
        <v>1280</v>
      </c>
      <c r="P20" s="37" t="n">
        <f aca="false">SUM(P11:P19)</f>
        <v>1280</v>
      </c>
      <c r="Q20" s="40" t="n">
        <f aca="false">ROUND(P20/$O20*100,0)</f>
        <v>100</v>
      </c>
      <c r="R20" s="41" t="n">
        <f aca="false">SUM(R11:R19)</f>
        <v>1280</v>
      </c>
      <c r="S20" s="40" t="n">
        <f aca="false">ROUND(R20/$O20*100,0)</f>
        <v>100</v>
      </c>
      <c r="T20" s="41" t="n">
        <f aca="false">SUM(T11:T19)</f>
        <v>0</v>
      </c>
      <c r="U20" s="40" t="n">
        <f aca="false">ROUND(T20/$O20*100,0)</f>
        <v>0</v>
      </c>
      <c r="V20" s="41" t="n">
        <f aca="false">SUM(V11:V19)</f>
        <v>0</v>
      </c>
      <c r="W20" s="40" t="n">
        <f aca="false">ROUND(V20/$O20*100,0)</f>
        <v>0</v>
      </c>
    </row>
    <row r="21" customFormat="false" ht="12.8" hidden="false" customHeight="false" outlineLevel="0" collapsed="false">
      <c r="A21" s="82" t="n">
        <v>30300</v>
      </c>
      <c r="B21" s="87" t="s">
        <v>174</v>
      </c>
      <c r="C21" s="78" t="n">
        <v>611</v>
      </c>
      <c r="D21" s="43"/>
      <c r="E21" s="78" t="n">
        <v>41</v>
      </c>
      <c r="F21" s="43" t="s">
        <v>102</v>
      </c>
      <c r="G21" s="43" t="s">
        <v>175</v>
      </c>
      <c r="H21" s="53" t="n">
        <v>9988</v>
      </c>
      <c r="I21" s="85" t="n">
        <v>13986</v>
      </c>
      <c r="J21" s="85" t="n">
        <v>14270</v>
      </c>
      <c r="K21" s="54"/>
      <c r="L21" s="54"/>
      <c r="M21" s="54"/>
      <c r="N21" s="54"/>
      <c r="O21" s="45" t="n">
        <f aca="false">H21+SUM(K21:N21)</f>
        <v>9988</v>
      </c>
      <c r="P21" s="55" t="n">
        <v>2237.16</v>
      </c>
      <c r="Q21" s="50" t="n">
        <f aca="false">ROUND(P21/$O21*100,0)</f>
        <v>22</v>
      </c>
      <c r="R21" s="54" t="n">
        <v>3366.83</v>
      </c>
      <c r="S21" s="50" t="n">
        <f aca="false">ROUND(R21/$O21*100,0)</f>
        <v>34</v>
      </c>
      <c r="T21" s="54"/>
      <c r="U21" s="50" t="n">
        <f aca="false">ROUND(T21/$O21*100,0)</f>
        <v>0</v>
      </c>
      <c r="V21" s="54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30300</v>
      </c>
      <c r="B22" s="87" t="s">
        <v>174</v>
      </c>
      <c r="C22" s="78" t="n">
        <v>612001</v>
      </c>
      <c r="D22" s="43"/>
      <c r="E22" s="78" t="n">
        <v>41</v>
      </c>
      <c r="F22" s="43" t="s">
        <v>102</v>
      </c>
      <c r="G22" s="43" t="s">
        <v>204</v>
      </c>
      <c r="H22" s="53" t="n">
        <v>2200</v>
      </c>
      <c r="I22" s="85" t="n">
        <v>2200</v>
      </c>
      <c r="J22" s="85" t="n">
        <v>2200</v>
      </c>
      <c r="K22" s="54"/>
      <c r="L22" s="54"/>
      <c r="M22" s="54"/>
      <c r="N22" s="54"/>
      <c r="O22" s="45" t="n">
        <f aca="false">H22+SUM(K22:N22)</f>
        <v>2200</v>
      </c>
      <c r="P22" s="55" t="n">
        <v>444.8</v>
      </c>
      <c r="Q22" s="50" t="n">
        <f aca="false">ROUND(P22/$O22*100,0)</f>
        <v>20</v>
      </c>
      <c r="R22" s="54" t="n">
        <v>950.25</v>
      </c>
      <c r="S22" s="50" t="n">
        <f aca="false">ROUND(R22/$O22*100,0)</f>
        <v>43</v>
      </c>
      <c r="T22" s="54"/>
      <c r="U22" s="50" t="n">
        <f aca="false">ROUND(T22/$O22*100,0)</f>
        <v>0</v>
      </c>
      <c r="V22" s="54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30300</v>
      </c>
      <c r="B23" s="87" t="s">
        <v>174</v>
      </c>
      <c r="C23" s="78" t="n">
        <v>612002</v>
      </c>
      <c r="D23" s="43"/>
      <c r="E23" s="78" t="n">
        <v>41</v>
      </c>
      <c r="F23" s="43" t="s">
        <v>102</v>
      </c>
      <c r="G23" s="43" t="s">
        <v>205</v>
      </c>
      <c r="H23" s="53" t="n">
        <v>760</v>
      </c>
      <c r="I23" s="85" t="n">
        <v>760</v>
      </c>
      <c r="J23" s="85" t="n">
        <v>760</v>
      </c>
      <c r="K23" s="54"/>
      <c r="L23" s="54"/>
      <c r="M23" s="54"/>
      <c r="N23" s="54"/>
      <c r="O23" s="45" t="n">
        <f aca="false">H23+SUM(K23:N23)</f>
        <v>760</v>
      </c>
      <c r="P23" s="55" t="n">
        <v>350.17</v>
      </c>
      <c r="Q23" s="50" t="n">
        <f aca="false">ROUND(P23/$O23*100,0)</f>
        <v>46</v>
      </c>
      <c r="R23" s="54" t="n">
        <v>409.93</v>
      </c>
      <c r="S23" s="50" t="n">
        <f aca="false">ROUND(R23/$O23*100,0)</f>
        <v>54</v>
      </c>
      <c r="T23" s="54"/>
      <c r="U23" s="50" t="n">
        <f aca="false">ROUND(T23/$O23*100,0)</f>
        <v>0</v>
      </c>
      <c r="V23" s="54"/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30300</v>
      </c>
      <c r="B24" s="87" t="s">
        <v>174</v>
      </c>
      <c r="C24" s="78" t="n">
        <v>614</v>
      </c>
      <c r="D24" s="43"/>
      <c r="E24" s="78" t="n">
        <v>41</v>
      </c>
      <c r="F24" s="43" t="s">
        <v>102</v>
      </c>
      <c r="G24" s="43" t="s">
        <v>200</v>
      </c>
      <c r="H24" s="53" t="n">
        <v>500</v>
      </c>
      <c r="I24" s="85" t="n">
        <v>500</v>
      </c>
      <c r="J24" s="85" t="n">
        <v>500</v>
      </c>
      <c r="K24" s="54"/>
      <c r="L24" s="54"/>
      <c r="M24" s="54"/>
      <c r="N24" s="54"/>
      <c r="O24" s="45" t="n">
        <f aca="false">H24+SUM(K24:N24)</f>
        <v>500</v>
      </c>
      <c r="P24" s="55" t="n">
        <v>400</v>
      </c>
      <c r="Q24" s="50" t="n">
        <f aca="false">ROUND(P24/$O24*100,0)</f>
        <v>80</v>
      </c>
      <c r="R24" s="54" t="n">
        <v>450</v>
      </c>
      <c r="S24" s="50" t="n">
        <f aca="false">ROUND(R24/$O24*100,0)</f>
        <v>90</v>
      </c>
      <c r="T24" s="54"/>
      <c r="U24" s="50" t="n">
        <f aca="false">ROUND(T24/$O24*100,0)</f>
        <v>0</v>
      </c>
      <c r="V24" s="54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30300</v>
      </c>
      <c r="B25" s="87" t="s">
        <v>174</v>
      </c>
      <c r="C25" s="78" t="n">
        <v>610</v>
      </c>
      <c r="D25" s="86"/>
      <c r="E25" s="78" t="n">
        <v>41</v>
      </c>
      <c r="F25" s="79" t="s">
        <v>102</v>
      </c>
      <c r="G25" s="56" t="s">
        <v>176</v>
      </c>
      <c r="H25" s="45" t="n">
        <f aca="false">SUM(H21:H24)</f>
        <v>13448</v>
      </c>
      <c r="I25" s="45" t="n">
        <f aca="false">SUM(I21:I24)</f>
        <v>17446</v>
      </c>
      <c r="J25" s="45" t="n">
        <f aca="false">SUM(J21:J24)</f>
        <v>17730</v>
      </c>
      <c r="K25" s="45" t="n">
        <f aca="false">SUM(K21:K24)</f>
        <v>0</v>
      </c>
      <c r="L25" s="45" t="n">
        <f aca="false">SUM(L21:L24)</f>
        <v>0</v>
      </c>
      <c r="M25" s="45" t="n">
        <f aca="false">SUM(M21:M24)</f>
        <v>0</v>
      </c>
      <c r="N25" s="45" t="n">
        <f aca="false">SUM(N21:N24)</f>
        <v>0</v>
      </c>
      <c r="O25" s="45" t="n">
        <f aca="false">SUM(O21:O24)</f>
        <v>13448</v>
      </c>
      <c r="P25" s="49" t="n">
        <f aca="false">SUM(P21:P24)</f>
        <v>3432.13</v>
      </c>
      <c r="Q25" s="50" t="n">
        <f aca="false">ROUND(P25/$O25*100,0)</f>
        <v>26</v>
      </c>
      <c r="R25" s="45" t="n">
        <f aca="false">SUM(R21:R24)</f>
        <v>5177.01</v>
      </c>
      <c r="S25" s="50" t="n">
        <f aca="false">ROUND(R25/$O25*100,0)</f>
        <v>38</v>
      </c>
      <c r="T25" s="45" t="n">
        <f aca="false">SUM(T21:T24)</f>
        <v>0</v>
      </c>
      <c r="U25" s="50" t="n">
        <f aca="false">ROUND(T25/$O25*100,0)</f>
        <v>0</v>
      </c>
      <c r="V25" s="45" t="n">
        <f aca="false">SUM(V21:V24)</f>
        <v>0</v>
      </c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30300</v>
      </c>
      <c r="B26" s="87" t="s">
        <v>174</v>
      </c>
      <c r="C26" s="78" t="n">
        <v>621</v>
      </c>
      <c r="D26" s="86"/>
      <c r="E26" s="78" t="n">
        <v>41</v>
      </c>
      <c r="F26" s="79" t="s">
        <v>102</v>
      </c>
      <c r="G26" s="56" t="s">
        <v>177</v>
      </c>
      <c r="H26" s="45" t="n">
        <v>1570</v>
      </c>
      <c r="I26" s="45" t="n">
        <f aca="false">ROUND((I25+I59)*0.1,0)-326</f>
        <v>1644</v>
      </c>
      <c r="J26" s="45" t="n">
        <f aca="false">ROUND((J25+J59)*0.1,0)-294</f>
        <v>1704</v>
      </c>
      <c r="K26" s="47"/>
      <c r="L26" s="47"/>
      <c r="M26" s="47"/>
      <c r="N26" s="47"/>
      <c r="O26" s="45" t="n">
        <f aca="false">H26+SUM(K26:N26)</f>
        <v>1570</v>
      </c>
      <c r="P26" s="49" t="n">
        <v>372.01</v>
      </c>
      <c r="Q26" s="50" t="n">
        <f aca="false">ROUND(P26/$O26*100,0)</f>
        <v>24</v>
      </c>
      <c r="R26" s="47" t="n">
        <v>579.13</v>
      </c>
      <c r="S26" s="50" t="n">
        <f aca="false">ROUND(R26/$O26*100,0)</f>
        <v>37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30300</v>
      </c>
      <c r="B27" s="87" t="s">
        <v>174</v>
      </c>
      <c r="C27" s="78" t="n">
        <v>623</v>
      </c>
      <c r="D27" s="86"/>
      <c r="E27" s="78" t="n">
        <v>41</v>
      </c>
      <c r="F27" s="79" t="s">
        <v>102</v>
      </c>
      <c r="G27" s="56" t="s">
        <v>178</v>
      </c>
      <c r="H27" s="45" t="n">
        <v>17</v>
      </c>
      <c r="I27" s="45" t="n">
        <v>0</v>
      </c>
      <c r="J27" s="45" t="n">
        <v>0</v>
      </c>
      <c r="K27" s="47"/>
      <c r="L27" s="47"/>
      <c r="M27" s="47"/>
      <c r="N27" s="47"/>
      <c r="O27" s="45" t="n">
        <f aca="false">H27+SUM(K27:N27)</f>
        <v>17</v>
      </c>
      <c r="P27" s="49" t="n">
        <v>16.6</v>
      </c>
      <c r="Q27" s="50" t="n">
        <f aca="false">ROUND(P27/$O27*100,0)</f>
        <v>98</v>
      </c>
      <c r="R27" s="47" t="n">
        <v>16.6</v>
      </c>
      <c r="S27" s="50" t="n">
        <f aca="false">ROUND(R27/$O27*100,0)</f>
        <v>98</v>
      </c>
      <c r="T27" s="47"/>
      <c r="U27" s="50" t="n">
        <f aca="false">ROUND(T27/$O27*100,0)</f>
        <v>0</v>
      </c>
      <c r="V27" s="47"/>
      <c r="W27" s="50" t="n">
        <f aca="false">ROUND(V27/$O27*100,0)</f>
        <v>0</v>
      </c>
    </row>
    <row r="28" customFormat="false" ht="12.8" hidden="false" customHeight="false" outlineLevel="0" collapsed="false">
      <c r="A28" s="82" t="n">
        <v>30300</v>
      </c>
      <c r="B28" s="87" t="s">
        <v>174</v>
      </c>
      <c r="C28" s="78" t="n">
        <v>625001</v>
      </c>
      <c r="D28" s="86"/>
      <c r="E28" s="78" t="n">
        <v>41</v>
      </c>
      <c r="F28" s="79" t="s">
        <v>102</v>
      </c>
      <c r="G28" s="56" t="s">
        <v>179</v>
      </c>
      <c r="H28" s="45" t="n">
        <v>191</v>
      </c>
      <c r="I28" s="45" t="n">
        <f aca="false">ROUND(I25*0.014,0)</f>
        <v>244</v>
      </c>
      <c r="J28" s="45" t="n">
        <f aca="false">ROUND(J25*0.014,0)</f>
        <v>248</v>
      </c>
      <c r="K28" s="47"/>
      <c r="L28" s="47"/>
      <c r="M28" s="47"/>
      <c r="N28" s="47"/>
      <c r="O28" s="45" t="n">
        <f aca="false">H28+SUM(K28:N28)</f>
        <v>191</v>
      </c>
      <c r="P28" s="49" t="n">
        <v>54.38</v>
      </c>
      <c r="Q28" s="50" t="n">
        <f aca="false">ROUND(P28/$O28*100,0)</f>
        <v>28</v>
      </c>
      <c r="R28" s="47" t="n">
        <v>83.1</v>
      </c>
      <c r="S28" s="50" t="n">
        <f aca="false">ROUND(R28/$O28*100,0)</f>
        <v>44</v>
      </c>
      <c r="T28" s="47"/>
      <c r="U28" s="50" t="n">
        <f aca="false">ROUND(T28/$O28*100,0)</f>
        <v>0</v>
      </c>
      <c r="V28" s="47"/>
      <c r="W28" s="50" t="n">
        <f aca="false">ROUND(V28/$O28*100,0)</f>
        <v>0</v>
      </c>
    </row>
    <row r="29" customFormat="false" ht="12.8" hidden="false" customHeight="false" outlineLevel="0" collapsed="false">
      <c r="A29" s="82" t="n">
        <v>30300</v>
      </c>
      <c r="B29" s="87" t="s">
        <v>174</v>
      </c>
      <c r="C29" s="78" t="n">
        <v>625002</v>
      </c>
      <c r="D29" s="86"/>
      <c r="E29" s="78" t="n">
        <v>41</v>
      </c>
      <c r="F29" s="79" t="s">
        <v>102</v>
      </c>
      <c r="G29" s="56" t="s">
        <v>180</v>
      </c>
      <c r="H29" s="45" t="n">
        <v>2221</v>
      </c>
      <c r="I29" s="45" t="n">
        <f aca="false">ROUND((I25+I59)*0.14,0)</f>
        <v>2757</v>
      </c>
      <c r="J29" s="45" t="n">
        <f aca="false">ROUND((J25+J59)*0.14,0)</f>
        <v>2797</v>
      </c>
      <c r="K29" s="47"/>
      <c r="L29" s="47"/>
      <c r="M29" s="47"/>
      <c r="N29" s="47"/>
      <c r="O29" s="45" t="n">
        <f aca="false">H29+SUM(K29:N29)</f>
        <v>2221</v>
      </c>
      <c r="P29" s="49" t="n">
        <v>572.86</v>
      </c>
      <c r="Q29" s="50" t="n">
        <f aca="false">ROUND(P29/$O29*100,0)</f>
        <v>26</v>
      </c>
      <c r="R29" s="47" t="n">
        <v>860.25</v>
      </c>
      <c r="S29" s="50" t="n">
        <f aca="false">ROUND(R29/$O29*100,0)</f>
        <v>39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30300</v>
      </c>
      <c r="B30" s="87" t="s">
        <v>174</v>
      </c>
      <c r="C30" s="78" t="n">
        <v>625003</v>
      </c>
      <c r="D30" s="86"/>
      <c r="E30" s="78" t="n">
        <v>41</v>
      </c>
      <c r="F30" s="79" t="s">
        <v>102</v>
      </c>
      <c r="G30" s="56" t="s">
        <v>181</v>
      </c>
      <c r="H30" s="45" t="n">
        <v>127</v>
      </c>
      <c r="I30" s="45" t="n">
        <f aca="false">ROUND((I25+I59)*0.008,0)</f>
        <v>158</v>
      </c>
      <c r="J30" s="45" t="n">
        <f aca="false">ROUND((J25+J59)*0.008,0)</f>
        <v>160</v>
      </c>
      <c r="K30" s="47"/>
      <c r="L30" s="47"/>
      <c r="M30" s="47"/>
      <c r="N30" s="47"/>
      <c r="O30" s="45" t="n">
        <f aca="false">H30+SUM(K30:N30)</f>
        <v>127</v>
      </c>
      <c r="P30" s="49" t="n">
        <v>32.7</v>
      </c>
      <c r="Q30" s="50" t="n">
        <f aca="false">ROUND(P30/$O30*100,0)</f>
        <v>26</v>
      </c>
      <c r="R30" s="47" t="n">
        <v>49.11</v>
      </c>
      <c r="S30" s="50" t="n">
        <f aca="false">ROUND(R30/$O30*100,0)</f>
        <v>39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30300</v>
      </c>
      <c r="B31" s="87" t="s">
        <v>174</v>
      </c>
      <c r="C31" s="78" t="n">
        <v>625004</v>
      </c>
      <c r="D31" s="86"/>
      <c r="E31" s="78" t="n">
        <v>41</v>
      </c>
      <c r="F31" s="79" t="s">
        <v>102</v>
      </c>
      <c r="G31" s="56" t="s">
        <v>182</v>
      </c>
      <c r="H31" s="45" t="n">
        <v>476</v>
      </c>
      <c r="I31" s="45" t="n">
        <f aca="false">ROUND((I25+I59)*0.03,0)</f>
        <v>591</v>
      </c>
      <c r="J31" s="45" t="n">
        <f aca="false">ROUND((J25+J59)*0.03,0)</f>
        <v>599</v>
      </c>
      <c r="K31" s="47"/>
      <c r="L31" s="47"/>
      <c r="M31" s="47"/>
      <c r="N31" s="47"/>
      <c r="O31" s="45" t="n">
        <f aca="false">H31+SUM(K31:N31)</f>
        <v>476</v>
      </c>
      <c r="P31" s="49" t="n">
        <v>116.57</v>
      </c>
      <c r="Q31" s="50" t="n">
        <f aca="false">ROUND(P31/$O31*100,0)</f>
        <v>24</v>
      </c>
      <c r="R31" s="47" t="n">
        <v>178.14</v>
      </c>
      <c r="S31" s="50" t="n">
        <f aca="false">ROUND(R31/$O31*100,0)</f>
        <v>37</v>
      </c>
      <c r="T31" s="47"/>
      <c r="U31" s="50" t="n">
        <f aca="false">ROUND(T31/$O31*100,0)</f>
        <v>0</v>
      </c>
      <c r="V31" s="47"/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30300</v>
      </c>
      <c r="B32" s="87" t="s">
        <v>174</v>
      </c>
      <c r="C32" s="78" t="n">
        <v>625005</v>
      </c>
      <c r="D32" s="86"/>
      <c r="E32" s="78" t="n">
        <v>41</v>
      </c>
      <c r="F32" s="79" t="s">
        <v>102</v>
      </c>
      <c r="G32" s="56" t="s">
        <v>183</v>
      </c>
      <c r="H32" s="45" t="n">
        <v>136</v>
      </c>
      <c r="I32" s="45" t="n">
        <f aca="false">ROUND(I25*0.01,0)</f>
        <v>174</v>
      </c>
      <c r="J32" s="45" t="n">
        <f aca="false">ROUND(J25*0.01,0)</f>
        <v>177</v>
      </c>
      <c r="K32" s="47"/>
      <c r="L32" s="47"/>
      <c r="M32" s="47"/>
      <c r="N32" s="47"/>
      <c r="O32" s="45" t="n">
        <f aca="false">H32+SUM(K32:N32)</f>
        <v>136</v>
      </c>
      <c r="P32" s="49" t="n">
        <v>38.85</v>
      </c>
      <c r="Q32" s="50" t="n">
        <f aca="false">ROUND(P32/$O32*100,0)</f>
        <v>29</v>
      </c>
      <c r="R32" s="47" t="n">
        <v>59.37</v>
      </c>
      <c r="S32" s="50" t="n">
        <f aca="false">ROUND(R32/$O32*100,0)</f>
        <v>44</v>
      </c>
      <c r="T32" s="47"/>
      <c r="U32" s="50" t="n">
        <f aca="false">ROUND(T32/$O32*100,0)</f>
        <v>0</v>
      </c>
      <c r="V32" s="47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30300</v>
      </c>
      <c r="B33" s="87" t="s">
        <v>174</v>
      </c>
      <c r="C33" s="78" t="n">
        <v>625007</v>
      </c>
      <c r="D33" s="86"/>
      <c r="E33" s="78" t="n">
        <v>41</v>
      </c>
      <c r="F33" s="79" t="s">
        <v>102</v>
      </c>
      <c r="G33" s="56" t="s">
        <v>184</v>
      </c>
      <c r="H33" s="45" t="n">
        <v>754</v>
      </c>
      <c r="I33" s="45" t="n">
        <f aca="false">ROUND((I25+I59)*0.0475,0)</f>
        <v>936</v>
      </c>
      <c r="J33" s="45" t="n">
        <f aca="false">ROUND((J25+J59)*0.0475,0)</f>
        <v>949</v>
      </c>
      <c r="K33" s="47"/>
      <c r="L33" s="47"/>
      <c r="M33" s="47"/>
      <c r="N33" s="47"/>
      <c r="O33" s="45" t="n">
        <f aca="false">H33+SUM(K33:N33)</f>
        <v>754</v>
      </c>
      <c r="P33" s="49" t="n">
        <v>194.34</v>
      </c>
      <c r="Q33" s="50" t="n">
        <f aca="false">ROUND(P33/$O33*100,0)</f>
        <v>26</v>
      </c>
      <c r="R33" s="47" t="n">
        <v>291.85</v>
      </c>
      <c r="S33" s="50" t="n">
        <f aca="false">ROUND(R33/$O33*100,0)</f>
        <v>39</v>
      </c>
      <c r="T33" s="47"/>
      <c r="U33" s="50" t="n">
        <f aca="false">ROUND(T33/$O33*100,0)</f>
        <v>0</v>
      </c>
      <c r="V33" s="47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30300</v>
      </c>
      <c r="B34" s="87" t="s">
        <v>174</v>
      </c>
      <c r="C34" s="78" t="n">
        <v>627</v>
      </c>
      <c r="D34" s="86"/>
      <c r="E34" s="78" t="n">
        <v>41</v>
      </c>
      <c r="F34" s="79" t="s">
        <v>102</v>
      </c>
      <c r="G34" s="56" t="s">
        <v>185</v>
      </c>
      <c r="H34" s="45" t="n">
        <v>0</v>
      </c>
      <c r="I34" s="45" t="n">
        <f aca="false">H34</f>
        <v>0</v>
      </c>
      <c r="J34" s="45" t="n">
        <f aca="false">I34</f>
        <v>0</v>
      </c>
      <c r="K34" s="47" t="n">
        <v>138</v>
      </c>
      <c r="L34" s="47"/>
      <c r="M34" s="47"/>
      <c r="N34" s="47"/>
      <c r="O34" s="45" t="n">
        <f aca="false">H34+SUM(K34:N34)</f>
        <v>138</v>
      </c>
      <c r="P34" s="49" t="n">
        <v>0</v>
      </c>
      <c r="Q34" s="50" t="n">
        <f aca="false">ROUND(P34/$O34*100,0)</f>
        <v>0</v>
      </c>
      <c r="R34" s="47" t="n">
        <v>18.35</v>
      </c>
      <c r="S34" s="50" t="n">
        <f aca="false">ROUND(R34/$O34*100,0)</f>
        <v>13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30300</v>
      </c>
      <c r="B35" s="87" t="s">
        <v>174</v>
      </c>
      <c r="C35" s="78" t="n">
        <v>620</v>
      </c>
      <c r="D35" s="86"/>
      <c r="E35" s="78" t="n">
        <v>41</v>
      </c>
      <c r="F35" s="79" t="s">
        <v>102</v>
      </c>
      <c r="G35" s="56" t="s">
        <v>186</v>
      </c>
      <c r="H35" s="45" t="n">
        <f aca="false">SUM(H26:H34)</f>
        <v>5492</v>
      </c>
      <c r="I35" s="45" t="n">
        <f aca="false">SUM(I26:I34)</f>
        <v>6504</v>
      </c>
      <c r="J35" s="45" t="n">
        <f aca="false">SUM(J26:J34)</f>
        <v>6634</v>
      </c>
      <c r="K35" s="45" t="n">
        <f aca="false">SUM(K26:K34)</f>
        <v>138</v>
      </c>
      <c r="L35" s="45" t="n">
        <f aca="false">SUM(L26:L34)</f>
        <v>0</v>
      </c>
      <c r="M35" s="45" t="n">
        <f aca="false">SUM(M26:M34)</f>
        <v>0</v>
      </c>
      <c r="N35" s="45" t="n">
        <f aca="false">SUM(N26:N34)</f>
        <v>0</v>
      </c>
      <c r="O35" s="45" t="n">
        <f aca="false">SUM(O26:O34)</f>
        <v>5630</v>
      </c>
      <c r="P35" s="45" t="n">
        <f aca="false">SUM(P26:P34)</f>
        <v>1398.31</v>
      </c>
      <c r="Q35" s="50" t="n">
        <f aca="false">ROUND(P35/$O35*100,0)</f>
        <v>25</v>
      </c>
      <c r="R35" s="45" t="n">
        <f aca="false">SUM(R26:R34)</f>
        <v>2135.9</v>
      </c>
      <c r="S35" s="50" t="n">
        <f aca="false">ROUND(R35/$O35*100,0)</f>
        <v>38</v>
      </c>
      <c r="T35" s="45" t="n">
        <f aca="false">SUM(T26:T34)</f>
        <v>0</v>
      </c>
      <c r="U35" s="50" t="n">
        <f aca="false">ROUND(T35/$O35*100,0)</f>
        <v>0</v>
      </c>
      <c r="V35" s="45" t="n">
        <f aca="false">SUM(V26:V34)</f>
        <v>0</v>
      </c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30300</v>
      </c>
      <c r="B36" s="87" t="s">
        <v>174</v>
      </c>
      <c r="C36" s="78" t="n">
        <v>631001</v>
      </c>
      <c r="D36" s="86"/>
      <c r="E36" s="78" t="n">
        <v>41</v>
      </c>
      <c r="F36" s="79" t="s">
        <v>102</v>
      </c>
      <c r="G36" s="56" t="s">
        <v>206</v>
      </c>
      <c r="H36" s="45" t="n">
        <v>0</v>
      </c>
      <c r="I36" s="45" t="n">
        <f aca="false">H36</f>
        <v>0</v>
      </c>
      <c r="J36" s="45" t="n">
        <f aca="false">I36</f>
        <v>0</v>
      </c>
      <c r="K36" s="47" t="n">
        <v>38.12</v>
      </c>
      <c r="L36" s="47"/>
      <c r="M36" s="47"/>
      <c r="N36" s="47"/>
      <c r="O36" s="45" t="n">
        <f aca="false">H36+SUM(K36:N36)</f>
        <v>38.12</v>
      </c>
      <c r="P36" s="49" t="n">
        <v>38.12</v>
      </c>
      <c r="Q36" s="50" t="n">
        <f aca="false">ROUND(P36/$O36*100,0)</f>
        <v>100</v>
      </c>
      <c r="R36" s="47" t="n">
        <v>38.12</v>
      </c>
      <c r="S36" s="50" t="n">
        <f aca="false">ROUND(R36/$O36*100,0)</f>
        <v>100</v>
      </c>
      <c r="T36" s="47"/>
      <c r="U36" s="50" t="n">
        <f aca="false">ROUND(T36/$O36*100,0)</f>
        <v>0</v>
      </c>
      <c r="V36" s="47"/>
      <c r="W36" s="50" t="n">
        <f aca="false">ROUND(V36/$O36*100,0)</f>
        <v>0</v>
      </c>
    </row>
    <row r="37" customFormat="false" ht="12.8" hidden="false" customHeight="false" outlineLevel="0" collapsed="false">
      <c r="A37" s="82" t="n">
        <v>30300</v>
      </c>
      <c r="B37" s="87" t="s">
        <v>174</v>
      </c>
      <c r="C37" s="78" t="n">
        <v>632001</v>
      </c>
      <c r="D37" s="86" t="n">
        <v>11</v>
      </c>
      <c r="E37" s="78" t="n">
        <v>41</v>
      </c>
      <c r="F37" s="79" t="s">
        <v>102</v>
      </c>
      <c r="G37" s="56" t="s">
        <v>226</v>
      </c>
      <c r="H37" s="45" t="n">
        <v>1815</v>
      </c>
      <c r="I37" s="45" t="n">
        <f aca="false">H37</f>
        <v>1815</v>
      </c>
      <c r="J37" s="45" t="n">
        <f aca="false">I37</f>
        <v>1815</v>
      </c>
      <c r="K37" s="47"/>
      <c r="L37" s="47"/>
      <c r="M37" s="47"/>
      <c r="N37" s="47"/>
      <c r="O37" s="45" t="n">
        <f aca="false">H37+SUM(K37:N37)</f>
        <v>1815</v>
      </c>
      <c r="P37" s="49" t="n">
        <v>330</v>
      </c>
      <c r="Q37" s="50" t="n">
        <f aca="false">ROUND(P37/$O37*100,0)</f>
        <v>18</v>
      </c>
      <c r="R37" s="47" t="n">
        <v>660</v>
      </c>
      <c r="S37" s="50" t="n">
        <f aca="false">ROUND(R37/$O37*100,0)</f>
        <v>36</v>
      </c>
      <c r="T37" s="47"/>
      <c r="U37" s="50" t="n">
        <f aca="false">ROUND(T37/$O37*100,0)</f>
        <v>0</v>
      </c>
      <c r="V37" s="47"/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30300</v>
      </c>
      <c r="B38" s="90" t="s">
        <v>174</v>
      </c>
      <c r="C38" s="78" t="n">
        <v>632001</v>
      </c>
      <c r="D38" s="86" t="n">
        <v>12</v>
      </c>
      <c r="E38" s="78" t="n">
        <v>41</v>
      </c>
      <c r="F38" s="79" t="s">
        <v>102</v>
      </c>
      <c r="G38" s="56" t="s">
        <v>227</v>
      </c>
      <c r="H38" s="45" t="n">
        <v>550</v>
      </c>
      <c r="I38" s="45" t="n">
        <f aca="false">H38</f>
        <v>550</v>
      </c>
      <c r="J38" s="45" t="n">
        <f aca="false">I38</f>
        <v>550</v>
      </c>
      <c r="K38" s="47"/>
      <c r="L38" s="47"/>
      <c r="M38" s="47"/>
      <c r="N38" s="47"/>
      <c r="O38" s="45" t="n">
        <f aca="false">H38+SUM(K38:N38)</f>
        <v>550</v>
      </c>
      <c r="P38" s="49" t="n">
        <v>100</v>
      </c>
      <c r="Q38" s="50" t="n">
        <f aca="false">ROUND(P38/$O38*100,0)</f>
        <v>18</v>
      </c>
      <c r="R38" s="47" t="n">
        <v>200</v>
      </c>
      <c r="S38" s="50" t="n">
        <f aca="false">ROUND(R38/$O38*100,0)</f>
        <v>36</v>
      </c>
      <c r="T38" s="47"/>
      <c r="U38" s="50" t="n">
        <f aca="false">ROUND(T38/$O38*100,0)</f>
        <v>0</v>
      </c>
      <c r="V38" s="47"/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30300</v>
      </c>
      <c r="B39" s="87" t="s">
        <v>174</v>
      </c>
      <c r="C39" s="78" t="n">
        <v>632001</v>
      </c>
      <c r="D39" s="86" t="n">
        <v>13</v>
      </c>
      <c r="E39" s="78" t="n">
        <v>41</v>
      </c>
      <c r="F39" s="79" t="s">
        <v>102</v>
      </c>
      <c r="G39" s="56" t="s">
        <v>228</v>
      </c>
      <c r="H39" s="45" t="n">
        <v>132</v>
      </c>
      <c r="I39" s="45" t="n">
        <f aca="false">H39</f>
        <v>132</v>
      </c>
      <c r="J39" s="45" t="n">
        <f aca="false">I39</f>
        <v>132</v>
      </c>
      <c r="K39" s="47"/>
      <c r="L39" s="47"/>
      <c r="M39" s="47"/>
      <c r="N39" s="47"/>
      <c r="O39" s="45" t="n">
        <f aca="false">H39+SUM(K39:N39)</f>
        <v>132</v>
      </c>
      <c r="P39" s="49" t="n">
        <v>24.3</v>
      </c>
      <c r="Q39" s="50" t="n">
        <f aca="false">ROUND(P39/$O39*100,0)</f>
        <v>18</v>
      </c>
      <c r="R39" s="47" t="n">
        <v>48.3</v>
      </c>
      <c r="S39" s="50" t="n">
        <f aca="false">ROUND(R39/$O39*100,0)</f>
        <v>37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30300</v>
      </c>
      <c r="B40" s="87" t="s">
        <v>174</v>
      </c>
      <c r="C40" s="78" t="n">
        <v>632001</v>
      </c>
      <c r="D40" s="86" t="n">
        <v>21</v>
      </c>
      <c r="E40" s="78" t="n">
        <v>41</v>
      </c>
      <c r="F40" s="79" t="s">
        <v>102</v>
      </c>
      <c r="G40" s="56" t="s">
        <v>229</v>
      </c>
      <c r="H40" s="45" t="n">
        <v>9000</v>
      </c>
      <c r="I40" s="45" t="n">
        <f aca="false">H40</f>
        <v>9000</v>
      </c>
      <c r="J40" s="45" t="n">
        <f aca="false">I40</f>
        <v>9000</v>
      </c>
      <c r="K40" s="47"/>
      <c r="L40" s="47"/>
      <c r="M40" s="47"/>
      <c r="N40" s="47"/>
      <c r="O40" s="45" t="n">
        <f aca="false">H40+SUM(K40:N40)</f>
        <v>9000</v>
      </c>
      <c r="P40" s="49" t="n">
        <v>2250</v>
      </c>
      <c r="Q40" s="50" t="n">
        <f aca="false">ROUND(P40/$O40*100,0)</f>
        <v>25</v>
      </c>
      <c r="R40" s="47" t="n">
        <v>4500</v>
      </c>
      <c r="S40" s="50" t="n">
        <f aca="false">ROUND(R40/$O40*100,0)</f>
        <v>50</v>
      </c>
      <c r="T40" s="47"/>
      <c r="U40" s="50" t="n">
        <f aca="false">ROUND(T40/$O40*100,0)</f>
        <v>0</v>
      </c>
      <c r="V40" s="47"/>
      <c r="W40" s="50" t="n">
        <f aca="false">ROUND(V40/$O40*100,0)</f>
        <v>0</v>
      </c>
    </row>
    <row r="41" customFormat="false" ht="12.8" hidden="false" customHeight="false" outlineLevel="0" collapsed="false">
      <c r="A41" s="82" t="n">
        <v>30300</v>
      </c>
      <c r="B41" s="90" t="s">
        <v>174</v>
      </c>
      <c r="C41" s="78" t="n">
        <v>632001</v>
      </c>
      <c r="D41" s="86" t="n">
        <v>22</v>
      </c>
      <c r="E41" s="78" t="n">
        <v>41</v>
      </c>
      <c r="F41" s="79" t="s">
        <v>102</v>
      </c>
      <c r="G41" s="56" t="s">
        <v>230</v>
      </c>
      <c r="H41" s="45" t="n">
        <v>1956</v>
      </c>
      <c r="I41" s="45" t="n">
        <f aca="false">H41</f>
        <v>1956</v>
      </c>
      <c r="J41" s="45" t="n">
        <f aca="false">I41</f>
        <v>1956</v>
      </c>
      <c r="K41" s="47"/>
      <c r="L41" s="47"/>
      <c r="M41" s="47"/>
      <c r="N41" s="47"/>
      <c r="O41" s="45" t="n">
        <f aca="false">H41+SUM(K41:N41)</f>
        <v>1956</v>
      </c>
      <c r="P41" s="49" t="n">
        <v>489</v>
      </c>
      <c r="Q41" s="50" t="n">
        <f aca="false">ROUND(P41/$O41*100,0)</f>
        <v>25</v>
      </c>
      <c r="R41" s="47" t="n">
        <v>978</v>
      </c>
      <c r="S41" s="50" t="n">
        <f aca="false">ROUND(R41/$O41*100,0)</f>
        <v>50</v>
      </c>
      <c r="T41" s="47"/>
      <c r="U41" s="50" t="n">
        <f aca="false">ROUND(T41/$O41*100,0)</f>
        <v>0</v>
      </c>
      <c r="V41" s="47"/>
      <c r="W41" s="50" t="n">
        <f aca="false">ROUND(V41/$O41*100,0)</f>
        <v>0</v>
      </c>
    </row>
    <row r="42" customFormat="false" ht="12.8" hidden="false" customHeight="false" outlineLevel="0" collapsed="false">
      <c r="A42" s="82" t="n">
        <v>30300</v>
      </c>
      <c r="B42" s="87" t="s">
        <v>174</v>
      </c>
      <c r="C42" s="78" t="n">
        <v>632001</v>
      </c>
      <c r="D42" s="86" t="n">
        <v>23</v>
      </c>
      <c r="E42" s="78" t="n">
        <v>41</v>
      </c>
      <c r="F42" s="79" t="s">
        <v>102</v>
      </c>
      <c r="G42" s="56" t="s">
        <v>231</v>
      </c>
      <c r="H42" s="45" t="n">
        <v>48</v>
      </c>
      <c r="I42" s="45" t="n">
        <f aca="false">H42</f>
        <v>48</v>
      </c>
      <c r="J42" s="45" t="n">
        <f aca="false">I42</f>
        <v>48</v>
      </c>
      <c r="K42" s="47"/>
      <c r="L42" s="47"/>
      <c r="M42" s="47"/>
      <c r="N42" s="47"/>
      <c r="O42" s="45" t="n">
        <f aca="false">H42+SUM(K42:N42)</f>
        <v>48</v>
      </c>
      <c r="P42" s="49" t="n">
        <v>12</v>
      </c>
      <c r="Q42" s="50" t="n">
        <f aca="false">ROUND(P42/$O42*100,0)</f>
        <v>25</v>
      </c>
      <c r="R42" s="47" t="n">
        <v>24</v>
      </c>
      <c r="S42" s="50" t="n">
        <f aca="false">ROUND(R42/$O42*100,0)</f>
        <v>50</v>
      </c>
      <c r="T42" s="47"/>
      <c r="U42" s="50" t="n">
        <f aca="false">ROUND(T42/$O42*100,0)</f>
        <v>0</v>
      </c>
      <c r="V42" s="47"/>
      <c r="W42" s="50" t="n">
        <f aca="false">ROUND(V42/$O42*100,0)</f>
        <v>0</v>
      </c>
    </row>
    <row r="43" customFormat="false" ht="12.8" hidden="false" customHeight="false" outlineLevel="0" collapsed="false">
      <c r="A43" s="82" t="n">
        <v>30300</v>
      </c>
      <c r="B43" s="87" t="s">
        <v>174</v>
      </c>
      <c r="C43" s="78" t="n">
        <v>632003</v>
      </c>
      <c r="D43" s="86"/>
      <c r="E43" s="78" t="n">
        <v>41</v>
      </c>
      <c r="F43" s="79" t="s">
        <v>102</v>
      </c>
      <c r="G43" s="56" t="s">
        <v>187</v>
      </c>
      <c r="H43" s="45" t="n">
        <f aca="false">50+220</f>
        <v>270</v>
      </c>
      <c r="I43" s="45" t="n">
        <f aca="false">H43+20</f>
        <v>290</v>
      </c>
      <c r="J43" s="45" t="n">
        <f aca="false">I43</f>
        <v>290</v>
      </c>
      <c r="K43" s="47"/>
      <c r="L43" s="47"/>
      <c r="M43" s="47"/>
      <c r="N43" s="47"/>
      <c r="O43" s="45" t="n">
        <f aca="false">H43+SUM(K43:N43)</f>
        <v>270</v>
      </c>
      <c r="P43" s="49" t="n">
        <v>18.07</v>
      </c>
      <c r="Q43" s="50" t="n">
        <f aca="false">ROUND(P43/$O43*100,0)</f>
        <v>7</v>
      </c>
      <c r="R43" s="47" t="n">
        <v>52.84</v>
      </c>
      <c r="S43" s="50" t="n">
        <f aca="false">ROUND(R43/$O43*100,0)</f>
        <v>20</v>
      </c>
      <c r="T43" s="47"/>
      <c r="U43" s="50" t="n">
        <f aca="false">ROUND(T43/$O43*100,0)</f>
        <v>0</v>
      </c>
      <c r="V43" s="47"/>
      <c r="W43" s="50" t="n">
        <f aca="false">ROUND(V43/$O43*100,0)</f>
        <v>0</v>
      </c>
    </row>
    <row r="44" customFormat="false" ht="12.8" hidden="false" customHeight="false" outlineLevel="0" collapsed="false">
      <c r="A44" s="82" t="n">
        <v>30300</v>
      </c>
      <c r="B44" s="83" t="s">
        <v>174</v>
      </c>
      <c r="C44" s="78" t="n">
        <v>633004</v>
      </c>
      <c r="D44" s="86"/>
      <c r="E44" s="78" t="n">
        <v>41</v>
      </c>
      <c r="F44" s="79" t="s">
        <v>102</v>
      </c>
      <c r="G44" s="56" t="s">
        <v>232</v>
      </c>
      <c r="H44" s="45" t="n">
        <v>500</v>
      </c>
      <c r="I44" s="45" t="n">
        <f aca="false">H44</f>
        <v>500</v>
      </c>
      <c r="J44" s="45" t="n">
        <f aca="false">I44</f>
        <v>500</v>
      </c>
      <c r="K44" s="47" t="n">
        <v>1000</v>
      </c>
      <c r="L44" s="47"/>
      <c r="M44" s="47"/>
      <c r="N44" s="47"/>
      <c r="O44" s="45" t="n">
        <f aca="false">H44+SUM(K44:N44)</f>
        <v>1500</v>
      </c>
      <c r="P44" s="49" t="n">
        <v>594.7</v>
      </c>
      <c r="Q44" s="50" t="n">
        <f aca="false">ROUND(P44/$O44*100,0)</f>
        <v>40</v>
      </c>
      <c r="R44" s="47" t="n">
        <v>1368.5</v>
      </c>
      <c r="S44" s="50" t="n">
        <f aca="false">ROUND(R44/$O44*100,0)</f>
        <v>91</v>
      </c>
      <c r="T44" s="47"/>
      <c r="U44" s="50" t="n">
        <f aca="false">ROUND(T44/$O44*100,0)</f>
        <v>0</v>
      </c>
      <c r="V44" s="47"/>
      <c r="W44" s="50" t="n">
        <f aca="false">ROUND(V44/$O44*100,0)</f>
        <v>0</v>
      </c>
    </row>
    <row r="45" customFormat="false" ht="12.8" hidden="false" customHeight="false" outlineLevel="0" collapsed="false">
      <c r="A45" s="82" t="n">
        <v>30300</v>
      </c>
      <c r="B45" s="83" t="s">
        <v>174</v>
      </c>
      <c r="C45" s="78" t="n">
        <v>633005</v>
      </c>
      <c r="D45" s="86"/>
      <c r="E45" s="78" t="n">
        <v>41</v>
      </c>
      <c r="F45" s="79" t="s">
        <v>102</v>
      </c>
      <c r="G45" s="56" t="s">
        <v>233</v>
      </c>
      <c r="H45" s="45" t="n">
        <v>0</v>
      </c>
      <c r="I45" s="45" t="n">
        <f aca="false">H45</f>
        <v>0</v>
      </c>
      <c r="J45" s="45" t="n">
        <f aca="false">I45</f>
        <v>0</v>
      </c>
      <c r="K45" s="47" t="n">
        <v>57.9</v>
      </c>
      <c r="L45" s="47"/>
      <c r="M45" s="47"/>
      <c r="N45" s="47"/>
      <c r="O45" s="45" t="n">
        <f aca="false">H45+SUM(K45:N45)</f>
        <v>57.9</v>
      </c>
      <c r="P45" s="49" t="n">
        <v>57.9</v>
      </c>
      <c r="Q45" s="50" t="n">
        <f aca="false">ROUND(P45/$O45*100,0)</f>
        <v>100</v>
      </c>
      <c r="R45" s="47" t="n">
        <v>57.9</v>
      </c>
      <c r="S45" s="50" t="n">
        <f aca="false">ROUND(R45/$O45*100,0)</f>
        <v>100</v>
      </c>
      <c r="T45" s="47"/>
      <c r="U45" s="50" t="n">
        <f aca="false">ROUND(T45/$O45*100,0)</f>
        <v>0</v>
      </c>
      <c r="V45" s="47"/>
      <c r="W45" s="50" t="n">
        <f aca="false">ROUND(V45/$O45*100,0)</f>
        <v>0</v>
      </c>
    </row>
    <row r="46" customFormat="false" ht="12.8" hidden="false" customHeight="false" outlineLevel="0" collapsed="false">
      <c r="A46" s="82" t="n">
        <v>30300</v>
      </c>
      <c r="B46" s="83" t="s">
        <v>174</v>
      </c>
      <c r="C46" s="78" t="n">
        <v>633006</v>
      </c>
      <c r="D46" s="86" t="n">
        <v>1</v>
      </c>
      <c r="E46" s="78" t="n">
        <v>41</v>
      </c>
      <c r="F46" s="79" t="s">
        <v>102</v>
      </c>
      <c r="G46" s="56" t="s">
        <v>188</v>
      </c>
      <c r="H46" s="45" t="n">
        <v>1600</v>
      </c>
      <c r="I46" s="45" t="n">
        <f aca="false">H46</f>
        <v>1600</v>
      </c>
      <c r="J46" s="45" t="n">
        <f aca="false">I46</f>
        <v>1600</v>
      </c>
      <c r="K46" s="47" t="n">
        <v>-1000</v>
      </c>
      <c r="L46" s="47"/>
      <c r="M46" s="47"/>
      <c r="N46" s="47"/>
      <c r="O46" s="45" t="n">
        <f aca="false">H46+SUM(K46:N46)</f>
        <v>600</v>
      </c>
      <c r="P46" s="49" t="n">
        <v>324.64</v>
      </c>
      <c r="Q46" s="50" t="n">
        <f aca="false">ROUND(P46/$O46*100,0)</f>
        <v>54</v>
      </c>
      <c r="R46" s="47" t="n">
        <v>346.54</v>
      </c>
      <c r="S46" s="50" t="n">
        <f aca="false">ROUND(R46/$O46*100,0)</f>
        <v>58</v>
      </c>
      <c r="T46" s="47"/>
      <c r="U46" s="50" t="n">
        <f aca="false">ROUND(T46/$O46*100,0)</f>
        <v>0</v>
      </c>
      <c r="V46" s="47"/>
      <c r="W46" s="50" t="n">
        <f aca="false">ROUND(V46/$O46*100,0)</f>
        <v>0</v>
      </c>
    </row>
    <row r="47" customFormat="false" ht="12.8" hidden="false" customHeight="false" outlineLevel="0" collapsed="false">
      <c r="A47" s="82" t="n">
        <v>30300</v>
      </c>
      <c r="B47" s="83" t="s">
        <v>174</v>
      </c>
      <c r="C47" s="78" t="n">
        <v>633006</v>
      </c>
      <c r="D47" s="86" t="n">
        <v>2</v>
      </c>
      <c r="E47" s="78" t="n">
        <v>41</v>
      </c>
      <c r="F47" s="79" t="s">
        <v>102</v>
      </c>
      <c r="G47" s="56" t="s">
        <v>234</v>
      </c>
      <c r="H47" s="45" t="n">
        <v>700</v>
      </c>
      <c r="I47" s="45" t="n">
        <f aca="false">H47</f>
        <v>700</v>
      </c>
      <c r="J47" s="45" t="n">
        <f aca="false">I47</f>
        <v>700</v>
      </c>
      <c r="K47" s="47"/>
      <c r="L47" s="47"/>
      <c r="M47" s="47"/>
      <c r="N47" s="47"/>
      <c r="O47" s="45" t="n">
        <f aca="false">H47+SUM(K47:N47)</f>
        <v>700</v>
      </c>
      <c r="P47" s="49" t="n">
        <v>112.39</v>
      </c>
      <c r="Q47" s="50" t="n">
        <f aca="false">ROUND(P47/$O47*100,0)</f>
        <v>16</v>
      </c>
      <c r="R47" s="47" t="n">
        <v>308.26</v>
      </c>
      <c r="S47" s="50" t="n">
        <f aca="false">ROUND(R47/$O47*100,0)</f>
        <v>44</v>
      </c>
      <c r="T47" s="47"/>
      <c r="U47" s="50" t="n">
        <f aca="false">ROUND(T47/$O47*100,0)</f>
        <v>0</v>
      </c>
      <c r="V47" s="47"/>
      <c r="W47" s="50" t="n">
        <f aca="false">ROUND(V47/$O47*100,0)</f>
        <v>0</v>
      </c>
    </row>
    <row r="48" customFormat="false" ht="12.8" hidden="false" customHeight="false" outlineLevel="0" collapsed="false">
      <c r="A48" s="82" t="n">
        <v>30300</v>
      </c>
      <c r="B48" s="83" t="s">
        <v>174</v>
      </c>
      <c r="C48" s="78" t="n">
        <v>634006</v>
      </c>
      <c r="D48" s="86"/>
      <c r="E48" s="78" t="n">
        <v>41</v>
      </c>
      <c r="F48" s="79" t="s">
        <v>102</v>
      </c>
      <c r="G48" s="56" t="s">
        <v>235</v>
      </c>
      <c r="H48" s="45" t="n">
        <v>360</v>
      </c>
      <c r="I48" s="45" t="n">
        <f aca="false">H48</f>
        <v>360</v>
      </c>
      <c r="J48" s="45" t="n">
        <f aca="false">I48</f>
        <v>360</v>
      </c>
      <c r="K48" s="47"/>
      <c r="L48" s="47"/>
      <c r="M48" s="47"/>
      <c r="N48" s="47"/>
      <c r="O48" s="45" t="n">
        <f aca="false">H48+SUM(K48:N48)</f>
        <v>360</v>
      </c>
      <c r="P48" s="49" t="n">
        <v>0</v>
      </c>
      <c r="Q48" s="50" t="n">
        <f aca="false">ROUND(P48/$O48*100,0)</f>
        <v>0</v>
      </c>
      <c r="R48" s="47" t="n">
        <v>0</v>
      </c>
      <c r="S48" s="50" t="n">
        <f aca="false">ROUND(R48/$O48*100,0)</f>
        <v>0</v>
      </c>
      <c r="T48" s="47"/>
      <c r="U48" s="50" t="n">
        <f aca="false">ROUND(T48/$O48*100,0)</f>
        <v>0</v>
      </c>
      <c r="V48" s="47"/>
      <c r="W48" s="50" t="n">
        <f aca="false">ROUND(V48/$O48*100,0)</f>
        <v>0</v>
      </c>
    </row>
    <row r="49" customFormat="false" ht="12.8" hidden="false" customHeight="false" outlineLevel="0" collapsed="false">
      <c r="A49" s="82" t="n">
        <v>30300</v>
      </c>
      <c r="B49" s="83" t="s">
        <v>174</v>
      </c>
      <c r="C49" s="78" t="n">
        <v>635004</v>
      </c>
      <c r="D49" s="86"/>
      <c r="E49" s="78" t="n">
        <v>41</v>
      </c>
      <c r="F49" s="79" t="s">
        <v>102</v>
      </c>
      <c r="G49" s="56" t="s">
        <v>236</v>
      </c>
      <c r="H49" s="45" t="n">
        <v>500</v>
      </c>
      <c r="I49" s="45" t="n">
        <f aca="false">H49</f>
        <v>500</v>
      </c>
      <c r="J49" s="45" t="n">
        <f aca="false">I49</f>
        <v>500</v>
      </c>
      <c r="K49" s="47" t="n">
        <v>500</v>
      </c>
      <c r="L49" s="47"/>
      <c r="M49" s="47"/>
      <c r="N49" s="47"/>
      <c r="O49" s="45" t="n">
        <f aca="false">H49+SUM(K49:N49)</f>
        <v>1000</v>
      </c>
      <c r="P49" s="49" t="n">
        <v>333.58</v>
      </c>
      <c r="Q49" s="50" t="n">
        <f aca="false">ROUND(P49/$O49*100,0)</f>
        <v>33</v>
      </c>
      <c r="R49" s="47" t="n">
        <v>817.18</v>
      </c>
      <c r="S49" s="50" t="n">
        <f aca="false">ROUND(R49/$O49*100,0)</f>
        <v>82</v>
      </c>
      <c r="T49" s="47"/>
      <c r="U49" s="50" t="n">
        <f aca="false">ROUND(T49/$O49*100,0)</f>
        <v>0</v>
      </c>
      <c r="V49" s="47"/>
      <c r="W49" s="50" t="n">
        <f aca="false">ROUND(V49/$O49*100,0)</f>
        <v>0</v>
      </c>
    </row>
    <row r="50" customFormat="false" ht="12.8" hidden="false" customHeight="false" outlineLevel="0" collapsed="false">
      <c r="A50" s="82" t="n">
        <v>30300</v>
      </c>
      <c r="B50" s="83" t="s">
        <v>174</v>
      </c>
      <c r="C50" s="78" t="n">
        <v>635006</v>
      </c>
      <c r="D50" s="86" t="n">
        <v>1</v>
      </c>
      <c r="E50" s="78" t="n">
        <v>41</v>
      </c>
      <c r="F50" s="79" t="s">
        <v>102</v>
      </c>
      <c r="G50" s="56" t="s">
        <v>237</v>
      </c>
      <c r="H50" s="45" t="n">
        <v>200</v>
      </c>
      <c r="I50" s="45" t="n">
        <f aca="false">H50</f>
        <v>200</v>
      </c>
      <c r="J50" s="45" t="n">
        <f aca="false">I50</f>
        <v>200</v>
      </c>
      <c r="K50" s="47" t="n">
        <v>1800</v>
      </c>
      <c r="L50" s="47"/>
      <c r="M50" s="47"/>
      <c r="N50" s="47"/>
      <c r="O50" s="45" t="n">
        <f aca="false">H50+SUM(K50:N50)</f>
        <v>2000</v>
      </c>
      <c r="P50" s="49" t="n">
        <v>613.63</v>
      </c>
      <c r="Q50" s="50" t="n">
        <f aca="false">ROUND(P50/$O50*100,0)</f>
        <v>31</v>
      </c>
      <c r="R50" s="47" t="n">
        <v>1783.95</v>
      </c>
      <c r="S50" s="50" t="n">
        <f aca="false">ROUND(R50/$O50*100,0)</f>
        <v>89</v>
      </c>
      <c r="T50" s="47"/>
      <c r="U50" s="50" t="n">
        <f aca="false">ROUND(T50/$O50*100,0)</f>
        <v>0</v>
      </c>
      <c r="V50" s="47"/>
      <c r="W50" s="50" t="n">
        <f aca="false">ROUND(V50/$O50*100,0)</f>
        <v>0</v>
      </c>
    </row>
    <row r="51" customFormat="false" ht="12.8" hidden="false" customHeight="false" outlineLevel="0" collapsed="false">
      <c r="A51" s="82" t="n">
        <v>30300</v>
      </c>
      <c r="B51" s="90" t="s">
        <v>174</v>
      </c>
      <c r="C51" s="78" t="n">
        <v>635006</v>
      </c>
      <c r="D51" s="86" t="n">
        <v>2</v>
      </c>
      <c r="E51" s="78" t="n">
        <v>41</v>
      </c>
      <c r="F51" s="79" t="s">
        <v>102</v>
      </c>
      <c r="G51" s="56" t="s">
        <v>238</v>
      </c>
      <c r="H51" s="45" t="n">
        <v>100</v>
      </c>
      <c r="I51" s="45" t="n">
        <f aca="false">H51</f>
        <v>100</v>
      </c>
      <c r="J51" s="45" t="n">
        <f aca="false">I51</f>
        <v>100</v>
      </c>
      <c r="K51" s="47"/>
      <c r="L51" s="47"/>
      <c r="M51" s="47"/>
      <c r="N51" s="47"/>
      <c r="O51" s="45" t="n">
        <f aca="false">H51+SUM(K51:N51)</f>
        <v>100</v>
      </c>
      <c r="P51" s="49" t="n">
        <v>0</v>
      </c>
      <c r="Q51" s="50" t="n">
        <f aca="false">ROUND(P51/$O51*100,0)</f>
        <v>0</v>
      </c>
      <c r="R51" s="47" t="n">
        <v>0</v>
      </c>
      <c r="S51" s="50" t="n">
        <f aca="false">ROUND(R51/$O51*100,0)</f>
        <v>0</v>
      </c>
      <c r="T51" s="47"/>
      <c r="U51" s="50" t="n">
        <f aca="false">ROUND(T51/$O51*100,0)</f>
        <v>0</v>
      </c>
      <c r="V51" s="47"/>
      <c r="W51" s="50" t="n">
        <f aca="false">ROUND(V51/$O51*100,0)</f>
        <v>0</v>
      </c>
    </row>
    <row r="52" customFormat="false" ht="12.8" hidden="false" customHeight="false" outlineLevel="0" collapsed="false">
      <c r="A52" s="82" t="n">
        <v>30300</v>
      </c>
      <c r="B52" s="83" t="s">
        <v>174</v>
      </c>
      <c r="C52" s="78" t="n">
        <v>637004</v>
      </c>
      <c r="D52" s="86"/>
      <c r="E52" s="78" t="n">
        <v>41</v>
      </c>
      <c r="F52" s="79" t="s">
        <v>102</v>
      </c>
      <c r="G52" s="56" t="s">
        <v>207</v>
      </c>
      <c r="H52" s="45" t="n">
        <v>150</v>
      </c>
      <c r="I52" s="45" t="n">
        <f aca="false">H52</f>
        <v>150</v>
      </c>
      <c r="J52" s="45" t="n">
        <f aca="false">I52</f>
        <v>150</v>
      </c>
      <c r="K52" s="47" t="n">
        <v>150</v>
      </c>
      <c r="L52" s="47"/>
      <c r="M52" s="47"/>
      <c r="N52" s="47"/>
      <c r="O52" s="45" t="n">
        <f aca="false">H52+SUM(K52:N52)</f>
        <v>300</v>
      </c>
      <c r="P52" s="49" t="n">
        <v>170</v>
      </c>
      <c r="Q52" s="50" t="n">
        <f aca="false">ROUND(P52/$O52*100,0)</f>
        <v>57</v>
      </c>
      <c r="R52" s="47" t="n">
        <v>170</v>
      </c>
      <c r="S52" s="50" t="n">
        <f aca="false">ROUND(R52/$O52*100,0)</f>
        <v>57</v>
      </c>
      <c r="T52" s="47"/>
      <c r="U52" s="50" t="n">
        <f aca="false">ROUND(T52/$O52*100,0)</f>
        <v>0</v>
      </c>
      <c r="V52" s="47"/>
      <c r="W52" s="50" t="n">
        <f aca="false">ROUND(V52/$O52*100,0)</f>
        <v>0</v>
      </c>
    </row>
    <row r="53" customFormat="false" ht="12.8" hidden="false" customHeight="false" outlineLevel="0" collapsed="false">
      <c r="A53" s="82" t="n">
        <v>30300</v>
      </c>
      <c r="B53" s="83" t="s">
        <v>174</v>
      </c>
      <c r="C53" s="78" t="n">
        <v>637011</v>
      </c>
      <c r="D53" s="86"/>
      <c r="E53" s="78" t="n">
        <v>41</v>
      </c>
      <c r="F53" s="79" t="s">
        <v>102</v>
      </c>
      <c r="G53" s="56" t="s">
        <v>239</v>
      </c>
      <c r="H53" s="45" t="n">
        <v>0</v>
      </c>
      <c r="I53" s="45" t="n">
        <f aca="false">H53</f>
        <v>0</v>
      </c>
      <c r="J53" s="45" t="n">
        <f aca="false">I53</f>
        <v>0</v>
      </c>
      <c r="K53" s="47" t="n">
        <v>180</v>
      </c>
      <c r="L53" s="47"/>
      <c r="M53" s="47"/>
      <c r="N53" s="47"/>
      <c r="O53" s="45" t="n">
        <f aca="false">H53+SUM(K53:N53)</f>
        <v>180</v>
      </c>
      <c r="P53" s="49" t="n">
        <v>180</v>
      </c>
      <c r="Q53" s="50" t="n">
        <f aca="false">ROUND(P53/$O53*100,0)</f>
        <v>100</v>
      </c>
      <c r="R53" s="47" t="n">
        <v>180</v>
      </c>
      <c r="S53" s="50" t="n">
        <f aca="false">ROUND(R53/$O53*100,0)</f>
        <v>100</v>
      </c>
      <c r="T53" s="47"/>
      <c r="U53" s="50" t="n">
        <f aca="false">ROUND(T53/$O53*100,0)</f>
        <v>0</v>
      </c>
      <c r="V53" s="47"/>
      <c r="W53" s="50" t="n">
        <f aca="false">ROUND(V53/$O53*100,0)</f>
        <v>0</v>
      </c>
    </row>
    <row r="54" customFormat="false" ht="12.8" hidden="false" customHeight="false" outlineLevel="0" collapsed="false">
      <c r="A54" s="82" t="n">
        <v>30300</v>
      </c>
      <c r="B54" s="83" t="s">
        <v>174</v>
      </c>
      <c r="C54" s="78" t="n">
        <v>637014</v>
      </c>
      <c r="D54" s="86"/>
      <c r="E54" s="78" t="n">
        <v>41</v>
      </c>
      <c r="F54" s="79" t="s">
        <v>102</v>
      </c>
      <c r="G54" s="56" t="s">
        <v>191</v>
      </c>
      <c r="H54" s="45" t="n">
        <v>1200</v>
      </c>
      <c r="I54" s="46" t="n">
        <f aca="false">ROUND((250-30)*2*3.2,0)</f>
        <v>1408</v>
      </c>
      <c r="J54" s="46" t="n">
        <f aca="false">ROUND((247-30)*2*3.2,0)</f>
        <v>1389</v>
      </c>
      <c r="K54" s="47"/>
      <c r="L54" s="47"/>
      <c r="M54" s="47"/>
      <c r="N54" s="47"/>
      <c r="O54" s="45" t="n">
        <f aca="false">H54+SUM(K54:N54)</f>
        <v>1200</v>
      </c>
      <c r="P54" s="49" t="n">
        <v>131.2</v>
      </c>
      <c r="Q54" s="50" t="n">
        <f aca="false">ROUND(P54/$O54*100,0)</f>
        <v>11</v>
      </c>
      <c r="R54" s="47" t="n">
        <v>304</v>
      </c>
      <c r="S54" s="50" t="n">
        <f aca="false">ROUND(R54/$O54*100,0)</f>
        <v>25</v>
      </c>
      <c r="T54" s="47"/>
      <c r="U54" s="50" t="n">
        <f aca="false">ROUND(T54/$O54*100,0)</f>
        <v>0</v>
      </c>
      <c r="V54" s="47"/>
      <c r="W54" s="50" t="n">
        <f aca="false">ROUND(V54/$O54*100,0)</f>
        <v>0</v>
      </c>
    </row>
    <row r="55" customFormat="false" ht="12.8" hidden="false" customHeight="false" outlineLevel="0" collapsed="false">
      <c r="A55" s="82" t="n">
        <v>30300</v>
      </c>
      <c r="B55" s="87" t="s">
        <v>174</v>
      </c>
      <c r="C55" s="78" t="n">
        <v>637015</v>
      </c>
      <c r="D55" s="86" t="n">
        <v>1</v>
      </c>
      <c r="E55" s="78" t="n">
        <v>41</v>
      </c>
      <c r="F55" s="79" t="s">
        <v>102</v>
      </c>
      <c r="G55" s="56" t="s">
        <v>240</v>
      </c>
      <c r="H55" s="45" t="n">
        <v>500</v>
      </c>
      <c r="I55" s="45" t="n">
        <f aca="false">H55</f>
        <v>500</v>
      </c>
      <c r="J55" s="45" t="n">
        <f aca="false">I55</f>
        <v>500</v>
      </c>
      <c r="K55" s="47"/>
      <c r="L55" s="47"/>
      <c r="M55" s="47"/>
      <c r="N55" s="47"/>
      <c r="O55" s="45" t="n">
        <f aca="false">H55+SUM(K55:N55)</f>
        <v>500</v>
      </c>
      <c r="P55" s="49" t="n">
        <v>0</v>
      </c>
      <c r="Q55" s="50" t="n">
        <f aca="false">ROUND(P55/$O55*100,0)</f>
        <v>0</v>
      </c>
      <c r="R55" s="47" t="n">
        <v>94.78</v>
      </c>
      <c r="S55" s="50" t="n">
        <f aca="false">ROUND(R55/$O55*100,0)</f>
        <v>19</v>
      </c>
      <c r="T55" s="47"/>
      <c r="U55" s="50" t="n">
        <f aca="false">ROUND(T55/$O55*100,0)</f>
        <v>0</v>
      </c>
      <c r="V55" s="47"/>
      <c r="W55" s="50" t="n">
        <f aca="false">ROUND(V55/$O55*100,0)</f>
        <v>0</v>
      </c>
    </row>
    <row r="56" customFormat="false" ht="12.8" hidden="false" customHeight="false" outlineLevel="0" collapsed="false">
      <c r="A56" s="82" t="n">
        <v>30300</v>
      </c>
      <c r="B56" s="90" t="s">
        <v>174</v>
      </c>
      <c r="C56" s="78" t="n">
        <v>637015</v>
      </c>
      <c r="D56" s="86" t="n">
        <v>2</v>
      </c>
      <c r="E56" s="78" t="n">
        <v>41</v>
      </c>
      <c r="F56" s="79" t="s">
        <v>102</v>
      </c>
      <c r="G56" s="56" t="s">
        <v>241</v>
      </c>
      <c r="H56" s="45" t="n">
        <v>298</v>
      </c>
      <c r="I56" s="45" t="n">
        <f aca="false">H56</f>
        <v>298</v>
      </c>
      <c r="J56" s="45" t="n">
        <f aca="false">I56</f>
        <v>298</v>
      </c>
      <c r="K56" s="47" t="n">
        <v>0.05</v>
      </c>
      <c r="L56" s="47"/>
      <c r="M56" s="47"/>
      <c r="N56" s="47"/>
      <c r="O56" s="45" t="n">
        <f aca="false">H56+SUM(K56:N56)</f>
        <v>298.05</v>
      </c>
      <c r="P56" s="49" t="n">
        <v>0</v>
      </c>
      <c r="Q56" s="50" t="n">
        <f aca="false">ROUND(P56/$O56*100,0)</f>
        <v>0</v>
      </c>
      <c r="R56" s="47" t="n">
        <v>298.05</v>
      </c>
      <c r="S56" s="50" t="n">
        <f aca="false">ROUND(R56/$O56*100,0)</f>
        <v>100</v>
      </c>
      <c r="T56" s="47"/>
      <c r="U56" s="50" t="n">
        <f aca="false">ROUND(T56/$O56*100,0)</f>
        <v>0</v>
      </c>
      <c r="V56" s="47"/>
      <c r="W56" s="50" t="n">
        <f aca="false">ROUND(V56/$O56*100,0)</f>
        <v>0</v>
      </c>
    </row>
    <row r="57" customFormat="false" ht="12.8" hidden="false" customHeight="false" outlineLevel="0" collapsed="false">
      <c r="A57" s="82" t="n">
        <v>30300</v>
      </c>
      <c r="B57" s="83" t="s">
        <v>174</v>
      </c>
      <c r="C57" s="78" t="n">
        <v>637016</v>
      </c>
      <c r="D57" s="86"/>
      <c r="E57" s="78" t="n">
        <v>41</v>
      </c>
      <c r="F57" s="79" t="s">
        <v>102</v>
      </c>
      <c r="G57" s="56" t="s">
        <v>203</v>
      </c>
      <c r="H57" s="45" t="n">
        <v>166</v>
      </c>
      <c r="I57" s="46" t="n">
        <f aca="false">ROUND(H57*1.02,0)</f>
        <v>169</v>
      </c>
      <c r="J57" s="46" t="n">
        <f aca="false">ROUND(I57*1.02,0)</f>
        <v>172</v>
      </c>
      <c r="K57" s="47"/>
      <c r="L57" s="47"/>
      <c r="M57" s="47"/>
      <c r="N57" s="47"/>
      <c r="O57" s="45" t="n">
        <f aca="false">H57+SUM(K57:N57)</f>
        <v>166</v>
      </c>
      <c r="P57" s="49" t="n">
        <v>34.78</v>
      </c>
      <c r="Q57" s="50" t="n">
        <f aca="false">ROUND(P57/$O57*100,0)</f>
        <v>21</v>
      </c>
      <c r="R57" s="47" t="n">
        <v>55.04</v>
      </c>
      <c r="S57" s="50" t="n">
        <f aca="false">ROUND(R57/$O57*100,0)</f>
        <v>33</v>
      </c>
      <c r="T57" s="47"/>
      <c r="U57" s="50" t="n">
        <f aca="false">ROUND(T57/$O57*100,0)</f>
        <v>0</v>
      </c>
      <c r="V57" s="47"/>
      <c r="W57" s="50" t="n">
        <f aca="false">ROUND(V57/$O57*100,0)</f>
        <v>0</v>
      </c>
    </row>
    <row r="58" customFormat="false" ht="12.8" hidden="false" customHeight="false" outlineLevel="0" collapsed="false">
      <c r="A58" s="82" t="n">
        <v>30300</v>
      </c>
      <c r="B58" s="83" t="s">
        <v>174</v>
      </c>
      <c r="C58" s="78" t="n">
        <v>637027</v>
      </c>
      <c r="D58" s="86" t="n">
        <v>1</v>
      </c>
      <c r="E58" s="78" t="n">
        <v>41</v>
      </c>
      <c r="F58" s="79" t="s">
        <v>102</v>
      </c>
      <c r="G58" s="56" t="s">
        <v>242</v>
      </c>
      <c r="H58" s="45" t="n">
        <v>166</v>
      </c>
      <c r="I58" s="45" t="n">
        <v>0</v>
      </c>
      <c r="J58" s="45" t="n">
        <f aca="false">I58</f>
        <v>0</v>
      </c>
      <c r="K58" s="47"/>
      <c r="L58" s="47"/>
      <c r="M58" s="47"/>
      <c r="N58" s="47"/>
      <c r="O58" s="45" t="n">
        <f aca="false">H58+SUM(K58:N58)</f>
        <v>166</v>
      </c>
      <c r="P58" s="49" t="n">
        <v>166</v>
      </c>
      <c r="Q58" s="50" t="n">
        <f aca="false">ROUND(P58/$O58*100,0)</f>
        <v>100</v>
      </c>
      <c r="R58" s="47" t="n">
        <v>166</v>
      </c>
      <c r="S58" s="50" t="n">
        <f aca="false">ROUND(R58/$O58*100,0)</f>
        <v>100</v>
      </c>
      <c r="T58" s="47"/>
      <c r="U58" s="50" t="n">
        <f aca="false">ROUND(T58/$O58*100,0)</f>
        <v>0</v>
      </c>
      <c r="V58" s="47"/>
      <c r="W58" s="50" t="n">
        <f aca="false">ROUND(V58/$O58*100,0)</f>
        <v>0</v>
      </c>
    </row>
    <row r="59" customFormat="false" ht="12.8" hidden="false" customHeight="false" outlineLevel="0" collapsed="false">
      <c r="A59" s="82" t="n">
        <v>30300</v>
      </c>
      <c r="B59" s="83" t="s">
        <v>174</v>
      </c>
      <c r="C59" s="78" t="n">
        <v>637027</v>
      </c>
      <c r="D59" s="86" t="n">
        <v>2</v>
      </c>
      <c r="E59" s="78" t="n">
        <v>41</v>
      </c>
      <c r="F59" s="79" t="s">
        <v>102</v>
      </c>
      <c r="G59" s="56" t="s">
        <v>243</v>
      </c>
      <c r="H59" s="45" t="n">
        <v>2250</v>
      </c>
      <c r="I59" s="45" t="n">
        <f aca="false">H59</f>
        <v>2250</v>
      </c>
      <c r="J59" s="45" t="n">
        <f aca="false">I59</f>
        <v>2250</v>
      </c>
      <c r="K59" s="47"/>
      <c r="L59" s="47"/>
      <c r="M59" s="47"/>
      <c r="N59" s="47"/>
      <c r="O59" s="45" t="n">
        <f aca="false">H59+SUM(K59:N59)</f>
        <v>2250</v>
      </c>
      <c r="P59" s="49" t="n">
        <v>368.76</v>
      </c>
      <c r="Q59" s="50" t="n">
        <f aca="false">ROUND(P59/$O59*100,0)</f>
        <v>16</v>
      </c>
      <c r="R59" s="47" t="n">
        <v>656.76</v>
      </c>
      <c r="S59" s="50" t="n">
        <f aca="false">ROUND(R59/$O59*100,0)</f>
        <v>29</v>
      </c>
      <c r="T59" s="47"/>
      <c r="U59" s="50" t="n">
        <f aca="false">ROUND(T59/$O59*100,0)</f>
        <v>0</v>
      </c>
      <c r="V59" s="47"/>
      <c r="W59" s="50" t="n">
        <f aca="false">ROUND(V59/$O59*100,0)</f>
        <v>0</v>
      </c>
    </row>
    <row r="60" customFormat="false" ht="12.8" hidden="false" customHeight="false" outlineLevel="0" collapsed="false">
      <c r="A60" s="82" t="n">
        <v>30300</v>
      </c>
      <c r="B60" s="90" t="s">
        <v>174</v>
      </c>
      <c r="C60" s="78" t="n">
        <v>642001</v>
      </c>
      <c r="D60" s="86"/>
      <c r="E60" s="78" t="n">
        <v>41</v>
      </c>
      <c r="F60" s="79" t="s">
        <v>102</v>
      </c>
      <c r="G60" s="56" t="s">
        <v>244</v>
      </c>
      <c r="H60" s="45" t="n">
        <v>200</v>
      </c>
      <c r="I60" s="45" t="n">
        <f aca="false">H60</f>
        <v>200</v>
      </c>
      <c r="J60" s="45" t="n">
        <f aca="false">I60</f>
        <v>200</v>
      </c>
      <c r="K60" s="47"/>
      <c r="L60" s="47"/>
      <c r="M60" s="47"/>
      <c r="N60" s="47"/>
      <c r="O60" s="45" t="n">
        <f aca="false">H60+SUM(K60:N60)</f>
        <v>200</v>
      </c>
      <c r="P60" s="49" t="n">
        <v>0</v>
      </c>
      <c r="Q60" s="50" t="n">
        <f aca="false">ROUND(P60/$O60*100,0)</f>
        <v>0</v>
      </c>
      <c r="R60" s="47" t="n">
        <v>0</v>
      </c>
      <c r="S60" s="50" t="n">
        <f aca="false">ROUND(R60/$O60*100,0)</f>
        <v>0</v>
      </c>
      <c r="T60" s="47"/>
      <c r="U60" s="50" t="n">
        <f aca="false">ROUND(T60/$O60*100,0)</f>
        <v>0</v>
      </c>
      <c r="V60" s="47"/>
      <c r="W60" s="50" t="n">
        <f aca="false">ROUND(V60/$O60*100,0)</f>
        <v>0</v>
      </c>
    </row>
    <row r="61" customFormat="false" ht="12.8" hidden="false" customHeight="false" outlineLevel="0" collapsed="false">
      <c r="A61" s="82" t="n">
        <v>30300</v>
      </c>
      <c r="B61" s="87" t="s">
        <v>174</v>
      </c>
      <c r="C61" s="78" t="n">
        <v>711001</v>
      </c>
      <c r="D61" s="86"/>
      <c r="E61" s="78" t="n">
        <v>41</v>
      </c>
      <c r="F61" s="79" t="s">
        <v>195</v>
      </c>
      <c r="G61" s="56" t="s">
        <v>245</v>
      </c>
      <c r="H61" s="45" t="n">
        <v>10000</v>
      </c>
      <c r="I61" s="45" t="n">
        <v>10000</v>
      </c>
      <c r="J61" s="45" t="n">
        <v>10000</v>
      </c>
      <c r="K61" s="47"/>
      <c r="L61" s="47"/>
      <c r="M61" s="47"/>
      <c r="N61" s="47"/>
      <c r="O61" s="45" t="n">
        <f aca="false">H61+SUM(K61:N61)</f>
        <v>10000</v>
      </c>
      <c r="P61" s="49" t="n">
        <v>0</v>
      </c>
      <c r="Q61" s="50" t="n">
        <f aca="false">ROUND(P61/$O61*100,0)</f>
        <v>0</v>
      </c>
      <c r="R61" s="47" t="n">
        <v>90</v>
      </c>
      <c r="S61" s="50" t="n">
        <f aca="false">ROUND(R61/$O61*100,0)</f>
        <v>1</v>
      </c>
      <c r="T61" s="47"/>
      <c r="U61" s="50" t="n">
        <f aca="false">ROUND(T61/$O61*100,0)</f>
        <v>0</v>
      </c>
      <c r="V61" s="47"/>
      <c r="W61" s="50" t="n">
        <f aca="false">ROUND(V61/$O61*100,0)</f>
        <v>0</v>
      </c>
    </row>
    <row r="62" customFormat="false" ht="12.8" hidden="false" customHeight="false" outlineLevel="0" collapsed="false">
      <c r="A62" s="82" t="n">
        <v>30300</v>
      </c>
      <c r="B62" s="83" t="s">
        <v>174</v>
      </c>
      <c r="C62" s="78" t="n">
        <v>717002</v>
      </c>
      <c r="D62" s="86" t="n">
        <v>1</v>
      </c>
      <c r="E62" s="78" t="n">
        <v>41</v>
      </c>
      <c r="F62" s="79" t="s">
        <v>195</v>
      </c>
      <c r="G62" s="56" t="s">
        <v>246</v>
      </c>
      <c r="H62" s="45" t="n">
        <v>5000</v>
      </c>
      <c r="I62" s="45" t="n">
        <f aca="false">H62</f>
        <v>5000</v>
      </c>
      <c r="J62" s="45" t="n">
        <f aca="false">I62</f>
        <v>5000</v>
      </c>
      <c r="K62" s="47"/>
      <c r="L62" s="47"/>
      <c r="M62" s="47"/>
      <c r="N62" s="47"/>
      <c r="O62" s="45" t="n">
        <f aca="false">H62+SUM(K62:N62)</f>
        <v>5000</v>
      </c>
      <c r="P62" s="49" t="n">
        <v>0</v>
      </c>
      <c r="Q62" s="50" t="n">
        <f aca="false">ROUND(P62/$O62*100,0)</f>
        <v>0</v>
      </c>
      <c r="R62" s="47" t="n">
        <v>0</v>
      </c>
      <c r="S62" s="50" t="n">
        <f aca="false">ROUND(R62/$O62*100,0)</f>
        <v>0</v>
      </c>
      <c r="T62" s="47"/>
      <c r="U62" s="50" t="n">
        <f aca="false">ROUND(T62/$O62*100,0)</f>
        <v>0</v>
      </c>
      <c r="V62" s="47"/>
      <c r="W62" s="50" t="n">
        <f aca="false">ROUND(V62/$O62*100,0)</f>
        <v>0</v>
      </c>
    </row>
    <row r="63" customFormat="false" ht="12.8" hidden="false" customHeight="false" outlineLevel="0" collapsed="false">
      <c r="A63" s="82" t="n">
        <v>30300</v>
      </c>
      <c r="B63" s="83" t="s">
        <v>174</v>
      </c>
      <c r="C63" s="78" t="n">
        <v>717002</v>
      </c>
      <c r="D63" s="86" t="n">
        <v>2</v>
      </c>
      <c r="E63" s="78" t="n">
        <v>41</v>
      </c>
      <c r="F63" s="79" t="s">
        <v>195</v>
      </c>
      <c r="G63" s="56" t="s">
        <v>247</v>
      </c>
      <c r="H63" s="45" t="n">
        <v>20000</v>
      </c>
      <c r="I63" s="45" t="n">
        <f aca="false">H63</f>
        <v>20000</v>
      </c>
      <c r="J63" s="45" t="n">
        <f aca="false">I63</f>
        <v>20000</v>
      </c>
      <c r="K63" s="47" t="n">
        <v>-1800</v>
      </c>
      <c r="L63" s="47"/>
      <c r="M63" s="47"/>
      <c r="N63" s="47"/>
      <c r="O63" s="45" t="n">
        <f aca="false">H63+SUM(K63:N63)</f>
        <v>18200</v>
      </c>
      <c r="P63" s="49" t="n">
        <v>0</v>
      </c>
      <c r="Q63" s="50" t="n">
        <f aca="false">ROUND(P63/$O63*100,0)</f>
        <v>0</v>
      </c>
      <c r="R63" s="47" t="n">
        <v>991.99</v>
      </c>
      <c r="S63" s="50" t="n">
        <f aca="false">ROUND(R63/$O63*100,0)</f>
        <v>5</v>
      </c>
      <c r="T63" s="47"/>
      <c r="U63" s="50" t="n">
        <f aca="false">ROUND(T63/$O63*100,0)</f>
        <v>0</v>
      </c>
      <c r="V63" s="47"/>
      <c r="W63" s="50" t="n">
        <f aca="false">ROUND(V63/$O63*100,0)</f>
        <v>0</v>
      </c>
    </row>
    <row r="64" customFormat="false" ht="12.8" hidden="false" customHeight="false" outlineLevel="0" collapsed="false">
      <c r="A64" s="82" t="n">
        <v>30300</v>
      </c>
      <c r="B64" s="79" t="s">
        <v>248</v>
      </c>
      <c r="C64" s="78" t="n">
        <v>633006</v>
      </c>
      <c r="D64" s="86"/>
      <c r="E64" s="78" t="n">
        <v>41</v>
      </c>
      <c r="F64" s="79" t="s">
        <v>102</v>
      </c>
      <c r="G64" s="56" t="s">
        <v>249</v>
      </c>
      <c r="H64" s="45" t="n">
        <v>920</v>
      </c>
      <c r="I64" s="45" t="n">
        <v>0</v>
      </c>
      <c r="J64" s="45" t="n">
        <f aca="false">I64</f>
        <v>0</v>
      </c>
      <c r="K64" s="47"/>
      <c r="L64" s="47"/>
      <c r="M64" s="47"/>
      <c r="N64" s="47"/>
      <c r="O64" s="45" t="n">
        <f aca="false">H64+SUM(K64:N64)</f>
        <v>920</v>
      </c>
      <c r="P64" s="49" t="n">
        <v>0</v>
      </c>
      <c r="Q64" s="50" t="n">
        <f aca="false">ROUND(P64/$O64*100,0)</f>
        <v>0</v>
      </c>
      <c r="R64" s="47" t="n">
        <v>0</v>
      </c>
      <c r="S64" s="50" t="n">
        <f aca="false">ROUND(R64/$O64*100,0)</f>
        <v>0</v>
      </c>
      <c r="T64" s="47"/>
      <c r="U64" s="50" t="n">
        <f aca="false">ROUND(T64/$O64*100,0)</f>
        <v>0</v>
      </c>
      <c r="V64" s="47"/>
      <c r="W64" s="50" t="n">
        <f aca="false">ROUND(V64/$O64*100,0)</f>
        <v>0</v>
      </c>
    </row>
    <row r="65" customFormat="false" ht="12.8" hidden="false" customHeight="false" outlineLevel="0" collapsed="false">
      <c r="A65" s="82" t="n">
        <v>30300</v>
      </c>
      <c r="B65" s="79" t="s">
        <v>248</v>
      </c>
      <c r="C65" s="78" t="n">
        <v>637004</v>
      </c>
      <c r="D65" s="86" t="n">
        <v>1</v>
      </c>
      <c r="E65" s="78" t="n">
        <v>41</v>
      </c>
      <c r="F65" s="79" t="s">
        <v>102</v>
      </c>
      <c r="G65" s="56" t="s">
        <v>250</v>
      </c>
      <c r="H65" s="45" t="n">
        <v>490</v>
      </c>
      <c r="I65" s="45" t="n">
        <f aca="false">H65</f>
        <v>490</v>
      </c>
      <c r="J65" s="45" t="n">
        <f aca="false">I65</f>
        <v>490</v>
      </c>
      <c r="K65" s="47"/>
      <c r="L65" s="47"/>
      <c r="M65" s="47"/>
      <c r="N65" s="47"/>
      <c r="O65" s="45" t="n">
        <f aca="false">H65+SUM(K65:N65)</f>
        <v>490</v>
      </c>
      <c r="P65" s="49" t="n">
        <v>0</v>
      </c>
      <c r="Q65" s="50" t="n">
        <f aca="false">ROUND(P65/$O65*100,0)</f>
        <v>0</v>
      </c>
      <c r="R65" s="47" t="n">
        <v>0</v>
      </c>
      <c r="S65" s="50" t="n">
        <f aca="false">ROUND(R65/$O65*100,0)</f>
        <v>0</v>
      </c>
      <c r="T65" s="47"/>
      <c r="U65" s="50" t="n">
        <f aca="false">ROUND(T65/$O65*100,0)</f>
        <v>0</v>
      </c>
      <c r="V65" s="47"/>
      <c r="W65" s="50" t="n">
        <f aca="false">ROUND(V65/$O65*100,0)</f>
        <v>0</v>
      </c>
    </row>
    <row r="66" customFormat="false" ht="12.8" hidden="false" customHeight="false" outlineLevel="0" collapsed="false">
      <c r="A66" s="82" t="n">
        <v>30300</v>
      </c>
      <c r="B66" s="79" t="s">
        <v>248</v>
      </c>
      <c r="C66" s="78" t="n">
        <v>637004</v>
      </c>
      <c r="D66" s="86" t="n">
        <v>2</v>
      </c>
      <c r="E66" s="78" t="n">
        <v>41</v>
      </c>
      <c r="F66" s="79" t="s">
        <v>102</v>
      </c>
      <c r="G66" s="56" t="s">
        <v>251</v>
      </c>
      <c r="H66" s="45" t="n">
        <v>2500</v>
      </c>
      <c r="I66" s="45" t="n">
        <f aca="false">H66</f>
        <v>2500</v>
      </c>
      <c r="J66" s="45" t="n">
        <f aca="false">I66</f>
        <v>2500</v>
      </c>
      <c r="K66" s="47"/>
      <c r="L66" s="47"/>
      <c r="M66" s="47"/>
      <c r="N66" s="47"/>
      <c r="O66" s="45" t="n">
        <f aca="false">H66+SUM(K66:N66)</f>
        <v>2500</v>
      </c>
      <c r="P66" s="49" t="n">
        <v>303.6</v>
      </c>
      <c r="Q66" s="50" t="n">
        <f aca="false">ROUND(P66/$O66*100,0)</f>
        <v>12</v>
      </c>
      <c r="R66" s="47" t="n">
        <v>303.6</v>
      </c>
      <c r="S66" s="50" t="n">
        <f aca="false">ROUND(R66/$O66*100,0)</f>
        <v>12</v>
      </c>
      <c r="T66" s="47"/>
      <c r="U66" s="50" t="n">
        <f aca="false">ROUND(T66/$O66*100,0)</f>
        <v>0</v>
      </c>
      <c r="V66" s="47"/>
      <c r="W66" s="50" t="n">
        <f aca="false">ROUND(V66/$O66*100,0)</f>
        <v>0</v>
      </c>
    </row>
    <row r="67" customFormat="false" ht="12.8" hidden="false" customHeight="false" outlineLevel="0" collapsed="false">
      <c r="A67" s="82" t="n">
        <v>30300</v>
      </c>
      <c r="B67" s="79" t="s">
        <v>248</v>
      </c>
      <c r="C67" s="78" t="n">
        <v>637005</v>
      </c>
      <c r="D67" s="86"/>
      <c r="E67" s="78" t="n">
        <v>41</v>
      </c>
      <c r="F67" s="79" t="s">
        <v>102</v>
      </c>
      <c r="G67" s="56" t="s">
        <v>252</v>
      </c>
      <c r="H67" s="45" t="n">
        <v>1500</v>
      </c>
      <c r="I67" s="45" t="n">
        <v>0</v>
      </c>
      <c r="J67" s="45" t="n">
        <v>0</v>
      </c>
      <c r="K67" s="47"/>
      <c r="L67" s="47"/>
      <c r="M67" s="47"/>
      <c r="N67" s="47"/>
      <c r="O67" s="45" t="n">
        <f aca="false">H67+SUM(K67:N67)</f>
        <v>1500</v>
      </c>
      <c r="P67" s="49" t="n">
        <v>0</v>
      </c>
      <c r="Q67" s="50" t="n">
        <f aca="false">ROUND(P67/$O67*100,0)</f>
        <v>0</v>
      </c>
      <c r="R67" s="47" t="n">
        <v>0</v>
      </c>
      <c r="S67" s="50" t="n">
        <f aca="false">ROUND(R67/$O67*100,0)</f>
        <v>0</v>
      </c>
      <c r="T67" s="47"/>
      <c r="U67" s="50" t="n">
        <f aca="false">ROUND(T67/$O67*100,0)</f>
        <v>0</v>
      </c>
      <c r="V67" s="47"/>
      <c r="W67" s="50" t="n">
        <f aca="false">ROUND(V67/$O67*100,0)</f>
        <v>0</v>
      </c>
    </row>
    <row r="68" customFormat="false" ht="12.8" hidden="false" customHeight="false" outlineLevel="0" collapsed="false">
      <c r="A68" s="82" t="n">
        <v>30300</v>
      </c>
      <c r="B68" s="90" t="s">
        <v>253</v>
      </c>
      <c r="C68" s="78" t="n">
        <v>632001</v>
      </c>
      <c r="D68" s="86"/>
      <c r="E68" s="78" t="n">
        <v>41</v>
      </c>
      <c r="F68" s="79" t="s">
        <v>102</v>
      </c>
      <c r="G68" s="56" t="s">
        <v>254</v>
      </c>
      <c r="H68" s="45" t="n">
        <v>198</v>
      </c>
      <c r="I68" s="45" t="n">
        <f aca="false">H68</f>
        <v>198</v>
      </c>
      <c r="J68" s="45" t="n">
        <f aca="false">I68</f>
        <v>198</v>
      </c>
      <c r="K68" s="47"/>
      <c r="L68" s="47"/>
      <c r="M68" s="47"/>
      <c r="N68" s="47"/>
      <c r="O68" s="45" t="n">
        <f aca="false">H68+SUM(K68:N68)</f>
        <v>198</v>
      </c>
      <c r="P68" s="49" t="n">
        <v>36</v>
      </c>
      <c r="Q68" s="50" t="n">
        <f aca="false">ROUND(P68/$O68*100,0)</f>
        <v>18</v>
      </c>
      <c r="R68" s="47" t="n">
        <v>72</v>
      </c>
      <c r="S68" s="50" t="n">
        <f aca="false">ROUND(R68/$O68*100,0)</f>
        <v>36</v>
      </c>
      <c r="T68" s="47"/>
      <c r="U68" s="50" t="n">
        <f aca="false">ROUND(T68/$O68*100,0)</f>
        <v>0</v>
      </c>
      <c r="V68" s="47"/>
      <c r="W68" s="50" t="n">
        <f aca="false">ROUND(V68/$O68*100,0)</f>
        <v>0</v>
      </c>
    </row>
    <row r="69" customFormat="false" ht="12.8" hidden="false" customHeight="false" outlineLevel="0" collapsed="false">
      <c r="A69" s="82" t="n">
        <v>30300</v>
      </c>
      <c r="B69" s="79"/>
      <c r="C69" s="95"/>
      <c r="D69" s="96"/>
      <c r="E69" s="95"/>
      <c r="F69" s="79"/>
      <c r="G69" s="57" t="s">
        <v>42</v>
      </c>
      <c r="H69" s="41" t="n">
        <f aca="false">H25+SUM(H35:H68)</f>
        <v>82209</v>
      </c>
      <c r="I69" s="41" t="n">
        <f aca="false">I25+SUM(I35:I68)</f>
        <v>84864</v>
      </c>
      <c r="J69" s="41" t="n">
        <f aca="false">J25+SUM(J35:J68)</f>
        <v>85262</v>
      </c>
      <c r="K69" s="41" t="n">
        <f aca="false">K25+SUM(K35:K68)</f>
        <v>1064.07</v>
      </c>
      <c r="L69" s="41" t="n">
        <f aca="false">L25+SUM(L35:L68)</f>
        <v>0</v>
      </c>
      <c r="M69" s="41" t="n">
        <f aca="false">M25+SUM(M35:M68)</f>
        <v>0</v>
      </c>
      <c r="N69" s="41" t="n">
        <f aca="false">N25+SUM(N35:N68)</f>
        <v>0</v>
      </c>
      <c r="O69" s="41" t="n">
        <f aca="false">O25+SUM(O35:O68)</f>
        <v>83273.07</v>
      </c>
      <c r="P69" s="37" t="n">
        <f aca="false">P25+SUM(P35:P68)</f>
        <v>11519.11</v>
      </c>
      <c r="Q69" s="40" t="n">
        <f aca="false">ROUND(P69/$O69*100,0)</f>
        <v>14</v>
      </c>
      <c r="R69" s="41" t="n">
        <f aca="false">R25+SUM(R35:R68)</f>
        <v>21878.72</v>
      </c>
      <c r="S69" s="40" t="n">
        <f aca="false">ROUND(R69/$O69*100,0)</f>
        <v>26</v>
      </c>
      <c r="T69" s="41" t="n">
        <f aca="false">T25+SUM(T35:T68)</f>
        <v>0</v>
      </c>
      <c r="U69" s="40" t="n">
        <f aca="false">ROUND(T69/$O69*100,0)</f>
        <v>0</v>
      </c>
      <c r="V69" s="41" t="n">
        <f aca="false">V25+SUM(V35:V68)</f>
        <v>0</v>
      </c>
      <c r="W69" s="40" t="n">
        <f aca="false">ROUND(V69/$O69*100,0)</f>
        <v>0</v>
      </c>
    </row>
    <row r="70" customFormat="false" ht="12.8" hidden="false" customHeight="false" outlineLevel="0" collapsed="false">
      <c r="A70" s="82" t="n">
        <v>30400</v>
      </c>
      <c r="B70" s="83" t="s">
        <v>174</v>
      </c>
      <c r="C70" s="78" t="n">
        <v>637001</v>
      </c>
      <c r="D70" s="86"/>
      <c r="E70" s="78" t="n">
        <v>41</v>
      </c>
      <c r="F70" s="79" t="s">
        <v>102</v>
      </c>
      <c r="G70" s="56" t="s">
        <v>255</v>
      </c>
      <c r="H70" s="45" t="n">
        <v>600</v>
      </c>
      <c r="I70" s="45" t="n">
        <f aca="false">H70</f>
        <v>600</v>
      </c>
      <c r="J70" s="45" t="n">
        <f aca="false">I70</f>
        <v>600</v>
      </c>
      <c r="K70" s="47"/>
      <c r="L70" s="47"/>
      <c r="M70" s="47"/>
      <c r="N70" s="47"/>
      <c r="O70" s="45" t="n">
        <f aca="false">H70+SUM(K70:N70)</f>
        <v>600</v>
      </c>
      <c r="P70" s="49" t="n">
        <v>162</v>
      </c>
      <c r="Q70" s="50" t="n">
        <f aca="false">ROUND(P70/$O70*100,0)</f>
        <v>27</v>
      </c>
      <c r="R70" s="47" t="n">
        <v>212</v>
      </c>
      <c r="S70" s="50" t="n">
        <f aca="false">ROUND(R70/$O70*100,0)</f>
        <v>35</v>
      </c>
      <c r="T70" s="47"/>
      <c r="U70" s="50" t="n">
        <f aca="false">ROUND(T70/$O70*100,0)</f>
        <v>0</v>
      </c>
      <c r="V70" s="47"/>
      <c r="W70" s="50" t="n">
        <f aca="false">ROUND(V70/$O70*100,0)</f>
        <v>0</v>
      </c>
    </row>
    <row r="71" customFormat="false" ht="12.8" hidden="false" customHeight="false" outlineLevel="0" collapsed="false">
      <c r="A71" s="82" t="n">
        <v>30400</v>
      </c>
      <c r="B71" s="74"/>
      <c r="C71" s="91"/>
      <c r="D71" s="84"/>
      <c r="E71" s="91"/>
      <c r="F71" s="74"/>
      <c r="G71" s="35" t="s">
        <v>43</v>
      </c>
      <c r="H71" s="41" t="n">
        <f aca="false">SUM(H70)</f>
        <v>600</v>
      </c>
      <c r="I71" s="39" t="n">
        <f aca="false">SUM(I70)</f>
        <v>600</v>
      </c>
      <c r="J71" s="39" t="n">
        <f aca="false">SUM(J70)</f>
        <v>600</v>
      </c>
      <c r="K71" s="41" t="n">
        <f aca="false">SUM(K70)</f>
        <v>0</v>
      </c>
      <c r="L71" s="41" t="n">
        <f aca="false">SUM(L70)</f>
        <v>0</v>
      </c>
      <c r="M71" s="41" t="n">
        <f aca="false">SUM(M70)</f>
        <v>0</v>
      </c>
      <c r="N71" s="41" t="n">
        <f aca="false">SUM(N70)</f>
        <v>0</v>
      </c>
      <c r="O71" s="41" t="n">
        <f aca="false">SUM(O70)</f>
        <v>600</v>
      </c>
      <c r="P71" s="37" t="n">
        <f aca="false">SUM(P70)</f>
        <v>162</v>
      </c>
      <c r="Q71" s="40" t="n">
        <f aca="false">ROUND(P71/$O71*100,0)</f>
        <v>27</v>
      </c>
      <c r="R71" s="41" t="n">
        <f aca="false">SUM(R70)</f>
        <v>212</v>
      </c>
      <c r="S71" s="40" t="n">
        <f aca="false">ROUND(R71/$O71*100,0)</f>
        <v>35</v>
      </c>
      <c r="T71" s="41" t="n">
        <f aca="false">SUM(T70)</f>
        <v>0</v>
      </c>
      <c r="U71" s="40" t="n">
        <f aca="false">ROUND(T71/$O71*100,0)</f>
        <v>0</v>
      </c>
      <c r="V71" s="41" t="n">
        <f aca="false">SUM(V70)</f>
        <v>0</v>
      </c>
      <c r="W71" s="40" t="n">
        <f aca="false">ROUND(V71/$O71*100,0)</f>
        <v>0</v>
      </c>
    </row>
    <row r="72" customFormat="false" ht="12.8" hidden="false" customHeight="false" outlineLevel="0" collapsed="false">
      <c r="A72" s="82" t="n">
        <v>30500</v>
      </c>
      <c r="B72" s="83" t="s">
        <v>174</v>
      </c>
      <c r="C72" s="72" t="n">
        <v>633002</v>
      </c>
      <c r="D72" s="73"/>
      <c r="E72" s="72" t="n">
        <v>41</v>
      </c>
      <c r="F72" s="74" t="s">
        <v>102</v>
      </c>
      <c r="G72" s="43" t="s">
        <v>256</v>
      </c>
      <c r="H72" s="45" t="n">
        <v>300</v>
      </c>
      <c r="I72" s="45" t="n">
        <v>0</v>
      </c>
      <c r="J72" s="45" t="n">
        <f aca="false">I72</f>
        <v>0</v>
      </c>
      <c r="K72" s="47"/>
      <c r="L72" s="47"/>
      <c r="M72" s="47"/>
      <c r="N72" s="47"/>
      <c r="O72" s="45" t="n">
        <f aca="false">H72+SUM(K72:N72)</f>
        <v>300</v>
      </c>
      <c r="P72" s="49" t="n">
        <v>0</v>
      </c>
      <c r="Q72" s="50" t="n">
        <f aca="false">ROUND(P72/$O72*100,0)</f>
        <v>0</v>
      </c>
      <c r="R72" s="47" t="n">
        <v>91.2</v>
      </c>
      <c r="S72" s="50" t="n">
        <f aca="false">ROUND(R72/$O72*100,0)</f>
        <v>30</v>
      </c>
      <c r="T72" s="47"/>
      <c r="U72" s="50" t="n">
        <f aca="false">ROUND(T72/$O72*100,0)</f>
        <v>0</v>
      </c>
      <c r="V72" s="47"/>
      <c r="W72" s="50" t="n">
        <f aca="false">ROUND(V72/$O72*100,0)</f>
        <v>0</v>
      </c>
    </row>
    <row r="73" customFormat="false" ht="12.8" hidden="false" customHeight="false" outlineLevel="0" collapsed="false">
      <c r="A73" s="82" t="n">
        <v>30500</v>
      </c>
      <c r="B73" s="83" t="s">
        <v>174</v>
      </c>
      <c r="C73" s="72" t="n">
        <v>633003</v>
      </c>
      <c r="D73" s="73"/>
      <c r="E73" s="72" t="n">
        <v>41</v>
      </c>
      <c r="F73" s="74" t="s">
        <v>102</v>
      </c>
      <c r="G73" s="43" t="s">
        <v>257</v>
      </c>
      <c r="H73" s="45" t="n">
        <v>1200</v>
      </c>
      <c r="I73" s="45" t="n">
        <v>1500</v>
      </c>
      <c r="J73" s="45" t="n">
        <f aca="false">I73</f>
        <v>1500</v>
      </c>
      <c r="K73" s="47" t="n">
        <v>-280.4</v>
      </c>
      <c r="L73" s="47"/>
      <c r="M73" s="47"/>
      <c r="N73" s="47"/>
      <c r="O73" s="45" t="n">
        <f aca="false">H73+SUM(K73:N73)</f>
        <v>919.6</v>
      </c>
      <c r="P73" s="49" t="n">
        <v>149.2</v>
      </c>
      <c r="Q73" s="50" t="n">
        <f aca="false">ROUND(P73/$O73*100,0)</f>
        <v>16</v>
      </c>
      <c r="R73" s="47" t="n">
        <v>300.2</v>
      </c>
      <c r="S73" s="50" t="n">
        <f aca="false">ROUND(R73/$O73*100,0)</f>
        <v>33</v>
      </c>
      <c r="T73" s="47"/>
      <c r="U73" s="50" t="n">
        <f aca="false">ROUND(T73/$O73*100,0)</f>
        <v>0</v>
      </c>
      <c r="V73" s="47"/>
      <c r="W73" s="50" t="n">
        <f aca="false">ROUND(V73/$O73*100,0)</f>
        <v>0</v>
      </c>
    </row>
    <row r="74" customFormat="false" ht="12.8" hidden="false" customHeight="false" outlineLevel="0" collapsed="false">
      <c r="A74" s="82" t="n">
        <v>30500</v>
      </c>
      <c r="B74" s="83" t="s">
        <v>174</v>
      </c>
      <c r="C74" s="72" t="n">
        <v>633004</v>
      </c>
      <c r="D74" s="73"/>
      <c r="E74" s="72" t="n">
        <v>41</v>
      </c>
      <c r="F74" s="74" t="s">
        <v>102</v>
      </c>
      <c r="G74" s="43" t="s">
        <v>232</v>
      </c>
      <c r="H74" s="45" t="n">
        <v>0</v>
      </c>
      <c r="I74" s="45" t="n">
        <f aca="false">H74</f>
        <v>0</v>
      </c>
      <c r="J74" s="45" t="n">
        <f aca="false">I74</f>
        <v>0</v>
      </c>
      <c r="K74" s="47" t="n">
        <v>200</v>
      </c>
      <c r="L74" s="47"/>
      <c r="M74" s="47"/>
      <c r="N74" s="47"/>
      <c r="O74" s="45" t="n">
        <f aca="false">H74+SUM(K74:N74)</f>
        <v>200</v>
      </c>
      <c r="P74" s="49" t="n">
        <v>94.99</v>
      </c>
      <c r="Q74" s="50" t="n">
        <f aca="false">ROUND(P74/$O74*100,0)</f>
        <v>47</v>
      </c>
      <c r="R74" s="47" t="n">
        <v>94.99</v>
      </c>
      <c r="S74" s="50" t="n">
        <f aca="false">ROUND(R74/$O74*100,0)</f>
        <v>47</v>
      </c>
      <c r="T74" s="47"/>
      <c r="U74" s="50" t="n">
        <f aca="false">ROUND(T74/$O74*100,0)</f>
        <v>0</v>
      </c>
      <c r="V74" s="47"/>
      <c r="W74" s="50" t="n">
        <f aca="false">ROUND(V74/$O74*100,0)</f>
        <v>0</v>
      </c>
    </row>
    <row r="75" customFormat="false" ht="12.8" hidden="false" customHeight="false" outlineLevel="0" collapsed="false">
      <c r="A75" s="82" t="n">
        <v>30500</v>
      </c>
      <c r="B75" s="83" t="s">
        <v>174</v>
      </c>
      <c r="C75" s="72" t="n">
        <v>633006</v>
      </c>
      <c r="D75" s="73"/>
      <c r="E75" s="72" t="n">
        <v>41</v>
      </c>
      <c r="F75" s="74" t="s">
        <v>102</v>
      </c>
      <c r="G75" s="56" t="s">
        <v>188</v>
      </c>
      <c r="H75" s="45" t="n">
        <v>1200</v>
      </c>
      <c r="I75" s="45" t="n">
        <f aca="false">H75</f>
        <v>1200</v>
      </c>
      <c r="J75" s="45" t="n">
        <f aca="false">I75</f>
        <v>1200</v>
      </c>
      <c r="K75" s="47"/>
      <c r="L75" s="47"/>
      <c r="M75" s="47"/>
      <c r="N75" s="47"/>
      <c r="O75" s="45" t="n">
        <f aca="false">H75+SUM(K75:N75)</f>
        <v>1200</v>
      </c>
      <c r="P75" s="49" t="n">
        <v>551.63</v>
      </c>
      <c r="Q75" s="50" t="n">
        <f aca="false">ROUND(P75/$O75*100,0)</f>
        <v>46</v>
      </c>
      <c r="R75" s="47" t="n">
        <v>813.78</v>
      </c>
      <c r="S75" s="50" t="n">
        <f aca="false">ROUND(R75/$O75*100,0)</f>
        <v>68</v>
      </c>
      <c r="T75" s="47"/>
      <c r="U75" s="50" t="n">
        <f aca="false">ROUND(T75/$O75*100,0)</f>
        <v>0</v>
      </c>
      <c r="V75" s="47"/>
      <c r="W75" s="50" t="n">
        <f aca="false">ROUND(V75/$O75*100,0)</f>
        <v>0</v>
      </c>
    </row>
    <row r="76" customFormat="false" ht="12.8" hidden="false" customHeight="false" outlineLevel="0" collapsed="false">
      <c r="A76" s="82" t="n">
        <v>30500</v>
      </c>
      <c r="B76" s="83" t="s">
        <v>174</v>
      </c>
      <c r="C76" s="72" t="n">
        <v>633013</v>
      </c>
      <c r="D76" s="73"/>
      <c r="E76" s="72" t="n">
        <v>41</v>
      </c>
      <c r="F76" s="74" t="s">
        <v>102</v>
      </c>
      <c r="G76" s="43" t="s">
        <v>258</v>
      </c>
      <c r="H76" s="45" t="n">
        <v>1500</v>
      </c>
      <c r="I76" s="45" t="n">
        <f aca="false">H76</f>
        <v>1500</v>
      </c>
      <c r="J76" s="45" t="n">
        <f aca="false">I76</f>
        <v>1500</v>
      </c>
      <c r="K76" s="47"/>
      <c r="L76" s="47"/>
      <c r="M76" s="47"/>
      <c r="N76" s="47"/>
      <c r="O76" s="45" t="n">
        <f aca="false">H76+SUM(K76:N76)</f>
        <v>1500</v>
      </c>
      <c r="P76" s="49" t="n">
        <v>350</v>
      </c>
      <c r="Q76" s="50" t="n">
        <f aca="false">ROUND(P76/$O76*100,0)</f>
        <v>23</v>
      </c>
      <c r="R76" s="47" t="n">
        <v>700</v>
      </c>
      <c r="S76" s="50" t="n">
        <f aca="false">ROUND(R76/$O76*100,0)</f>
        <v>47</v>
      </c>
      <c r="T76" s="47"/>
      <c r="U76" s="50" t="n">
        <f aca="false">ROUND(T76/$O76*100,0)</f>
        <v>0</v>
      </c>
      <c r="V76" s="47"/>
      <c r="W76" s="50" t="n">
        <f aca="false">ROUND(V76/$O76*100,0)</f>
        <v>0</v>
      </c>
    </row>
    <row r="77" customFormat="false" ht="12.8" hidden="false" customHeight="false" outlineLevel="0" collapsed="false">
      <c r="A77" s="82" t="n">
        <v>30500</v>
      </c>
      <c r="B77" s="83" t="s">
        <v>174</v>
      </c>
      <c r="C77" s="72" t="n">
        <v>635002</v>
      </c>
      <c r="D77" s="73"/>
      <c r="E77" s="72" t="n">
        <v>41</v>
      </c>
      <c r="F77" s="74" t="s">
        <v>102</v>
      </c>
      <c r="G77" s="43" t="s">
        <v>259</v>
      </c>
      <c r="H77" s="45" t="n">
        <v>200</v>
      </c>
      <c r="I77" s="45" t="n">
        <f aca="false">H77</f>
        <v>200</v>
      </c>
      <c r="J77" s="45" t="n">
        <f aca="false">I77</f>
        <v>200</v>
      </c>
      <c r="K77" s="47"/>
      <c r="L77" s="47"/>
      <c r="M77" s="47"/>
      <c r="N77" s="47"/>
      <c r="O77" s="45" t="n">
        <f aca="false">H77+SUM(K77:N77)</f>
        <v>200</v>
      </c>
      <c r="P77" s="49" t="n">
        <v>0</v>
      </c>
      <c r="Q77" s="50" t="n">
        <f aca="false">ROUND(P77/$O77*100,0)</f>
        <v>0</v>
      </c>
      <c r="R77" s="47" t="n">
        <v>0</v>
      </c>
      <c r="S77" s="50" t="n">
        <f aca="false">ROUND(R77/$O77*100,0)</f>
        <v>0</v>
      </c>
      <c r="T77" s="47"/>
      <c r="U77" s="50" t="n">
        <f aca="false">ROUND(T77/$O77*100,0)</f>
        <v>0</v>
      </c>
      <c r="V77" s="47"/>
      <c r="W77" s="50" t="n">
        <f aca="false">ROUND(V77/$O77*100,0)</f>
        <v>0</v>
      </c>
    </row>
    <row r="78" customFormat="false" ht="12.8" hidden="false" customHeight="false" outlineLevel="0" collapsed="false">
      <c r="A78" s="82" t="n">
        <v>30500</v>
      </c>
      <c r="B78" s="83" t="s">
        <v>174</v>
      </c>
      <c r="C78" s="72" t="n">
        <v>635010</v>
      </c>
      <c r="D78" s="73"/>
      <c r="E78" s="72" t="n">
        <v>41</v>
      </c>
      <c r="F78" s="74" t="s">
        <v>102</v>
      </c>
      <c r="G78" s="43" t="s">
        <v>260</v>
      </c>
      <c r="H78" s="45" t="n">
        <v>400</v>
      </c>
      <c r="I78" s="45" t="n">
        <f aca="false">H78</f>
        <v>400</v>
      </c>
      <c r="J78" s="45" t="n">
        <f aca="false">I78</f>
        <v>400</v>
      </c>
      <c r="K78" s="47"/>
      <c r="L78" s="47"/>
      <c r="M78" s="47"/>
      <c r="N78" s="47"/>
      <c r="O78" s="45" t="n">
        <f aca="false">H78+SUM(K78:N78)</f>
        <v>400</v>
      </c>
      <c r="P78" s="49" t="n">
        <v>0</v>
      </c>
      <c r="Q78" s="50" t="n">
        <f aca="false">ROUND(P78/$O78*100,0)</f>
        <v>0</v>
      </c>
      <c r="R78" s="47" t="n">
        <v>69.84</v>
      </c>
      <c r="S78" s="50" t="n">
        <f aca="false">ROUND(R78/$O78*100,0)</f>
        <v>17</v>
      </c>
      <c r="T78" s="47"/>
      <c r="U78" s="50" t="n">
        <f aca="false">ROUND(T78/$O78*100,0)</f>
        <v>0</v>
      </c>
      <c r="V78" s="47"/>
      <c r="W78" s="50" t="n">
        <f aca="false">ROUND(V78/$O78*100,0)</f>
        <v>0</v>
      </c>
    </row>
    <row r="79" customFormat="false" ht="12.8" hidden="false" customHeight="false" outlineLevel="0" collapsed="false">
      <c r="A79" s="82" t="n">
        <v>30500</v>
      </c>
      <c r="B79" s="83" t="s">
        <v>174</v>
      </c>
      <c r="C79" s="72" t="n">
        <v>637005</v>
      </c>
      <c r="D79" s="73"/>
      <c r="E79" s="72" t="n">
        <v>41</v>
      </c>
      <c r="F79" s="74" t="s">
        <v>102</v>
      </c>
      <c r="G79" s="43" t="s">
        <v>220</v>
      </c>
      <c r="H79" s="45" t="n">
        <v>100</v>
      </c>
      <c r="I79" s="45" t="n">
        <f aca="false">H79</f>
        <v>100</v>
      </c>
      <c r="J79" s="45" t="n">
        <f aca="false">I79</f>
        <v>100</v>
      </c>
      <c r="K79" s="47"/>
      <c r="L79" s="47"/>
      <c r="M79" s="47"/>
      <c r="N79" s="47"/>
      <c r="O79" s="45" t="n">
        <f aca="false">H79+SUM(K79:N79)</f>
        <v>100</v>
      </c>
      <c r="P79" s="49" t="n">
        <v>0</v>
      </c>
      <c r="Q79" s="50" t="n">
        <f aca="false">ROUND(P79/$O79*100,0)</f>
        <v>0</v>
      </c>
      <c r="R79" s="47" t="n">
        <v>0</v>
      </c>
      <c r="S79" s="50" t="n">
        <f aca="false">ROUND(R79/$O79*100,0)</f>
        <v>0</v>
      </c>
      <c r="T79" s="47"/>
      <c r="U79" s="50" t="n">
        <f aca="false">ROUND(T79/$O79*100,0)</f>
        <v>0</v>
      </c>
      <c r="V79" s="47"/>
      <c r="W79" s="50" t="n">
        <f aca="false">ROUND(V79/$O79*100,0)</f>
        <v>0</v>
      </c>
    </row>
    <row r="80" customFormat="false" ht="12.8" hidden="false" customHeight="false" outlineLevel="0" collapsed="false">
      <c r="A80" s="82" t="n">
        <v>30500</v>
      </c>
      <c r="B80" s="83" t="s">
        <v>174</v>
      </c>
      <c r="C80" s="72" t="n">
        <v>637015</v>
      </c>
      <c r="D80" s="73"/>
      <c r="E80" s="72" t="n">
        <v>41</v>
      </c>
      <c r="F80" s="74" t="s">
        <v>102</v>
      </c>
      <c r="G80" s="43" t="s">
        <v>261</v>
      </c>
      <c r="H80" s="45" t="n">
        <v>0</v>
      </c>
      <c r="I80" s="45" t="n">
        <f aca="false">H80</f>
        <v>0</v>
      </c>
      <c r="J80" s="45" t="n">
        <f aca="false">I80</f>
        <v>0</v>
      </c>
      <c r="K80" s="47" t="n">
        <v>80.4</v>
      </c>
      <c r="L80" s="47"/>
      <c r="M80" s="47"/>
      <c r="N80" s="47"/>
      <c r="O80" s="45" t="n">
        <f aca="false">H80+SUM(K80:N80)</f>
        <v>80.4</v>
      </c>
      <c r="P80" s="49" t="n">
        <v>0</v>
      </c>
      <c r="Q80" s="50" t="n">
        <f aca="false">ROUND(P80/$O80*100,0)</f>
        <v>0</v>
      </c>
      <c r="R80" s="47" t="n">
        <v>80.4</v>
      </c>
      <c r="S80" s="50" t="n">
        <f aca="false">ROUND(R80/$O80*100,0)</f>
        <v>100</v>
      </c>
      <c r="T80" s="47"/>
      <c r="U80" s="50" t="n">
        <f aca="false">ROUND(T80/$O80*100,0)</f>
        <v>0</v>
      </c>
      <c r="V80" s="47"/>
      <c r="W80" s="50" t="n">
        <f aca="false">ROUND(V80/$O80*100,0)</f>
        <v>0</v>
      </c>
    </row>
    <row r="81" customFormat="false" ht="12.8" hidden="false" customHeight="false" outlineLevel="0" collapsed="false">
      <c r="A81" s="82" t="n">
        <v>30500</v>
      </c>
      <c r="B81" s="74"/>
      <c r="C81" s="91"/>
      <c r="D81" s="84"/>
      <c r="E81" s="91"/>
      <c r="F81" s="74"/>
      <c r="G81" s="35" t="s">
        <v>262</v>
      </c>
      <c r="H81" s="41" t="n">
        <f aca="false">SUM(H72:H80)</f>
        <v>4900</v>
      </c>
      <c r="I81" s="41" t="n">
        <f aca="false">SUM(I72:I80)</f>
        <v>4900</v>
      </c>
      <c r="J81" s="41" t="n">
        <f aca="false">SUM(J72:J80)</f>
        <v>4900</v>
      </c>
      <c r="K81" s="41" t="n">
        <f aca="false">SUM(K72:K80)</f>
        <v>2.8421709430404E-014</v>
      </c>
      <c r="L81" s="41" t="n">
        <f aca="false">SUM(L72:L80)</f>
        <v>0</v>
      </c>
      <c r="M81" s="41" t="n">
        <f aca="false">SUM(M72:M80)</f>
        <v>0</v>
      </c>
      <c r="N81" s="41" t="n">
        <f aca="false">SUM(N72:N80)</f>
        <v>0</v>
      </c>
      <c r="O81" s="41" t="n">
        <f aca="false">SUM(O72:O80)</f>
        <v>4900</v>
      </c>
      <c r="P81" s="41" t="n">
        <f aca="false">SUM(P72:P80)</f>
        <v>1145.82</v>
      </c>
      <c r="Q81" s="40" t="n">
        <f aca="false">ROUND(P81/$O81*100,0)</f>
        <v>23</v>
      </c>
      <c r="R81" s="41" t="n">
        <f aca="false">SUM(R72:R80)</f>
        <v>2150.41</v>
      </c>
      <c r="S81" s="40" t="n">
        <f aca="false">ROUND(R81/$O81*100,0)</f>
        <v>44</v>
      </c>
      <c r="T81" s="41" t="n">
        <f aca="false">SUM(T72:T80)</f>
        <v>0</v>
      </c>
      <c r="U81" s="40" t="n">
        <f aca="false">ROUND(T81/$O81*100,0)</f>
        <v>0</v>
      </c>
      <c r="V81" s="41" t="n">
        <f aca="false">SUM(V72:V80)</f>
        <v>0</v>
      </c>
      <c r="W81" s="40" t="n">
        <f aca="false">ROUND(V81/$O81*100,0)</f>
        <v>0</v>
      </c>
    </row>
    <row r="82" customFormat="false" ht="12.8" hidden="false" customHeight="false" outlineLevel="0" collapsed="false">
      <c r="A82" s="82" t="n">
        <v>30600</v>
      </c>
      <c r="B82" s="83" t="s">
        <v>174</v>
      </c>
      <c r="C82" s="78" t="n">
        <v>634001</v>
      </c>
      <c r="D82" s="86" t="n">
        <v>1</v>
      </c>
      <c r="E82" s="78" t="n">
        <v>41</v>
      </c>
      <c r="F82" s="79" t="s">
        <v>102</v>
      </c>
      <c r="G82" s="56" t="s">
        <v>263</v>
      </c>
      <c r="H82" s="45" t="n">
        <v>1700</v>
      </c>
      <c r="I82" s="45" t="n">
        <f aca="false">H82</f>
        <v>1700</v>
      </c>
      <c r="J82" s="45" t="n">
        <f aca="false">I82</f>
        <v>1700</v>
      </c>
      <c r="K82" s="47"/>
      <c r="L82" s="47"/>
      <c r="M82" s="47"/>
      <c r="N82" s="47"/>
      <c r="O82" s="45" t="n">
        <f aca="false">H82+SUM(K82:N82)</f>
        <v>1700</v>
      </c>
      <c r="P82" s="49" t="n">
        <v>188.28</v>
      </c>
      <c r="Q82" s="50" t="n">
        <f aca="false">ROUND(P82/$O82*100,0)</f>
        <v>11</v>
      </c>
      <c r="R82" s="47" t="n">
        <v>289.28</v>
      </c>
      <c r="S82" s="50" t="n">
        <f aca="false">ROUND(R82/$O82*100,0)</f>
        <v>17</v>
      </c>
      <c r="T82" s="47"/>
      <c r="U82" s="50" t="n">
        <f aca="false">ROUND(T82/$O82*100,0)</f>
        <v>0</v>
      </c>
      <c r="V82" s="47"/>
      <c r="W82" s="50" t="n">
        <f aca="false">ROUND(V82/$O82*100,0)</f>
        <v>0</v>
      </c>
    </row>
    <row r="83" customFormat="false" ht="12.8" hidden="false" customHeight="false" outlineLevel="0" collapsed="false">
      <c r="A83" s="82" t="n">
        <v>30600</v>
      </c>
      <c r="B83" s="83" t="s">
        <v>174</v>
      </c>
      <c r="C83" s="78" t="n">
        <v>634001</v>
      </c>
      <c r="D83" s="86" t="n">
        <v>2</v>
      </c>
      <c r="E83" s="78" t="n">
        <v>41</v>
      </c>
      <c r="F83" s="79" t="s">
        <v>102</v>
      </c>
      <c r="G83" s="56" t="s">
        <v>264</v>
      </c>
      <c r="H83" s="45" t="n">
        <v>320</v>
      </c>
      <c r="I83" s="45" t="n">
        <f aca="false">H83</f>
        <v>320</v>
      </c>
      <c r="J83" s="45" t="n">
        <f aca="false">I83</f>
        <v>320</v>
      </c>
      <c r="K83" s="47"/>
      <c r="L83" s="47"/>
      <c r="M83" s="47"/>
      <c r="N83" s="47"/>
      <c r="O83" s="45" t="n">
        <f aca="false">H83+SUM(K83:N83)</f>
        <v>320</v>
      </c>
      <c r="P83" s="49" t="n">
        <v>0</v>
      </c>
      <c r="Q83" s="50" t="n">
        <f aca="false">ROUND(P83/$O83*100,0)</f>
        <v>0</v>
      </c>
      <c r="R83" s="47" t="n">
        <v>0</v>
      </c>
      <c r="S83" s="50" t="n">
        <f aca="false">ROUND(R83/$O83*100,0)</f>
        <v>0</v>
      </c>
      <c r="T83" s="47"/>
      <c r="U83" s="50" t="n">
        <f aca="false">ROUND(T83/$O83*100,0)</f>
        <v>0</v>
      </c>
      <c r="V83" s="47"/>
      <c r="W83" s="50" t="n">
        <f aca="false">ROUND(V83/$O83*100,0)</f>
        <v>0</v>
      </c>
    </row>
    <row r="84" customFormat="false" ht="12.8" hidden="false" customHeight="false" outlineLevel="0" collapsed="false">
      <c r="A84" s="82" t="n">
        <v>30600</v>
      </c>
      <c r="B84" s="83" t="s">
        <v>174</v>
      </c>
      <c r="C84" s="78" t="n">
        <v>634001</v>
      </c>
      <c r="D84" s="86" t="n">
        <v>3</v>
      </c>
      <c r="E84" s="78" t="n">
        <v>41</v>
      </c>
      <c r="F84" s="79" t="s">
        <v>102</v>
      </c>
      <c r="G84" s="56" t="s">
        <v>265</v>
      </c>
      <c r="H84" s="45" t="n">
        <v>1100</v>
      </c>
      <c r="I84" s="45" t="n">
        <f aca="false">H84</f>
        <v>1100</v>
      </c>
      <c r="J84" s="45" t="n">
        <f aca="false">I84</f>
        <v>1100</v>
      </c>
      <c r="K84" s="47" t="n">
        <v>-344.07</v>
      </c>
      <c r="L84" s="47"/>
      <c r="M84" s="47"/>
      <c r="N84" s="47"/>
      <c r="O84" s="45" t="n">
        <f aca="false">H84+SUM(K84:N84)</f>
        <v>755.93</v>
      </c>
      <c r="P84" s="49" t="n">
        <v>60</v>
      </c>
      <c r="Q84" s="50" t="n">
        <f aca="false">ROUND(P84/$O84*100,0)</f>
        <v>8</v>
      </c>
      <c r="R84" s="47" t="n">
        <v>60</v>
      </c>
      <c r="S84" s="50" t="n">
        <f aca="false">ROUND(R84/$O84*100,0)</f>
        <v>8</v>
      </c>
      <c r="T84" s="47"/>
      <c r="U84" s="50" t="n">
        <f aca="false">ROUND(T84/$O84*100,0)</f>
        <v>0</v>
      </c>
      <c r="V84" s="47"/>
      <c r="W84" s="50" t="n">
        <f aca="false">ROUND(V84/$O84*100,0)</f>
        <v>0</v>
      </c>
    </row>
    <row r="85" customFormat="false" ht="12.8" hidden="false" customHeight="false" outlineLevel="0" collapsed="false">
      <c r="A85" s="82" t="n">
        <v>30600</v>
      </c>
      <c r="B85" s="83" t="s">
        <v>174</v>
      </c>
      <c r="C85" s="78" t="n">
        <v>634001</v>
      </c>
      <c r="D85" s="86" t="n">
        <v>4</v>
      </c>
      <c r="E85" s="78" t="n">
        <v>41</v>
      </c>
      <c r="F85" s="79" t="s">
        <v>102</v>
      </c>
      <c r="G85" s="56" t="s">
        <v>266</v>
      </c>
      <c r="H85" s="45" t="n">
        <v>4100</v>
      </c>
      <c r="I85" s="45" t="n">
        <f aca="false">H85</f>
        <v>4100</v>
      </c>
      <c r="J85" s="45" t="n">
        <f aca="false">I85</f>
        <v>4100</v>
      </c>
      <c r="K85" s="47"/>
      <c r="L85" s="47"/>
      <c r="M85" s="47"/>
      <c r="N85" s="47"/>
      <c r="O85" s="45" t="n">
        <f aca="false">H85+SUM(K85:N85)</f>
        <v>4100</v>
      </c>
      <c r="P85" s="49" t="n">
        <v>1930.24</v>
      </c>
      <c r="Q85" s="50" t="n">
        <f aca="false">ROUND(P85/$O85*100,0)</f>
        <v>47</v>
      </c>
      <c r="R85" s="47" t="n">
        <v>3105.8</v>
      </c>
      <c r="S85" s="50" t="n">
        <f aca="false">ROUND(R85/$O85*100,0)</f>
        <v>76</v>
      </c>
      <c r="T85" s="47"/>
      <c r="U85" s="50" t="n">
        <f aca="false">ROUND(T85/$O85*100,0)</f>
        <v>0</v>
      </c>
      <c r="V85" s="47"/>
      <c r="W85" s="50" t="n">
        <f aca="false">ROUND(V85/$O85*100,0)</f>
        <v>0</v>
      </c>
    </row>
    <row r="86" customFormat="false" ht="12.8" hidden="false" customHeight="false" outlineLevel="0" collapsed="false">
      <c r="A86" s="82" t="n">
        <v>30600</v>
      </c>
      <c r="B86" s="83" t="s">
        <v>174</v>
      </c>
      <c r="C86" s="78" t="n">
        <v>634001</v>
      </c>
      <c r="D86" s="86" t="n">
        <v>5</v>
      </c>
      <c r="E86" s="78" t="n">
        <v>41</v>
      </c>
      <c r="F86" s="79" t="s">
        <v>102</v>
      </c>
      <c r="G86" s="56" t="s">
        <v>267</v>
      </c>
      <c r="H86" s="45" t="n">
        <v>480</v>
      </c>
      <c r="I86" s="45" t="n">
        <f aca="false">H86</f>
        <v>480</v>
      </c>
      <c r="J86" s="45" t="n">
        <f aca="false">I86</f>
        <v>480</v>
      </c>
      <c r="K86" s="47"/>
      <c r="L86" s="47"/>
      <c r="M86" s="47"/>
      <c r="N86" s="47"/>
      <c r="O86" s="45" t="n">
        <f aca="false">H86+SUM(K86:N86)</f>
        <v>480</v>
      </c>
      <c r="P86" s="49" t="n">
        <v>72.48</v>
      </c>
      <c r="Q86" s="50" t="n">
        <f aca="false">ROUND(P86/$O86*100,0)</f>
        <v>15</v>
      </c>
      <c r="R86" s="47" t="n">
        <v>72.48</v>
      </c>
      <c r="S86" s="50" t="n">
        <f aca="false">ROUND(R86/$O86*100,0)</f>
        <v>15</v>
      </c>
      <c r="T86" s="47"/>
      <c r="U86" s="50" t="n">
        <f aca="false">ROUND(T86/$O86*100,0)</f>
        <v>0</v>
      </c>
      <c r="V86" s="47"/>
      <c r="W86" s="50" t="n">
        <f aca="false">ROUND(V86/$O86*100,0)</f>
        <v>0</v>
      </c>
    </row>
    <row r="87" customFormat="false" ht="12.8" hidden="false" customHeight="false" outlineLevel="0" collapsed="false">
      <c r="A87" s="82" t="n">
        <v>30600</v>
      </c>
      <c r="B87" s="87" t="s">
        <v>174</v>
      </c>
      <c r="C87" s="78" t="n">
        <v>634001</v>
      </c>
      <c r="D87" s="86" t="n">
        <v>6</v>
      </c>
      <c r="E87" s="78" t="n">
        <v>41</v>
      </c>
      <c r="F87" s="79" t="s">
        <v>102</v>
      </c>
      <c r="G87" s="56" t="s">
        <v>268</v>
      </c>
      <c r="H87" s="45" t="n">
        <v>350</v>
      </c>
      <c r="I87" s="45" t="n">
        <f aca="false">H87</f>
        <v>350</v>
      </c>
      <c r="J87" s="45" t="n">
        <f aca="false">I87</f>
        <v>350</v>
      </c>
      <c r="K87" s="47"/>
      <c r="L87" s="47"/>
      <c r="M87" s="47"/>
      <c r="N87" s="47"/>
      <c r="O87" s="45" t="n">
        <f aca="false">H87+SUM(K87:N87)</f>
        <v>350</v>
      </c>
      <c r="P87" s="49" t="n">
        <v>100</v>
      </c>
      <c r="Q87" s="50" t="n">
        <f aca="false">ROUND(P87/$O87*100,0)</f>
        <v>29</v>
      </c>
      <c r="R87" s="47" t="n">
        <v>150</v>
      </c>
      <c r="S87" s="50" t="n">
        <f aca="false">ROUND(R87/$O87*100,0)</f>
        <v>43</v>
      </c>
      <c r="T87" s="47"/>
      <c r="U87" s="50" t="n">
        <f aca="false">ROUND(T87/$O87*100,0)</f>
        <v>0</v>
      </c>
      <c r="V87" s="47"/>
      <c r="W87" s="50" t="n">
        <f aca="false">ROUND(V87/$O87*100,0)</f>
        <v>0</v>
      </c>
    </row>
    <row r="88" customFormat="false" ht="12.8" hidden="false" customHeight="false" outlineLevel="0" collapsed="false">
      <c r="A88" s="82" t="n">
        <v>30600</v>
      </c>
      <c r="B88" s="83" t="s">
        <v>174</v>
      </c>
      <c r="C88" s="78" t="n">
        <v>634001</v>
      </c>
      <c r="D88" s="86" t="n">
        <v>7</v>
      </c>
      <c r="E88" s="78" t="n">
        <v>41</v>
      </c>
      <c r="F88" s="79" t="s">
        <v>102</v>
      </c>
      <c r="G88" s="56" t="s">
        <v>269</v>
      </c>
      <c r="H88" s="45" t="n">
        <v>350</v>
      </c>
      <c r="I88" s="45" t="n">
        <f aca="false">H88</f>
        <v>350</v>
      </c>
      <c r="J88" s="45" t="n">
        <f aca="false">I88</f>
        <v>350</v>
      </c>
      <c r="K88" s="47"/>
      <c r="L88" s="47"/>
      <c r="M88" s="47"/>
      <c r="N88" s="47"/>
      <c r="O88" s="45" t="n">
        <f aca="false">H88+SUM(K88:N88)</f>
        <v>350</v>
      </c>
      <c r="P88" s="49" t="n">
        <v>0</v>
      </c>
      <c r="Q88" s="50" t="n">
        <f aca="false">ROUND(P88/$O88*100,0)</f>
        <v>0</v>
      </c>
      <c r="R88" s="47" t="n">
        <v>77</v>
      </c>
      <c r="S88" s="50" t="n">
        <f aca="false">ROUND(R88/$O88*100,0)</f>
        <v>22</v>
      </c>
      <c r="T88" s="47"/>
      <c r="U88" s="50" t="n">
        <f aca="false">ROUND(T88/$O88*100,0)</f>
        <v>0</v>
      </c>
      <c r="V88" s="47"/>
      <c r="W88" s="50" t="n">
        <f aca="false">ROUND(V88/$O88*100,0)</f>
        <v>0</v>
      </c>
    </row>
    <row r="89" customFormat="false" ht="12.8" hidden="false" customHeight="false" outlineLevel="0" collapsed="false">
      <c r="A89" s="82" t="n">
        <v>30600</v>
      </c>
      <c r="B89" s="83" t="s">
        <v>174</v>
      </c>
      <c r="C89" s="78" t="n">
        <v>634001</v>
      </c>
      <c r="D89" s="86" t="n">
        <v>9</v>
      </c>
      <c r="E89" s="78" t="n">
        <v>41</v>
      </c>
      <c r="F89" s="79" t="s">
        <v>102</v>
      </c>
      <c r="G89" s="56" t="s">
        <v>270</v>
      </c>
      <c r="H89" s="45" t="n">
        <v>450</v>
      </c>
      <c r="I89" s="45" t="n">
        <f aca="false">H89</f>
        <v>450</v>
      </c>
      <c r="J89" s="45" t="n">
        <f aca="false">I89</f>
        <v>450</v>
      </c>
      <c r="K89" s="47"/>
      <c r="L89" s="47"/>
      <c r="M89" s="47"/>
      <c r="N89" s="47"/>
      <c r="O89" s="45" t="n">
        <f aca="false">H89+SUM(K89:N89)</f>
        <v>450</v>
      </c>
      <c r="P89" s="49" t="n">
        <v>71.42</v>
      </c>
      <c r="Q89" s="50" t="n">
        <f aca="false">ROUND(P89/$O89*100,0)</f>
        <v>16</v>
      </c>
      <c r="R89" s="47" t="n">
        <v>117.82</v>
      </c>
      <c r="S89" s="50" t="n">
        <f aca="false">ROUND(R89/$O89*100,0)</f>
        <v>26</v>
      </c>
      <c r="T89" s="47"/>
      <c r="U89" s="50" t="n">
        <f aca="false">ROUND(T89/$O89*100,0)</f>
        <v>0</v>
      </c>
      <c r="V89" s="47"/>
      <c r="W89" s="50" t="n">
        <f aca="false">ROUND(V89/$O89*100,0)</f>
        <v>0</v>
      </c>
    </row>
    <row r="90" customFormat="false" ht="12.8" hidden="false" customHeight="false" outlineLevel="0" collapsed="false">
      <c r="A90" s="82" t="n">
        <v>30600</v>
      </c>
      <c r="B90" s="83" t="s">
        <v>174</v>
      </c>
      <c r="C90" s="78" t="n">
        <v>634002</v>
      </c>
      <c r="D90" s="86" t="n">
        <v>1</v>
      </c>
      <c r="E90" s="78" t="n">
        <v>41</v>
      </c>
      <c r="F90" s="79" t="s">
        <v>102</v>
      </c>
      <c r="G90" s="56" t="s">
        <v>271</v>
      </c>
      <c r="H90" s="45" t="n">
        <v>1700</v>
      </c>
      <c r="I90" s="45" t="n">
        <f aca="false">H90</f>
        <v>1700</v>
      </c>
      <c r="J90" s="45" t="n">
        <f aca="false">I90</f>
        <v>1700</v>
      </c>
      <c r="K90" s="47"/>
      <c r="L90" s="47"/>
      <c r="M90" s="47"/>
      <c r="N90" s="47"/>
      <c r="O90" s="45" t="n">
        <f aca="false">H90+SUM(K90:N90)</f>
        <v>1700</v>
      </c>
      <c r="P90" s="49" t="n">
        <v>249.28</v>
      </c>
      <c r="Q90" s="50" t="n">
        <f aca="false">ROUND(P90/$O90*100,0)</f>
        <v>15</v>
      </c>
      <c r="R90" s="47" t="n">
        <v>781.38</v>
      </c>
      <c r="S90" s="50" t="n">
        <f aca="false">ROUND(R90/$O90*100,0)</f>
        <v>46</v>
      </c>
      <c r="T90" s="47"/>
      <c r="U90" s="50" t="n">
        <f aca="false">ROUND(T90/$O90*100,0)</f>
        <v>0</v>
      </c>
      <c r="V90" s="47"/>
      <c r="W90" s="50" t="n">
        <f aca="false">ROUND(V90/$O90*100,0)</f>
        <v>0</v>
      </c>
    </row>
    <row r="91" customFormat="false" ht="12.8" hidden="false" customHeight="false" outlineLevel="0" collapsed="false">
      <c r="A91" s="82" t="n">
        <v>30600</v>
      </c>
      <c r="B91" s="83" t="s">
        <v>174</v>
      </c>
      <c r="C91" s="78" t="n">
        <v>634002</v>
      </c>
      <c r="D91" s="86" t="n">
        <v>2</v>
      </c>
      <c r="E91" s="78" t="n">
        <v>41</v>
      </c>
      <c r="F91" s="79" t="s">
        <v>102</v>
      </c>
      <c r="G91" s="56" t="s">
        <v>272</v>
      </c>
      <c r="H91" s="45" t="n">
        <v>200</v>
      </c>
      <c r="I91" s="45" t="n">
        <f aca="false">H91</f>
        <v>200</v>
      </c>
      <c r="J91" s="45" t="n">
        <f aca="false">I91</f>
        <v>200</v>
      </c>
      <c r="K91" s="47"/>
      <c r="L91" s="47"/>
      <c r="M91" s="47"/>
      <c r="N91" s="47"/>
      <c r="O91" s="45" t="n">
        <f aca="false">H91+SUM(K91:N91)</f>
        <v>200</v>
      </c>
      <c r="P91" s="49" t="n">
        <v>0</v>
      </c>
      <c r="Q91" s="50" t="n">
        <f aca="false">ROUND(P91/$O91*100,0)</f>
        <v>0</v>
      </c>
      <c r="R91" s="47" t="n">
        <v>0</v>
      </c>
      <c r="S91" s="50" t="n">
        <f aca="false">ROUND(R91/$O91*100,0)</f>
        <v>0</v>
      </c>
      <c r="T91" s="47"/>
      <c r="U91" s="50" t="n">
        <f aca="false">ROUND(T91/$O91*100,0)</f>
        <v>0</v>
      </c>
      <c r="V91" s="47"/>
      <c r="W91" s="50" t="n">
        <f aca="false">ROUND(V91/$O91*100,0)</f>
        <v>0</v>
      </c>
    </row>
    <row r="92" customFormat="false" ht="12.8" hidden="false" customHeight="false" outlineLevel="0" collapsed="false">
      <c r="A92" s="82" t="n">
        <v>30600</v>
      </c>
      <c r="B92" s="83" t="s">
        <v>174</v>
      </c>
      <c r="C92" s="78" t="n">
        <v>634003</v>
      </c>
      <c r="D92" s="86" t="n">
        <v>1</v>
      </c>
      <c r="E92" s="78" t="n">
        <v>41</v>
      </c>
      <c r="F92" s="79" t="s">
        <v>102</v>
      </c>
      <c r="G92" s="56" t="s">
        <v>273</v>
      </c>
      <c r="H92" s="45" t="n">
        <v>1346</v>
      </c>
      <c r="I92" s="45" t="n">
        <f aca="false">H92</f>
        <v>1346</v>
      </c>
      <c r="J92" s="45" t="n">
        <f aca="false">I92</f>
        <v>1346</v>
      </c>
      <c r="K92" s="47"/>
      <c r="L92" s="47"/>
      <c r="M92" s="47"/>
      <c r="N92" s="47"/>
      <c r="O92" s="45" t="n">
        <f aca="false">H92+SUM(K92:N92)</f>
        <v>1346</v>
      </c>
      <c r="P92" s="49" t="n">
        <v>0</v>
      </c>
      <c r="Q92" s="50" t="n">
        <f aca="false">ROUND(P92/$O92*100,0)</f>
        <v>0</v>
      </c>
      <c r="R92" s="47" t="n">
        <v>54.69</v>
      </c>
      <c r="S92" s="50" t="n">
        <f aca="false">ROUND(R92/$O92*100,0)</f>
        <v>4</v>
      </c>
      <c r="T92" s="47"/>
      <c r="U92" s="50" t="n">
        <f aca="false">ROUND(T92/$O92*100,0)</f>
        <v>0</v>
      </c>
      <c r="V92" s="47"/>
      <c r="W92" s="50" t="n">
        <f aca="false">ROUND(V92/$O92*100,0)</f>
        <v>0</v>
      </c>
    </row>
    <row r="93" customFormat="false" ht="12.8" hidden="false" customHeight="false" outlineLevel="0" collapsed="false">
      <c r="A93" s="82" t="n">
        <v>30600</v>
      </c>
      <c r="B93" s="83" t="s">
        <v>174</v>
      </c>
      <c r="C93" s="78" t="n">
        <v>634003</v>
      </c>
      <c r="D93" s="86" t="n">
        <v>2</v>
      </c>
      <c r="E93" s="78" t="n">
        <v>41</v>
      </c>
      <c r="F93" s="79" t="s">
        <v>102</v>
      </c>
      <c r="G93" s="56" t="s">
        <v>274</v>
      </c>
      <c r="H93" s="45" t="n">
        <v>306</v>
      </c>
      <c r="I93" s="45" t="n">
        <v>102</v>
      </c>
      <c r="J93" s="45" t="n">
        <v>0</v>
      </c>
      <c r="K93" s="47"/>
      <c r="L93" s="47"/>
      <c r="M93" s="47"/>
      <c r="N93" s="47"/>
      <c r="O93" s="45" t="n">
        <f aca="false">H93+SUM(K93:N93)</f>
        <v>306</v>
      </c>
      <c r="P93" s="49" t="n">
        <v>76.53</v>
      </c>
      <c r="Q93" s="50" t="n">
        <f aca="false">ROUND(P93/$O93*100,0)</f>
        <v>25</v>
      </c>
      <c r="R93" s="47" t="n">
        <v>127.55</v>
      </c>
      <c r="S93" s="50" t="n">
        <f aca="false">ROUND(R93/$O93*100,0)</f>
        <v>42</v>
      </c>
      <c r="T93" s="47"/>
      <c r="U93" s="50" t="n">
        <f aca="false">ROUND(T93/$O93*100,0)</f>
        <v>0</v>
      </c>
      <c r="V93" s="47"/>
      <c r="W93" s="50" t="n">
        <f aca="false">ROUND(V93/$O93*100,0)</f>
        <v>0</v>
      </c>
    </row>
    <row r="94" customFormat="false" ht="12.8" hidden="false" customHeight="false" outlineLevel="0" collapsed="false">
      <c r="A94" s="82" t="n">
        <v>30600</v>
      </c>
      <c r="B94" s="83" t="s">
        <v>174</v>
      </c>
      <c r="C94" s="78" t="n">
        <v>634005</v>
      </c>
      <c r="D94" s="86"/>
      <c r="E94" s="78" t="n">
        <v>41</v>
      </c>
      <c r="F94" s="79" t="s">
        <v>102</v>
      </c>
      <c r="G94" s="56" t="s">
        <v>275</v>
      </c>
      <c r="H94" s="45" t="n">
        <v>100</v>
      </c>
      <c r="I94" s="45" t="n">
        <f aca="false">H94</f>
        <v>100</v>
      </c>
      <c r="J94" s="45" t="n">
        <f aca="false">I94</f>
        <v>100</v>
      </c>
      <c r="K94" s="47"/>
      <c r="L94" s="47"/>
      <c r="M94" s="47"/>
      <c r="N94" s="47"/>
      <c r="O94" s="45" t="n">
        <f aca="false">H94+SUM(K94:N94)</f>
        <v>100</v>
      </c>
      <c r="P94" s="49" t="n">
        <v>6</v>
      </c>
      <c r="Q94" s="50" t="n">
        <f aca="false">ROUND(P94/$O94*100,0)</f>
        <v>6</v>
      </c>
      <c r="R94" s="47" t="n">
        <v>6</v>
      </c>
      <c r="S94" s="50" t="n">
        <f aca="false">ROUND(R94/$O94*100,0)</f>
        <v>6</v>
      </c>
      <c r="T94" s="47"/>
      <c r="U94" s="50" t="n">
        <f aca="false">ROUND(T94/$O94*100,0)</f>
        <v>0</v>
      </c>
      <c r="V94" s="47"/>
      <c r="W94" s="50" t="n">
        <f aca="false">ROUND(V94/$O94*100,0)</f>
        <v>0</v>
      </c>
    </row>
    <row r="95" customFormat="false" ht="12.8" hidden="false" customHeight="false" outlineLevel="0" collapsed="false">
      <c r="A95" s="82" t="n">
        <v>30600</v>
      </c>
      <c r="B95" s="83" t="s">
        <v>174</v>
      </c>
      <c r="C95" s="78" t="n">
        <v>651004</v>
      </c>
      <c r="D95" s="86"/>
      <c r="E95" s="78" t="n">
        <v>41</v>
      </c>
      <c r="F95" s="79" t="s">
        <v>102</v>
      </c>
      <c r="G95" s="56" t="s">
        <v>276</v>
      </c>
      <c r="H95" s="45" t="n">
        <v>797</v>
      </c>
      <c r="I95" s="45" t="n">
        <v>65</v>
      </c>
      <c r="J95" s="45" t="n">
        <v>0</v>
      </c>
      <c r="K95" s="47"/>
      <c r="L95" s="47"/>
      <c r="M95" s="47"/>
      <c r="N95" s="47"/>
      <c r="O95" s="45" t="n">
        <f aca="false">H95+SUM(K95:N95)</f>
        <v>797</v>
      </c>
      <c r="P95" s="49" t="n">
        <v>278.54</v>
      </c>
      <c r="Q95" s="50" t="n">
        <f aca="false">ROUND(P95/$O95*100,0)</f>
        <v>35</v>
      </c>
      <c r="R95" s="47" t="n">
        <v>436.93</v>
      </c>
      <c r="S95" s="50" t="n">
        <f aca="false">ROUND(R95/$O95*100,0)</f>
        <v>55</v>
      </c>
      <c r="T95" s="47"/>
      <c r="U95" s="50" t="n">
        <f aca="false">ROUND(T95/$O95*100,0)</f>
        <v>0</v>
      </c>
      <c r="V95" s="47"/>
      <c r="W95" s="50" t="n">
        <f aca="false">ROUND(V95/$O95*100,0)</f>
        <v>0</v>
      </c>
    </row>
    <row r="96" customFormat="false" ht="12.8" hidden="false" customHeight="false" outlineLevel="0" collapsed="false">
      <c r="A96" s="82" t="n">
        <v>30600</v>
      </c>
      <c r="B96" s="83" t="s">
        <v>174</v>
      </c>
      <c r="C96" s="78" t="n">
        <v>821005</v>
      </c>
      <c r="D96" s="86"/>
      <c r="E96" s="78" t="n">
        <v>41</v>
      </c>
      <c r="F96" s="79" t="s">
        <v>166</v>
      </c>
      <c r="G96" s="56" t="s">
        <v>277</v>
      </c>
      <c r="H96" s="45" t="n">
        <v>12054</v>
      </c>
      <c r="I96" s="45" t="n">
        <v>4219</v>
      </c>
      <c r="J96" s="45" t="n">
        <v>0</v>
      </c>
      <c r="K96" s="47"/>
      <c r="L96" s="47"/>
      <c r="M96" s="47"/>
      <c r="N96" s="47"/>
      <c r="O96" s="45" t="n">
        <f aca="false">H96+SUM(K96:N96)</f>
        <v>12054</v>
      </c>
      <c r="P96" s="49" t="n">
        <v>2934.28</v>
      </c>
      <c r="Q96" s="50" t="n">
        <f aca="false">ROUND(P96/$O96*100,0)</f>
        <v>24</v>
      </c>
      <c r="R96" s="47" t="n">
        <v>4917.77</v>
      </c>
      <c r="S96" s="50" t="n">
        <f aca="false">ROUND(R96/$O96*100,0)</f>
        <v>41</v>
      </c>
      <c r="T96" s="47"/>
      <c r="U96" s="50" t="n">
        <f aca="false">ROUND(T96/$O96*100,0)</f>
        <v>0</v>
      </c>
      <c r="V96" s="47"/>
      <c r="W96" s="50" t="n">
        <f aca="false">ROUND(V96/$O96*100,0)</f>
        <v>0</v>
      </c>
    </row>
    <row r="97" customFormat="false" ht="12.8" hidden="false" customHeight="false" outlineLevel="0" collapsed="false">
      <c r="A97" s="82" t="n">
        <v>30600</v>
      </c>
      <c r="B97" s="74"/>
      <c r="C97" s="91"/>
      <c r="D97" s="84"/>
      <c r="E97" s="91"/>
      <c r="F97" s="74"/>
      <c r="G97" s="35" t="s">
        <v>45</v>
      </c>
      <c r="H97" s="41" t="n">
        <f aca="false">SUM(H82:H96)</f>
        <v>25353</v>
      </c>
      <c r="I97" s="39" t="n">
        <f aca="false">SUM(I82:I96)</f>
        <v>16582</v>
      </c>
      <c r="J97" s="39" t="n">
        <f aca="false">SUM(J82:J96)</f>
        <v>12196</v>
      </c>
      <c r="K97" s="41" t="n">
        <f aca="false">SUM(K82:K96)</f>
        <v>-344.07</v>
      </c>
      <c r="L97" s="41" t="n">
        <f aca="false">SUM(L82:L96)</f>
        <v>0</v>
      </c>
      <c r="M97" s="41" t="n">
        <f aca="false">SUM(M82:M96)</f>
        <v>0</v>
      </c>
      <c r="N97" s="41" t="n">
        <f aca="false">SUM(N82:N96)</f>
        <v>0</v>
      </c>
      <c r="O97" s="41" t="n">
        <f aca="false">SUM(O82:O96)</f>
        <v>25008.93</v>
      </c>
      <c r="P97" s="37" t="n">
        <f aca="false">SUM(P82:P96)</f>
        <v>5967.05</v>
      </c>
      <c r="Q97" s="40" t="n">
        <f aca="false">ROUND(P97/$O97*100,0)</f>
        <v>24</v>
      </c>
      <c r="R97" s="41" t="n">
        <f aca="false">SUM(R82:R96)</f>
        <v>10196.7</v>
      </c>
      <c r="S97" s="40" t="n">
        <f aca="false">ROUND(R97/$O97*100,0)</f>
        <v>41</v>
      </c>
      <c r="T97" s="41" t="n">
        <f aca="false">SUM(T82:T96)</f>
        <v>0</v>
      </c>
      <c r="U97" s="40" t="n">
        <f aca="false">ROUND(T97/$O97*100,0)</f>
        <v>0</v>
      </c>
      <c r="V97" s="41" t="n">
        <f aca="false">SUM(V82:V96)</f>
        <v>0</v>
      </c>
      <c r="W97" s="40" t="n">
        <f aca="false">ROUND(V97/$O97*100,0)</f>
        <v>0</v>
      </c>
    </row>
    <row r="98" customFormat="false" ht="12.8" hidden="false" customHeight="false" outlineLevel="0" collapsed="false">
      <c r="A98" s="82" t="n">
        <v>30000</v>
      </c>
      <c r="B98" s="74"/>
      <c r="C98" s="91"/>
      <c r="D98" s="84"/>
      <c r="E98" s="91"/>
      <c r="F98" s="74"/>
      <c r="G98" s="35" t="s">
        <v>216</v>
      </c>
      <c r="H98" s="41" t="n">
        <f aca="false">H4+H20+H69+H71+H81+H97</f>
        <v>120062</v>
      </c>
      <c r="I98" s="39" t="n">
        <f aca="false">I4+I20+I69+I71+I81+I97</f>
        <v>113946</v>
      </c>
      <c r="J98" s="39" t="n">
        <f aca="false">J4+J20+J69+J71+J81+J97</f>
        <v>109958</v>
      </c>
      <c r="K98" s="41" t="n">
        <f aca="false">K4+K20+K69+K71+K81+K97</f>
        <v>0</v>
      </c>
      <c r="L98" s="41" t="n">
        <f aca="false">L4+L20+L69+L71+L81+L97</f>
        <v>0</v>
      </c>
      <c r="M98" s="41" t="n">
        <f aca="false">M4+M20+M69+M71+M81+M97</f>
        <v>0</v>
      </c>
      <c r="N98" s="41" t="n">
        <f aca="false">N4+N20+N69+N71+N81+N97</f>
        <v>0</v>
      </c>
      <c r="O98" s="41" t="n">
        <f aca="false">O4+O20+O69+O71+O81+O97</f>
        <v>120062</v>
      </c>
      <c r="P98" s="37" t="n">
        <f aca="false">P4+P20+P69+P71+P81+P97</f>
        <v>20073.98</v>
      </c>
      <c r="Q98" s="40" t="n">
        <f aca="false">ROUND(P98/$O98*100,0)</f>
        <v>17</v>
      </c>
      <c r="R98" s="41" t="n">
        <f aca="false">R4+R20+R69+R71+R81+R97</f>
        <v>36231.9</v>
      </c>
      <c r="S98" s="40" t="n">
        <f aca="false">ROUND(R98/$O98*100,0)</f>
        <v>30</v>
      </c>
      <c r="T98" s="41" t="n">
        <f aca="false">T4+T20+T69+T71+T81+T97</f>
        <v>0</v>
      </c>
      <c r="U98" s="40" t="n">
        <f aca="false">ROUND(T98/$O98*100,0)</f>
        <v>0</v>
      </c>
      <c r="V98" s="41" t="n">
        <f aca="false">V4+V20+V69+V71+V81+V97</f>
        <v>0</v>
      </c>
      <c r="W98" s="40" t="n">
        <f aca="false">ROUND(V98/$O98*100,0)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4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67" width="7.64795918367347"/>
    <col collapsed="false" hidden="false" max="2" min="2" style="68" width="7.64795918367347"/>
    <col collapsed="false" hidden="false" max="3" min="3" style="68" width="7.14795918367347"/>
    <col collapsed="false" hidden="false" max="4" min="4" style="69" width="2.54591836734694"/>
    <col collapsed="false" hidden="false" max="5" min="5" style="68" width="5.35714285714286"/>
    <col collapsed="false" hidden="false" max="6" min="6" style="68" width="2.29591836734694"/>
    <col collapsed="false" hidden="false" max="7" min="7" style="0" width="51.015306122449"/>
    <col collapsed="false" hidden="false" max="8" min="8" style="0" width="11.5204081632653"/>
    <col collapsed="false" hidden="true" max="10" min="9" style="0" width="0"/>
    <col collapsed="false" hidden="false" max="11" min="11" style="27" width="11.5204081632653"/>
    <col collapsed="false" hidden="true" max="14" min="12" style="0" width="0"/>
    <col collapsed="false" hidden="false" max="15" min="15" style="0" width="11.5204081632653"/>
    <col collapsed="false" hidden="true" max="16" min="16" style="28" width="0"/>
    <col collapsed="false" hidden="true" max="17" min="17" style="29" width="0"/>
    <col collapsed="false" hidden="true" max="18" min="18" style="0" width="0"/>
    <col collapsed="false" hidden="true" max="19" min="19" style="29" width="0"/>
    <col collapsed="false" hidden="true" max="20" min="20" style="0" width="0"/>
    <col collapsed="false" hidden="true" max="21" min="21" style="29" width="0"/>
    <col collapsed="false" hidden="true" max="22" min="22" style="0" width="0"/>
    <col collapsed="false" hidden="true" max="23" min="23" style="29" width="0"/>
    <col collapsed="false" hidden="false" max="1025" min="24" style="0" width="11.5204081632653"/>
  </cols>
  <sheetData>
    <row r="1" customFormat="false" ht="12.8" hidden="false" customHeight="true" outlineLevel="0" collapsed="false">
      <c r="A1" s="30" t="s">
        <v>278</v>
      </c>
      <c r="B1" s="30"/>
      <c r="C1" s="30"/>
      <c r="D1" s="30"/>
      <c r="E1" s="30"/>
      <c r="F1" s="30"/>
      <c r="G1" s="30"/>
      <c r="H1" s="31" t="s">
        <v>2</v>
      </c>
      <c r="I1" s="31"/>
      <c r="J1" s="31"/>
      <c r="K1" s="31" t="s">
        <v>3</v>
      </c>
      <c r="L1" s="31"/>
      <c r="M1" s="31"/>
      <c r="N1" s="31"/>
      <c r="O1" s="32" t="s">
        <v>4</v>
      </c>
      <c r="P1" s="33" t="s">
        <v>91</v>
      </c>
      <c r="Q1" s="33"/>
      <c r="R1" s="33"/>
      <c r="S1" s="33" t="s">
        <v>6</v>
      </c>
      <c r="T1" s="33"/>
      <c r="U1" s="33"/>
      <c r="V1" s="33" t="s">
        <v>6</v>
      </c>
      <c r="W1" s="33"/>
    </row>
    <row r="2" customFormat="false" ht="12.8" hidden="false" customHeight="false" outlineLevel="0" collapsed="false">
      <c r="A2" s="30" t="s">
        <v>92</v>
      </c>
      <c r="B2" s="70" t="s">
        <v>93</v>
      </c>
      <c r="C2" s="70" t="s">
        <v>94</v>
      </c>
      <c r="D2" s="71" t="s">
        <v>95</v>
      </c>
      <c r="E2" s="70" t="s">
        <v>96</v>
      </c>
      <c r="F2" s="70" t="s">
        <v>97</v>
      </c>
      <c r="G2" s="35" t="s">
        <v>1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2" t="s">
        <v>12</v>
      </c>
      <c r="P2" s="37" t="s">
        <v>14</v>
      </c>
      <c r="Q2" s="38" t="s">
        <v>98</v>
      </c>
      <c r="R2" s="39" t="s">
        <v>16</v>
      </c>
      <c r="S2" s="40" t="s">
        <v>99</v>
      </c>
      <c r="T2" s="39" t="s">
        <v>18</v>
      </c>
      <c r="U2" s="38" t="s">
        <v>100</v>
      </c>
      <c r="V2" s="41" t="s">
        <v>20</v>
      </c>
      <c r="W2" s="38" t="s">
        <v>101</v>
      </c>
    </row>
    <row r="3" customFormat="false" ht="12.8" hidden="false" customHeight="false" outlineLevel="0" collapsed="false">
      <c r="A3" s="82" t="n">
        <v>40100</v>
      </c>
      <c r="B3" s="90" t="s">
        <v>279</v>
      </c>
      <c r="C3" s="74" t="n">
        <v>611</v>
      </c>
      <c r="D3" s="84"/>
      <c r="E3" s="74" t="n">
        <v>111</v>
      </c>
      <c r="F3" s="74" t="s">
        <v>102</v>
      </c>
      <c r="G3" s="63" t="s">
        <v>175</v>
      </c>
      <c r="H3" s="53" t="n">
        <v>3178</v>
      </c>
      <c r="I3" s="85" t="n">
        <v>3178</v>
      </c>
      <c r="J3" s="85" t="n">
        <v>3178</v>
      </c>
      <c r="K3" s="54"/>
      <c r="L3" s="54"/>
      <c r="M3" s="54"/>
      <c r="N3" s="54"/>
      <c r="O3" s="45" t="n">
        <f aca="false">H3+SUM(K3:N3)</f>
        <v>3178</v>
      </c>
      <c r="P3" s="55" t="n">
        <v>385.27</v>
      </c>
      <c r="Q3" s="50" t="n">
        <f aca="false">ROUND(P3/$O3*100,0)</f>
        <v>12</v>
      </c>
      <c r="R3" s="54" t="n">
        <v>1687.27</v>
      </c>
      <c r="S3" s="50" t="n">
        <f aca="false">ROUND(R3/$O3*100,0)</f>
        <v>53</v>
      </c>
      <c r="T3" s="54"/>
      <c r="U3" s="50" t="n">
        <f aca="false">ROUND(T3/$O3*100,0)</f>
        <v>0</v>
      </c>
      <c r="V3" s="54"/>
      <c r="W3" s="50" t="n">
        <f aca="false">ROUND(V3/$O3*100,0)</f>
        <v>0</v>
      </c>
    </row>
    <row r="4" customFormat="false" ht="12.8" hidden="false" customHeight="false" outlineLevel="0" collapsed="false">
      <c r="A4" s="82" t="n">
        <v>40100</v>
      </c>
      <c r="B4" s="90" t="s">
        <v>279</v>
      </c>
      <c r="C4" s="74" t="n">
        <v>611</v>
      </c>
      <c r="D4" s="84"/>
      <c r="E4" s="74" t="n">
        <v>41</v>
      </c>
      <c r="F4" s="74" t="s">
        <v>102</v>
      </c>
      <c r="G4" s="63" t="s">
        <v>175</v>
      </c>
      <c r="H4" s="53" t="n">
        <v>4151</v>
      </c>
      <c r="I4" s="85" t="n">
        <v>4298</v>
      </c>
      <c r="J4" s="85" t="n">
        <v>4448</v>
      </c>
      <c r="K4" s="54" t="n">
        <v>-92.46</v>
      </c>
      <c r="L4" s="54"/>
      <c r="M4" s="54"/>
      <c r="N4" s="54"/>
      <c r="O4" s="45" t="n">
        <f aca="false">H4+SUM(K4:N4)</f>
        <v>4058.54</v>
      </c>
      <c r="P4" s="55" t="n">
        <v>722.73</v>
      </c>
      <c r="Q4" s="50" t="n">
        <f aca="false">ROUND(P4/$O4*100,0)</f>
        <v>18</v>
      </c>
      <c r="R4" s="54" t="n">
        <v>722.73</v>
      </c>
      <c r="S4" s="50" t="n">
        <f aca="false">ROUND(R4/$O4*100,0)</f>
        <v>18</v>
      </c>
      <c r="T4" s="54"/>
      <c r="U4" s="50" t="n">
        <f aca="false">ROUND(T4/$O4*100,0)</f>
        <v>0</v>
      </c>
      <c r="V4" s="54"/>
      <c r="W4" s="50" t="n">
        <f aca="false">ROUND(V4/$O4*100,0)</f>
        <v>0</v>
      </c>
    </row>
    <row r="5" customFormat="false" ht="12.8" hidden="false" customHeight="false" outlineLevel="0" collapsed="false">
      <c r="A5" s="82" t="n">
        <v>40100</v>
      </c>
      <c r="B5" s="90" t="s">
        <v>279</v>
      </c>
      <c r="C5" s="74" t="n">
        <v>614</v>
      </c>
      <c r="D5" s="84"/>
      <c r="E5" s="74" t="n">
        <v>41</v>
      </c>
      <c r="F5" s="74" t="s">
        <v>102</v>
      </c>
      <c r="G5" s="63" t="s">
        <v>200</v>
      </c>
      <c r="H5" s="53" t="n">
        <v>100</v>
      </c>
      <c r="I5" s="85" t="n">
        <v>100</v>
      </c>
      <c r="J5" s="85" t="n">
        <v>100</v>
      </c>
      <c r="K5" s="54"/>
      <c r="L5" s="54"/>
      <c r="M5" s="54"/>
      <c r="N5" s="54"/>
      <c r="O5" s="45" t="n">
        <f aca="false">H5+SUM(K5:N5)</f>
        <v>100</v>
      </c>
      <c r="P5" s="55" t="n">
        <v>0</v>
      </c>
      <c r="Q5" s="50" t="n">
        <f aca="false">ROUND(P5/$O5*100,0)</f>
        <v>0</v>
      </c>
      <c r="R5" s="54" t="n">
        <v>0</v>
      </c>
      <c r="S5" s="50" t="n">
        <f aca="false">ROUND(R5/$O5*100,0)</f>
        <v>0</v>
      </c>
      <c r="T5" s="54"/>
      <c r="U5" s="50" t="n">
        <f aca="false">ROUND(T5/$O5*100,0)</f>
        <v>0</v>
      </c>
      <c r="V5" s="54"/>
      <c r="W5" s="50" t="n">
        <f aca="false">ROUND(V5/$O5*100,0)</f>
        <v>0</v>
      </c>
    </row>
    <row r="6" customFormat="false" ht="12.8" hidden="false" customHeight="false" outlineLevel="0" collapsed="false">
      <c r="A6" s="82" t="n">
        <v>40100</v>
      </c>
      <c r="B6" s="90" t="s">
        <v>279</v>
      </c>
      <c r="C6" s="97" t="n">
        <v>610</v>
      </c>
      <c r="D6" s="73"/>
      <c r="E6" s="98" t="s">
        <v>280</v>
      </c>
      <c r="F6" s="74" t="s">
        <v>102</v>
      </c>
      <c r="G6" s="43" t="s">
        <v>176</v>
      </c>
      <c r="H6" s="45" t="n">
        <f aca="false">SUM(H3:H5)</f>
        <v>7429</v>
      </c>
      <c r="I6" s="45" t="n">
        <f aca="false">SUM(I3:I5)</f>
        <v>7576</v>
      </c>
      <c r="J6" s="45" t="n">
        <f aca="false">SUM(J3:J5)</f>
        <v>7726</v>
      </c>
      <c r="K6" s="45" t="n">
        <f aca="false">SUM(K3:K5)</f>
        <v>-92.46</v>
      </c>
      <c r="L6" s="45" t="n">
        <f aca="false">SUM(L3:L5)</f>
        <v>0</v>
      </c>
      <c r="M6" s="45" t="n">
        <f aca="false">SUM(M3:M5)</f>
        <v>0</v>
      </c>
      <c r="N6" s="45" t="n">
        <f aca="false">SUM(N3:N5)</f>
        <v>0</v>
      </c>
      <c r="O6" s="45" t="n">
        <f aca="false">SUM(O3:O5)</f>
        <v>7336.54</v>
      </c>
      <c r="P6" s="49" t="n">
        <f aca="false">SUM(P3:P5)</f>
        <v>1108</v>
      </c>
      <c r="Q6" s="50" t="n">
        <f aca="false">ROUND(P6/$O6*100,0)</f>
        <v>15</v>
      </c>
      <c r="R6" s="45" t="n">
        <f aca="false">SUM(R3:R5)</f>
        <v>2410</v>
      </c>
      <c r="S6" s="50" t="n">
        <f aca="false">ROUND(R6/$O6*100,0)</f>
        <v>33</v>
      </c>
      <c r="T6" s="45" t="n">
        <f aca="false">SUM(T3:T5)</f>
        <v>0</v>
      </c>
      <c r="U6" s="50" t="n">
        <f aca="false">ROUND(T6/$O6*100,0)</f>
        <v>0</v>
      </c>
      <c r="V6" s="45" t="n">
        <f aca="false">SUM(V3:V5)</f>
        <v>0</v>
      </c>
      <c r="W6" s="50" t="n">
        <f aca="false">ROUND(V6/$O6*100,0)</f>
        <v>0</v>
      </c>
    </row>
    <row r="7" customFormat="false" ht="12.8" hidden="false" customHeight="false" outlineLevel="0" collapsed="false">
      <c r="A7" s="82" t="n">
        <v>40100</v>
      </c>
      <c r="B7" s="90" t="s">
        <v>279</v>
      </c>
      <c r="C7" s="97" t="n">
        <v>621</v>
      </c>
      <c r="D7" s="73"/>
      <c r="E7" s="98" t="n">
        <v>111</v>
      </c>
      <c r="F7" s="74" t="s">
        <v>102</v>
      </c>
      <c r="G7" s="43" t="s">
        <v>177</v>
      </c>
      <c r="H7" s="45" t="n">
        <v>234</v>
      </c>
      <c r="I7" s="46" t="n">
        <v>235</v>
      </c>
      <c r="J7" s="46" t="n">
        <v>234</v>
      </c>
      <c r="K7" s="47"/>
      <c r="L7" s="47"/>
      <c r="M7" s="47"/>
      <c r="N7" s="47"/>
      <c r="O7" s="45" t="n">
        <f aca="false">H7+SUM(K7:N7)</f>
        <v>234</v>
      </c>
      <c r="P7" s="49" t="n">
        <v>59.24</v>
      </c>
      <c r="Q7" s="50" t="n">
        <f aca="false">ROUND(P7/$O7*100,0)</f>
        <v>25</v>
      </c>
      <c r="R7" s="47" t="n">
        <v>183.36</v>
      </c>
      <c r="S7" s="50" t="n">
        <f aca="false">ROUND(R7/$O7*100,0)</f>
        <v>78</v>
      </c>
      <c r="T7" s="47"/>
      <c r="U7" s="50" t="n">
        <f aca="false">ROUND(T7/$O7*100,0)</f>
        <v>0</v>
      </c>
      <c r="V7" s="47"/>
      <c r="W7" s="50" t="n">
        <f aca="false">ROUND(V7/$O7*100,0)</f>
        <v>0</v>
      </c>
    </row>
    <row r="8" customFormat="false" ht="12.8" hidden="false" customHeight="false" outlineLevel="0" collapsed="false">
      <c r="A8" s="82" t="n">
        <v>40100</v>
      </c>
      <c r="B8" s="90" t="s">
        <v>279</v>
      </c>
      <c r="C8" s="97" t="n">
        <v>621</v>
      </c>
      <c r="D8" s="73"/>
      <c r="E8" s="98" t="n">
        <v>41</v>
      </c>
      <c r="F8" s="74" t="s">
        <v>102</v>
      </c>
      <c r="G8" s="43" t="s">
        <v>177</v>
      </c>
      <c r="H8" s="45" t="n">
        <v>509</v>
      </c>
      <c r="I8" s="46" t="n">
        <v>523</v>
      </c>
      <c r="J8" s="46" t="n">
        <v>539</v>
      </c>
      <c r="K8" s="47" t="n">
        <v>-7</v>
      </c>
      <c r="L8" s="47"/>
      <c r="M8" s="47"/>
      <c r="N8" s="47"/>
      <c r="O8" s="45" t="n">
        <f aca="false">H8+SUM(K8:N8)</f>
        <v>502</v>
      </c>
      <c r="P8" s="49" t="n">
        <v>78.15</v>
      </c>
      <c r="Q8" s="50" t="n">
        <f aca="false">ROUND(P8/$O8*100,0)</f>
        <v>16</v>
      </c>
      <c r="R8" s="47" t="n">
        <v>78.15</v>
      </c>
      <c r="S8" s="50" t="n">
        <f aca="false">ROUND(R8/$O8*100,0)</f>
        <v>16</v>
      </c>
      <c r="T8" s="47"/>
      <c r="U8" s="50" t="n">
        <f aca="false">ROUND(T8/$O8*100,0)</f>
        <v>0</v>
      </c>
      <c r="V8" s="47"/>
      <c r="W8" s="50" t="n">
        <f aca="false">ROUND(V8/$O8*100,0)</f>
        <v>0</v>
      </c>
    </row>
    <row r="9" customFormat="false" ht="12.8" hidden="false" customHeight="false" outlineLevel="0" collapsed="false">
      <c r="A9" s="82" t="n">
        <v>40100</v>
      </c>
      <c r="B9" s="90" t="s">
        <v>279</v>
      </c>
      <c r="C9" s="97" t="n">
        <v>623</v>
      </c>
      <c r="D9" s="73"/>
      <c r="E9" s="98" t="n">
        <v>41</v>
      </c>
      <c r="F9" s="74" t="s">
        <v>102</v>
      </c>
      <c r="G9" s="43" t="s">
        <v>178</v>
      </c>
      <c r="H9" s="45" t="n">
        <v>0</v>
      </c>
      <c r="I9" s="46" t="n">
        <f aca="false">H9</f>
        <v>0</v>
      </c>
      <c r="J9" s="46" t="n">
        <f aca="false">I9</f>
        <v>0</v>
      </c>
      <c r="K9" s="47" t="n">
        <v>7</v>
      </c>
      <c r="L9" s="47"/>
      <c r="M9" s="47"/>
      <c r="N9" s="47"/>
      <c r="O9" s="45" t="n">
        <f aca="false">H9+SUM(K9:N9)</f>
        <v>7</v>
      </c>
      <c r="P9" s="49" t="n">
        <v>3.32</v>
      </c>
      <c r="Q9" s="50" t="n">
        <f aca="false">ROUND(P9/$O9*100,0)</f>
        <v>47</v>
      </c>
      <c r="R9" s="47" t="n">
        <v>3.32</v>
      </c>
      <c r="S9" s="50" t="n">
        <f aca="false">ROUND(R9/$O9*100,0)</f>
        <v>47</v>
      </c>
      <c r="T9" s="47"/>
      <c r="U9" s="50" t="n">
        <f aca="false">ROUND(T9/$O9*100,0)</f>
        <v>0</v>
      </c>
      <c r="V9" s="47"/>
      <c r="W9" s="50" t="n">
        <f aca="false">ROUND(V9/$O9*100,0)</f>
        <v>0</v>
      </c>
    </row>
    <row r="10" customFormat="false" ht="12.8" hidden="false" customHeight="false" outlineLevel="0" collapsed="false">
      <c r="A10" s="82" t="n">
        <v>40100</v>
      </c>
      <c r="B10" s="90" t="s">
        <v>279</v>
      </c>
      <c r="C10" s="97" t="n">
        <v>625001</v>
      </c>
      <c r="D10" s="73"/>
      <c r="E10" s="98" t="n">
        <v>111</v>
      </c>
      <c r="F10" s="74" t="s">
        <v>102</v>
      </c>
      <c r="G10" s="43" t="s">
        <v>179</v>
      </c>
      <c r="H10" s="45" t="n">
        <v>33</v>
      </c>
      <c r="I10" s="46" t="n">
        <v>33</v>
      </c>
      <c r="J10" s="46" t="n">
        <v>33</v>
      </c>
      <c r="K10" s="47"/>
      <c r="L10" s="47"/>
      <c r="M10" s="47"/>
      <c r="N10" s="47"/>
      <c r="O10" s="45" t="n">
        <f aca="false">H10+SUM(K10:N10)</f>
        <v>33</v>
      </c>
      <c r="P10" s="49" t="n">
        <v>8.19</v>
      </c>
      <c r="Q10" s="50" t="n">
        <f aca="false">ROUND(P10/$O10*100,0)</f>
        <v>25</v>
      </c>
      <c r="R10" s="47" t="n">
        <v>25.21</v>
      </c>
      <c r="S10" s="50" t="n">
        <f aca="false">ROUND(R10/$O10*100,0)</f>
        <v>76</v>
      </c>
      <c r="T10" s="47"/>
      <c r="U10" s="50" t="n">
        <f aca="false">ROUND(T10/$O10*100,0)</f>
        <v>0</v>
      </c>
      <c r="V10" s="47"/>
      <c r="W10" s="50" t="n">
        <f aca="false">ROUND(V10/$O10*100,0)</f>
        <v>0</v>
      </c>
    </row>
    <row r="11" customFormat="false" ht="12.8" hidden="false" customHeight="false" outlineLevel="0" collapsed="false">
      <c r="A11" s="82" t="n">
        <v>40100</v>
      </c>
      <c r="B11" s="90" t="s">
        <v>279</v>
      </c>
      <c r="C11" s="97" t="n">
        <v>625001</v>
      </c>
      <c r="D11" s="73"/>
      <c r="E11" s="98" t="n">
        <v>41</v>
      </c>
      <c r="F11" s="74" t="s">
        <v>102</v>
      </c>
      <c r="G11" s="43" t="s">
        <v>179</v>
      </c>
      <c r="H11" s="45" t="n">
        <v>71</v>
      </c>
      <c r="I11" s="46" t="n">
        <v>73</v>
      </c>
      <c r="J11" s="46" t="n">
        <v>75</v>
      </c>
      <c r="K11" s="47"/>
      <c r="L11" s="47"/>
      <c r="M11" s="47"/>
      <c r="N11" s="47"/>
      <c r="O11" s="45" t="n">
        <f aca="false">H11+SUM(K11:N11)</f>
        <v>71</v>
      </c>
      <c r="P11" s="49" t="n">
        <v>10.11</v>
      </c>
      <c r="Q11" s="50" t="n">
        <f aca="false">ROUND(P11/$O11*100,0)</f>
        <v>14</v>
      </c>
      <c r="R11" s="47" t="n">
        <v>10.11</v>
      </c>
      <c r="S11" s="50" t="n">
        <f aca="false">ROUND(R11/$O11*100,0)</f>
        <v>14</v>
      </c>
      <c r="T11" s="47"/>
      <c r="U11" s="50" t="n">
        <f aca="false">ROUND(T11/$O11*100,0)</f>
        <v>0</v>
      </c>
      <c r="V11" s="47"/>
      <c r="W11" s="50" t="n">
        <f aca="false">ROUND(V11/$O11*100,0)</f>
        <v>0</v>
      </c>
    </row>
    <row r="12" customFormat="false" ht="12.8" hidden="false" customHeight="false" outlineLevel="0" collapsed="false">
      <c r="A12" s="82" t="n">
        <v>40100</v>
      </c>
      <c r="B12" s="90" t="s">
        <v>279</v>
      </c>
      <c r="C12" s="97" t="n">
        <v>625002</v>
      </c>
      <c r="D12" s="73"/>
      <c r="E12" s="98" t="n">
        <v>111</v>
      </c>
      <c r="F12" s="74" t="s">
        <v>102</v>
      </c>
      <c r="G12" s="43" t="s">
        <v>180</v>
      </c>
      <c r="H12" s="45" t="n">
        <v>328</v>
      </c>
      <c r="I12" s="46" t="n">
        <v>328</v>
      </c>
      <c r="J12" s="46" t="n">
        <v>328</v>
      </c>
      <c r="K12" s="47"/>
      <c r="L12" s="47"/>
      <c r="M12" s="47"/>
      <c r="N12" s="47"/>
      <c r="O12" s="45" t="n">
        <f aca="false">H12+SUM(K12:N12)</f>
        <v>328</v>
      </c>
      <c r="P12" s="49" t="n">
        <v>81.94</v>
      </c>
      <c r="Q12" s="50" t="n">
        <f aca="false">ROUND(P12/$O12*100,0)</f>
        <v>25</v>
      </c>
      <c r="R12" s="47" t="n">
        <v>252.32</v>
      </c>
      <c r="S12" s="50" t="n">
        <f aca="false">ROUND(R12/$O12*100,0)</f>
        <v>77</v>
      </c>
      <c r="T12" s="47"/>
      <c r="U12" s="50" t="n">
        <f aca="false">ROUND(T12/$O12*100,0)</f>
        <v>0</v>
      </c>
      <c r="V12" s="47"/>
      <c r="W12" s="50" t="n">
        <f aca="false">ROUND(V12/$O12*100,0)</f>
        <v>0</v>
      </c>
    </row>
    <row r="13" customFormat="false" ht="12.8" hidden="false" customHeight="false" outlineLevel="0" collapsed="false">
      <c r="A13" s="82" t="n">
        <v>40100</v>
      </c>
      <c r="B13" s="90" t="s">
        <v>279</v>
      </c>
      <c r="C13" s="97" t="n">
        <v>625002</v>
      </c>
      <c r="D13" s="73"/>
      <c r="E13" s="98" t="n">
        <v>41</v>
      </c>
      <c r="F13" s="74" t="s">
        <v>102</v>
      </c>
      <c r="G13" s="43" t="s">
        <v>180</v>
      </c>
      <c r="H13" s="45" t="n">
        <v>712</v>
      </c>
      <c r="I13" s="46" t="n">
        <v>733</v>
      </c>
      <c r="J13" s="46" t="n">
        <v>754</v>
      </c>
      <c r="K13" s="47"/>
      <c r="L13" s="47"/>
      <c r="M13" s="47"/>
      <c r="N13" s="47"/>
      <c r="O13" s="45" t="n">
        <f aca="false">H13+SUM(K13:N13)</f>
        <v>712</v>
      </c>
      <c r="P13" s="49" t="n">
        <v>117.43</v>
      </c>
      <c r="Q13" s="50" t="n">
        <f aca="false">ROUND(P13/$O13*100,0)</f>
        <v>16</v>
      </c>
      <c r="R13" s="47" t="n">
        <v>117.43</v>
      </c>
      <c r="S13" s="50" t="n">
        <f aca="false">ROUND(R13/$O13*100,0)</f>
        <v>16</v>
      </c>
      <c r="T13" s="47"/>
      <c r="U13" s="50" t="n">
        <f aca="false">ROUND(T13/$O13*100,0)</f>
        <v>0</v>
      </c>
      <c r="V13" s="47"/>
      <c r="W13" s="50" t="n">
        <f aca="false">ROUND(V13/$O13*100,0)</f>
        <v>0</v>
      </c>
    </row>
    <row r="14" customFormat="false" ht="12.8" hidden="false" customHeight="false" outlineLevel="0" collapsed="false">
      <c r="A14" s="82" t="n">
        <v>40100</v>
      </c>
      <c r="B14" s="90" t="s">
        <v>279</v>
      </c>
      <c r="C14" s="97" t="n">
        <v>625003</v>
      </c>
      <c r="D14" s="73"/>
      <c r="E14" s="98" t="n">
        <v>111</v>
      </c>
      <c r="F14" s="74" t="s">
        <v>102</v>
      </c>
      <c r="G14" s="43" t="s">
        <v>181</v>
      </c>
      <c r="H14" s="45" t="n">
        <v>19</v>
      </c>
      <c r="I14" s="46" t="n">
        <v>19</v>
      </c>
      <c r="J14" s="46" t="n">
        <v>19</v>
      </c>
      <c r="K14" s="47"/>
      <c r="L14" s="47"/>
      <c r="M14" s="47"/>
      <c r="N14" s="47"/>
      <c r="O14" s="45" t="n">
        <f aca="false">H14+SUM(K14:N14)</f>
        <v>19</v>
      </c>
      <c r="P14" s="49" t="n">
        <v>4.68</v>
      </c>
      <c r="Q14" s="50" t="n">
        <f aca="false">ROUND(P14/$O14*100,0)</f>
        <v>25</v>
      </c>
      <c r="R14" s="47" t="n">
        <v>14.4</v>
      </c>
      <c r="S14" s="50" t="n">
        <f aca="false">ROUND(R14/$O14*100,0)</f>
        <v>76</v>
      </c>
      <c r="T14" s="47"/>
      <c r="U14" s="50" t="n">
        <f aca="false">ROUND(T14/$O14*100,0)</f>
        <v>0</v>
      </c>
      <c r="V14" s="47"/>
      <c r="W14" s="50" t="n">
        <f aca="false">ROUND(V14/$O14*100,0)</f>
        <v>0</v>
      </c>
    </row>
    <row r="15" customFormat="false" ht="12.8" hidden="false" customHeight="false" outlineLevel="0" collapsed="false">
      <c r="A15" s="82" t="n">
        <v>40100</v>
      </c>
      <c r="B15" s="90" t="s">
        <v>279</v>
      </c>
      <c r="C15" s="97" t="n">
        <v>625003</v>
      </c>
      <c r="D15" s="73"/>
      <c r="E15" s="98" t="n">
        <v>41</v>
      </c>
      <c r="F15" s="74" t="s">
        <v>102</v>
      </c>
      <c r="G15" s="43" t="s">
        <v>181</v>
      </c>
      <c r="H15" s="45" t="n">
        <v>40</v>
      </c>
      <c r="I15" s="46" t="n">
        <v>41</v>
      </c>
      <c r="J15" s="46" t="n">
        <v>42</v>
      </c>
      <c r="K15" s="47"/>
      <c r="L15" s="47"/>
      <c r="M15" s="47"/>
      <c r="N15" s="47"/>
      <c r="O15" s="45" t="n">
        <f aca="false">H15+SUM(K15:N15)</f>
        <v>40</v>
      </c>
      <c r="P15" s="49" t="n">
        <v>6.68</v>
      </c>
      <c r="Q15" s="50" t="n">
        <f aca="false">ROUND(P15/$O15*100,0)</f>
        <v>17</v>
      </c>
      <c r="R15" s="47" t="n">
        <v>6.68</v>
      </c>
      <c r="S15" s="50" t="n">
        <f aca="false">ROUND(R15/$O15*100,0)</f>
        <v>17</v>
      </c>
      <c r="T15" s="47"/>
      <c r="U15" s="50" t="n">
        <f aca="false">ROUND(T15/$O15*100,0)</f>
        <v>0</v>
      </c>
      <c r="V15" s="47"/>
      <c r="W15" s="50" t="n">
        <f aca="false">ROUND(V15/$O15*100,0)</f>
        <v>0</v>
      </c>
    </row>
    <row r="16" customFormat="false" ht="12.8" hidden="false" customHeight="false" outlineLevel="0" collapsed="false">
      <c r="A16" s="82" t="n">
        <v>40100</v>
      </c>
      <c r="B16" s="90" t="s">
        <v>279</v>
      </c>
      <c r="C16" s="97" t="n">
        <v>625004</v>
      </c>
      <c r="D16" s="73"/>
      <c r="E16" s="98" t="n">
        <v>111</v>
      </c>
      <c r="F16" s="74" t="s">
        <v>102</v>
      </c>
      <c r="G16" s="43" t="s">
        <v>182</v>
      </c>
      <c r="H16" s="45" t="n">
        <v>70</v>
      </c>
      <c r="I16" s="46" t="n">
        <v>70</v>
      </c>
      <c r="J16" s="46" t="n">
        <v>70</v>
      </c>
      <c r="K16" s="47"/>
      <c r="L16" s="47"/>
      <c r="M16" s="47"/>
      <c r="N16" s="47"/>
      <c r="O16" s="45" t="n">
        <f aca="false">H16+SUM(K16:N16)</f>
        <v>70</v>
      </c>
      <c r="P16" s="49" t="n">
        <v>17.55</v>
      </c>
      <c r="Q16" s="50" t="n">
        <f aca="false">ROUND(P16/$O16*100,0)</f>
        <v>25</v>
      </c>
      <c r="R16" s="47" t="n">
        <v>54.05</v>
      </c>
      <c r="S16" s="50" t="n">
        <f aca="false">ROUND(R16/$O16*100,0)</f>
        <v>77</v>
      </c>
      <c r="T16" s="47"/>
      <c r="U16" s="50" t="n">
        <f aca="false">ROUND(T16/$O16*100,0)</f>
        <v>0</v>
      </c>
      <c r="V16" s="47"/>
      <c r="W16" s="50" t="n">
        <f aca="false">ROUND(V16/$O16*100,0)</f>
        <v>0</v>
      </c>
    </row>
    <row r="17" customFormat="false" ht="12.8" hidden="false" customHeight="false" outlineLevel="0" collapsed="false">
      <c r="A17" s="82" t="n">
        <v>40100</v>
      </c>
      <c r="B17" s="90" t="s">
        <v>279</v>
      </c>
      <c r="C17" s="97" t="n">
        <v>625004</v>
      </c>
      <c r="D17" s="73"/>
      <c r="E17" s="98" t="n">
        <v>41</v>
      </c>
      <c r="F17" s="74" t="s">
        <v>102</v>
      </c>
      <c r="G17" s="43" t="s">
        <v>182</v>
      </c>
      <c r="H17" s="45" t="n">
        <v>153</v>
      </c>
      <c r="I17" s="46" t="n">
        <v>157</v>
      </c>
      <c r="J17" s="46" t="n">
        <v>162</v>
      </c>
      <c r="K17" s="47"/>
      <c r="L17" s="47"/>
      <c r="M17" s="47"/>
      <c r="N17" s="47"/>
      <c r="O17" s="45" t="n">
        <f aca="false">H17+SUM(K17:N17)</f>
        <v>153</v>
      </c>
      <c r="P17" s="49" t="n">
        <v>24.16</v>
      </c>
      <c r="Q17" s="50" t="n">
        <f aca="false">ROUND(P17/$O17*100,0)</f>
        <v>16</v>
      </c>
      <c r="R17" s="47" t="n">
        <v>24.16</v>
      </c>
      <c r="S17" s="50" t="n">
        <f aca="false">ROUND(R17/$O17*100,0)</f>
        <v>16</v>
      </c>
      <c r="T17" s="47"/>
      <c r="U17" s="50" t="n">
        <f aca="false">ROUND(T17/$O17*100,0)</f>
        <v>0</v>
      </c>
      <c r="V17" s="47"/>
      <c r="W17" s="50" t="n">
        <f aca="false">ROUND(V17/$O17*100,0)</f>
        <v>0</v>
      </c>
    </row>
    <row r="18" customFormat="false" ht="12.8" hidden="false" customHeight="false" outlineLevel="0" collapsed="false">
      <c r="A18" s="82" t="n">
        <v>40100</v>
      </c>
      <c r="B18" s="90" t="s">
        <v>279</v>
      </c>
      <c r="C18" s="97" t="n">
        <v>625005</v>
      </c>
      <c r="D18" s="73"/>
      <c r="E18" s="98" t="n">
        <v>111</v>
      </c>
      <c r="F18" s="74" t="s">
        <v>102</v>
      </c>
      <c r="G18" s="43" t="s">
        <v>183</v>
      </c>
      <c r="H18" s="45" t="n">
        <v>23</v>
      </c>
      <c r="I18" s="46" t="n">
        <v>23</v>
      </c>
      <c r="J18" s="46" t="n">
        <v>23</v>
      </c>
      <c r="K18" s="47"/>
      <c r="L18" s="47"/>
      <c r="M18" s="47"/>
      <c r="N18" s="47"/>
      <c r="O18" s="45" t="n">
        <f aca="false">H18+SUM(K18:N18)</f>
        <v>23</v>
      </c>
      <c r="P18" s="49" t="n">
        <v>5.85</v>
      </c>
      <c r="Q18" s="50" t="n">
        <f aca="false">ROUND(P18/$O18*100,0)</f>
        <v>25</v>
      </c>
      <c r="R18" s="47" t="n">
        <v>18.01</v>
      </c>
      <c r="S18" s="50" t="n">
        <f aca="false">ROUND(R18/$O18*100,0)</f>
        <v>78</v>
      </c>
      <c r="T18" s="47"/>
      <c r="U18" s="50" t="n">
        <f aca="false">ROUND(T18/$O18*100,0)</f>
        <v>0</v>
      </c>
      <c r="V18" s="47"/>
      <c r="W18" s="50" t="n">
        <f aca="false">ROUND(V18/$O18*100,0)</f>
        <v>0</v>
      </c>
    </row>
    <row r="19" customFormat="false" ht="12.8" hidden="false" customHeight="false" outlineLevel="0" collapsed="false">
      <c r="A19" s="82" t="n">
        <v>40100</v>
      </c>
      <c r="B19" s="90" t="s">
        <v>279</v>
      </c>
      <c r="C19" s="97" t="n">
        <v>625005</v>
      </c>
      <c r="D19" s="73"/>
      <c r="E19" s="98" t="n">
        <v>41</v>
      </c>
      <c r="F19" s="74" t="s">
        <v>102</v>
      </c>
      <c r="G19" s="43" t="s">
        <v>183</v>
      </c>
      <c r="H19" s="45" t="n">
        <v>51</v>
      </c>
      <c r="I19" s="46" t="n">
        <v>52</v>
      </c>
      <c r="J19" s="46" t="n">
        <v>54</v>
      </c>
      <c r="K19" s="47"/>
      <c r="L19" s="47"/>
      <c r="M19" s="47"/>
      <c r="N19" s="47"/>
      <c r="O19" s="45" t="n">
        <f aca="false">H19+SUM(K19:N19)</f>
        <v>51</v>
      </c>
      <c r="P19" s="49" t="n">
        <v>7.22</v>
      </c>
      <c r="Q19" s="50" t="n">
        <f aca="false">ROUND(P19/$O19*100,0)</f>
        <v>14</v>
      </c>
      <c r="R19" s="47" t="n">
        <v>7.22</v>
      </c>
      <c r="S19" s="50" t="n">
        <f aca="false">ROUND(R19/$O19*100,0)</f>
        <v>14</v>
      </c>
      <c r="T19" s="47"/>
      <c r="U19" s="50" t="n">
        <f aca="false">ROUND(T19/$O19*100,0)</f>
        <v>0</v>
      </c>
      <c r="V19" s="47"/>
      <c r="W19" s="50" t="n">
        <f aca="false">ROUND(V19/$O19*100,0)</f>
        <v>0</v>
      </c>
    </row>
    <row r="20" customFormat="false" ht="12.8" hidden="false" customHeight="false" outlineLevel="0" collapsed="false">
      <c r="A20" s="82" t="n">
        <v>40100</v>
      </c>
      <c r="B20" s="90" t="s">
        <v>279</v>
      </c>
      <c r="C20" s="97" t="n">
        <v>625007</v>
      </c>
      <c r="D20" s="73"/>
      <c r="E20" s="98" t="n">
        <v>111</v>
      </c>
      <c r="F20" s="74" t="s">
        <v>102</v>
      </c>
      <c r="G20" s="43" t="s">
        <v>184</v>
      </c>
      <c r="H20" s="45" t="n">
        <v>111</v>
      </c>
      <c r="I20" s="46" t="n">
        <v>111</v>
      </c>
      <c r="J20" s="46" t="n">
        <v>111</v>
      </c>
      <c r="K20" s="47"/>
      <c r="L20" s="47"/>
      <c r="M20" s="47"/>
      <c r="N20" s="47"/>
      <c r="O20" s="45" t="n">
        <f aca="false">H20+SUM(K20:N20)</f>
        <v>111</v>
      </c>
      <c r="P20" s="49" t="n">
        <v>27.8</v>
      </c>
      <c r="Q20" s="50" t="n">
        <f aca="false">ROUND(P20/$O20*100,0)</f>
        <v>25</v>
      </c>
      <c r="R20" s="47" t="n">
        <v>85.6</v>
      </c>
      <c r="S20" s="50" t="n">
        <f aca="false">ROUND(R20/$O20*100,0)</f>
        <v>77</v>
      </c>
      <c r="T20" s="47"/>
      <c r="U20" s="50" t="n">
        <f aca="false">ROUND(T20/$O20*100,0)</f>
        <v>0</v>
      </c>
      <c r="V20" s="47"/>
      <c r="W20" s="50" t="n">
        <f aca="false">ROUND(V20/$O20*100,0)</f>
        <v>0</v>
      </c>
    </row>
    <row r="21" customFormat="false" ht="12.8" hidden="false" customHeight="false" outlineLevel="0" collapsed="false">
      <c r="A21" s="82" t="n">
        <v>40100</v>
      </c>
      <c r="B21" s="90" t="s">
        <v>279</v>
      </c>
      <c r="C21" s="97" t="n">
        <v>625007</v>
      </c>
      <c r="D21" s="73"/>
      <c r="E21" s="98" t="n">
        <v>41</v>
      </c>
      <c r="F21" s="74" t="s">
        <v>102</v>
      </c>
      <c r="G21" s="43" t="s">
        <v>184</v>
      </c>
      <c r="H21" s="45" t="n">
        <v>242</v>
      </c>
      <c r="I21" s="46" t="n">
        <v>249</v>
      </c>
      <c r="J21" s="46" t="n">
        <v>256</v>
      </c>
      <c r="K21" s="47"/>
      <c r="L21" s="47"/>
      <c r="M21" s="47"/>
      <c r="N21" s="47"/>
      <c r="O21" s="45" t="n">
        <f aca="false">H21+SUM(K21:N21)</f>
        <v>242</v>
      </c>
      <c r="P21" s="49" t="n">
        <v>39.81</v>
      </c>
      <c r="Q21" s="50" t="n">
        <f aca="false">ROUND(P21/$O21*100,0)</f>
        <v>16</v>
      </c>
      <c r="R21" s="47" t="n">
        <v>39.81</v>
      </c>
      <c r="S21" s="50" t="n">
        <f aca="false">ROUND(R21/$O21*100,0)</f>
        <v>16</v>
      </c>
      <c r="T21" s="47"/>
      <c r="U21" s="50" t="n">
        <f aca="false">ROUND(T21/$O21*100,0)</f>
        <v>0</v>
      </c>
      <c r="V21" s="47"/>
      <c r="W21" s="50" t="n">
        <f aca="false">ROUND(V21/$O21*100,0)</f>
        <v>0</v>
      </c>
    </row>
    <row r="22" customFormat="false" ht="12.8" hidden="false" customHeight="false" outlineLevel="0" collapsed="false">
      <c r="A22" s="82" t="n">
        <v>40100</v>
      </c>
      <c r="B22" s="90" t="s">
        <v>279</v>
      </c>
      <c r="C22" s="97" t="n">
        <v>627</v>
      </c>
      <c r="D22" s="73"/>
      <c r="E22" s="98" t="n">
        <v>41</v>
      </c>
      <c r="F22" s="74" t="s">
        <v>102</v>
      </c>
      <c r="G22" s="43" t="s">
        <v>185</v>
      </c>
      <c r="H22" s="45" t="n">
        <v>149</v>
      </c>
      <c r="I22" s="46" t="n">
        <v>152</v>
      </c>
      <c r="J22" s="46" t="n">
        <v>155</v>
      </c>
      <c r="K22" s="47"/>
      <c r="L22" s="47"/>
      <c r="M22" s="47"/>
      <c r="N22" s="47"/>
      <c r="O22" s="45" t="n">
        <f aca="false">H22+SUM(K22:N22)</f>
        <v>149</v>
      </c>
      <c r="P22" s="49" t="n">
        <v>16.17</v>
      </c>
      <c r="Q22" s="50" t="n">
        <f aca="false">ROUND(P22/$O22*100,0)</f>
        <v>11</v>
      </c>
      <c r="R22" s="47" t="n">
        <v>40.51</v>
      </c>
      <c r="S22" s="50" t="n">
        <f aca="false">ROUND(R22/$O22*100,0)</f>
        <v>27</v>
      </c>
      <c r="T22" s="47"/>
      <c r="U22" s="50" t="n">
        <f aca="false">ROUND(T22/$O22*100,0)</f>
        <v>0</v>
      </c>
      <c r="V22" s="47"/>
      <c r="W22" s="50" t="n">
        <f aca="false">ROUND(V22/$O22*100,0)</f>
        <v>0</v>
      </c>
    </row>
    <row r="23" customFormat="false" ht="12.8" hidden="false" customHeight="false" outlineLevel="0" collapsed="false">
      <c r="A23" s="82" t="n">
        <v>40100</v>
      </c>
      <c r="B23" s="90" t="s">
        <v>279</v>
      </c>
      <c r="C23" s="97" t="n">
        <v>620</v>
      </c>
      <c r="D23" s="73"/>
      <c r="E23" s="97" t="s">
        <v>280</v>
      </c>
      <c r="F23" s="74" t="s">
        <v>102</v>
      </c>
      <c r="G23" s="43" t="s">
        <v>186</v>
      </c>
      <c r="H23" s="45" t="n">
        <f aca="false">SUM(H7:H22)</f>
        <v>2745</v>
      </c>
      <c r="I23" s="45" t="n">
        <f aca="false">SUM(I7:I22)</f>
        <v>2799</v>
      </c>
      <c r="J23" s="45" t="n">
        <f aca="false">SUM(J7:J22)</f>
        <v>2855</v>
      </c>
      <c r="K23" s="45" t="n">
        <f aca="false">SUM(K7:K22)</f>
        <v>0</v>
      </c>
      <c r="L23" s="45" t="n">
        <f aca="false">SUM(L7:L22)</f>
        <v>0</v>
      </c>
      <c r="M23" s="45" t="n">
        <f aca="false">SUM(M7:M22)</f>
        <v>0</v>
      </c>
      <c r="N23" s="45" t="n">
        <f aca="false">SUM(N7:N22)</f>
        <v>0</v>
      </c>
      <c r="O23" s="45" t="n">
        <f aca="false">SUM(O7:O22)</f>
        <v>2745</v>
      </c>
      <c r="P23" s="49" t="n">
        <f aca="false">SUM(P7:P22)</f>
        <v>508.3</v>
      </c>
      <c r="Q23" s="50" t="n">
        <f aca="false">ROUND(P23/$O23*100,0)</f>
        <v>19</v>
      </c>
      <c r="R23" s="45" t="n">
        <f aca="false">SUM(R7:R22)</f>
        <v>960.34</v>
      </c>
      <c r="S23" s="50" t="n">
        <f aca="false">ROUND(R23/$O23*100,0)</f>
        <v>35</v>
      </c>
      <c r="T23" s="45" t="n">
        <f aca="false">SUM(T7:T22)</f>
        <v>0</v>
      </c>
      <c r="U23" s="50" t="n">
        <f aca="false">ROUND(T23/$O23*100,0)</f>
        <v>0</v>
      </c>
      <c r="V23" s="45" t="n">
        <f aca="false">SUM(V7:V22)</f>
        <v>0</v>
      </c>
      <c r="W23" s="50" t="n">
        <f aca="false">ROUND(V23/$O23*100,0)</f>
        <v>0</v>
      </c>
    </row>
    <row r="24" customFormat="false" ht="12.8" hidden="false" customHeight="false" outlineLevel="0" collapsed="false">
      <c r="A24" s="82" t="n">
        <v>40100</v>
      </c>
      <c r="B24" s="90" t="s">
        <v>279</v>
      </c>
      <c r="C24" s="98" t="n">
        <v>631001</v>
      </c>
      <c r="D24" s="86"/>
      <c r="E24" s="98" t="n">
        <v>111</v>
      </c>
      <c r="F24" s="79" t="s">
        <v>102</v>
      </c>
      <c r="G24" s="56" t="s">
        <v>206</v>
      </c>
      <c r="H24" s="45" t="n">
        <v>0</v>
      </c>
      <c r="I24" s="45" t="n">
        <f aca="false">H24</f>
        <v>0</v>
      </c>
      <c r="J24" s="45" t="n">
        <f aca="false">I24</f>
        <v>0</v>
      </c>
      <c r="K24" s="47" t="n">
        <v>91.65</v>
      </c>
      <c r="L24" s="47"/>
      <c r="M24" s="47"/>
      <c r="N24" s="47"/>
      <c r="O24" s="45" t="n">
        <f aca="false">H24+SUM(K24:N24)</f>
        <v>91.65</v>
      </c>
      <c r="P24" s="49" t="n">
        <v>0</v>
      </c>
      <c r="Q24" s="50" t="n">
        <f aca="false">ROUND(P24/$O24*100,0)</f>
        <v>0</v>
      </c>
      <c r="R24" s="47" t="n">
        <v>91.65</v>
      </c>
      <c r="S24" s="50" t="n">
        <f aca="false">ROUND(R24/$O24*100,0)</f>
        <v>100</v>
      </c>
      <c r="T24" s="47"/>
      <c r="U24" s="50" t="n">
        <f aca="false">ROUND(T24/$O24*100,0)</f>
        <v>0</v>
      </c>
      <c r="V24" s="47"/>
      <c r="W24" s="50" t="n">
        <f aca="false">ROUND(V24/$O24*100,0)</f>
        <v>0</v>
      </c>
    </row>
    <row r="25" customFormat="false" ht="12.8" hidden="false" customHeight="false" outlineLevel="0" collapsed="false">
      <c r="A25" s="82" t="n">
        <v>40100</v>
      </c>
      <c r="B25" s="90" t="s">
        <v>279</v>
      </c>
      <c r="C25" s="98" t="n">
        <v>632003</v>
      </c>
      <c r="D25" s="86"/>
      <c r="E25" s="98" t="n">
        <v>111</v>
      </c>
      <c r="F25" s="79" t="s">
        <v>102</v>
      </c>
      <c r="G25" s="56" t="s">
        <v>187</v>
      </c>
      <c r="H25" s="45" t="n">
        <v>150</v>
      </c>
      <c r="I25" s="45" t="n">
        <f aca="false">H25</f>
        <v>150</v>
      </c>
      <c r="J25" s="45" t="n">
        <f aca="false">I25</f>
        <v>150</v>
      </c>
      <c r="K25" s="47"/>
      <c r="L25" s="47"/>
      <c r="M25" s="47"/>
      <c r="N25" s="47"/>
      <c r="O25" s="45" t="n">
        <f aca="false">H25+SUM(K25:N25)</f>
        <v>150</v>
      </c>
      <c r="P25" s="49" t="n">
        <v>30.85</v>
      </c>
      <c r="Q25" s="50" t="n">
        <f aca="false">ROUND(P25/$O25*100,0)</f>
        <v>21</v>
      </c>
      <c r="R25" s="47" t="n">
        <v>78.7</v>
      </c>
      <c r="S25" s="50" t="n">
        <f aca="false">ROUND(R25/$O25*100,0)</f>
        <v>52</v>
      </c>
      <c r="T25" s="47"/>
      <c r="U25" s="50" t="n">
        <f aca="false">ROUND(T25/$O25*100,0)</f>
        <v>0</v>
      </c>
      <c r="V25" s="47"/>
      <c r="W25" s="50" t="n">
        <f aca="false">ROUND(V25/$O25*100,0)</f>
        <v>0</v>
      </c>
    </row>
    <row r="26" customFormat="false" ht="12.8" hidden="false" customHeight="false" outlineLevel="0" collapsed="false">
      <c r="A26" s="82" t="n">
        <v>40100</v>
      </c>
      <c r="B26" s="90" t="s">
        <v>279</v>
      </c>
      <c r="C26" s="98" t="n">
        <v>633006</v>
      </c>
      <c r="D26" s="86" t="n">
        <v>1</v>
      </c>
      <c r="E26" s="98" t="n">
        <v>111</v>
      </c>
      <c r="F26" s="79" t="s">
        <v>102</v>
      </c>
      <c r="G26" s="56" t="s">
        <v>281</v>
      </c>
      <c r="H26" s="45" t="n">
        <v>200</v>
      </c>
      <c r="I26" s="45" t="n">
        <f aca="false">H26</f>
        <v>200</v>
      </c>
      <c r="J26" s="45" t="n">
        <f aca="false">I26</f>
        <v>200</v>
      </c>
      <c r="K26" s="47"/>
      <c r="L26" s="47"/>
      <c r="M26" s="47"/>
      <c r="N26" s="47"/>
      <c r="O26" s="45" t="n">
        <f aca="false">H26+SUM(K26:N26)</f>
        <v>200</v>
      </c>
      <c r="P26" s="49" t="n">
        <v>7.9</v>
      </c>
      <c r="Q26" s="50" t="n">
        <f aca="false">ROUND(P26/$O26*100,0)</f>
        <v>4</v>
      </c>
      <c r="R26" s="47" t="n">
        <v>73.64</v>
      </c>
      <c r="S26" s="50" t="n">
        <f aca="false">ROUND(R26/$O26*100,0)</f>
        <v>37</v>
      </c>
      <c r="T26" s="47"/>
      <c r="U26" s="50" t="n">
        <f aca="false">ROUND(T26/$O26*100,0)</f>
        <v>0</v>
      </c>
      <c r="V26" s="47"/>
      <c r="W26" s="50" t="n">
        <f aca="false">ROUND(V26/$O26*100,0)</f>
        <v>0</v>
      </c>
    </row>
    <row r="27" customFormat="false" ht="12.8" hidden="false" customHeight="false" outlineLevel="0" collapsed="false">
      <c r="A27" s="82" t="n">
        <v>40100</v>
      </c>
      <c r="B27" s="90" t="s">
        <v>279</v>
      </c>
      <c r="C27" s="98" t="n">
        <v>633006</v>
      </c>
      <c r="D27" s="86" t="n">
        <v>2</v>
      </c>
      <c r="E27" s="98" t="n">
        <v>111</v>
      </c>
      <c r="F27" s="79" t="s">
        <v>102</v>
      </c>
      <c r="G27" s="56" t="s">
        <v>282</v>
      </c>
      <c r="H27" s="45" t="n">
        <v>100</v>
      </c>
      <c r="I27" s="45" t="n">
        <f aca="false">H27</f>
        <v>100</v>
      </c>
      <c r="J27" s="45" t="n">
        <f aca="false">I27</f>
        <v>100</v>
      </c>
      <c r="K27" s="47"/>
      <c r="L27" s="47"/>
      <c r="M27" s="47"/>
      <c r="N27" s="47"/>
      <c r="O27" s="45" t="n">
        <f aca="false">H27+SUM(K27:N27)</f>
        <v>100</v>
      </c>
      <c r="P27" s="49" t="n">
        <v>0</v>
      </c>
      <c r="Q27" s="50" t="n">
        <f aca="false">ROUND(P27/$O27*100,0)</f>
        <v>0</v>
      </c>
      <c r="R27" s="47" t="n">
        <v>0</v>
      </c>
      <c r="S27" s="50" t="n">
        <f aca="false">ROUND(R27/$O27*100,0)</f>
        <v>0</v>
      </c>
      <c r="T27" s="47"/>
      <c r="U27" s="50" t="n">
        <f aca="false">ROUND(T27/$O27*100,0)</f>
        <v>0</v>
      </c>
      <c r="V27" s="47"/>
      <c r="W27" s="50" t="n">
        <f aca="false">ROUND(V27/$O27*100,0)</f>
        <v>0</v>
      </c>
    </row>
    <row r="28" customFormat="false" ht="12.8" hidden="false" customHeight="false" outlineLevel="0" collapsed="false">
      <c r="A28" s="82" t="n">
        <v>40100</v>
      </c>
      <c r="B28" s="90" t="s">
        <v>279</v>
      </c>
      <c r="C28" s="98" t="n">
        <v>633010</v>
      </c>
      <c r="D28" s="86"/>
      <c r="E28" s="98" t="n">
        <v>111</v>
      </c>
      <c r="F28" s="79" t="s">
        <v>102</v>
      </c>
      <c r="G28" s="56" t="s">
        <v>235</v>
      </c>
      <c r="H28" s="45" t="n">
        <v>100</v>
      </c>
      <c r="I28" s="45" t="n">
        <f aca="false">H28</f>
        <v>100</v>
      </c>
      <c r="J28" s="45" t="n">
        <f aca="false">I28</f>
        <v>100</v>
      </c>
      <c r="K28" s="47"/>
      <c r="L28" s="47"/>
      <c r="M28" s="47"/>
      <c r="N28" s="47"/>
      <c r="O28" s="45" t="n">
        <f aca="false">H28+SUM(K28:N28)</f>
        <v>100</v>
      </c>
      <c r="P28" s="49" t="n">
        <v>0</v>
      </c>
      <c r="Q28" s="50" t="n">
        <f aca="false">ROUND(P28/$O28*100,0)</f>
        <v>0</v>
      </c>
      <c r="R28" s="47" t="n">
        <v>0</v>
      </c>
      <c r="S28" s="50" t="n">
        <f aca="false">ROUND(R28/$O28*100,0)</f>
        <v>0</v>
      </c>
      <c r="T28" s="47"/>
      <c r="U28" s="50" t="n">
        <f aca="false">ROUND(T28/$O28*100,0)</f>
        <v>0</v>
      </c>
      <c r="V28" s="47"/>
      <c r="W28" s="50" t="n">
        <f aca="false">ROUND(V28/$O28*100,0)</f>
        <v>0</v>
      </c>
    </row>
    <row r="29" customFormat="false" ht="12.8" hidden="false" customHeight="false" outlineLevel="0" collapsed="false">
      <c r="A29" s="82" t="n">
        <v>40100</v>
      </c>
      <c r="B29" s="90" t="s">
        <v>279</v>
      </c>
      <c r="C29" s="98" t="n">
        <v>633013</v>
      </c>
      <c r="D29" s="86"/>
      <c r="E29" s="98" t="n">
        <v>111</v>
      </c>
      <c r="F29" s="79" t="s">
        <v>102</v>
      </c>
      <c r="G29" s="56" t="s">
        <v>258</v>
      </c>
      <c r="H29" s="45" t="n">
        <v>35</v>
      </c>
      <c r="I29" s="45" t="n">
        <f aca="false">H29</f>
        <v>35</v>
      </c>
      <c r="J29" s="45" t="n">
        <f aca="false">I29</f>
        <v>35</v>
      </c>
      <c r="K29" s="47"/>
      <c r="L29" s="47"/>
      <c r="M29" s="47"/>
      <c r="N29" s="47"/>
      <c r="O29" s="45" t="n">
        <f aca="false">H29+SUM(K29:N29)</f>
        <v>35</v>
      </c>
      <c r="P29" s="49" t="n">
        <v>0</v>
      </c>
      <c r="Q29" s="50" t="n">
        <f aca="false">ROUND(P29/$O29*100,0)</f>
        <v>0</v>
      </c>
      <c r="R29" s="47" t="n">
        <v>0</v>
      </c>
      <c r="S29" s="50" t="n">
        <f aca="false">ROUND(R29/$O29*100,0)</f>
        <v>0</v>
      </c>
      <c r="T29" s="47"/>
      <c r="U29" s="50" t="n">
        <f aca="false">ROUND(T29/$O29*100,0)</f>
        <v>0</v>
      </c>
      <c r="V29" s="47"/>
      <c r="W29" s="50" t="n">
        <f aca="false">ROUND(V29/$O29*100,0)</f>
        <v>0</v>
      </c>
    </row>
    <row r="30" customFormat="false" ht="12.8" hidden="false" customHeight="false" outlineLevel="0" collapsed="false">
      <c r="A30" s="82" t="n">
        <v>40100</v>
      </c>
      <c r="B30" s="90" t="s">
        <v>279</v>
      </c>
      <c r="C30" s="98" t="n">
        <v>637001</v>
      </c>
      <c r="D30" s="86"/>
      <c r="E30" s="98" t="n">
        <v>111</v>
      </c>
      <c r="F30" s="79" t="s">
        <v>102</v>
      </c>
      <c r="G30" s="56" t="s">
        <v>283</v>
      </c>
      <c r="H30" s="45" t="n">
        <v>0</v>
      </c>
      <c r="I30" s="45" t="n">
        <f aca="false">H30</f>
        <v>0</v>
      </c>
      <c r="J30" s="45" t="n">
        <f aca="false">I30</f>
        <v>0</v>
      </c>
      <c r="K30" s="47" t="n">
        <v>130</v>
      </c>
      <c r="L30" s="47"/>
      <c r="M30" s="47"/>
      <c r="N30" s="47"/>
      <c r="O30" s="45" t="n">
        <f aca="false">H30+SUM(K30:N30)</f>
        <v>130</v>
      </c>
      <c r="P30" s="49" t="n">
        <v>0</v>
      </c>
      <c r="Q30" s="50" t="n">
        <f aca="false">ROUND(P30/$O30*100,0)</f>
        <v>0</v>
      </c>
      <c r="R30" s="47" t="n">
        <v>130</v>
      </c>
      <c r="S30" s="50" t="n">
        <f aca="false">ROUND(R30/$O30*100,0)</f>
        <v>100</v>
      </c>
      <c r="T30" s="47"/>
      <c r="U30" s="50" t="n">
        <f aca="false">ROUND(T30/$O30*100,0)</f>
        <v>0</v>
      </c>
      <c r="V30" s="47"/>
      <c r="W30" s="50" t="n">
        <f aca="false">ROUND(V30/$O30*100,0)</f>
        <v>0</v>
      </c>
    </row>
    <row r="31" customFormat="false" ht="12.8" hidden="false" customHeight="false" outlineLevel="0" collapsed="false">
      <c r="A31" s="82" t="n">
        <v>40100</v>
      </c>
      <c r="B31" s="90" t="s">
        <v>279</v>
      </c>
      <c r="C31" s="98" t="n">
        <v>637013</v>
      </c>
      <c r="D31" s="86"/>
      <c r="E31" s="98" t="n">
        <v>111</v>
      </c>
      <c r="F31" s="79" t="s">
        <v>102</v>
      </c>
      <c r="G31" s="56" t="s">
        <v>284</v>
      </c>
      <c r="H31" s="45" t="n">
        <v>0</v>
      </c>
      <c r="I31" s="45" t="n">
        <f aca="false">H31</f>
        <v>0</v>
      </c>
      <c r="J31" s="45" t="n">
        <f aca="false">I31</f>
        <v>0</v>
      </c>
      <c r="K31" s="47" t="n">
        <v>100</v>
      </c>
      <c r="L31" s="47"/>
      <c r="M31" s="47"/>
      <c r="N31" s="47"/>
      <c r="O31" s="45" t="n">
        <f aca="false">H31+SUM(K31:N31)</f>
        <v>100</v>
      </c>
      <c r="P31" s="49" t="n">
        <v>100</v>
      </c>
      <c r="Q31" s="50" t="n">
        <f aca="false">ROUND(P31/$O31*100,0)</f>
        <v>100</v>
      </c>
      <c r="R31" s="47" t="n">
        <v>100</v>
      </c>
      <c r="S31" s="50" t="n">
        <f aca="false">ROUND(R31/$O31*100,0)</f>
        <v>100</v>
      </c>
      <c r="T31" s="47"/>
      <c r="U31" s="50" t="n">
        <f aca="false">ROUND(T31/$O31*100,0)</f>
        <v>0</v>
      </c>
      <c r="V31" s="47"/>
      <c r="W31" s="50" t="n">
        <f aca="false">ROUND(V31/$O31*100,0)</f>
        <v>0</v>
      </c>
    </row>
    <row r="32" customFormat="false" ht="12.8" hidden="false" customHeight="false" outlineLevel="0" collapsed="false">
      <c r="A32" s="82" t="n">
        <v>40100</v>
      </c>
      <c r="B32" s="90" t="s">
        <v>279</v>
      </c>
      <c r="C32" s="98" t="n">
        <v>637014</v>
      </c>
      <c r="D32" s="86"/>
      <c r="E32" s="98" t="n">
        <v>41</v>
      </c>
      <c r="F32" s="79" t="s">
        <v>102</v>
      </c>
      <c r="G32" s="56" t="s">
        <v>191</v>
      </c>
      <c r="H32" s="45" t="n">
        <v>704</v>
      </c>
      <c r="I32" s="46" t="n">
        <f aca="false">ROUND((250-30)*3.2,0)</f>
        <v>704</v>
      </c>
      <c r="J32" s="46" t="n">
        <f aca="false">ROUND((247-30)*3.2,0)</f>
        <v>694</v>
      </c>
      <c r="K32" s="47"/>
      <c r="L32" s="47"/>
      <c r="M32" s="47"/>
      <c r="N32" s="47"/>
      <c r="O32" s="45" t="n">
        <f aca="false">H32+SUM(K32:N32)</f>
        <v>704</v>
      </c>
      <c r="P32" s="49" t="n">
        <v>118.4</v>
      </c>
      <c r="Q32" s="50" t="n">
        <f aca="false">ROUND(P32/$O32*100,0)</f>
        <v>17</v>
      </c>
      <c r="R32" s="47" t="n">
        <v>278.4</v>
      </c>
      <c r="S32" s="50" t="n">
        <f aca="false">ROUND(R32/$O32*100,0)</f>
        <v>40</v>
      </c>
      <c r="T32" s="47"/>
      <c r="U32" s="50" t="n">
        <f aca="false">ROUND(T32/$O32*100,0)</f>
        <v>0</v>
      </c>
      <c r="V32" s="47"/>
      <c r="W32" s="50" t="n">
        <f aca="false">ROUND(V32/$O32*100,0)</f>
        <v>0</v>
      </c>
    </row>
    <row r="33" customFormat="false" ht="12.8" hidden="false" customHeight="false" outlineLevel="0" collapsed="false">
      <c r="A33" s="82" t="n">
        <v>40100</v>
      </c>
      <c r="B33" s="90" t="s">
        <v>279</v>
      </c>
      <c r="C33" s="98" t="n">
        <v>637016</v>
      </c>
      <c r="D33" s="86"/>
      <c r="E33" s="98" t="n">
        <v>41</v>
      </c>
      <c r="F33" s="79" t="s">
        <v>102</v>
      </c>
      <c r="G33" s="56" t="s">
        <v>203</v>
      </c>
      <c r="H33" s="45" t="n">
        <v>82</v>
      </c>
      <c r="I33" s="46" t="n">
        <f aca="false">ROUND(H33*1.02,0)</f>
        <v>84</v>
      </c>
      <c r="J33" s="46" t="n">
        <f aca="false">ROUND(I33*1.02,0)</f>
        <v>86</v>
      </c>
      <c r="K33" s="47"/>
      <c r="L33" s="47"/>
      <c r="M33" s="47"/>
      <c r="N33" s="47"/>
      <c r="O33" s="45" t="n">
        <f aca="false">H33+SUM(K33:N33)</f>
        <v>82</v>
      </c>
      <c r="P33" s="49" t="n">
        <v>14.21</v>
      </c>
      <c r="Q33" s="50" t="n">
        <f aca="false">ROUND(P33/$O33*100,0)</f>
        <v>17</v>
      </c>
      <c r="R33" s="47" t="n">
        <v>28.14</v>
      </c>
      <c r="S33" s="50" t="n">
        <f aca="false">ROUND(R33/$O33*100,0)</f>
        <v>34</v>
      </c>
      <c r="T33" s="47"/>
      <c r="U33" s="50" t="n">
        <f aca="false">ROUND(T33/$O33*100,0)</f>
        <v>0</v>
      </c>
      <c r="V33" s="47"/>
      <c r="W33" s="50" t="n">
        <f aca="false">ROUND(V33/$O33*100,0)</f>
        <v>0</v>
      </c>
    </row>
    <row r="34" customFormat="false" ht="12.8" hidden="false" customHeight="false" outlineLevel="0" collapsed="false">
      <c r="A34" s="82" t="n">
        <v>40100</v>
      </c>
      <c r="B34" s="90" t="s">
        <v>279</v>
      </c>
      <c r="C34" s="98" t="n">
        <v>637027</v>
      </c>
      <c r="D34" s="86"/>
      <c r="E34" s="98" t="n">
        <v>41</v>
      </c>
      <c r="F34" s="79" t="s">
        <v>102</v>
      </c>
      <c r="G34" s="56" t="s">
        <v>285</v>
      </c>
      <c r="H34" s="45" t="n">
        <v>270</v>
      </c>
      <c r="I34" s="45" t="n">
        <f aca="false">H34</f>
        <v>270</v>
      </c>
      <c r="J34" s="45" t="n">
        <f aca="false">I34</f>
        <v>270</v>
      </c>
      <c r="K34" s="47"/>
      <c r="L34" s="47"/>
      <c r="M34" s="47"/>
      <c r="N34" s="47"/>
      <c r="O34" s="45" t="n">
        <f aca="false">H34+SUM(K34:N34)</f>
        <v>270</v>
      </c>
      <c r="P34" s="49" t="n">
        <v>30.49</v>
      </c>
      <c r="Q34" s="50" t="n">
        <f aca="false">ROUND(P34/$O34*100,0)</f>
        <v>11</v>
      </c>
      <c r="R34" s="47" t="n">
        <v>30.49</v>
      </c>
      <c r="S34" s="50" t="n">
        <f aca="false">ROUND(R34/$O34*100,0)</f>
        <v>11</v>
      </c>
      <c r="T34" s="47"/>
      <c r="U34" s="50" t="n">
        <f aca="false">ROUND(T34/$O34*100,0)</f>
        <v>0</v>
      </c>
      <c r="V34" s="47"/>
      <c r="W34" s="50" t="n">
        <f aca="false">ROUND(V34/$O34*100,0)</f>
        <v>0</v>
      </c>
    </row>
    <row r="35" customFormat="false" ht="12.8" hidden="false" customHeight="false" outlineLevel="0" collapsed="false">
      <c r="A35" s="82" t="n">
        <v>40100</v>
      </c>
      <c r="B35" s="90" t="s">
        <v>279</v>
      </c>
      <c r="C35" s="98" t="n">
        <v>642015</v>
      </c>
      <c r="D35" s="86"/>
      <c r="E35" s="98" t="n">
        <v>41</v>
      </c>
      <c r="F35" s="79" t="s">
        <v>102</v>
      </c>
      <c r="G35" s="56" t="s">
        <v>286</v>
      </c>
      <c r="H35" s="45" t="n">
        <v>0</v>
      </c>
      <c r="I35" s="45" t="n">
        <f aca="false">H35</f>
        <v>0</v>
      </c>
      <c r="J35" s="45" t="n">
        <f aca="false">I35</f>
        <v>0</v>
      </c>
      <c r="K35" s="47" t="n">
        <v>92.46</v>
      </c>
      <c r="L35" s="47"/>
      <c r="M35" s="47"/>
      <c r="N35" s="47"/>
      <c r="O35" s="45" t="n">
        <f aca="false">H35+SUM(K35:N35)</f>
        <v>92.46</v>
      </c>
      <c r="P35" s="49" t="n">
        <v>92.46</v>
      </c>
      <c r="Q35" s="50" t="n">
        <f aca="false">ROUND(P35/$O35*100,0)</f>
        <v>100</v>
      </c>
      <c r="R35" s="47" t="n">
        <v>92.46</v>
      </c>
      <c r="S35" s="50" t="n">
        <f aca="false">ROUND(R35/$O35*100,0)</f>
        <v>100</v>
      </c>
      <c r="T35" s="47"/>
      <c r="U35" s="50" t="n">
        <f aca="false">ROUND(T35/$O35*100,0)</f>
        <v>0</v>
      </c>
      <c r="V35" s="47"/>
      <c r="W35" s="50" t="n">
        <f aca="false">ROUND(V35/$O35*100,0)</f>
        <v>0</v>
      </c>
    </row>
    <row r="36" customFormat="false" ht="12.8" hidden="false" customHeight="false" outlineLevel="0" collapsed="false">
      <c r="A36" s="82" t="n">
        <v>40100</v>
      </c>
      <c r="B36" s="79"/>
      <c r="C36" s="79"/>
      <c r="D36" s="96"/>
      <c r="E36" s="79"/>
      <c r="F36" s="79"/>
      <c r="G36" s="57" t="s">
        <v>47</v>
      </c>
      <c r="H36" s="41" t="n">
        <f aca="false">H6+SUM(H23:H35)</f>
        <v>11815</v>
      </c>
      <c r="I36" s="41" t="n">
        <f aca="false">I6+SUM(I23:I35)</f>
        <v>12018</v>
      </c>
      <c r="J36" s="41" t="n">
        <f aca="false">J6+SUM(J23:J35)</f>
        <v>12216</v>
      </c>
      <c r="K36" s="41" t="n">
        <f aca="false">K6+SUM(K23:K35)</f>
        <v>321.65</v>
      </c>
      <c r="L36" s="41" t="n">
        <f aca="false">L6+SUM(L23:L35)</f>
        <v>0</v>
      </c>
      <c r="M36" s="41" t="n">
        <f aca="false">M6+SUM(M23:M35)</f>
        <v>0</v>
      </c>
      <c r="N36" s="41" t="n">
        <f aca="false">N6+SUM(N23:N35)</f>
        <v>0</v>
      </c>
      <c r="O36" s="41" t="n">
        <f aca="false">O6+SUM(O23:O35)</f>
        <v>12136.65</v>
      </c>
      <c r="P36" s="37" t="n">
        <f aca="false">P6+SUM(P23:P35)</f>
        <v>2010.61</v>
      </c>
      <c r="Q36" s="40" t="n">
        <f aca="false">ROUND(P36/$O36*100,0)</f>
        <v>17</v>
      </c>
      <c r="R36" s="41" t="n">
        <f aca="false">R6+SUM(R23:R35)</f>
        <v>4273.82</v>
      </c>
      <c r="S36" s="40" t="n">
        <f aca="false">ROUND(R36/$O36*100,0)</f>
        <v>35</v>
      </c>
      <c r="T36" s="41" t="n">
        <f aca="false">T6+SUM(T23:T35)</f>
        <v>0</v>
      </c>
      <c r="U36" s="40" t="n">
        <f aca="false">ROUND(T36/$O36*100,0)</f>
        <v>0</v>
      </c>
      <c r="V36" s="41" t="n">
        <f aca="false">V6+SUM(V23:V35)</f>
        <v>0</v>
      </c>
      <c r="W36" s="40" t="n">
        <f aca="false">ROUND(V36/$O36*100,0)</f>
        <v>0</v>
      </c>
    </row>
    <row r="37" customFormat="false" ht="12.8" hidden="false" customHeight="false" outlineLevel="0" collapsed="false">
      <c r="A37" s="82" t="n">
        <v>40200</v>
      </c>
      <c r="B37" s="90" t="s">
        <v>287</v>
      </c>
      <c r="C37" s="79" t="n">
        <v>633001</v>
      </c>
      <c r="D37" s="96"/>
      <c r="E37" s="98" t="n">
        <v>41</v>
      </c>
      <c r="F37" s="79" t="s">
        <v>102</v>
      </c>
      <c r="G37" s="51" t="s">
        <v>288</v>
      </c>
      <c r="H37" s="45" t="n">
        <v>3000</v>
      </c>
      <c r="I37" s="53" t="n">
        <v>0</v>
      </c>
      <c r="J37" s="53" t="n">
        <v>0</v>
      </c>
      <c r="K37" s="47"/>
      <c r="L37" s="47"/>
      <c r="M37" s="47"/>
      <c r="N37" s="47"/>
      <c r="O37" s="45" t="n">
        <f aca="false">H37+SUM(K37:N37)</f>
        <v>3000</v>
      </c>
      <c r="P37" s="49" t="n">
        <v>0</v>
      </c>
      <c r="Q37" s="50" t="n">
        <f aca="false">ROUND(P37/$O37*100,0)</f>
        <v>0</v>
      </c>
      <c r="R37" s="47" t="n">
        <v>0</v>
      </c>
      <c r="S37" s="50" t="n">
        <f aca="false">ROUND(R37/$O37*100,0)</f>
        <v>0</v>
      </c>
      <c r="T37" s="47"/>
      <c r="U37" s="50" t="n">
        <f aca="false">ROUND(T37/$O37*100,0)</f>
        <v>0</v>
      </c>
      <c r="V37" s="47"/>
      <c r="W37" s="50" t="n">
        <f aca="false">ROUND(V37/$O37*100,0)</f>
        <v>0</v>
      </c>
    </row>
    <row r="38" customFormat="false" ht="12.8" hidden="false" customHeight="false" outlineLevel="0" collapsed="false">
      <c r="A38" s="82" t="n">
        <v>40200</v>
      </c>
      <c r="B38" s="90" t="s">
        <v>287</v>
      </c>
      <c r="C38" s="79" t="n">
        <v>635006</v>
      </c>
      <c r="D38" s="89"/>
      <c r="E38" s="98" t="n">
        <v>41</v>
      </c>
      <c r="F38" s="79" t="s">
        <v>102</v>
      </c>
      <c r="G38" s="51" t="s">
        <v>289</v>
      </c>
      <c r="H38" s="45" t="n">
        <v>5000</v>
      </c>
      <c r="I38" s="53" t="n">
        <v>0</v>
      </c>
      <c r="J38" s="53" t="n">
        <v>0</v>
      </c>
      <c r="K38" s="47"/>
      <c r="L38" s="47"/>
      <c r="M38" s="47"/>
      <c r="N38" s="47"/>
      <c r="O38" s="45" t="n">
        <f aca="false">H38+SUM(K38:N38)</f>
        <v>5000</v>
      </c>
      <c r="P38" s="49" t="n">
        <v>0</v>
      </c>
      <c r="Q38" s="50" t="n">
        <f aca="false">ROUND(P38/$O38*100,0)</f>
        <v>0</v>
      </c>
      <c r="R38" s="47" t="n">
        <v>55.08</v>
      </c>
      <c r="S38" s="50" t="n">
        <f aca="false">ROUND(R38/$O38*100,0)</f>
        <v>1</v>
      </c>
      <c r="T38" s="47"/>
      <c r="U38" s="50" t="n">
        <f aca="false">ROUND(T38/$O38*100,0)</f>
        <v>0</v>
      </c>
      <c r="V38" s="47"/>
      <c r="W38" s="50" t="n">
        <f aca="false">ROUND(V38/$O38*100,0)</f>
        <v>0</v>
      </c>
    </row>
    <row r="39" customFormat="false" ht="12.8" hidden="false" customHeight="false" outlineLevel="0" collapsed="false">
      <c r="A39" s="82" t="n">
        <v>40200</v>
      </c>
      <c r="B39" s="90" t="s">
        <v>287</v>
      </c>
      <c r="C39" s="79" t="n">
        <v>637004</v>
      </c>
      <c r="D39" s="89"/>
      <c r="E39" s="98" t="n">
        <v>41</v>
      </c>
      <c r="F39" s="79" t="s">
        <v>102</v>
      </c>
      <c r="G39" s="51" t="s">
        <v>290</v>
      </c>
      <c r="H39" s="45" t="n">
        <v>500</v>
      </c>
      <c r="I39" s="53" t="n">
        <v>0</v>
      </c>
      <c r="J39" s="53" t="n">
        <v>0</v>
      </c>
      <c r="K39" s="47"/>
      <c r="L39" s="47"/>
      <c r="M39" s="47"/>
      <c r="N39" s="47"/>
      <c r="O39" s="45" t="n">
        <f aca="false">H39+SUM(K39:N39)</f>
        <v>500</v>
      </c>
      <c r="P39" s="49" t="n">
        <v>0</v>
      </c>
      <c r="Q39" s="50" t="n">
        <f aca="false">ROUND(P39/$O39*100,0)</f>
        <v>0</v>
      </c>
      <c r="R39" s="47" t="n">
        <v>0</v>
      </c>
      <c r="S39" s="50" t="n">
        <f aca="false">ROUND(R39/$O39*100,0)</f>
        <v>0</v>
      </c>
      <c r="T39" s="47"/>
      <c r="U39" s="50" t="n">
        <f aca="false">ROUND(T39/$O39*100,0)</f>
        <v>0</v>
      </c>
      <c r="V39" s="47"/>
      <c r="W39" s="50" t="n">
        <f aca="false">ROUND(V39/$O39*100,0)</f>
        <v>0</v>
      </c>
    </row>
    <row r="40" customFormat="false" ht="12.8" hidden="false" customHeight="false" outlineLevel="0" collapsed="false">
      <c r="A40" s="82" t="n">
        <v>40200</v>
      </c>
      <c r="B40" s="90" t="s">
        <v>287</v>
      </c>
      <c r="C40" s="98" t="n">
        <v>637015</v>
      </c>
      <c r="D40" s="86"/>
      <c r="E40" s="98" t="n">
        <v>41</v>
      </c>
      <c r="F40" s="79" t="s">
        <v>102</v>
      </c>
      <c r="G40" s="56" t="s">
        <v>291</v>
      </c>
      <c r="H40" s="45" t="n">
        <v>165</v>
      </c>
      <c r="I40" s="53" t="n">
        <f aca="false">H40</f>
        <v>165</v>
      </c>
      <c r="J40" s="53" t="n">
        <f aca="false">I40</f>
        <v>165</v>
      </c>
      <c r="K40" s="47"/>
      <c r="L40" s="47"/>
      <c r="M40" s="47"/>
      <c r="N40" s="47"/>
      <c r="O40" s="45" t="n">
        <f aca="false">H40+SUM(K40:N40)</f>
        <v>165</v>
      </c>
      <c r="P40" s="49" t="n">
        <v>82.36</v>
      </c>
      <c r="Q40" s="50" t="n">
        <f aca="false">ROUND(P40/$O40*100,0)</f>
        <v>50</v>
      </c>
      <c r="R40" s="47" t="n">
        <v>82.36</v>
      </c>
      <c r="S40" s="50" t="n">
        <f aca="false">ROUND(R40/$O40*100,0)</f>
        <v>50</v>
      </c>
      <c r="T40" s="47"/>
      <c r="U40" s="50" t="n">
        <f aca="false">ROUND(T40/$O40*100,0)</f>
        <v>0</v>
      </c>
      <c r="V40" s="47"/>
      <c r="W40" s="50" t="n">
        <f aca="false">ROUND(V40/$O40*100,0)</f>
        <v>0</v>
      </c>
    </row>
    <row r="41" customFormat="false" ht="12.8" hidden="false" customHeight="false" outlineLevel="0" collapsed="false">
      <c r="A41" s="82" t="n">
        <v>40200</v>
      </c>
      <c r="B41" s="90" t="s">
        <v>287</v>
      </c>
      <c r="C41" s="98" t="n">
        <v>637034</v>
      </c>
      <c r="D41" s="86"/>
      <c r="E41" s="98" t="n">
        <v>41</v>
      </c>
      <c r="F41" s="79" t="s">
        <v>102</v>
      </c>
      <c r="G41" s="56" t="s">
        <v>292</v>
      </c>
      <c r="H41" s="45" t="n">
        <v>5400</v>
      </c>
      <c r="I41" s="45" t="n">
        <f aca="false">H41</f>
        <v>5400</v>
      </c>
      <c r="J41" s="45" t="n">
        <f aca="false">I41</f>
        <v>5400</v>
      </c>
      <c r="K41" s="47"/>
      <c r="L41" s="47"/>
      <c r="M41" s="47"/>
      <c r="N41" s="47"/>
      <c r="O41" s="45" t="n">
        <f aca="false">H41+SUM(K41:N41)</f>
        <v>5400</v>
      </c>
      <c r="P41" s="49" t="n">
        <v>450</v>
      </c>
      <c r="Q41" s="50" t="n">
        <f aca="false">ROUND(P41/$O41*100,0)</f>
        <v>8</v>
      </c>
      <c r="R41" s="47" t="n">
        <v>2250</v>
      </c>
      <c r="S41" s="50" t="n">
        <f aca="false">ROUND(R41/$O41*100,0)</f>
        <v>42</v>
      </c>
      <c r="T41" s="47"/>
      <c r="U41" s="50" t="n">
        <f aca="false">ROUND(T41/$O41*100,0)</f>
        <v>0</v>
      </c>
      <c r="V41" s="47"/>
      <c r="W41" s="50" t="n">
        <f aca="false">ROUND(V41/$O41*100,0)</f>
        <v>0</v>
      </c>
    </row>
    <row r="42" customFormat="false" ht="12.8" hidden="false" customHeight="false" outlineLevel="0" collapsed="false">
      <c r="A42" s="82" t="n">
        <v>40200</v>
      </c>
      <c r="B42" s="79"/>
      <c r="C42" s="79"/>
      <c r="D42" s="96"/>
      <c r="E42" s="79"/>
      <c r="F42" s="79"/>
      <c r="G42" s="57" t="s">
        <v>48</v>
      </c>
      <c r="H42" s="41" t="n">
        <f aca="false">SUM(H37:H41)</f>
        <v>14065</v>
      </c>
      <c r="I42" s="41" t="n">
        <f aca="false">SUM(I37:I41)</f>
        <v>5565</v>
      </c>
      <c r="J42" s="41" t="n">
        <f aca="false">SUM(J37:J41)</f>
        <v>5565</v>
      </c>
      <c r="K42" s="41" t="n">
        <f aca="false">SUM(K37:K41)</f>
        <v>0</v>
      </c>
      <c r="L42" s="41" t="n">
        <f aca="false">SUM(L37:L41)</f>
        <v>0</v>
      </c>
      <c r="M42" s="41" t="n">
        <f aca="false">SUM(M37:M41)</f>
        <v>0</v>
      </c>
      <c r="N42" s="41" t="n">
        <f aca="false">SUM(N37:N41)</f>
        <v>0</v>
      </c>
      <c r="O42" s="41" t="n">
        <f aca="false">SUM(O37:O41)</f>
        <v>14065</v>
      </c>
      <c r="P42" s="37" t="n">
        <f aca="false">SUM(P37:P41)</f>
        <v>532.36</v>
      </c>
      <c r="Q42" s="40" t="n">
        <f aca="false">ROUND(P42/$O42*100,0)</f>
        <v>4</v>
      </c>
      <c r="R42" s="41" t="n">
        <f aca="false">SUM(R37:R41)</f>
        <v>2387.44</v>
      </c>
      <c r="S42" s="40" t="n">
        <f aca="false">ROUND(R42/$O42*100,0)</f>
        <v>17</v>
      </c>
      <c r="T42" s="41" t="n">
        <f aca="false">SUM(T37:T41)</f>
        <v>0</v>
      </c>
      <c r="U42" s="40" t="n">
        <f aca="false">ROUND(T42/$O42*100,0)</f>
        <v>0</v>
      </c>
      <c r="V42" s="41" t="n">
        <f aca="false">SUM(V37:V41)</f>
        <v>0</v>
      </c>
      <c r="W42" s="40" t="n">
        <f aca="false">ROUND(V42/$O42*100,0)</f>
        <v>0</v>
      </c>
    </row>
    <row r="43" customFormat="false" ht="12.8" hidden="false" customHeight="false" outlineLevel="0" collapsed="false">
      <c r="A43" s="82" t="n">
        <v>40300</v>
      </c>
      <c r="B43" s="90" t="s">
        <v>293</v>
      </c>
      <c r="C43" s="98" t="n">
        <v>633004</v>
      </c>
      <c r="D43" s="86"/>
      <c r="E43" s="98" t="n">
        <v>41</v>
      </c>
      <c r="F43" s="79" t="s">
        <v>102</v>
      </c>
      <c r="G43" s="56" t="s">
        <v>294</v>
      </c>
      <c r="H43" s="45" t="n">
        <v>0</v>
      </c>
      <c r="I43" s="45" t="n">
        <f aca="false">H43</f>
        <v>0</v>
      </c>
      <c r="J43" s="45" t="n">
        <f aca="false">I43</f>
        <v>0</v>
      </c>
      <c r="K43" s="47" t="n">
        <v>191.99</v>
      </c>
      <c r="L43" s="47"/>
      <c r="M43" s="47"/>
      <c r="N43" s="47"/>
      <c r="O43" s="45" t="n">
        <f aca="false">H43+SUM(K43:N43)</f>
        <v>191.99</v>
      </c>
      <c r="P43" s="49" t="n">
        <v>0</v>
      </c>
      <c r="Q43" s="50" t="n">
        <f aca="false">ROUND(P43/$O43*100,0)</f>
        <v>0</v>
      </c>
      <c r="R43" s="47" t="n">
        <v>191.99</v>
      </c>
      <c r="S43" s="50" t="n">
        <f aca="false">ROUND(R43/$O43*100,0)</f>
        <v>100</v>
      </c>
      <c r="T43" s="47"/>
      <c r="U43" s="50" t="n">
        <f aca="false">ROUND(T43/$O43*100,0)</f>
        <v>0</v>
      </c>
      <c r="V43" s="47"/>
      <c r="W43" s="50" t="n">
        <f aca="false">ROUND(V43/$O43*100,0)</f>
        <v>0</v>
      </c>
    </row>
    <row r="44" customFormat="false" ht="12.8" hidden="false" customHeight="false" outlineLevel="0" collapsed="false">
      <c r="A44" s="82" t="n">
        <v>40300</v>
      </c>
      <c r="B44" s="90" t="s">
        <v>293</v>
      </c>
      <c r="C44" s="98" t="n">
        <v>633006</v>
      </c>
      <c r="D44" s="86"/>
      <c r="E44" s="98" t="n">
        <v>41</v>
      </c>
      <c r="F44" s="79" t="s">
        <v>102</v>
      </c>
      <c r="G44" s="56" t="s">
        <v>295</v>
      </c>
      <c r="H44" s="45" t="n">
        <v>2000</v>
      </c>
      <c r="I44" s="45" t="n">
        <f aca="false">H44</f>
        <v>2000</v>
      </c>
      <c r="J44" s="45" t="n">
        <f aca="false">I44</f>
        <v>2000</v>
      </c>
      <c r="K44" s="47" t="n">
        <v>-192.35</v>
      </c>
      <c r="L44" s="47"/>
      <c r="M44" s="47"/>
      <c r="N44" s="47"/>
      <c r="O44" s="45" t="n">
        <f aca="false">H44+SUM(K44:N44)</f>
        <v>1807.65</v>
      </c>
      <c r="P44" s="49" t="n">
        <v>374.64</v>
      </c>
      <c r="Q44" s="50" t="n">
        <f aca="false">ROUND(P44/$O44*100,0)</f>
        <v>21</v>
      </c>
      <c r="R44" s="47" t="n">
        <v>374.64</v>
      </c>
      <c r="S44" s="50" t="n">
        <f aca="false">ROUND(R44/$O44*100,0)</f>
        <v>21</v>
      </c>
      <c r="T44" s="47"/>
      <c r="U44" s="50" t="n">
        <f aca="false">ROUND(T44/$O44*100,0)</f>
        <v>0</v>
      </c>
      <c r="V44" s="47"/>
      <c r="W44" s="50" t="n">
        <f aca="false">ROUND(V44/$O44*100,0)</f>
        <v>0</v>
      </c>
    </row>
    <row r="45" customFormat="false" ht="12.8" hidden="false" customHeight="false" outlineLevel="0" collapsed="false">
      <c r="A45" s="82" t="n">
        <v>40300</v>
      </c>
      <c r="B45" s="90" t="s">
        <v>293</v>
      </c>
      <c r="C45" s="98" t="n">
        <v>637012</v>
      </c>
      <c r="D45" s="86"/>
      <c r="E45" s="98" t="n">
        <v>41</v>
      </c>
      <c r="F45" s="79" t="s">
        <v>102</v>
      </c>
      <c r="G45" s="56" t="s">
        <v>296</v>
      </c>
      <c r="H45" s="45" t="n">
        <v>20</v>
      </c>
      <c r="I45" s="45" t="n">
        <f aca="false">H45</f>
        <v>20</v>
      </c>
      <c r="J45" s="45" t="n">
        <f aca="false">I45</f>
        <v>20</v>
      </c>
      <c r="K45" s="47" t="n">
        <v>0.4</v>
      </c>
      <c r="L45" s="47"/>
      <c r="M45" s="47"/>
      <c r="N45" s="47"/>
      <c r="O45" s="45" t="n">
        <f aca="false">H45+SUM(K45:N45)</f>
        <v>20.4</v>
      </c>
      <c r="P45" s="49" t="n">
        <v>20.4</v>
      </c>
      <c r="Q45" s="50" t="n">
        <f aca="false">ROUND(P45/$O45*100,0)</f>
        <v>100</v>
      </c>
      <c r="R45" s="47" t="n">
        <v>20.4</v>
      </c>
      <c r="S45" s="50" t="n">
        <f aca="false">ROUND(R45/$O45*100,0)</f>
        <v>100</v>
      </c>
      <c r="T45" s="47"/>
      <c r="U45" s="50" t="n">
        <f aca="false">ROUND(T45/$O45*100,0)</f>
        <v>0</v>
      </c>
      <c r="V45" s="47"/>
      <c r="W45" s="50" t="n">
        <f aca="false">ROUND(V45/$O45*100,0)</f>
        <v>0</v>
      </c>
    </row>
    <row r="46" customFormat="false" ht="12.8" hidden="false" customHeight="false" outlineLevel="0" collapsed="false">
      <c r="A46" s="82" t="n">
        <v>40300</v>
      </c>
      <c r="B46" s="90" t="s">
        <v>293</v>
      </c>
      <c r="C46" s="98" t="n">
        <v>637035</v>
      </c>
      <c r="D46" s="86"/>
      <c r="E46" s="98" t="n">
        <v>41</v>
      </c>
      <c r="F46" s="79" t="s">
        <v>102</v>
      </c>
      <c r="G46" s="56" t="s">
        <v>297</v>
      </c>
      <c r="H46" s="45" t="n">
        <v>223</v>
      </c>
      <c r="I46" s="45" t="n">
        <f aca="false">H46</f>
        <v>223</v>
      </c>
      <c r="J46" s="45" t="n">
        <f aca="false">I46</f>
        <v>223</v>
      </c>
      <c r="K46" s="47" t="n">
        <v>-0.04</v>
      </c>
      <c r="L46" s="47"/>
      <c r="M46" s="47"/>
      <c r="N46" s="47"/>
      <c r="O46" s="45" t="n">
        <f aca="false">H46+SUM(K46:N46)</f>
        <v>222.96</v>
      </c>
      <c r="P46" s="49" t="n">
        <v>222.96</v>
      </c>
      <c r="Q46" s="50" t="n">
        <f aca="false">ROUND(P46/$O46*100,0)</f>
        <v>100</v>
      </c>
      <c r="R46" s="47" t="n">
        <v>222.96</v>
      </c>
      <c r="S46" s="50" t="n">
        <f aca="false">ROUND(R46/$O46*100,0)</f>
        <v>100</v>
      </c>
      <c r="T46" s="47"/>
      <c r="U46" s="50" t="n">
        <f aca="false">ROUND(T46/$O46*100,0)</f>
        <v>0</v>
      </c>
      <c r="V46" s="47"/>
      <c r="W46" s="50" t="n">
        <f aca="false">ROUND(V46/$O46*100,0)</f>
        <v>0</v>
      </c>
    </row>
    <row r="47" customFormat="false" ht="12.8" hidden="false" customHeight="false" outlineLevel="0" collapsed="false">
      <c r="A47" s="82" t="n">
        <v>40300</v>
      </c>
      <c r="B47" s="79"/>
      <c r="C47" s="79"/>
      <c r="D47" s="96"/>
      <c r="E47" s="79"/>
      <c r="F47" s="79"/>
      <c r="G47" s="57" t="s">
        <v>49</v>
      </c>
      <c r="H47" s="41" t="n">
        <f aca="false">SUM(H43:H46)</f>
        <v>2243</v>
      </c>
      <c r="I47" s="41" t="n">
        <f aca="false">SUM(I43:I46)</f>
        <v>2243</v>
      </c>
      <c r="J47" s="41" t="n">
        <f aca="false">SUM(J43:J46)</f>
        <v>2243</v>
      </c>
      <c r="K47" s="41" t="n">
        <f aca="false">SUM(K43:K46)</f>
        <v>1.48006606970341E-014</v>
      </c>
      <c r="L47" s="41" t="n">
        <f aca="false">SUM(L43:L46)</f>
        <v>0</v>
      </c>
      <c r="M47" s="41" t="n">
        <f aca="false">SUM(M43:M46)</f>
        <v>0</v>
      </c>
      <c r="N47" s="41" t="n">
        <f aca="false">SUM(N43:N46)</f>
        <v>0</v>
      </c>
      <c r="O47" s="41" t="n">
        <f aca="false">SUM(O43:O46)</f>
        <v>2243</v>
      </c>
      <c r="P47" s="41" t="n">
        <f aca="false">SUM(P43:P46)</f>
        <v>618</v>
      </c>
      <c r="Q47" s="40" t="n">
        <f aca="false">ROUND(P47/$O47*100,0)</f>
        <v>28</v>
      </c>
      <c r="R47" s="41" t="n">
        <f aca="false">SUM(R43:R46)</f>
        <v>809.99</v>
      </c>
      <c r="S47" s="40" t="n">
        <f aca="false">ROUND(R47/$O47*100,0)</f>
        <v>36</v>
      </c>
      <c r="T47" s="41" t="n">
        <f aca="false">SUM(T43:T46)</f>
        <v>0</v>
      </c>
      <c r="U47" s="40" t="n">
        <f aca="false">ROUND(T47/$O47*100,0)</f>
        <v>0</v>
      </c>
      <c r="V47" s="41" t="n">
        <f aca="false">SUM(V43:V46)</f>
        <v>0</v>
      </c>
      <c r="W47" s="40" t="n">
        <f aca="false">ROUND(V47/$O47*100,0)</f>
        <v>0</v>
      </c>
    </row>
    <row r="48" customFormat="false" ht="12.8" hidden="false" customHeight="false" outlineLevel="0" collapsed="false">
      <c r="A48" s="82" t="n">
        <v>40000</v>
      </c>
      <c r="B48" s="79"/>
      <c r="C48" s="79"/>
      <c r="D48" s="96"/>
      <c r="E48" s="79"/>
      <c r="F48" s="79"/>
      <c r="G48" s="57" t="s">
        <v>216</v>
      </c>
      <c r="H48" s="41" t="n">
        <f aca="false">H36+H42+H47</f>
        <v>28123</v>
      </c>
      <c r="I48" s="41" t="n">
        <f aca="false">I36+I42+I47</f>
        <v>19826</v>
      </c>
      <c r="J48" s="41" t="n">
        <f aca="false">J36+J42+J47</f>
        <v>20024</v>
      </c>
      <c r="K48" s="41" t="n">
        <f aca="false">K36+K42+K47</f>
        <v>321.65</v>
      </c>
      <c r="L48" s="41" t="n">
        <f aca="false">L36+L42+L47</f>
        <v>0</v>
      </c>
      <c r="M48" s="41" t="n">
        <f aca="false">M36+M42+M47</f>
        <v>0</v>
      </c>
      <c r="N48" s="41" t="n">
        <f aca="false">N36+N42+N47</f>
        <v>0</v>
      </c>
      <c r="O48" s="41" t="n">
        <f aca="false">O36+O42+O47</f>
        <v>28444.65</v>
      </c>
      <c r="P48" s="37" t="n">
        <f aca="false">P36+P42+P47</f>
        <v>3160.97</v>
      </c>
      <c r="Q48" s="40" t="n">
        <f aca="false">ROUND(P48/$O48*100,0)</f>
        <v>11</v>
      </c>
      <c r="R48" s="41" t="n">
        <f aca="false">R36+R42+R47</f>
        <v>7471.25</v>
      </c>
      <c r="S48" s="40" t="n">
        <f aca="false">ROUND(R48/$O48*100,0)</f>
        <v>26</v>
      </c>
      <c r="T48" s="41" t="n">
        <f aca="false">T36+T42+T47</f>
        <v>0</v>
      </c>
      <c r="U48" s="40" t="n">
        <f aca="false">ROUND(T48/$O48*100,0)</f>
        <v>0</v>
      </c>
      <c r="V48" s="41" t="n">
        <f aca="false">V36+V42+V47</f>
        <v>0</v>
      </c>
      <c r="W48" s="40" t="n">
        <f aca="false">ROUND(V48/$O48*100,0)</f>
        <v>0</v>
      </c>
    </row>
  </sheetData>
  <mergeCells count="5">
    <mergeCell ref="A1:G1"/>
    <mergeCell ref="H1:J2"/>
    <mergeCell ref="K1:N2"/>
    <mergeCell ref="O1:O2"/>
    <mergeCell ref="P1:W1"/>
  </mergeCells>
  <conditionalFormatting sqref="K:K">
    <cfRule type="cellIs" priority="2" operator="notEqual" aboveAverage="0" equalAverage="0" bottom="0" percent="0" rank="0" text="" dxfId="0">
      <formula>0</formula>
    </cfRule>
  </conditionalFormatting>
  <printOptions headings="false" gridLines="true" gridLinesSet="true" horizontalCentered="true" verticalCentered="false"/>
  <pageMargins left="0.196527777777778" right="0.196527777777778" top="0.296527777777778" bottom="0.324305555555555" header="0.157638888888889" footer="0.157638888888889"/>
  <pageSetup paperSize="9" scale="84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&amp;LObec Nesluša&amp;C&amp;A&amp;RRozpočtové opatrenie č. 1/2015</oddHeader>
    <oddFooter>&amp;L&amp;"Times New Roman,Normálne"&amp;12Schválené 26. 06. 2015&amp;R&amp;"Times New Roman,Normálne"&amp;12UOZ č. IV-12/2015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654</TotalTime>
  <Application>LibreOffice/4.4.4.3$Windows_x86 LibreOffice_project/2c39ebcf046445232b798108aa8a7e7d89552ea8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2015-04-09T09:35:57Z</dcterms:created>
  <dc:creator>Matej Tabaček</dc:creator>
  <dc:description>Schválené: UOZ č. IV-11/2015 a č. IV-12/2015</dc:description>
  <cp:keywords>opatrenie úprava schválený rozpočet čerpanie úpravy plnenie 2015 obec Nesluša 1/2015</cp:keywords>
  <dc:language>sk-SK</dc:language>
  <cp:lastModifiedBy>Matej Tabaček</cp:lastModifiedBy>
  <dcterms:modified xsi:type="dcterms:W3CDTF">2015-07-16T08:52:12Z</dcterms:modified>
  <cp:revision>55</cp:revision>
  <dc:subject>Rozpočtové opatrenie č. 1/2015</dc:subject>
  <dc:title>Rozpočtové opatrenie č. 1/2015 - Obec Nesluša</dc:title>
</cp:coreProperties>
</file>