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MT</author>
  </authors>
  <commentList>
    <comment ref="E126" authorId="0">
      <text>
        <r>
          <rPr>
            <sz val="11"/>
            <color rgb="FF000000"/>
            <rFont val="Calibri"/>
            <family val="0"/>
            <charset val="238"/>
          </rPr>
          <t xml:space="preserve">K 1. decembru nebol schválený záverečný účet 2016 (prebytok 188 433)</t>
        </r>
      </text>
    </comment>
    <comment ref="E127" authorId="0">
      <text>
        <r>
          <rPr>
            <sz val="11"/>
            <color rgb="FF000000"/>
            <rFont val="Calibri"/>
            <family val="0"/>
            <charset val="238"/>
          </rPr>
          <t xml:space="preserve">Rezervný fond nebol v roku 2016 čerpaný (zostatok 6 887)</t>
        </r>
      </text>
    </comment>
    <comment ref="H127" authorId="0">
      <text>
        <r>
          <rPr>
            <sz val="11"/>
            <color rgb="FF000000"/>
            <rFont val="Calibri"/>
            <family val="0"/>
            <charset val="238"/>
          </rPr>
          <t xml:space="preserve">188 432,61 – RF 2015
49 173,88 – RF 2016
G127 – použite RF 2017
81 225 – odhad RF 2017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MT</author>
    <author>Matej Tabaček</author>
  </authors>
  <commentList>
    <comment ref="F114" authorId="1">
      <text>
        <r>
          <rPr>
            <b val="true"/>
            <sz val="9"/>
            <color rgb="FF000000"/>
            <rFont val="Segoe UI"/>
            <family val="0"/>
            <charset val="238"/>
          </rPr>
          <t xml:space="preserve">Matej Tabaček:
</t>
        </r>
        <r>
          <rPr>
            <sz val="9"/>
            <color rgb="FF000000"/>
            <rFont val="Segoe UI"/>
            <family val="0"/>
            <charset val="238"/>
          </rPr>
          <t xml:space="preserve">Pre zjednodušenie porovnania sú položky 610, 620 a 630 zo starých rokov presunuté do položky 640</t>
        </r>
      </text>
    </comment>
    <comment ref="F118" authorId="1">
      <text>
        <r>
          <rPr>
            <b val="true"/>
            <sz val="9"/>
            <color rgb="FF000000"/>
            <rFont val="Segoe UI"/>
            <family val="0"/>
            <charset val="238"/>
          </rPr>
          <t xml:space="preserve">Matej Tabaček:
</t>
        </r>
        <r>
          <rPr>
            <sz val="9"/>
            <color rgb="FF000000"/>
            <rFont val="Segoe UI"/>
            <family val="0"/>
            <charset val="238"/>
          </rPr>
          <t xml:space="preserve">Pre zjednodušenie porovnania sú položky 610, 620 a 630 zo starých rokov presunuté do položky 640</t>
        </r>
      </text>
    </comment>
    <comment ref="K170" authorId="0">
      <text>
        <r>
          <rPr>
            <sz val="11"/>
            <color rgb="FF000000"/>
            <rFont val="Calibri"/>
            <family val="0"/>
            <charset val="238"/>
          </rPr>
          <t xml:space="preserve">Maľovanie, bezbariérový vstup, kanál na odvod povrchovej vody</t>
        </r>
      </text>
    </comment>
    <comment ref="K185" authorId="0">
      <text>
        <r>
          <rPr>
            <sz val="11"/>
            <color rgb="FF000000"/>
            <rFont val="Calibri"/>
            <family val="0"/>
            <charset val="238"/>
          </rPr>
          <t xml:space="preserve">Prirátané podľa prílohy</t>
        </r>
      </text>
    </comment>
    <comment ref="K446" authorId="0">
      <text>
        <r>
          <rPr>
            <sz val="11"/>
            <color rgb="FF000000"/>
            <rFont val="Calibri"/>
            <family val="0"/>
            <charset val="238"/>
          </rPr>
          <t xml:space="preserve">2000 údržba</t>
        </r>
      </text>
    </comment>
  </commentList>
</comments>
</file>

<file path=xl/sharedStrings.xml><?xml version="1.0" encoding="utf-8"?>
<sst xmlns="http://schemas.openxmlformats.org/spreadsheetml/2006/main" count="1468" uniqueCount="347">
  <si>
    <t xml:space="preserve">SUMÁR PRÍJMOV</t>
  </si>
  <si>
    <t xml:space="preserve">2015 S</t>
  </si>
  <si>
    <t xml:space="preserve">2016 S</t>
  </si>
  <si>
    <t xml:space="preserve">2017 R</t>
  </si>
  <si>
    <t xml:space="preserve">2017 S</t>
  </si>
  <si>
    <t xml:space="preserve">2018 N</t>
  </si>
  <si>
    <t xml:space="preserve">2019 N</t>
  </si>
  <si>
    <t xml:space="preserve">2020 N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</si>
  <si>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</si>
  <si>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</si>
  <si>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</si>
  <si>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</si>
  <si>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</si>
  <si>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</si>
  <si>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</si>
  <si>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</si>
  <si>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</si>
  <si>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</si>
  <si>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</si>
  <si>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</si>
  <si>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</si>
  <si>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</si>
  <si>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</si>
  <si>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</si>
  <si>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</si>
  <si>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</si>
  <si>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</si>
  <si>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</si>
  <si>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</si>
  <si>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</si>
  <si>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</si>
  <si>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</si>
  <si>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</si>
  <si>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</si>
  <si>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Nedaňové príjmy - rozpis</t>
  </si>
  <si>
    <t xml:space="preserve">PrN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</si>
  <si>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</si>
  <si>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</si>
  <si>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</si>
  <si>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</si>
  <si>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</si>
  <si>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RO</t>
  </si>
  <si>
    <t xml:space="preserve">Príjmy ZŠ</t>
  </si>
  <si>
    <t xml:space="preserve">V tom:</t>
  </si>
  <si>
    <t xml:space="preserve">Prenájom budov</t>
  </si>
  <si>
    <t xml:space="preserve">Správne poplatky</t>
  </si>
  <si>
    <t xml:space="preserve">Licencie automaty</t>
  </si>
  <si>
    <t xml:space="preserve">Vodné</t>
  </si>
  <si>
    <t xml:space="preserve">Opatrovateľská služba</t>
  </si>
  <si>
    <t xml:space="preserve">Vstupné na akcie</t>
  </si>
  <si>
    <t xml:space="preserve">Poplatky DOS</t>
  </si>
  <si>
    <t xml:space="preserve">Predaj dreva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</si>
  <si>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</si>
  <si>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</si>
  <si>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</si>
  <si>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</si>
  <si>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</si>
  <si>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</si>
  <si>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</si>
  <si>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</si>
  <si>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</si>
  <si>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</si>
  <si>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</si>
  <si>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</si>
  <si>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</si>
  <si>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</si>
  <si>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</si>
  <si>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</si>
  <si>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</si>
  <si>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</si>
  <si>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</si>
  <si>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</si>
  <si>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</si>
  <si>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</si>
  <si>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Voľby</t>
  </si>
  <si>
    <t xml:space="preserve">Sklad civilnej obrany</t>
  </si>
  <si>
    <t xml:space="preserve">DOS</t>
  </si>
  <si>
    <t xml:space="preserve">Regionálny rozvoj ESF</t>
  </si>
  <si>
    <t xml:space="preserve">Chránená dielňa ESF</t>
  </si>
  <si>
    <t xml:space="preserve">Kompostéry</t>
  </si>
  <si>
    <t xml:space="preserve">Zberný dvor</t>
  </si>
  <si>
    <t xml:space="preserve">Zateplenie škôlky</t>
  </si>
  <si>
    <t xml:space="preserve">Rozšírenie škôlky</t>
  </si>
  <si>
    <t xml:space="preserve">Zateplenie DOS</t>
  </si>
  <si>
    <t xml:space="preserve">Požiarna zbrojnica</t>
  </si>
  <si>
    <t xml:space="preserve">Tribúna na štadióne</t>
  </si>
  <si>
    <t xml:space="preserve">ZŠ WC/telocvičňa</t>
  </si>
  <si>
    <t xml:space="preserve">Zdroj kytia</t>
  </si>
  <si>
    <t xml:space="preserve">Granty</t>
  </si>
  <si>
    <t xml:space="preserve">PRÍJMOVÉ FINANČNÉ OPERÁCIE</t>
  </si>
  <si>
    <t xml:space="preserve">Štátne dotácie</t>
  </si>
  <si>
    <t xml:space="preserve">Nevyčerpané dotácie</t>
  </si>
  <si>
    <t xml:space="preserve">Zostatky</t>
  </si>
  <si>
    <t xml:space="preserve">Rezervný fond</t>
  </si>
  <si>
    <t xml:space="preserve">Zábezpeka – verejné obstarávanie</t>
  </si>
  <si>
    <t xml:space="preserve">Úver na rýpadlo</t>
  </si>
  <si>
    <t xml:space="preserve">ROZDIEL PRÍJMOV A VÝDAJOV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</si>
  <si>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</si>
  <si>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</si>
  <si>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</si>
  <si>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</si>
  <si>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</si>
  <si>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</si>
  <si>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</si>
  <si>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</si>
  <si>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</si>
  <si>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</si>
  <si>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</si>
  <si>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</si>
  <si>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</si>
  <si>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</si>
  <si>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</si>
  <si>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Odstupné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</si>
  <si>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</si>
  <si>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</si>
  <si>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</si>
  <si>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</si>
  <si>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</si>
  <si>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Bankové poplatky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</si>
  <si>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</si>
  <si>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</si>
  <si>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</si>
  <si>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</si>
  <si>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</si>
  <si>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</si>
  <si>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</si>
  <si>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</si>
  <si>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</si>
  <si>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</si>
  <si>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</si>
  <si>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</si>
  <si>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</si>
  <si>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</si>
  <si>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</si>
  <si>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</si>
  <si>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</si>
  <si>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Mzdy MŠ Nesluša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</si>
  <si>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</si>
  <si>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</si>
  <si>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</si>
  <si>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</si>
  <si>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</si>
  <si>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</si>
  <si>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</si>
  <si>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Revízie el. zariadení</t>
  </si>
  <si>
    <t xml:space="preserve">Podprogram 1.4 Voľby</t>
  </si>
  <si>
    <t xml:space="preserve">01.6.0</t>
  </si>
  <si>
    <t xml:space="preserve">PROGRAM 2 - ŠKOLSTVO</t>
  </si>
  <si>
    <t xml:space="preserve">Podprogram 2.1 Materská škola</t>
  </si>
  <si>
    <t xml:space="preserve">Podprogram 2.2 Základná škola</t>
  </si>
  <si>
    <t xml:space="preserve">2017 OS</t>
  </si>
  <si>
    <t xml:space="preserve">09.2.1.1</t>
  </si>
  <si>
    <t xml:space="preserve">Originálne kompetencie</t>
  </si>
  <si>
    <t xml:space="preserve">Podprogram 2.3 Centrum voľného času</t>
  </si>
  <si>
    <t xml:space="preserve">09.5.0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</si>
  <si>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</si>
  <si>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</si>
  <si>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</si>
  <si>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</si>
  <si>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Vodomery</t>
  </si>
  <si>
    <t xml:space="preserve">Rozbor vody</t>
  </si>
  <si>
    <t xml:space="preserve">Odber podzemnej vody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</si>
  <si>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</si>
  <si>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</si>
  <si>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</si>
  <si>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</si>
  <si>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</si>
  <si>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</si>
  <si>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Odvoz odpadu</t>
  </si>
  <si>
    <t xml:space="preserve">Podprogram 4.3 Zberný dvor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</si>
  <si>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</si>
  <si>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</si>
  <si>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</si>
  <si>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</si>
  <si>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</si>
  <si>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</si>
  <si>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</si>
  <si>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Prvok 5.1.3 Verejné osvetlenie</t>
  </si>
  <si>
    <t xml:space="preserve">06.4.0</t>
  </si>
  <si>
    <t xml:space="preserve">Dohoda</t>
  </si>
  <si>
    <t xml:space="preserve">LED svetlá v centre obce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</si>
  <si>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</si>
  <si>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</si>
  <si>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</si>
  <si>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1AC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</si>
  <si>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</si>
  <si>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</si>
  <si>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</si>
  <si>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</si>
  <si>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</si>
  <si>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</si>
  <si>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</si>
  <si>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</si>
  <si>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</si>
  <si>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</si>
  <si>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</si>
  <si>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</si>
  <si>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</si>
  <si>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Prvok 6.1.2 Ostatné športové kluby</t>
  </si>
  <si>
    <t xml:space="preserve">Šachový klub</t>
  </si>
  <si>
    <t xml:space="preserve">Stolný tenis</t>
  </si>
  <si>
    <t xml:space="preserve">Neslušskí vlci</t>
  </si>
  <si>
    <t xml:space="preserve">Podprogram 6.2 Kultúra</t>
  </si>
  <si>
    <t xml:space="preserve">Prvok 6.2.1 Kultúrny dom</t>
  </si>
  <si>
    <t xml:space="preserve">08.2.0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</si>
  <si>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</si>
  <si>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</si>
  <si>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</si>
  <si>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</si>
  <si>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Letné kino, vianočné trhy</t>
  </si>
  <si>
    <t xml:space="preserve">650. výročie obce/Dni obce</t>
  </si>
  <si>
    <t xml:space="preserve">Hody a iné podujatia</t>
  </si>
  <si>
    <t xml:space="preserve">Nerozdelené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</si>
  <si>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</si>
  <si>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</si>
  <si>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</si>
  <si>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</si>
  <si>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 Lisko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</si>
  <si>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</si>
  <si>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</si>
  <si>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</si>
  <si>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</si>
  <si>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</si>
  <si>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</si>
  <si>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</si>
  <si>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</si>
  <si>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</si>
  <si>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Odstupné, náhrada mzdy</t>
  </si>
  <si>
    <t xml:space="preserve">Koks</t>
  </si>
  <si>
    <t xml:space="preserve">Prvok 7.1.2 Starostlivosť o starých občanov</t>
  </si>
  <si>
    <t xml:space="preserve">Stravovanie</t>
  </si>
  <si>
    <t xml:space="preserve">Jubilanti, úcta k starším</t>
  </si>
  <si>
    <t xml:space="preserve">Podprogram 7.2 Rodina a hmotná núdza</t>
  </si>
  <si>
    <t xml:space="preserve">10.4.0</t>
  </si>
  <si>
    <t xml:space="preserve">10.7.0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</si>
  <si>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</si>
  <si>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</si>
  <si>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</si>
  <si>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</si>
  <si>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</si>
  <si>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strecha</t>
  </si>
  <si>
    <t xml:space="preserve">- výmena plynového kotla</t>
  </si>
  <si>
    <t xml:space="preserve">- 2. nadzemné podlažie</t>
  </si>
  <si>
    <r>
      <rPr>
        <sz val="10"/>
        <color rgb="FF000000"/>
        <rFont val="Arial"/>
        <family val="2"/>
        <charset val="238"/>
      </rPr>
      <t xml:space="preserve">- 1. nadzemné podlažie </t>
    </r>
    <r>
      <rPr>
        <b val="true"/>
        <sz val="10"/>
        <color rgb="FF000000"/>
        <rFont val="Arial"/>
        <family val="2"/>
        <charset val="238"/>
      </rPr>
      <t xml:space="preserve">(</t>
    </r>
    <r>
      <rPr>
        <sz val="10"/>
        <color rgb="FF000000"/>
        <rFont val="Arial"/>
        <family val="2"/>
        <charset val="238"/>
      </rPr>
      <t xml:space="preserve">kancelárie</t>
    </r>
    <r>
      <rPr>
        <b val="true"/>
        <sz val="10"/>
        <color rgb="FF000000"/>
        <rFont val="Arial"/>
        <family val="2"/>
        <charset val="238"/>
      </rPr>
      <t xml:space="preserve">)</t>
    </r>
  </si>
  <si>
    <t xml:space="preserve">Kúpa rýpadla</t>
  </si>
  <si>
    <t xml:space="preserve">Nákup strojov – ručná kosačka, krovinorezy, traktorová kosačka, posypovač</t>
  </si>
  <si>
    <t xml:space="preserve">Kúpa motorového vozidla</t>
  </si>
  <si>
    <t xml:space="preserve">Podprogram 8.2 Školstvo</t>
  </si>
  <si>
    <t xml:space="preserve">09.1.1.1-710</t>
  </si>
  <si>
    <t xml:space="preserve">MŠ - zateplenie</t>
  </si>
  <si>
    <t xml:space="preserve">MŠ - rozšírenie kapacity</t>
  </si>
  <si>
    <t xml:space="preserve">ZŠ - átrium</t>
  </si>
  <si>
    <t xml:space="preserve">ZŠ - rekonštrukcia WC</t>
  </si>
  <si>
    <t xml:space="preserve">ZŠ – strecha a telocvičňa</t>
  </si>
  <si>
    <t xml:space="preserve">ZŠ – maľovanie, kanál telocvičňa</t>
  </si>
  <si>
    <t xml:space="preserve">Podprogram 8.3 Voda</t>
  </si>
  <si>
    <t xml:space="preserve">06.3.0-710</t>
  </si>
  <si>
    <t xml:space="preserve">Projekt úpravovne vody – Parišovka, Dúbravy, Chovancovce</t>
  </si>
  <si>
    <t xml:space="preserve">Vodojem Chovancovce</t>
  </si>
  <si>
    <t xml:space="preserve">Rekonštrukcia Močariny</t>
  </si>
  <si>
    <t xml:space="preserve">Rekonštruckia vodojemov</t>
  </si>
  <si>
    <t xml:space="preserve">Projekt obecného vodovodu</t>
  </si>
  <si>
    <t xml:space="preserve">Podprogram 8.4 Odpadové hospodárstvo a životné prostredie</t>
  </si>
  <si>
    <t xml:space="preserve">05.1.0-710</t>
  </si>
  <si>
    <t xml:space="preserve">Zberný dvor – zametacie zariadenie</t>
  </si>
  <si>
    <t xml:space="preserve">Podprogram 8.5 Prostredie pre život</t>
  </si>
  <si>
    <t xml:space="preserve">04.5.1-710</t>
  </si>
  <si>
    <t xml:space="preserve">Výstavba miestnych komunikácií</t>
  </si>
  <si>
    <t xml:space="preserve">Projekt ciest v extraviláne</t>
  </si>
  <si>
    <t xml:space="preserve">06.2.0-710</t>
  </si>
  <si>
    <t xml:space="preserve">Projekt centra obce</t>
  </si>
  <si>
    <t xml:space="preserve">Rekonštrukcia centra obce</t>
  </si>
  <si>
    <t xml:space="preserve">Átrium v centre obce</t>
  </si>
  <si>
    <t xml:space="preserve">Detské ihrisko v centre</t>
  </si>
  <si>
    <t xml:space="preserve">Autobusové zastávky</t>
  </si>
  <si>
    <t xml:space="preserve">Regulácia potoka - projekt, obstarávanie</t>
  </si>
  <si>
    <t xml:space="preserve">Regulácia potoka - realizácia (dotácia)</t>
  </si>
  <si>
    <t xml:space="preserve">Regulácia potoka - realizácia (vlastné)</t>
  </si>
  <si>
    <t xml:space="preserve">06.4.0-710</t>
  </si>
  <si>
    <t xml:space="preserve">Verejné osvetlenie – projekt</t>
  </si>
  <si>
    <t xml:space="preserve">03.2.0-710</t>
  </si>
  <si>
    <t xml:space="preserve">Rekonštrukcia požiarnej zbrojnice</t>
  </si>
  <si>
    <t xml:space="preserve">03.6.0-710</t>
  </si>
  <si>
    <t xml:space="preserve">Kamerový systém (z dotácie)</t>
  </si>
  <si>
    <t xml:space="preserve">Kamerový systém (vlastné)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</si>
  <si>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</si>
  <si>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</si>
  <si>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</si>
  <si>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Vysporiadanie pozemkov (nezistení vlastníci)</t>
  </si>
  <si>
    <t xml:space="preserve">Vysporiadanie pozemkov (žijúci)</t>
  </si>
  <si>
    <t xml:space="preserve">Rekonštrukcia tribúny</t>
  </si>
  <si>
    <t xml:space="preserve">Podprogram 8.7 Solidarita</t>
  </si>
  <si>
    <t xml:space="preserve">10.2.0-710</t>
  </si>
  <si>
    <t xml:space="preserve">DOS - výmena okien</t>
  </si>
  <si>
    <t xml:space="preserve">DOS - štúdia prestavby HŠ</t>
  </si>
  <si>
    <t xml:space="preserve">DOS - zníženie energetickej náročnosti</t>
  </si>
  <si>
    <t xml:space="preserve">DOS - plynofikácia</t>
  </si>
  <si>
    <t xml:space="preserve">Podprogram 8.8 Plánovanie</t>
  </si>
  <si>
    <t xml:space="preserve">04.4.3-710</t>
  </si>
  <si>
    <t xml:space="preserve">Územný plán</t>
  </si>
  <si>
    <t xml:space="preserve">PROGRAM 9 - VYROVNANIE DLHU</t>
  </si>
  <si>
    <t xml:space="preserve">Podprogram 9.1 Splácanie úverov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</si>
  <si>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</si>
  <si>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</si>
  <si>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</si>
  <si>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</si>
  <si>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</si>
  <si>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2015</t>
  </si>
  <si>
    <t xml:space="preserve">Skutočnosť v roku 2016</t>
  </si>
  <si>
    <t xml:space="preserve">Schválený rozpočet na rok 2017</t>
  </si>
  <si>
    <t xml:space="preserve">Skutočnosť v roku 2017</t>
  </si>
  <si>
    <t xml:space="preserve">Návrh rozpočtu na rok 2018</t>
  </si>
  <si>
    <t xml:space="preserve">Návrh rozpočtu na rok 2019</t>
  </si>
  <si>
    <t xml:space="preserve">Návrh rozpočtu na rok 2020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</si>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</sst>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1B];[RED]\-#,##0.00\ [$€-41B]"/>
    <numFmt numFmtId="166" formatCode="#,##0.00"/>
    <numFmt numFmtId="167" formatCode="M/D/YYYY"/>
    <numFmt numFmtId="168" formatCode="0.00\ %"/>
  </numFmts>
  <fonts count="13">
    <font>
      <sz val="11"/>
      <color rgb="FF000000"/>
      <name val="Calibri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u val="single"/>
      <sz val="11"/>
      <color rgb="FF000000"/>
      <name val="Calibri"/>
      <family val="0"/>
      <charset val="238"/>
    </font>
    <font>
      <b val="true"/>
      <i val="true"/>
      <sz val="16"/>
      <color rgb="FF000000"/>
      <name val="Calibri"/>
      <family val="0"/>
      <charset val="238"/>
    </font>
    <font>
      <sz val="11"/>
      <color rgb="FF000000"/>
      <name val="Arial"/>
      <family val="0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i val="true"/>
      <sz val="10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9"/>
      <color rgb="FF000000"/>
      <name val="Segoe UI"/>
      <family val="0"/>
      <charset val="238"/>
    </font>
    <font>
      <sz val="9"/>
      <color rgb="FF000000"/>
      <name val="Segoe UI"/>
      <family val="0"/>
      <charset val="238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Výsledok" xfId="20" builtinId="53" customBuiltin="true"/>
    <cellStyle name="Výsledok2" xfId="21" builtinId="53" customBuiltin="true"/>
    <cellStyle name="Nadpis" xfId="22" builtinId="53" customBuiltin="true"/>
    <cellStyle name="Nadpis1" xfId="23" builtinId="53" customBuiltin="true"/>
    <cellStyle name="Normálne 2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3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11.61"/>
    <col collapsed="false" customWidth="true" hidden="false" outlineLevel="0" max="2" min="2" style="1" width="8.64"/>
    <col collapsed="false" customWidth="true" hidden="false" outlineLevel="0" max="3" min="3" style="1" width="18.09"/>
    <col collapsed="false" customWidth="true" hidden="false" outlineLevel="0" max="10" min="4" style="1" width="11.22"/>
    <col collapsed="false" customWidth="true" hidden="false" outlineLevel="0" max="1011" min="11" style="1" width="8.64"/>
    <col collapsed="false" customWidth="true" hidden="false" outlineLevel="0" max="1025" min="1012" style="2" width="8.64"/>
  </cols>
  <sheetData>
    <row r="1" customFormat="false" ht="12.8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12.8" hidden="false" customHeight="false" outlineLevel="0" collapsed="false">
      <c r="A2" s="5"/>
      <c r="B2" s="5"/>
      <c r="C2" s="5"/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</row>
    <row r="3" customFormat="false" ht="12.8" hidden="false" customHeight="true" outlineLevel="0" collapsed="false">
      <c r="A3" s="7" t="s">
        <v>8</v>
      </c>
      <c r="B3" s="8" t="n">
        <v>111</v>
      </c>
      <c r="C3" s="8" t="s">
        <v>9</v>
      </c>
      <c r="D3" s="9" t="n">
        <f aca="false">D76-D8</f>
        <v>486713.67</v>
      </c>
      <c r="E3" s="9" t="n">
        <f aca="false">E76-E8</f>
        <v>514326.47</v>
      </c>
      <c r="F3" s="9" t="n">
        <f aca="false">F76-F8</f>
        <v>1994042</v>
      </c>
      <c r="G3" s="9" t="n">
        <f aca="false">G76-G8</f>
        <v>498082</v>
      </c>
      <c r="H3" s="9" t="n">
        <f aca="false">H76-H8</f>
        <v>647456</v>
      </c>
      <c r="I3" s="9" t="n">
        <f aca="false">I76-I8</f>
        <v>498426</v>
      </c>
      <c r="J3" s="9" t="n">
        <f aca="false">J76-J8</f>
        <v>496926</v>
      </c>
    </row>
    <row r="4" customFormat="false" ht="12.8" hidden="false" customHeight="false" outlineLevel="0" collapsed="false">
      <c r="A4" s="7"/>
      <c r="B4" s="8" t="n">
        <v>41</v>
      </c>
      <c r="C4" s="8" t="s">
        <v>10</v>
      </c>
      <c r="D4" s="9" t="n">
        <f aca="false">D25+D43-D9</f>
        <v>900364.65</v>
      </c>
      <c r="E4" s="9" t="n">
        <f aca="false">E25+E43-E9</f>
        <v>1022076.97</v>
      </c>
      <c r="F4" s="9" t="n">
        <f aca="false">F25+F43-F9</f>
        <v>1056676</v>
      </c>
      <c r="G4" s="9" t="n">
        <f aca="false">G25+G43-G9</f>
        <v>1086614</v>
      </c>
      <c r="H4" s="9" t="n">
        <f aca="false">H25+H43-H9</f>
        <v>1122913</v>
      </c>
      <c r="I4" s="9" t="n">
        <f aca="false">I25+I43-I9</f>
        <v>1116913</v>
      </c>
      <c r="J4" s="9" t="n">
        <f aca="false">J25+J43-J9</f>
        <v>1116913</v>
      </c>
    </row>
    <row r="5" customFormat="false" ht="12.8" hidden="false" customHeight="false" outlineLevel="0" collapsed="false">
      <c r="A5" s="7"/>
      <c r="B5" s="8" t="n">
        <v>71</v>
      </c>
      <c r="C5" s="8" t="s">
        <v>11</v>
      </c>
      <c r="D5" s="9" t="n">
        <f aca="false">D77</f>
        <v>1317.12</v>
      </c>
      <c r="E5" s="9" t="n">
        <f aca="false">E77</f>
        <v>700</v>
      </c>
      <c r="F5" s="9" t="n">
        <f aca="false">F77</f>
        <v>700</v>
      </c>
      <c r="G5" s="9" t="n">
        <f aca="false">G77</f>
        <v>1400</v>
      </c>
      <c r="H5" s="9" t="n">
        <f aca="false">H77</f>
        <v>1400</v>
      </c>
      <c r="I5" s="9" t="n">
        <f aca="false">I77</f>
        <v>1400</v>
      </c>
      <c r="J5" s="9" t="n">
        <f aca="false">J77</f>
        <v>1400</v>
      </c>
    </row>
    <row r="6" customFormat="false" ht="12.8" hidden="false" customHeight="false" outlineLevel="0" collapsed="false">
      <c r="A6" s="7"/>
      <c r="B6" s="8" t="n">
        <v>72</v>
      </c>
      <c r="C6" s="8" t="s">
        <v>12</v>
      </c>
      <c r="D6" s="9" t="n">
        <f aca="false">D44+D78</f>
        <v>0</v>
      </c>
      <c r="E6" s="9" t="n">
        <f aca="false">E44+E78</f>
        <v>0</v>
      </c>
      <c r="F6" s="9" t="n">
        <f aca="false">F44+F78</f>
        <v>0</v>
      </c>
      <c r="G6" s="9" t="n">
        <f aca="false">G44+G78</f>
        <v>0</v>
      </c>
      <c r="H6" s="9" t="n">
        <f aca="false">H44+H78</f>
        <v>37970</v>
      </c>
      <c r="I6" s="9" t="n">
        <f aca="false">I44+I78</f>
        <v>37970</v>
      </c>
      <c r="J6" s="9" t="n">
        <f aca="false">J44+J78</f>
        <v>37970</v>
      </c>
    </row>
    <row r="7" customFormat="false" ht="12.8" hidden="false" customHeight="false" outlineLevel="0" collapsed="false">
      <c r="A7" s="7"/>
      <c r="B7" s="8"/>
      <c r="C7" s="10" t="s">
        <v>13</v>
      </c>
      <c r="D7" s="11" t="n">
        <f aca="false">SUM(D3:D6)</f>
        <v>1388395.44</v>
      </c>
      <c r="E7" s="11" t="n">
        <f aca="false">SUM(E3:E6)</f>
        <v>1537103.44</v>
      </c>
      <c r="F7" s="11" t="n">
        <f aca="false">SUM(F3:F6)</f>
        <v>3051418</v>
      </c>
      <c r="G7" s="11" t="n">
        <f aca="false">SUM(G3:G6)</f>
        <v>1586096</v>
      </c>
      <c r="H7" s="11" t="n">
        <f aca="false">SUM(H3:H6)</f>
        <v>1809739</v>
      </c>
      <c r="I7" s="11" t="n">
        <f aca="false">SUM(I3:I6)</f>
        <v>1654709</v>
      </c>
      <c r="J7" s="11" t="n">
        <f aca="false">SUM(J3:J6)</f>
        <v>1653209</v>
      </c>
    </row>
    <row r="8" customFormat="false" ht="12.8" hidden="false" customHeight="false" outlineLevel="0" collapsed="false">
      <c r="A8" s="7"/>
      <c r="B8" s="8" t="n">
        <v>111</v>
      </c>
      <c r="C8" s="8" t="s">
        <v>9</v>
      </c>
      <c r="D8" s="9" t="n">
        <f aca="false">D110</f>
        <v>0</v>
      </c>
      <c r="E8" s="9" t="n">
        <f aca="false">E110</f>
        <v>50000</v>
      </c>
      <c r="F8" s="9" t="n">
        <f aca="false">F110</f>
        <v>0</v>
      </c>
      <c r="G8" s="9" t="n">
        <f aca="false">G110</f>
        <v>113000</v>
      </c>
      <c r="H8" s="9" t="n">
        <f aca="false">SUM(H104:H109)</f>
        <v>1576000</v>
      </c>
      <c r="I8" s="9" t="n">
        <f aca="false">I110</f>
        <v>0</v>
      </c>
      <c r="J8" s="9" t="n">
        <f aca="false">J110</f>
        <v>0</v>
      </c>
    </row>
    <row r="9" customFormat="false" ht="12.8" hidden="false" customHeight="false" outlineLevel="0" collapsed="false">
      <c r="A9" s="7"/>
      <c r="B9" s="8" t="n">
        <v>43</v>
      </c>
      <c r="C9" s="8" t="s">
        <v>10</v>
      </c>
      <c r="D9" s="9" t="n">
        <f aca="false">D51</f>
        <v>280</v>
      </c>
      <c r="E9" s="9" t="n">
        <f aca="false">E51</f>
        <v>0</v>
      </c>
      <c r="F9" s="9" t="n">
        <f aca="false">F51</f>
        <v>0</v>
      </c>
      <c r="G9" s="9" t="n">
        <f aca="false">G51</f>
        <v>0</v>
      </c>
      <c r="H9" s="9" t="n">
        <f aca="false">H51</f>
        <v>0</v>
      </c>
      <c r="I9" s="9" t="n">
        <f aca="false">I51</f>
        <v>0</v>
      </c>
      <c r="J9" s="9" t="n">
        <f aca="false">J51</f>
        <v>0</v>
      </c>
    </row>
    <row r="10" customFormat="false" ht="12.8" hidden="false" customHeight="false" outlineLevel="0" collapsed="false">
      <c r="A10" s="7"/>
      <c r="B10" s="8"/>
      <c r="C10" s="10" t="s">
        <v>14</v>
      </c>
      <c r="D10" s="11" t="n">
        <f aca="false">SUM(D8:D9)</f>
        <v>280</v>
      </c>
      <c r="E10" s="11" t="n">
        <f aca="false">SUM(E8:E9)</f>
        <v>50000</v>
      </c>
      <c r="F10" s="11" t="n">
        <f aca="false">SUM(F8:F9)</f>
        <v>0</v>
      </c>
      <c r="G10" s="11" t="n">
        <f aca="false">SUM(G8:G9)</f>
        <v>113000</v>
      </c>
      <c r="H10" s="11" t="n">
        <f aca="false">SUM(H8:H9)</f>
        <v>1576000</v>
      </c>
      <c r="I10" s="11" t="n">
        <f aca="false">SUM(I8:I9)</f>
        <v>0</v>
      </c>
      <c r="J10" s="11" t="n">
        <f aca="false">SUM(J8:J9)</f>
        <v>0</v>
      </c>
    </row>
    <row r="11" customFormat="false" ht="12.8" hidden="false" customHeight="false" outlineLevel="0" collapsed="false">
      <c r="A11" s="7"/>
      <c r="B11" s="8" t="n">
        <v>131</v>
      </c>
      <c r="C11" s="8" t="s">
        <v>9</v>
      </c>
      <c r="D11" s="9" t="n">
        <f aca="false">D119</f>
        <v>17330.41</v>
      </c>
      <c r="E11" s="9" t="n">
        <f aca="false">E119</f>
        <v>3513</v>
      </c>
      <c r="F11" s="9" t="n">
        <f aca="false">F119</f>
        <v>0</v>
      </c>
      <c r="G11" s="9" t="n">
        <f aca="false">G119</f>
        <v>1031</v>
      </c>
      <c r="H11" s="9" t="n">
        <f aca="false">H119</f>
        <v>116854</v>
      </c>
      <c r="I11" s="9" t="n">
        <f aca="false">I119</f>
        <v>0</v>
      </c>
      <c r="J11" s="9" t="n">
        <f aca="false">J119</f>
        <v>0</v>
      </c>
    </row>
    <row r="12" customFormat="false" ht="12.8" hidden="false" customHeight="false" outlineLevel="0" collapsed="false">
      <c r="A12" s="7"/>
      <c r="B12" s="8" t="n">
        <v>41</v>
      </c>
      <c r="C12" s="8" t="s">
        <v>10</v>
      </c>
      <c r="D12" s="9" t="n">
        <f aca="false">D120</f>
        <v>12173.51</v>
      </c>
      <c r="E12" s="9" t="n">
        <f aca="false">E120</f>
        <v>11270.57</v>
      </c>
      <c r="F12" s="9" t="n">
        <f aca="false">F120</f>
        <v>147240</v>
      </c>
      <c r="G12" s="9" t="n">
        <f aca="false">G120</f>
        <v>191209</v>
      </c>
      <c r="H12" s="9" t="n">
        <f aca="false">H120</f>
        <v>338753</v>
      </c>
      <c r="I12" s="9" t="n">
        <f aca="false">I120</f>
        <v>0</v>
      </c>
      <c r="J12" s="9" t="n">
        <f aca="false">J120</f>
        <v>0</v>
      </c>
    </row>
    <row r="13" customFormat="false" ht="12.8" hidden="false" customHeight="false" outlineLevel="0" collapsed="false">
      <c r="A13" s="7"/>
      <c r="B13" s="8" t="n">
        <v>52</v>
      </c>
      <c r="C13" s="8" t="s">
        <v>15</v>
      </c>
      <c r="D13" s="9" t="n">
        <f aca="false">D121</f>
        <v>0</v>
      </c>
      <c r="E13" s="9" t="n">
        <f aca="false">E121</f>
        <v>0</v>
      </c>
      <c r="F13" s="9" t="n">
        <f aca="false">F121</f>
        <v>60000</v>
      </c>
      <c r="G13" s="9" t="n">
        <f aca="false">G121</f>
        <v>0</v>
      </c>
      <c r="H13" s="9" t="n">
        <f aca="false">H121</f>
        <v>0</v>
      </c>
      <c r="I13" s="9" t="n">
        <f aca="false">I121</f>
        <v>0</v>
      </c>
      <c r="J13" s="9" t="n">
        <f aca="false">J121</f>
        <v>0</v>
      </c>
    </row>
    <row r="14" customFormat="false" ht="12.8" hidden="false" customHeight="false" outlineLevel="0" collapsed="false">
      <c r="A14" s="7"/>
      <c r="B14" s="8" t="n">
        <v>71</v>
      </c>
      <c r="C14" s="8" t="s">
        <v>11</v>
      </c>
      <c r="D14" s="9" t="n">
        <f aca="false">D122</f>
        <v>0</v>
      </c>
      <c r="E14" s="9" t="n">
        <f aca="false">E122</f>
        <v>0</v>
      </c>
      <c r="F14" s="9" t="n">
        <f aca="false">F122</f>
        <v>0</v>
      </c>
      <c r="G14" s="9" t="n">
        <f aca="false">G122</f>
        <v>16000</v>
      </c>
      <c r="H14" s="9" t="n">
        <f aca="false">H122</f>
        <v>16000</v>
      </c>
      <c r="I14" s="9" t="n">
        <f aca="false">I122</f>
        <v>0</v>
      </c>
      <c r="J14" s="9" t="n">
        <f aca="false">J122</f>
        <v>0</v>
      </c>
    </row>
    <row r="15" customFormat="false" ht="12.8" hidden="false" customHeight="false" outlineLevel="0" collapsed="false">
      <c r="A15" s="7"/>
      <c r="B15" s="8"/>
      <c r="C15" s="10" t="s">
        <v>16</v>
      </c>
      <c r="D15" s="11" t="n">
        <f aca="false">SUM(D11:D13)</f>
        <v>29503.92</v>
      </c>
      <c r="E15" s="11" t="n">
        <f aca="false">SUM(E11:E13)</f>
        <v>14783.57</v>
      </c>
      <c r="F15" s="11" t="n">
        <f aca="false">SUM(F11:F13)</f>
        <v>207240</v>
      </c>
      <c r="G15" s="11" t="n">
        <f aca="false">SUM(G11:G13)</f>
        <v>192240</v>
      </c>
      <c r="H15" s="11" t="n">
        <f aca="false">SUM(H11:H13)</f>
        <v>455607</v>
      </c>
      <c r="I15" s="11" t="n">
        <f aca="false">SUM(I11:I13)</f>
        <v>0</v>
      </c>
      <c r="J15" s="11" t="n">
        <f aca="false">SUM(J11:J13)</f>
        <v>0</v>
      </c>
    </row>
    <row r="16" customFormat="false" ht="12.8" hidden="false" customHeight="false" outlineLevel="0" collapsed="false">
      <c r="A16" s="7"/>
      <c r="B16" s="8" t="n">
        <v>111</v>
      </c>
      <c r="C16" s="8" t="s">
        <v>9</v>
      </c>
      <c r="D16" s="9" t="n">
        <f aca="false">D3+D8+D11</f>
        <v>504044.08</v>
      </c>
      <c r="E16" s="9" t="n">
        <f aca="false">E3+E8+E11</f>
        <v>567839.47</v>
      </c>
      <c r="F16" s="9" t="n">
        <f aca="false">F3+F8+F11</f>
        <v>1994042</v>
      </c>
      <c r="G16" s="9" t="n">
        <f aca="false">G3+G8+G11</f>
        <v>612113</v>
      </c>
      <c r="H16" s="9" t="n">
        <f aca="false">H3+H8+H11</f>
        <v>2340310</v>
      </c>
      <c r="I16" s="9" t="n">
        <f aca="false">I3+I8+I11</f>
        <v>498426</v>
      </c>
      <c r="J16" s="9" t="n">
        <f aca="false">J3+J8+J11</f>
        <v>496926</v>
      </c>
    </row>
    <row r="17" customFormat="false" ht="12.8" hidden="false" customHeight="false" outlineLevel="0" collapsed="false">
      <c r="A17" s="7"/>
      <c r="B17" s="8" t="n">
        <v>41</v>
      </c>
      <c r="C17" s="8" t="s">
        <v>10</v>
      </c>
      <c r="D17" s="9" t="n">
        <f aca="false">D4+D9+D12</f>
        <v>912818.16</v>
      </c>
      <c r="E17" s="9" t="n">
        <f aca="false">E4+E9+E12</f>
        <v>1033347.54</v>
      </c>
      <c r="F17" s="9" t="n">
        <f aca="false">F4+F9+F12</f>
        <v>1203916</v>
      </c>
      <c r="G17" s="9" t="n">
        <f aca="false">G4+G9+G12</f>
        <v>1277823</v>
      </c>
      <c r="H17" s="9" t="n">
        <f aca="false">H4+H9+H12</f>
        <v>1461666</v>
      </c>
      <c r="I17" s="9" t="n">
        <f aca="false">I4+I9+I12</f>
        <v>1116913</v>
      </c>
      <c r="J17" s="9" t="n">
        <f aca="false">J4+J9+J12</f>
        <v>1116913</v>
      </c>
    </row>
    <row r="18" customFormat="false" ht="12.8" hidden="false" customHeight="false" outlineLevel="0" collapsed="false">
      <c r="A18" s="7"/>
      <c r="B18" s="8" t="n">
        <v>52</v>
      </c>
      <c r="C18" s="8" t="s">
        <v>15</v>
      </c>
      <c r="D18" s="9" t="n">
        <f aca="false">D13</f>
        <v>0</v>
      </c>
      <c r="E18" s="9" t="n">
        <f aca="false">E13</f>
        <v>0</v>
      </c>
      <c r="F18" s="9" t="n">
        <f aca="false">F13</f>
        <v>60000</v>
      </c>
      <c r="G18" s="9" t="n">
        <f aca="false">G13</f>
        <v>0</v>
      </c>
      <c r="H18" s="9" t="n">
        <f aca="false">H13</f>
        <v>0</v>
      </c>
      <c r="I18" s="9" t="n">
        <f aca="false">I13</f>
        <v>0</v>
      </c>
      <c r="J18" s="9" t="n">
        <f aca="false">J13</f>
        <v>0</v>
      </c>
    </row>
    <row r="19" customFormat="false" ht="12.8" hidden="false" customHeight="false" outlineLevel="0" collapsed="false">
      <c r="A19" s="7"/>
      <c r="B19" s="8" t="n">
        <v>71</v>
      </c>
      <c r="C19" s="8" t="s">
        <v>11</v>
      </c>
      <c r="D19" s="9" t="n">
        <f aca="false">D5+D14</f>
        <v>1317.12</v>
      </c>
      <c r="E19" s="9" t="n">
        <f aca="false">E5+E14</f>
        <v>700</v>
      </c>
      <c r="F19" s="9" t="n">
        <f aca="false">F5+F14</f>
        <v>700</v>
      </c>
      <c r="G19" s="9" t="n">
        <f aca="false">G5+G14</f>
        <v>17400</v>
      </c>
      <c r="H19" s="9" t="n">
        <f aca="false">H5+H14</f>
        <v>17400</v>
      </c>
      <c r="I19" s="9" t="n">
        <f aca="false">I5+I14</f>
        <v>1400</v>
      </c>
      <c r="J19" s="9" t="n">
        <f aca="false">J5+J14</f>
        <v>1400</v>
      </c>
    </row>
    <row r="20" customFormat="false" ht="12.8" hidden="false" customHeight="false" outlineLevel="0" collapsed="false">
      <c r="A20" s="7"/>
      <c r="B20" s="8" t="n">
        <v>72</v>
      </c>
      <c r="C20" s="8" t="s">
        <v>12</v>
      </c>
      <c r="D20" s="9" t="n">
        <f aca="false">D6</f>
        <v>0</v>
      </c>
      <c r="E20" s="9" t="n">
        <f aca="false">E6</f>
        <v>0</v>
      </c>
      <c r="F20" s="9" t="n">
        <f aca="false">F6</f>
        <v>0</v>
      </c>
      <c r="G20" s="9" t="n">
        <f aca="false">G6</f>
        <v>0</v>
      </c>
      <c r="H20" s="9" t="n">
        <f aca="false">H6</f>
        <v>37970</v>
      </c>
      <c r="I20" s="9" t="n">
        <f aca="false">I6</f>
        <v>37970</v>
      </c>
      <c r="J20" s="9" t="n">
        <f aca="false">J6</f>
        <v>37970</v>
      </c>
    </row>
    <row r="21" customFormat="false" ht="12.8" hidden="false" customHeight="false" outlineLevel="0" collapsed="false">
      <c r="A21" s="12"/>
      <c r="B21" s="13"/>
      <c r="C21" s="10" t="s">
        <v>17</v>
      </c>
      <c r="D21" s="11" t="n">
        <f aca="false">SUM(D16:D20)</f>
        <v>1418179.36</v>
      </c>
      <c r="E21" s="11" t="n">
        <f aca="false">SUM(E16:E20)</f>
        <v>1601887.01</v>
      </c>
      <c r="F21" s="11" t="n">
        <f aca="false">SUM(F16:F20)</f>
        <v>3258658</v>
      </c>
      <c r="G21" s="11" t="n">
        <f aca="false">SUM(G16:G20)</f>
        <v>1907336</v>
      </c>
      <c r="H21" s="11" t="n">
        <f aca="false">SUM(H16:H20)</f>
        <v>3857346</v>
      </c>
      <c r="I21" s="11" t="n">
        <f aca="false">SUM(I16:I20)</f>
        <v>1654709</v>
      </c>
      <c r="J21" s="11" t="n">
        <f aca="false">SUM(J16:J20)</f>
        <v>1653209</v>
      </c>
    </row>
    <row r="23" customFormat="false" ht="12.8" hidden="false" customHeight="false" outlineLevel="0" collapsed="false">
      <c r="A23" s="14" t="s">
        <v>18</v>
      </c>
      <c r="B23" s="14"/>
      <c r="C23" s="14"/>
      <c r="D23" s="14"/>
      <c r="E23" s="14"/>
      <c r="F23" s="14"/>
      <c r="G23" s="14"/>
      <c r="H23" s="14"/>
      <c r="I23" s="14"/>
      <c r="J23" s="14"/>
    </row>
    <row r="24" customFormat="false" ht="12.8" hidden="false" customHeight="false" outlineLevel="0" collapsed="false">
      <c r="A24" s="5"/>
      <c r="B24" s="5"/>
      <c r="C24" s="5"/>
      <c r="D24" s="6" t="s">
        <v>1</v>
      </c>
      <c r="E24" s="6" t="s">
        <v>2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</row>
    <row r="25" customFormat="false" ht="12.8" hidden="false" customHeight="false" outlineLevel="0" collapsed="false">
      <c r="A25" s="15" t="s">
        <v>8</v>
      </c>
      <c r="B25" s="16" t="n">
        <v>41</v>
      </c>
      <c r="C25" s="16" t="s">
        <v>10</v>
      </c>
      <c r="D25" s="17" t="n">
        <f aca="false">D39</f>
        <v>807107.68</v>
      </c>
      <c r="E25" s="17" t="n">
        <f aca="false">E39</f>
        <v>917795.05</v>
      </c>
      <c r="F25" s="17" t="n">
        <f aca="false">F39</f>
        <v>970576</v>
      </c>
      <c r="G25" s="17" t="n">
        <f aca="false">G39</f>
        <v>985503</v>
      </c>
      <c r="H25" s="17" t="n">
        <f aca="false">H39</f>
        <v>1027213</v>
      </c>
      <c r="I25" s="17" t="n">
        <f aca="false">I39</f>
        <v>1027213</v>
      </c>
      <c r="J25" s="17" t="n">
        <f aca="false">J39</f>
        <v>1027213</v>
      </c>
    </row>
    <row r="26" customFormat="false" ht="12.8" hidden="false" customHeight="false" outlineLevel="0" collapsed="false">
      <c r="A26" s="12"/>
      <c r="B26" s="13"/>
      <c r="C26" s="18" t="s">
        <v>17</v>
      </c>
      <c r="D26" s="19" t="n">
        <f aca="false">SUM(D25:D25)</f>
        <v>807107.68</v>
      </c>
      <c r="E26" s="19" t="n">
        <f aca="false">SUM(E25:E25)</f>
        <v>917795.05</v>
      </c>
      <c r="F26" s="19" t="n">
        <f aca="false">SUM(F25:F25)</f>
        <v>970576</v>
      </c>
      <c r="G26" s="19" t="n">
        <f aca="false">SUM(G25:G25)</f>
        <v>985503</v>
      </c>
      <c r="H26" s="19" t="n">
        <f aca="false">SUM(H25:H25)</f>
        <v>1027213</v>
      </c>
      <c r="I26" s="19" t="n">
        <f aca="false">SUM(I25:I25)</f>
        <v>1027213</v>
      </c>
      <c r="J26" s="19" t="n">
        <f aca="false">SUM(J25:J25)</f>
        <v>1027213</v>
      </c>
    </row>
    <row r="28" customFormat="false" ht="12.8" hidden="false" customHeight="false" outlineLevel="0" collapsed="false">
      <c r="A28" s="20" t="s">
        <v>19</v>
      </c>
      <c r="B28" s="20"/>
      <c r="C28" s="20"/>
      <c r="D28" s="20"/>
      <c r="E28" s="20"/>
      <c r="F28" s="20"/>
      <c r="G28" s="20"/>
      <c r="H28" s="20"/>
      <c r="I28" s="20"/>
      <c r="J28" s="20"/>
    </row>
    <row r="29" customFormat="false" ht="12.8" hidden="false" customHeight="false" outlineLevel="0" collapsed="false">
      <c r="A29" s="6" t="s">
        <v>20</v>
      </c>
      <c r="B29" s="6" t="s">
        <v>21</v>
      </c>
      <c r="C29" s="6" t="s">
        <v>22</v>
      </c>
      <c r="D29" s="6" t="s">
        <v>1</v>
      </c>
      <c r="E29" s="6" t="s">
        <v>2</v>
      </c>
      <c r="F29" s="6" t="s">
        <v>3</v>
      </c>
      <c r="G29" s="6" t="s">
        <v>4</v>
      </c>
      <c r="H29" s="6" t="s">
        <v>5</v>
      </c>
      <c r="I29" s="6" t="s">
        <v>6</v>
      </c>
      <c r="J29" s="6" t="s">
        <v>7</v>
      </c>
    </row>
    <row r="30" customFormat="false" ht="12.8" hidden="false" customHeight="false" outlineLevel="0" collapsed="false">
      <c r="A30" s="21" t="s">
        <v>23</v>
      </c>
      <c r="B30" s="8" t="n">
        <v>111003</v>
      </c>
      <c r="C30" s="8" t="s">
        <v>24</v>
      </c>
      <c r="D30" s="9" t="n">
        <v>723616.41</v>
      </c>
      <c r="E30" s="9" t="n">
        <v>832585.1</v>
      </c>
      <c r="F30" s="9" t="n">
        <v>878696</v>
      </c>
      <c r="G30" s="9" t="n">
        <v>895977</v>
      </c>
      <c r="H30" s="9" t="n">
        <v>937258</v>
      </c>
      <c r="I30" s="9" t="n">
        <f aca="false">H30</f>
        <v>937258</v>
      </c>
      <c r="J30" s="9" t="n">
        <f aca="false">I30</f>
        <v>937258</v>
      </c>
    </row>
    <row r="31" customFormat="false" ht="12.8" hidden="false" customHeight="false" outlineLevel="0" collapsed="false">
      <c r="A31" s="21"/>
      <c r="B31" s="8" t="n">
        <v>121001</v>
      </c>
      <c r="C31" s="8" t="s">
        <v>25</v>
      </c>
      <c r="D31" s="9" t="n">
        <v>16830.32</v>
      </c>
      <c r="E31" s="9" t="n">
        <v>18996.12</v>
      </c>
      <c r="F31" s="9" t="n">
        <v>19500</v>
      </c>
      <c r="G31" s="9" t="n">
        <v>16997</v>
      </c>
      <c r="H31" s="9" t="n">
        <v>17000</v>
      </c>
      <c r="I31" s="9" t="n">
        <f aca="false">H31</f>
        <v>17000</v>
      </c>
      <c r="J31" s="9" t="n">
        <f aca="false">I31</f>
        <v>17000</v>
      </c>
    </row>
    <row r="32" customFormat="false" ht="12.8" hidden="false" customHeight="false" outlineLevel="0" collapsed="false">
      <c r="A32" s="21"/>
      <c r="B32" s="8" t="n">
        <v>121002</v>
      </c>
      <c r="C32" s="8" t="s">
        <v>26</v>
      </c>
      <c r="D32" s="9" t="n">
        <v>19766.12</v>
      </c>
      <c r="E32" s="9" t="n">
        <v>20327.07</v>
      </c>
      <c r="F32" s="9" t="n">
        <v>21000</v>
      </c>
      <c r="G32" s="9" t="n">
        <v>20378</v>
      </c>
      <c r="H32" s="9" t="n">
        <v>20500</v>
      </c>
      <c r="I32" s="9" t="n">
        <f aca="false">H32</f>
        <v>20500</v>
      </c>
      <c r="J32" s="9" t="n">
        <f aca="false">I32</f>
        <v>20500</v>
      </c>
    </row>
    <row r="33" customFormat="false" ht="12.8" hidden="false" customHeight="false" outlineLevel="0" collapsed="false">
      <c r="A33" s="21"/>
      <c r="B33" s="8" t="n">
        <v>121003</v>
      </c>
      <c r="C33" s="8" t="s">
        <v>27</v>
      </c>
      <c r="D33" s="9" t="n">
        <v>124.83</v>
      </c>
      <c r="E33" s="9" t="n">
        <v>0</v>
      </c>
      <c r="F33" s="9" t="n">
        <v>100</v>
      </c>
      <c r="G33" s="9" t="n">
        <v>95</v>
      </c>
      <c r="H33" s="9" t="n">
        <v>125</v>
      </c>
      <c r="I33" s="9" t="n">
        <f aca="false">H33</f>
        <v>125</v>
      </c>
      <c r="J33" s="9" t="n">
        <f aca="false">I33</f>
        <v>125</v>
      </c>
    </row>
    <row r="34" customFormat="false" ht="12.8" hidden="false" customHeight="false" outlineLevel="0" collapsed="false">
      <c r="A34" s="21"/>
      <c r="B34" s="8" t="n">
        <v>133001</v>
      </c>
      <c r="C34" s="8" t="s">
        <v>28</v>
      </c>
      <c r="D34" s="9" t="n">
        <v>2264</v>
      </c>
      <c r="E34" s="9" t="n">
        <v>2221.35</v>
      </c>
      <c r="F34" s="9" t="n">
        <v>2300</v>
      </c>
      <c r="G34" s="9" t="n">
        <v>2376</v>
      </c>
      <c r="H34" s="9" t="n">
        <v>2400</v>
      </c>
      <c r="I34" s="9" t="n">
        <f aca="false">H34</f>
        <v>2400</v>
      </c>
      <c r="J34" s="9" t="n">
        <f aca="false">I34</f>
        <v>2400</v>
      </c>
    </row>
    <row r="35" customFormat="false" ht="12.8" hidden="false" customHeight="false" outlineLevel="0" collapsed="false">
      <c r="A35" s="21"/>
      <c r="B35" s="8" t="n">
        <v>133003</v>
      </c>
      <c r="C35" s="8" t="s">
        <v>29</v>
      </c>
      <c r="D35" s="9" t="n">
        <v>0</v>
      </c>
      <c r="E35" s="9" t="n">
        <v>30</v>
      </c>
      <c r="F35" s="9" t="n">
        <v>50</v>
      </c>
      <c r="G35" s="9" t="n">
        <v>0</v>
      </c>
      <c r="H35" s="9" t="n">
        <v>30</v>
      </c>
      <c r="I35" s="9" t="n">
        <f aca="false">H35</f>
        <v>30</v>
      </c>
      <c r="J35" s="9" t="n">
        <f aca="false">I35</f>
        <v>30</v>
      </c>
    </row>
    <row r="36" customFormat="false" ht="12.8" hidden="false" customHeight="false" outlineLevel="0" collapsed="false">
      <c r="A36" s="21"/>
      <c r="B36" s="8" t="n">
        <v>133006</v>
      </c>
      <c r="C36" s="8" t="s">
        <v>30</v>
      </c>
      <c r="D36" s="9" t="n">
        <v>0</v>
      </c>
      <c r="E36" s="9" t="n">
        <v>219</v>
      </c>
      <c r="F36" s="9" t="n">
        <v>250</v>
      </c>
      <c r="G36" s="9" t="n">
        <v>377</v>
      </c>
      <c r="H36" s="9" t="n">
        <v>400</v>
      </c>
      <c r="I36" s="9" t="n">
        <f aca="false">H36</f>
        <v>400</v>
      </c>
      <c r="J36" s="9" t="n">
        <f aca="false">I36</f>
        <v>400</v>
      </c>
    </row>
    <row r="37" customFormat="false" ht="12.8" hidden="false" customHeight="false" outlineLevel="0" collapsed="false">
      <c r="A37" s="21"/>
      <c r="B37" s="8" t="n">
        <v>133012</v>
      </c>
      <c r="C37" s="8" t="s">
        <v>31</v>
      </c>
      <c r="D37" s="9" t="n">
        <v>2145</v>
      </c>
      <c r="E37" s="9" t="n">
        <v>2108.78</v>
      </c>
      <c r="F37" s="9" t="n">
        <v>2150</v>
      </c>
      <c r="G37" s="9" t="n">
        <v>2952</v>
      </c>
      <c r="H37" s="9" t="n">
        <v>3000</v>
      </c>
      <c r="I37" s="9" t="n">
        <f aca="false">H37</f>
        <v>3000</v>
      </c>
      <c r="J37" s="9" t="n">
        <f aca="false">I37</f>
        <v>3000</v>
      </c>
    </row>
    <row r="38" customFormat="false" ht="12.8" hidden="false" customHeight="false" outlineLevel="0" collapsed="false">
      <c r="A38" s="21"/>
      <c r="B38" s="8" t="n">
        <v>133013</v>
      </c>
      <c r="C38" s="8" t="s">
        <v>32</v>
      </c>
      <c r="D38" s="9" t="n">
        <v>42361</v>
      </c>
      <c r="E38" s="9" t="n">
        <v>41307.63</v>
      </c>
      <c r="F38" s="9" t="n">
        <v>46530</v>
      </c>
      <c r="G38" s="9" t="n">
        <v>46351</v>
      </c>
      <c r="H38" s="9" t="n">
        <v>46500</v>
      </c>
      <c r="I38" s="9" t="n">
        <f aca="false">H38</f>
        <v>46500</v>
      </c>
      <c r="J38" s="9" t="n">
        <f aca="false">I38</f>
        <v>46500</v>
      </c>
    </row>
    <row r="39" s="22" customFormat="true" ht="12.8" hidden="false" customHeight="false" outlineLevel="0" collapsed="false">
      <c r="A39" s="10" t="s">
        <v>8</v>
      </c>
      <c r="B39" s="10" t="n">
        <v>41</v>
      </c>
      <c r="C39" s="10" t="s">
        <v>10</v>
      </c>
      <c r="D39" s="11" t="n">
        <f aca="false">SUM(D30:D38)</f>
        <v>807107.68</v>
      </c>
      <c r="E39" s="11" t="n">
        <f aca="false">SUM(E30:E38)</f>
        <v>917795.05</v>
      </c>
      <c r="F39" s="11" t="n">
        <f aca="false">SUM(F30:F38)</f>
        <v>970576</v>
      </c>
      <c r="G39" s="11" t="n">
        <f aca="false">SUM(G30:G38)</f>
        <v>985503</v>
      </c>
      <c r="H39" s="11" t="n">
        <f aca="false">SUM(H30:H38)</f>
        <v>1027213</v>
      </c>
      <c r="I39" s="11" t="n">
        <f aca="false">SUM(I30:I38)</f>
        <v>1027213</v>
      </c>
      <c r="J39" s="11" t="n">
        <f aca="false">SUM(J30:J38)</f>
        <v>1027213</v>
      </c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1" customFormat="false" ht="12.8" hidden="false" customHeight="false" outlineLevel="0" collapsed="false">
      <c r="A41" s="14" t="s">
        <v>33</v>
      </c>
      <c r="B41" s="14"/>
      <c r="C41" s="14"/>
      <c r="D41" s="14"/>
      <c r="E41" s="14"/>
      <c r="F41" s="14"/>
      <c r="G41" s="14"/>
      <c r="H41" s="14"/>
      <c r="I41" s="14"/>
      <c r="J41" s="14"/>
    </row>
    <row r="42" customFormat="false" ht="12.8" hidden="false" customHeight="false" outlineLevel="0" collapsed="false">
      <c r="A42" s="5"/>
      <c r="B42" s="5"/>
      <c r="C42" s="5"/>
      <c r="D42" s="6" t="s">
        <v>1</v>
      </c>
      <c r="E42" s="6" t="s">
        <v>2</v>
      </c>
      <c r="F42" s="6" t="s">
        <v>3</v>
      </c>
      <c r="G42" s="6" t="s">
        <v>4</v>
      </c>
      <c r="H42" s="6" t="s">
        <v>5</v>
      </c>
      <c r="I42" s="6" t="s">
        <v>6</v>
      </c>
      <c r="J42" s="6" t="s">
        <v>7</v>
      </c>
    </row>
    <row r="43" customFormat="false" ht="12.8" hidden="false" customHeight="false" outlineLevel="0" collapsed="false">
      <c r="A43" s="23" t="s">
        <v>8</v>
      </c>
      <c r="B43" s="16" t="n">
        <v>41</v>
      </c>
      <c r="C43" s="16" t="s">
        <v>10</v>
      </c>
      <c r="D43" s="17" t="n">
        <f aca="false">D55</f>
        <v>93536.97</v>
      </c>
      <c r="E43" s="17" t="n">
        <f aca="false">E55</f>
        <v>104281.92</v>
      </c>
      <c r="F43" s="17" t="n">
        <f aca="false">F55</f>
        <v>86100</v>
      </c>
      <c r="G43" s="17" t="n">
        <f aca="false">G55</f>
        <v>101111</v>
      </c>
      <c r="H43" s="17" t="n">
        <f aca="false">H55</f>
        <v>95700</v>
      </c>
      <c r="I43" s="17" t="n">
        <f aca="false">I55</f>
        <v>89700</v>
      </c>
      <c r="J43" s="17" t="n">
        <f aca="false">J55</f>
        <v>89700</v>
      </c>
    </row>
    <row r="44" customFormat="false" ht="12.8" hidden="false" customHeight="false" outlineLevel="0" collapsed="false">
      <c r="A44" s="23"/>
      <c r="B44" s="16" t="n">
        <v>72</v>
      </c>
      <c r="C44" s="16" t="s">
        <v>12</v>
      </c>
      <c r="D44" s="17" t="n">
        <f aca="false">D58</f>
        <v>0</v>
      </c>
      <c r="E44" s="17" t="n">
        <f aca="false">E58</f>
        <v>0</v>
      </c>
      <c r="F44" s="17" t="n">
        <f aca="false">F58</f>
        <v>0</v>
      </c>
      <c r="G44" s="17" t="n">
        <f aca="false">G58</f>
        <v>0</v>
      </c>
      <c r="H44" s="17" t="n">
        <f aca="false">H58</f>
        <v>37070</v>
      </c>
      <c r="I44" s="17" t="n">
        <f aca="false">I58</f>
        <v>37070</v>
      </c>
      <c r="J44" s="17" t="n">
        <f aca="false">J58</f>
        <v>37070</v>
      </c>
    </row>
    <row r="45" customFormat="false" ht="12.8" hidden="false" customHeight="false" outlineLevel="0" collapsed="false">
      <c r="A45" s="12"/>
      <c r="B45" s="13"/>
      <c r="C45" s="18" t="s">
        <v>17</v>
      </c>
      <c r="D45" s="19" t="n">
        <f aca="false">SUM(D43:D44)</f>
        <v>93536.97</v>
      </c>
      <c r="E45" s="19" t="n">
        <f aca="false">SUM(E43:E44)</f>
        <v>104281.92</v>
      </c>
      <c r="F45" s="19" t="n">
        <f aca="false">SUM(F43:F44)</f>
        <v>86100</v>
      </c>
      <c r="G45" s="19" t="n">
        <f aca="false">SUM(G43:G44)</f>
        <v>101111</v>
      </c>
      <c r="H45" s="19" t="n">
        <f aca="false">SUM(H43:H44)</f>
        <v>132770</v>
      </c>
      <c r="I45" s="19" t="n">
        <f aca="false">SUM(I43:I44)</f>
        <v>126770</v>
      </c>
      <c r="J45" s="19" t="n">
        <f aca="false">SUM(J43:J44)</f>
        <v>126770</v>
      </c>
    </row>
    <row r="47" customFormat="false" ht="12.8" hidden="false" customHeight="false" outlineLevel="0" collapsed="false">
      <c r="A47" s="20" t="s">
        <v>34</v>
      </c>
      <c r="B47" s="20"/>
      <c r="C47" s="20"/>
      <c r="D47" s="20"/>
      <c r="E47" s="20"/>
      <c r="F47" s="20"/>
      <c r="G47" s="20"/>
      <c r="H47" s="20"/>
      <c r="I47" s="20"/>
      <c r="J47" s="20"/>
    </row>
    <row r="48" customFormat="false" ht="12.8" hidden="false" customHeight="false" outlineLevel="0" collapsed="false">
      <c r="A48" s="6" t="s">
        <v>20</v>
      </c>
      <c r="B48" s="6" t="s">
        <v>21</v>
      </c>
      <c r="C48" s="6" t="s">
        <v>22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6</v>
      </c>
      <c r="J48" s="6" t="s">
        <v>7</v>
      </c>
    </row>
    <row r="49" customFormat="false" ht="12.8" hidden="false" customHeight="false" outlineLevel="0" collapsed="false">
      <c r="A49" s="24" t="s">
        <v>35</v>
      </c>
      <c r="B49" s="8" t="n">
        <v>210</v>
      </c>
      <c r="C49" s="8" t="s">
        <v>36</v>
      </c>
      <c r="D49" s="9" t="n">
        <v>9992.05</v>
      </c>
      <c r="E49" s="9" t="n">
        <v>6940.41</v>
      </c>
      <c r="F49" s="9" t="n">
        <v>6900</v>
      </c>
      <c r="G49" s="9" t="n">
        <v>6451</v>
      </c>
      <c r="H49" s="9" t="n">
        <v>6500</v>
      </c>
      <c r="I49" s="9" t="n">
        <f aca="false">H49</f>
        <v>6500</v>
      </c>
      <c r="J49" s="9" t="n">
        <f aca="false">I49</f>
        <v>6500</v>
      </c>
    </row>
    <row r="50" customFormat="false" ht="12.8" hidden="false" customHeight="false" outlineLevel="0" collapsed="false">
      <c r="A50" s="24"/>
      <c r="B50" s="8" t="n">
        <v>220</v>
      </c>
      <c r="C50" s="8" t="s">
        <v>37</v>
      </c>
      <c r="D50" s="9" t="n">
        <v>63741.24</v>
      </c>
      <c r="E50" s="9" t="n">
        <v>65784.01</v>
      </c>
      <c r="F50" s="9" t="n">
        <v>64500</v>
      </c>
      <c r="G50" s="9" t="n">
        <v>61587</v>
      </c>
      <c r="H50" s="9" t="n">
        <v>68000</v>
      </c>
      <c r="I50" s="9" t="n">
        <f aca="false">H50-6000</f>
        <v>62000</v>
      </c>
      <c r="J50" s="9" t="n">
        <f aca="false">I50</f>
        <v>62000</v>
      </c>
    </row>
    <row r="51" customFormat="false" ht="12.8" hidden="false" customHeight="false" outlineLevel="0" collapsed="false">
      <c r="A51" s="24"/>
      <c r="B51" s="8" t="n">
        <v>230</v>
      </c>
      <c r="C51" s="8" t="s">
        <v>38</v>
      </c>
      <c r="D51" s="9" t="n">
        <v>280</v>
      </c>
      <c r="E51" s="9" t="n">
        <v>0</v>
      </c>
      <c r="F51" s="9" t="n">
        <v>0</v>
      </c>
      <c r="G51" s="9" t="n">
        <v>0</v>
      </c>
      <c r="H51" s="9" t="n">
        <v>0</v>
      </c>
      <c r="I51" s="9" t="n">
        <f aca="false">H51</f>
        <v>0</v>
      </c>
      <c r="J51" s="9" t="n">
        <f aca="false">I51</f>
        <v>0</v>
      </c>
    </row>
    <row r="52" customFormat="false" ht="12.8" hidden="false" customHeight="false" outlineLevel="0" collapsed="false">
      <c r="A52" s="24"/>
      <c r="B52" s="8" t="n">
        <v>240</v>
      </c>
      <c r="C52" s="8" t="s">
        <v>39</v>
      </c>
      <c r="D52" s="9" t="n">
        <v>20.59</v>
      </c>
      <c r="E52" s="9" t="n">
        <v>701.63</v>
      </c>
      <c r="F52" s="9" t="n">
        <v>150</v>
      </c>
      <c r="G52" s="9" t="n">
        <v>1085</v>
      </c>
      <c r="H52" s="9" t="n">
        <v>1100</v>
      </c>
      <c r="I52" s="9" t="n">
        <f aca="false">H52</f>
        <v>1100</v>
      </c>
      <c r="J52" s="9" t="n">
        <f aca="false">I52</f>
        <v>1100</v>
      </c>
    </row>
    <row r="53" customFormat="false" ht="12.8" hidden="false" customHeight="false" outlineLevel="0" collapsed="false">
      <c r="A53" s="24"/>
      <c r="B53" s="8" t="n">
        <v>290</v>
      </c>
      <c r="C53" s="8" t="s">
        <v>40</v>
      </c>
      <c r="D53" s="9" t="n">
        <v>11064.09</v>
      </c>
      <c r="E53" s="9" t="n">
        <v>19155.16</v>
      </c>
      <c r="F53" s="9" t="n">
        <v>8600</v>
      </c>
      <c r="G53" s="9" t="n">
        <v>17507</v>
      </c>
      <c r="H53" s="9" t="n">
        <v>8800</v>
      </c>
      <c r="I53" s="9" t="n">
        <f aca="false">H53</f>
        <v>8800</v>
      </c>
      <c r="J53" s="9" t="n">
        <f aca="false">I53</f>
        <v>8800</v>
      </c>
    </row>
    <row r="54" customFormat="false" ht="12.8" hidden="false" customHeight="false" outlineLevel="0" collapsed="false">
      <c r="A54" s="24"/>
      <c r="B54" s="8" t="s">
        <v>41</v>
      </c>
      <c r="C54" s="8" t="s">
        <v>42</v>
      </c>
      <c r="D54" s="9" t="n">
        <v>8439</v>
      </c>
      <c r="E54" s="25" t="n">
        <v>11700.71</v>
      </c>
      <c r="F54" s="25" t="n">
        <v>5950</v>
      </c>
      <c r="G54" s="25" t="n">
        <v>14481</v>
      </c>
      <c r="H54" s="25" t="n">
        <f aca="false">1800+9500</f>
        <v>11300</v>
      </c>
      <c r="I54" s="9" t="n">
        <f aca="false">H54</f>
        <v>11300</v>
      </c>
      <c r="J54" s="9" t="n">
        <f aca="false">I54</f>
        <v>11300</v>
      </c>
    </row>
    <row r="55" customFormat="false" ht="12.8" hidden="false" customHeight="false" outlineLevel="0" collapsed="false">
      <c r="A55" s="10" t="s">
        <v>8</v>
      </c>
      <c r="B55" s="26" t="n">
        <v>41</v>
      </c>
      <c r="C55" s="26" t="s">
        <v>10</v>
      </c>
      <c r="D55" s="27" t="n">
        <f aca="false">SUM(D49:D54)</f>
        <v>93536.97</v>
      </c>
      <c r="E55" s="27" t="n">
        <f aca="false">SUM(E49:E54)</f>
        <v>104281.92</v>
      </c>
      <c r="F55" s="27" t="n">
        <f aca="false">SUM(F49:F54)</f>
        <v>86100</v>
      </c>
      <c r="G55" s="27" t="n">
        <f aca="false">SUM(G49:G54)</f>
        <v>101111</v>
      </c>
      <c r="H55" s="27" t="n">
        <f aca="false">SUM(H49:H54)</f>
        <v>95700</v>
      </c>
      <c r="I55" s="27" t="n">
        <f aca="false">SUM(I49:I54)</f>
        <v>89700</v>
      </c>
      <c r="J55" s="27" t="n">
        <f aca="false">SUM(J49:J54)</f>
        <v>89700</v>
      </c>
    </row>
    <row r="56" customFormat="false" ht="12.8" hidden="false" customHeight="false" outlineLevel="0" collapsed="false">
      <c r="A56" s="21" t="s">
        <v>35</v>
      </c>
      <c r="B56" s="8" t="n">
        <v>290</v>
      </c>
      <c r="C56" s="8" t="s">
        <v>40</v>
      </c>
      <c r="D56" s="9" t="n">
        <v>0</v>
      </c>
      <c r="E56" s="9" t="n">
        <v>0</v>
      </c>
      <c r="F56" s="9" t="n">
        <v>0</v>
      </c>
      <c r="G56" s="9" t="n">
        <v>0</v>
      </c>
      <c r="H56" s="9" t="n">
        <f aca="false">3770-H114</f>
        <v>2870</v>
      </c>
      <c r="I56" s="9" t="n">
        <f aca="false">3770-I114</f>
        <v>2870</v>
      </c>
      <c r="J56" s="9" t="n">
        <f aca="false">3770-J114</f>
        <v>2870</v>
      </c>
    </row>
    <row r="57" customFormat="false" ht="12.8" hidden="false" customHeight="false" outlineLevel="0" collapsed="false">
      <c r="A57" s="21"/>
      <c r="B57" s="8" t="s">
        <v>41</v>
      </c>
      <c r="C57" s="8" t="s">
        <v>42</v>
      </c>
      <c r="D57" s="9" t="n">
        <v>0</v>
      </c>
      <c r="E57" s="9" t="n">
        <v>0</v>
      </c>
      <c r="F57" s="9" t="n">
        <v>0</v>
      </c>
      <c r="G57" s="9" t="n">
        <v>0</v>
      </c>
      <c r="H57" s="9" t="n">
        <f aca="false">33500+700</f>
        <v>34200</v>
      </c>
      <c r="I57" s="9" t="n">
        <f aca="false">H57</f>
        <v>34200</v>
      </c>
      <c r="J57" s="9" t="n">
        <f aca="false">I57</f>
        <v>34200</v>
      </c>
    </row>
    <row r="58" customFormat="false" ht="12.8" hidden="false" customHeight="false" outlineLevel="0" collapsed="false">
      <c r="A58" s="10" t="s">
        <v>8</v>
      </c>
      <c r="B58" s="26" t="n">
        <v>72</v>
      </c>
      <c r="C58" s="26" t="s">
        <v>12</v>
      </c>
      <c r="D58" s="27" t="n">
        <f aca="false">SUM(D56:D57)</f>
        <v>0</v>
      </c>
      <c r="E58" s="27" t="n">
        <f aca="false">SUM(E56:E57)</f>
        <v>0</v>
      </c>
      <c r="F58" s="27" t="n">
        <f aca="false">SUM(F56:F57)</f>
        <v>0</v>
      </c>
      <c r="G58" s="27" t="n">
        <f aca="false">SUM(G56:G57)</f>
        <v>0</v>
      </c>
      <c r="H58" s="27" t="n">
        <f aca="false">SUM(H56:H57)</f>
        <v>37070</v>
      </c>
      <c r="I58" s="27" t="n">
        <f aca="false">SUM(I56:I57)</f>
        <v>37070</v>
      </c>
      <c r="J58" s="27" t="n">
        <f aca="false">SUM(J56:J57)</f>
        <v>37070</v>
      </c>
    </row>
    <row r="60" customFormat="false" ht="12.8" hidden="false" customHeight="false" outlineLevel="0" collapsed="false">
      <c r="B60" s="28" t="s">
        <v>43</v>
      </c>
      <c r="C60" s="12" t="s">
        <v>44</v>
      </c>
      <c r="D60" s="29" t="n">
        <v>9629</v>
      </c>
      <c r="E60" s="29" t="n">
        <v>6576.64</v>
      </c>
      <c r="F60" s="29" t="n">
        <v>6300</v>
      </c>
      <c r="G60" s="29" t="n">
        <v>5861</v>
      </c>
      <c r="H60" s="29" t="n">
        <v>5900</v>
      </c>
      <c r="I60" s="29" t="n">
        <f aca="false">H60</f>
        <v>5900</v>
      </c>
      <c r="J60" s="30" t="n">
        <f aca="false">I60</f>
        <v>5900</v>
      </c>
    </row>
    <row r="61" customFormat="false" ht="12.8" hidden="false" customHeight="false" outlineLevel="0" collapsed="false">
      <c r="B61" s="31"/>
      <c r="C61" s="32" t="s">
        <v>45</v>
      </c>
      <c r="D61" s="33" t="n">
        <v>7544.18</v>
      </c>
      <c r="E61" s="33" t="n">
        <v>8783.3</v>
      </c>
      <c r="F61" s="33" t="n">
        <v>8900</v>
      </c>
      <c r="G61" s="33" t="n">
        <v>7220</v>
      </c>
      <c r="H61" s="33" t="n">
        <v>7200</v>
      </c>
      <c r="I61" s="33" t="n">
        <f aca="false">H61</f>
        <v>7200</v>
      </c>
      <c r="J61" s="34" t="n">
        <f aca="false">I61</f>
        <v>7200</v>
      </c>
    </row>
    <row r="62" customFormat="false" ht="12.8" hidden="false" customHeight="false" outlineLevel="0" collapsed="false">
      <c r="B62" s="31"/>
      <c r="C62" s="32" t="s">
        <v>46</v>
      </c>
      <c r="D62" s="33" t="n">
        <v>3200</v>
      </c>
      <c r="E62" s="33" t="n">
        <v>3200</v>
      </c>
      <c r="F62" s="33" t="n">
        <v>3200</v>
      </c>
      <c r="G62" s="33" t="n">
        <v>3212</v>
      </c>
      <c r="H62" s="33" t="n">
        <v>3200</v>
      </c>
      <c r="I62" s="33" t="n">
        <f aca="false">H62</f>
        <v>3200</v>
      </c>
      <c r="J62" s="34" t="n">
        <f aca="false">I62</f>
        <v>3200</v>
      </c>
    </row>
    <row r="63" customFormat="false" ht="12.8" hidden="false" customHeight="false" outlineLevel="0" collapsed="false">
      <c r="B63" s="31"/>
      <c r="C63" s="32" t="s">
        <v>47</v>
      </c>
      <c r="D63" s="33" t="n">
        <v>20772.49</v>
      </c>
      <c r="E63" s="33" t="n">
        <v>17460.64</v>
      </c>
      <c r="F63" s="33" t="n">
        <v>18000</v>
      </c>
      <c r="G63" s="33" t="n">
        <v>21368</v>
      </c>
      <c r="H63" s="33" t="n">
        <v>21500</v>
      </c>
      <c r="I63" s="33" t="n">
        <f aca="false">H63</f>
        <v>21500</v>
      </c>
      <c r="J63" s="34" t="n">
        <f aca="false">I63</f>
        <v>21500</v>
      </c>
    </row>
    <row r="64" customFormat="false" ht="12.8" hidden="false" customHeight="false" outlineLevel="0" collapsed="false">
      <c r="B64" s="31"/>
      <c r="C64" s="32" t="s">
        <v>48</v>
      </c>
      <c r="D64" s="33" t="n">
        <v>1358.39</v>
      </c>
      <c r="E64" s="33" t="n">
        <v>503.8</v>
      </c>
      <c r="F64" s="33" t="n">
        <v>50</v>
      </c>
      <c r="G64" s="33" t="n">
        <v>87</v>
      </c>
      <c r="H64" s="33" t="n">
        <v>100</v>
      </c>
      <c r="I64" s="33" t="n">
        <f aca="false">H64</f>
        <v>100</v>
      </c>
      <c r="J64" s="34" t="n">
        <f aca="false">I64</f>
        <v>100</v>
      </c>
    </row>
    <row r="65" customFormat="false" ht="12.8" hidden="false" customHeight="false" outlineLevel="0" collapsed="false">
      <c r="B65" s="31"/>
      <c r="C65" s="32" t="s">
        <v>49</v>
      </c>
      <c r="D65" s="33" t="n">
        <v>0</v>
      </c>
      <c r="E65" s="33" t="n">
        <v>1269</v>
      </c>
      <c r="F65" s="33" t="n">
        <v>0</v>
      </c>
      <c r="G65" s="33" t="n">
        <v>480</v>
      </c>
      <c r="H65" s="33" t="n">
        <v>0</v>
      </c>
      <c r="I65" s="33" t="n">
        <f aca="false">H65</f>
        <v>0</v>
      </c>
      <c r="J65" s="34" t="n">
        <f aca="false">I65</f>
        <v>0</v>
      </c>
    </row>
    <row r="66" customFormat="false" ht="12.8" hidden="false" customHeight="false" outlineLevel="0" collapsed="false">
      <c r="B66" s="31"/>
      <c r="C66" s="32" t="s">
        <v>50</v>
      </c>
      <c r="D66" s="35" t="n">
        <v>19583.23</v>
      </c>
      <c r="E66" s="35" t="n">
        <v>19749.61</v>
      </c>
      <c r="F66" s="35" t="n">
        <v>18000</v>
      </c>
      <c r="G66" s="35" t="n">
        <v>20131</v>
      </c>
      <c r="H66" s="35" t="n">
        <v>20100</v>
      </c>
      <c r="I66" s="33" t="n">
        <f aca="false">H66</f>
        <v>20100</v>
      </c>
      <c r="J66" s="34" t="n">
        <f aca="false">I66</f>
        <v>20100</v>
      </c>
    </row>
    <row r="67" customFormat="false" ht="12.8" hidden="false" customHeight="false" outlineLevel="0" collapsed="false">
      <c r="B67" s="31"/>
      <c r="C67" s="32" t="s">
        <v>51</v>
      </c>
      <c r="D67" s="33" t="n">
        <v>2245.45</v>
      </c>
      <c r="E67" s="35" t="n">
        <v>5280</v>
      </c>
      <c r="F67" s="35" t="n">
        <v>5000</v>
      </c>
      <c r="G67" s="35" t="n">
        <v>0</v>
      </c>
      <c r="H67" s="35" t="n">
        <v>6000</v>
      </c>
      <c r="I67" s="33" t="n">
        <v>0</v>
      </c>
      <c r="J67" s="34" t="n">
        <f aca="false">I67</f>
        <v>0</v>
      </c>
    </row>
    <row r="68" customFormat="false" ht="12.8" hidden="false" customHeight="false" outlineLevel="0" collapsed="false">
      <c r="B68" s="31"/>
      <c r="C68" s="32" t="s">
        <v>52</v>
      </c>
      <c r="D68" s="35" t="n">
        <v>2786</v>
      </c>
      <c r="E68" s="35" t="n">
        <v>3339</v>
      </c>
      <c r="F68" s="35" t="n">
        <v>4400</v>
      </c>
      <c r="G68" s="35" t="n">
        <v>3424</v>
      </c>
      <c r="H68" s="35" t="n">
        <v>3500</v>
      </c>
      <c r="I68" s="33" t="n">
        <f aca="false">H68</f>
        <v>3500</v>
      </c>
      <c r="J68" s="34" t="n">
        <f aca="false">I68</f>
        <v>3500</v>
      </c>
    </row>
    <row r="69" customFormat="false" ht="12.8" hidden="false" customHeight="false" outlineLevel="0" collapsed="false">
      <c r="B69" s="31"/>
      <c r="C69" s="32" t="s">
        <v>53</v>
      </c>
      <c r="D69" s="35" t="n">
        <v>1624</v>
      </c>
      <c r="E69" s="35" t="n">
        <v>391</v>
      </c>
      <c r="F69" s="35" t="n">
        <v>400</v>
      </c>
      <c r="G69" s="35" t="n">
        <v>927</v>
      </c>
      <c r="H69" s="35" t="n">
        <v>900</v>
      </c>
      <c r="I69" s="33" t="n">
        <f aca="false">H69</f>
        <v>900</v>
      </c>
      <c r="J69" s="34" t="n">
        <f aca="false">I69</f>
        <v>900</v>
      </c>
    </row>
    <row r="70" customFormat="false" ht="12.8" hidden="false" customHeight="false" outlineLevel="0" collapsed="false">
      <c r="B70" s="31"/>
      <c r="C70" s="32" t="s">
        <v>54</v>
      </c>
      <c r="D70" s="35" t="n">
        <v>600</v>
      </c>
      <c r="E70" s="35" t="n">
        <v>0</v>
      </c>
      <c r="F70" s="35" t="n">
        <v>660</v>
      </c>
      <c r="G70" s="35" t="n">
        <v>480</v>
      </c>
      <c r="H70" s="35" t="n">
        <v>500</v>
      </c>
      <c r="I70" s="33" t="n">
        <f aca="false">H70</f>
        <v>500</v>
      </c>
      <c r="J70" s="34" t="n">
        <f aca="false">I70</f>
        <v>500</v>
      </c>
    </row>
    <row r="71" customFormat="false" ht="12.8" hidden="false" customHeight="false" outlineLevel="0" collapsed="false">
      <c r="B71" s="31"/>
      <c r="C71" s="32" t="s">
        <v>55</v>
      </c>
      <c r="D71" s="33" t="n">
        <v>1997.99</v>
      </c>
      <c r="E71" s="33" t="n">
        <v>5768.62</v>
      </c>
      <c r="F71" s="33" t="n">
        <v>0</v>
      </c>
      <c r="G71" s="33" t="n">
        <v>8627</v>
      </c>
      <c r="H71" s="33" t="n">
        <v>0</v>
      </c>
      <c r="I71" s="33" t="n">
        <f aca="false">H71</f>
        <v>0</v>
      </c>
      <c r="J71" s="34" t="n">
        <f aca="false">I71</f>
        <v>0</v>
      </c>
    </row>
    <row r="72" customFormat="false" ht="12.8" hidden="false" customHeight="false" outlineLevel="0" collapsed="false">
      <c r="B72" s="36"/>
      <c r="C72" s="37" t="s">
        <v>56</v>
      </c>
      <c r="D72" s="38" t="n">
        <v>8820.15</v>
      </c>
      <c r="E72" s="38" t="n">
        <v>6400.84</v>
      </c>
      <c r="F72" s="38" t="n">
        <v>8600</v>
      </c>
      <c r="G72" s="38" t="n">
        <v>8367</v>
      </c>
      <c r="H72" s="38" t="n">
        <v>8600</v>
      </c>
      <c r="I72" s="38" t="n">
        <f aca="false">H72</f>
        <v>8600</v>
      </c>
      <c r="J72" s="39" t="n">
        <f aca="false">I72</f>
        <v>8600</v>
      </c>
    </row>
    <row r="74" customFormat="false" ht="12.8" hidden="false" customHeight="false" outlineLevel="0" collapsed="false">
      <c r="A74" s="14" t="s">
        <v>57</v>
      </c>
      <c r="B74" s="14"/>
      <c r="C74" s="14"/>
      <c r="D74" s="14"/>
      <c r="E74" s="14"/>
      <c r="F74" s="14"/>
      <c r="G74" s="14"/>
      <c r="H74" s="14"/>
      <c r="I74" s="14"/>
      <c r="J74" s="14"/>
    </row>
    <row r="75" customFormat="false" ht="12.8" hidden="false" customHeight="false" outlineLevel="0" collapsed="false">
      <c r="A75" s="5"/>
      <c r="B75" s="5"/>
      <c r="C75" s="5"/>
      <c r="D75" s="6" t="s">
        <v>1</v>
      </c>
      <c r="E75" s="6" t="s">
        <v>2</v>
      </c>
      <c r="F75" s="6" t="s">
        <v>3</v>
      </c>
      <c r="G75" s="6" t="s">
        <v>4</v>
      </c>
      <c r="H75" s="6" t="s">
        <v>5</v>
      </c>
      <c r="I75" s="6" t="s">
        <v>6</v>
      </c>
      <c r="J75" s="6" t="s">
        <v>7</v>
      </c>
    </row>
    <row r="76" customFormat="false" ht="12.8" hidden="false" customHeight="false" outlineLevel="0" collapsed="false">
      <c r="A76" s="15" t="s">
        <v>8</v>
      </c>
      <c r="B76" s="16" t="n">
        <v>111</v>
      </c>
      <c r="C76" s="16" t="s">
        <v>9</v>
      </c>
      <c r="D76" s="17" t="n">
        <f aca="false">D111</f>
        <v>486713.67</v>
      </c>
      <c r="E76" s="40" t="n">
        <f aca="false">E111</f>
        <v>564326.47</v>
      </c>
      <c r="F76" s="40" t="n">
        <f aca="false">F111</f>
        <v>1994042</v>
      </c>
      <c r="G76" s="40" t="n">
        <f aca="false">G111</f>
        <v>611082</v>
      </c>
      <c r="H76" s="40" t="n">
        <f aca="false">H111</f>
        <v>2223456</v>
      </c>
      <c r="I76" s="40" t="n">
        <f aca="false">I111</f>
        <v>498426</v>
      </c>
      <c r="J76" s="40" t="n">
        <f aca="false">J111</f>
        <v>496926</v>
      </c>
    </row>
    <row r="77" customFormat="false" ht="12.8" hidden="false" customHeight="false" outlineLevel="0" collapsed="false">
      <c r="A77" s="15" t="s">
        <v>8</v>
      </c>
      <c r="B77" s="16" t="n">
        <v>71</v>
      </c>
      <c r="C77" s="16" t="s">
        <v>11</v>
      </c>
      <c r="D77" s="17" t="n">
        <f aca="false">D113</f>
        <v>1317.12</v>
      </c>
      <c r="E77" s="17" t="n">
        <f aca="false">E113</f>
        <v>700</v>
      </c>
      <c r="F77" s="17" t="n">
        <f aca="false">F113</f>
        <v>700</v>
      </c>
      <c r="G77" s="17" t="n">
        <f aca="false">G113</f>
        <v>1400</v>
      </c>
      <c r="H77" s="17" t="n">
        <f aca="false">H113</f>
        <v>1400</v>
      </c>
      <c r="I77" s="17" t="n">
        <f aca="false">I113</f>
        <v>1400</v>
      </c>
      <c r="J77" s="17" t="n">
        <f aca="false">J113</f>
        <v>1400</v>
      </c>
    </row>
    <row r="78" customFormat="false" ht="12.8" hidden="false" customHeight="false" outlineLevel="0" collapsed="false">
      <c r="A78" s="15" t="s">
        <v>8</v>
      </c>
      <c r="B78" s="16" t="n">
        <v>72</v>
      </c>
      <c r="C78" s="16" t="s">
        <v>12</v>
      </c>
      <c r="D78" s="17" t="n">
        <f aca="false">D115</f>
        <v>0</v>
      </c>
      <c r="E78" s="17" t="n">
        <f aca="false">E115</f>
        <v>0</v>
      </c>
      <c r="F78" s="17" t="n">
        <f aca="false">F115</f>
        <v>0</v>
      </c>
      <c r="G78" s="17" t="n">
        <f aca="false">G115</f>
        <v>0</v>
      </c>
      <c r="H78" s="17" t="n">
        <f aca="false">H115</f>
        <v>900</v>
      </c>
      <c r="I78" s="17" t="n">
        <f aca="false">I115</f>
        <v>900</v>
      </c>
      <c r="J78" s="17" t="n">
        <f aca="false">J115</f>
        <v>900</v>
      </c>
    </row>
    <row r="79" customFormat="false" ht="12.8" hidden="false" customHeight="false" outlineLevel="0" collapsed="false">
      <c r="A79" s="12"/>
      <c r="B79" s="13"/>
      <c r="C79" s="18" t="s">
        <v>17</v>
      </c>
      <c r="D79" s="19" t="n">
        <f aca="false">SUM(D76:D78)</f>
        <v>488030.79</v>
      </c>
      <c r="E79" s="19" t="n">
        <f aca="false">SUM(E76:E78)</f>
        <v>565026.47</v>
      </c>
      <c r="F79" s="19" t="n">
        <f aca="false">SUM(F76:F78)</f>
        <v>1994742</v>
      </c>
      <c r="G79" s="19" t="n">
        <f aca="false">SUM(G76:G78)</f>
        <v>612482</v>
      </c>
      <c r="H79" s="19" t="n">
        <f aca="false">SUM(H76:H78)</f>
        <v>2225756</v>
      </c>
      <c r="I79" s="19" t="n">
        <f aca="false">SUM(I76:I78)</f>
        <v>500726</v>
      </c>
      <c r="J79" s="19" t="n">
        <f aca="false">SUM(J76:J78)</f>
        <v>499226</v>
      </c>
    </row>
    <row r="81" customFormat="false" ht="12.8" hidden="false" customHeight="false" outlineLevel="0" collapsed="false">
      <c r="A81" s="41" t="s">
        <v>58</v>
      </c>
      <c r="B81" s="41"/>
      <c r="C81" s="41"/>
      <c r="D81" s="41"/>
      <c r="E81" s="41"/>
      <c r="F81" s="41"/>
      <c r="G81" s="41"/>
      <c r="H81" s="41"/>
      <c r="I81" s="41"/>
      <c r="J81" s="41"/>
    </row>
    <row r="82" customFormat="false" ht="12.8" hidden="false" customHeight="false" outlineLevel="0" collapsed="false">
      <c r="A82" s="6" t="s">
        <v>20</v>
      </c>
      <c r="B82" s="6" t="s">
        <v>21</v>
      </c>
      <c r="C82" s="6" t="s">
        <v>22</v>
      </c>
      <c r="D82" s="6" t="s">
        <v>1</v>
      </c>
      <c r="E82" s="6" t="s">
        <v>2</v>
      </c>
      <c r="F82" s="6" t="s">
        <v>3</v>
      </c>
      <c r="G82" s="6" t="s">
        <v>4</v>
      </c>
      <c r="H82" s="6" t="s">
        <v>5</v>
      </c>
      <c r="I82" s="6" t="s">
        <v>6</v>
      </c>
      <c r="J82" s="6" t="s">
        <v>7</v>
      </c>
    </row>
    <row r="83" customFormat="false" ht="12.8" hidden="false" customHeight="false" outlineLevel="0" collapsed="false">
      <c r="A83" s="42" t="s">
        <v>35</v>
      </c>
      <c r="B83" s="8" t="n">
        <v>312001</v>
      </c>
      <c r="C83" s="8" t="s">
        <v>59</v>
      </c>
      <c r="D83" s="9" t="n">
        <f aca="false">373433+57.39+792</f>
        <v>374282.39</v>
      </c>
      <c r="E83" s="43" t="n">
        <v>391633</v>
      </c>
      <c r="F83" s="43" t="n">
        <v>399895</v>
      </c>
      <c r="G83" s="43" t="n">
        <v>405813</v>
      </c>
      <c r="H83" s="44" t="n">
        <v>419575</v>
      </c>
      <c r="I83" s="43" t="n">
        <f aca="false">H83</f>
        <v>419575</v>
      </c>
      <c r="J83" s="43" t="n">
        <f aca="false">I83</f>
        <v>419575</v>
      </c>
    </row>
    <row r="84" customFormat="false" ht="12.8" hidden="false" customHeight="false" outlineLevel="0" collapsed="false">
      <c r="A84" s="42"/>
      <c r="B84" s="8" t="n">
        <v>312001</v>
      </c>
      <c r="C84" s="8" t="s">
        <v>60</v>
      </c>
      <c r="D84" s="9" t="n">
        <v>5045</v>
      </c>
      <c r="E84" s="43" t="n">
        <v>1889</v>
      </c>
      <c r="F84" s="43" t="n">
        <v>0</v>
      </c>
      <c r="G84" s="43" t="n">
        <v>1127</v>
      </c>
      <c r="H84" s="44" t="n">
        <v>1150</v>
      </c>
      <c r="I84" s="43" t="n">
        <f aca="false">H84</f>
        <v>1150</v>
      </c>
      <c r="J84" s="43" t="n">
        <f aca="false">I84</f>
        <v>1150</v>
      </c>
    </row>
    <row r="85" customFormat="false" ht="12.8" hidden="false" customHeight="false" outlineLevel="0" collapsed="false">
      <c r="A85" s="42"/>
      <c r="B85" s="8" t="n">
        <v>312001</v>
      </c>
      <c r="C85" s="8" t="s">
        <v>61</v>
      </c>
      <c r="D85" s="9" t="n">
        <v>3412.5</v>
      </c>
      <c r="E85" s="43" t="n">
        <v>4346</v>
      </c>
      <c r="F85" s="43" t="n">
        <v>4610</v>
      </c>
      <c r="G85" s="43" t="n">
        <v>4612</v>
      </c>
      <c r="H85" s="44" t="n">
        <v>4800</v>
      </c>
      <c r="I85" s="43" t="n">
        <f aca="false">H85</f>
        <v>4800</v>
      </c>
      <c r="J85" s="43" t="n">
        <f aca="false">I85</f>
        <v>4800</v>
      </c>
    </row>
    <row r="86" customFormat="false" ht="12.8" hidden="false" customHeight="false" outlineLevel="0" collapsed="false">
      <c r="A86" s="42"/>
      <c r="B86" s="8" t="n">
        <v>312001</v>
      </c>
      <c r="C86" s="8" t="s">
        <v>62</v>
      </c>
      <c r="D86" s="9" t="n">
        <v>4992</v>
      </c>
      <c r="E86" s="43" t="n">
        <v>5803</v>
      </c>
      <c r="F86" s="43" t="n">
        <v>5830</v>
      </c>
      <c r="G86" s="43" t="n">
        <v>5913</v>
      </c>
      <c r="H86" s="44" t="n">
        <v>5856</v>
      </c>
      <c r="I86" s="43" t="n">
        <f aca="false">H86</f>
        <v>5856</v>
      </c>
      <c r="J86" s="43" t="n">
        <f aca="false">I86</f>
        <v>5856</v>
      </c>
    </row>
    <row r="87" customFormat="false" ht="12.8" hidden="false" customHeight="false" outlineLevel="0" collapsed="false">
      <c r="A87" s="42"/>
      <c r="B87" s="8" t="n">
        <v>312001</v>
      </c>
      <c r="C87" s="8" t="s">
        <v>63</v>
      </c>
      <c r="D87" s="9" t="n">
        <v>6089</v>
      </c>
      <c r="E87" s="43" t="n">
        <v>3312</v>
      </c>
      <c r="F87" s="43" t="n">
        <v>3500</v>
      </c>
      <c r="G87" s="43" t="n">
        <v>3115</v>
      </c>
      <c r="H87" s="44" t="n">
        <v>3100</v>
      </c>
      <c r="I87" s="43" t="n">
        <f aca="false">H87</f>
        <v>3100</v>
      </c>
      <c r="J87" s="43" t="n">
        <f aca="false">I87</f>
        <v>3100</v>
      </c>
    </row>
    <row r="88" customFormat="false" ht="12.8" hidden="false" customHeight="false" outlineLevel="0" collapsed="false">
      <c r="A88" s="42"/>
      <c r="B88" s="8" t="n">
        <v>312001</v>
      </c>
      <c r="C88" s="8" t="s">
        <v>64</v>
      </c>
      <c r="D88" s="9" t="n">
        <v>1029.2</v>
      </c>
      <c r="E88" s="43" t="n">
        <v>564.4</v>
      </c>
      <c r="F88" s="43" t="n">
        <v>560</v>
      </c>
      <c r="G88" s="43" t="n">
        <v>432</v>
      </c>
      <c r="H88" s="44" t="n">
        <v>430</v>
      </c>
      <c r="I88" s="43" t="n">
        <f aca="false">H88</f>
        <v>430</v>
      </c>
      <c r="J88" s="43" t="n">
        <f aca="false">I88</f>
        <v>430</v>
      </c>
    </row>
    <row r="89" customFormat="false" ht="12.8" hidden="false" customHeight="false" outlineLevel="0" collapsed="false">
      <c r="A89" s="42"/>
      <c r="B89" s="8" t="n">
        <v>312001</v>
      </c>
      <c r="C89" s="8" t="s">
        <v>65</v>
      </c>
      <c r="D89" s="9" t="n">
        <v>0</v>
      </c>
      <c r="E89" s="43" t="n">
        <v>11732</v>
      </c>
      <c r="F89" s="43" t="n">
        <v>9750</v>
      </c>
      <c r="G89" s="43" t="n">
        <v>9826</v>
      </c>
      <c r="H89" s="44" t="n">
        <f aca="false">4500+3000+175</f>
        <v>7675</v>
      </c>
      <c r="I89" s="43" t="n">
        <f aca="false">H89</f>
        <v>7675</v>
      </c>
      <c r="J89" s="43" t="n">
        <f aca="false">I89</f>
        <v>7675</v>
      </c>
    </row>
    <row r="90" customFormat="false" ht="12.8" hidden="false" customHeight="false" outlineLevel="0" collapsed="false">
      <c r="A90" s="42"/>
      <c r="B90" s="8" t="n">
        <v>312001</v>
      </c>
      <c r="C90" s="8" t="s">
        <v>66</v>
      </c>
      <c r="D90" s="9" t="n">
        <v>5045</v>
      </c>
      <c r="E90" s="43" t="n">
        <v>4774</v>
      </c>
      <c r="F90" s="43" t="n">
        <v>4232</v>
      </c>
      <c r="G90" s="43" t="n">
        <v>4296</v>
      </c>
      <c r="H90" s="44" t="n">
        <v>4300</v>
      </c>
      <c r="I90" s="43" t="n">
        <f aca="false">H90</f>
        <v>4300</v>
      </c>
      <c r="J90" s="43" t="n">
        <f aca="false">I90</f>
        <v>4300</v>
      </c>
    </row>
    <row r="91" customFormat="false" ht="12.8" hidden="false" customHeight="false" outlineLevel="0" collapsed="false">
      <c r="A91" s="42"/>
      <c r="B91" s="8" t="n">
        <v>312001</v>
      </c>
      <c r="C91" s="8" t="s">
        <v>67</v>
      </c>
      <c r="D91" s="9" t="n">
        <v>1350</v>
      </c>
      <c r="E91" s="43" t="n">
        <v>781</v>
      </c>
      <c r="F91" s="43" t="n">
        <v>781</v>
      </c>
      <c r="G91" s="43" t="n">
        <v>889</v>
      </c>
      <c r="H91" s="44" t="n">
        <v>890</v>
      </c>
      <c r="I91" s="43" t="n">
        <f aca="false">H91</f>
        <v>890</v>
      </c>
      <c r="J91" s="43" t="n">
        <f aca="false">I91</f>
        <v>890</v>
      </c>
    </row>
    <row r="92" customFormat="false" ht="12.8" hidden="false" customHeight="false" outlineLevel="0" collapsed="false">
      <c r="A92" s="42"/>
      <c r="B92" s="8" t="n">
        <v>312001</v>
      </c>
      <c r="C92" s="8" t="s">
        <v>68</v>
      </c>
      <c r="D92" s="9" t="n">
        <v>1317.12</v>
      </c>
      <c r="E92" s="43" t="n">
        <v>540.96</v>
      </c>
      <c r="F92" s="43" t="n">
        <v>500</v>
      </c>
      <c r="G92" s="43" t="n">
        <v>1058</v>
      </c>
      <c r="H92" s="44" t="n">
        <v>1060</v>
      </c>
      <c r="I92" s="43" t="n">
        <f aca="false">H92</f>
        <v>1060</v>
      </c>
      <c r="J92" s="43" t="n">
        <f aca="false">I92</f>
        <v>1060</v>
      </c>
    </row>
    <row r="93" customFormat="false" ht="12.8" hidden="false" customHeight="false" outlineLevel="0" collapsed="false">
      <c r="A93" s="42"/>
      <c r="B93" s="8" t="n">
        <v>312001</v>
      </c>
      <c r="C93" s="8" t="s">
        <v>69</v>
      </c>
      <c r="D93" s="9" t="n">
        <v>2936.01</v>
      </c>
      <c r="E93" s="43" t="n">
        <v>2935.08</v>
      </c>
      <c r="F93" s="43" t="n">
        <v>2935</v>
      </c>
      <c r="G93" s="43" t="n">
        <v>2935</v>
      </c>
      <c r="H93" s="44" t="n">
        <v>2935</v>
      </c>
      <c r="I93" s="43" t="n">
        <f aca="false">H93</f>
        <v>2935</v>
      </c>
      <c r="J93" s="43" t="n">
        <f aca="false">I93</f>
        <v>2935</v>
      </c>
    </row>
    <row r="94" customFormat="false" ht="12.8" hidden="false" customHeight="false" outlineLevel="0" collapsed="false">
      <c r="A94" s="42"/>
      <c r="B94" s="8" t="n">
        <v>312001</v>
      </c>
      <c r="C94" s="8" t="s">
        <v>70</v>
      </c>
      <c r="D94" s="9" t="n">
        <v>136.38</v>
      </c>
      <c r="E94" s="43" t="n">
        <v>136.34</v>
      </c>
      <c r="F94" s="43" t="n">
        <v>136</v>
      </c>
      <c r="G94" s="43" t="n">
        <v>136</v>
      </c>
      <c r="H94" s="44" t="n">
        <v>136</v>
      </c>
      <c r="I94" s="43" t="n">
        <f aca="false">H94</f>
        <v>136</v>
      </c>
      <c r="J94" s="43" t="n">
        <f aca="false">I94</f>
        <v>136</v>
      </c>
    </row>
    <row r="95" customFormat="false" ht="12.8" hidden="false" customHeight="false" outlineLevel="0" collapsed="false">
      <c r="A95" s="42"/>
      <c r="B95" s="8" t="n">
        <v>312001</v>
      </c>
      <c r="C95" s="8" t="s">
        <v>71</v>
      </c>
      <c r="D95" s="9" t="n">
        <v>295.58</v>
      </c>
      <c r="E95" s="43" t="n">
        <v>295.2</v>
      </c>
      <c r="F95" s="43" t="n">
        <v>295</v>
      </c>
      <c r="G95" s="43" t="n">
        <v>295</v>
      </c>
      <c r="H95" s="44" t="n">
        <v>295</v>
      </c>
      <c r="I95" s="43" t="n">
        <f aca="false">H95</f>
        <v>295</v>
      </c>
      <c r="J95" s="43" t="n">
        <f aca="false">I95</f>
        <v>295</v>
      </c>
    </row>
    <row r="96" customFormat="false" ht="12.8" hidden="false" customHeight="false" outlineLevel="0" collapsed="false">
      <c r="A96" s="42"/>
      <c r="B96" s="8" t="n">
        <v>312001</v>
      </c>
      <c r="C96" s="8" t="s">
        <v>72</v>
      </c>
      <c r="D96" s="9" t="n">
        <v>4000.79</v>
      </c>
      <c r="E96" s="43" t="n">
        <v>4103.17</v>
      </c>
      <c r="F96" s="43" t="n">
        <v>4039</v>
      </c>
      <c r="G96" s="43" t="n">
        <v>4204</v>
      </c>
      <c r="H96" s="44" t="n">
        <v>4200</v>
      </c>
      <c r="I96" s="43" t="n">
        <f aca="false">H96</f>
        <v>4200</v>
      </c>
      <c r="J96" s="43" t="n">
        <f aca="false">I96</f>
        <v>4200</v>
      </c>
    </row>
    <row r="97" customFormat="false" ht="12.8" hidden="false" customHeight="false" outlineLevel="0" collapsed="false">
      <c r="A97" s="42"/>
      <c r="B97" s="8" t="n">
        <v>312001</v>
      </c>
      <c r="C97" s="8" t="s">
        <v>73</v>
      </c>
      <c r="D97" s="9" t="n">
        <v>1041.81</v>
      </c>
      <c r="E97" s="43" t="n">
        <v>1061.68</v>
      </c>
      <c r="F97" s="43" t="n">
        <v>1213</v>
      </c>
      <c r="G97" s="43" t="n">
        <v>1213</v>
      </c>
      <c r="H97" s="44" t="n">
        <v>1200</v>
      </c>
      <c r="I97" s="43" t="n">
        <f aca="false">H97</f>
        <v>1200</v>
      </c>
      <c r="J97" s="43" t="n">
        <f aca="false">I97</f>
        <v>1200</v>
      </c>
    </row>
    <row r="98" customFormat="false" ht="12.8" hidden="false" customHeight="false" outlineLevel="0" collapsed="false">
      <c r="A98" s="42"/>
      <c r="B98" s="8" t="n">
        <v>312001</v>
      </c>
      <c r="C98" s="8" t="s">
        <v>74</v>
      </c>
      <c r="D98" s="9" t="n">
        <v>1280</v>
      </c>
      <c r="E98" s="43" t="n">
        <v>1803.52</v>
      </c>
      <c r="F98" s="43" t="n">
        <v>2000</v>
      </c>
      <c r="G98" s="43" t="n">
        <v>1329</v>
      </c>
      <c r="H98" s="44" t="n">
        <v>1500</v>
      </c>
      <c r="I98" s="44" t="n">
        <v>3000</v>
      </c>
      <c r="J98" s="44" t="n">
        <v>1500</v>
      </c>
    </row>
    <row r="99" customFormat="false" ht="12.8" hidden="false" customHeight="false" outlineLevel="0" collapsed="false">
      <c r="A99" s="42"/>
      <c r="B99" s="8" t="n">
        <v>312001</v>
      </c>
      <c r="C99" s="8" t="s">
        <v>75</v>
      </c>
      <c r="D99" s="9" t="n">
        <v>241.23</v>
      </c>
      <c r="E99" s="43" t="n">
        <v>210.77</v>
      </c>
      <c r="F99" s="43" t="n">
        <v>210</v>
      </c>
      <c r="G99" s="43" t="n">
        <v>210</v>
      </c>
      <c r="H99" s="44" t="n">
        <v>210</v>
      </c>
      <c r="I99" s="43" t="n">
        <f aca="false">H99</f>
        <v>210</v>
      </c>
      <c r="J99" s="43" t="n">
        <f aca="false">I99</f>
        <v>210</v>
      </c>
    </row>
    <row r="100" customFormat="false" ht="12.8" hidden="false" customHeight="false" outlineLevel="0" collapsed="false">
      <c r="A100" s="42"/>
      <c r="B100" s="8" t="n">
        <v>312001</v>
      </c>
      <c r="C100" s="8" t="s">
        <v>76</v>
      </c>
      <c r="D100" s="9" t="n">
        <v>38400</v>
      </c>
      <c r="E100" s="43" t="n">
        <v>38400</v>
      </c>
      <c r="F100" s="43" t="n">
        <v>38400</v>
      </c>
      <c r="G100" s="43" t="n">
        <v>38400</v>
      </c>
      <c r="H100" s="44" t="n">
        <v>32000</v>
      </c>
      <c r="I100" s="43" t="n">
        <f aca="false">H100</f>
        <v>32000</v>
      </c>
      <c r="J100" s="43" t="n">
        <f aca="false">I100</f>
        <v>32000</v>
      </c>
    </row>
    <row r="101" customFormat="false" ht="12.8" hidden="false" customHeight="false" outlineLevel="0" collapsed="false">
      <c r="A101" s="42"/>
      <c r="B101" s="8" t="n">
        <v>312001</v>
      </c>
      <c r="C101" s="8" t="s">
        <v>77</v>
      </c>
      <c r="D101" s="9" t="n">
        <v>25239.92</v>
      </c>
      <c r="E101" s="43" t="n">
        <f aca="false">5851+34154+0.35</f>
        <v>40005.35</v>
      </c>
      <c r="F101" s="43" t="n">
        <v>9856</v>
      </c>
      <c r="G101" s="43" t="n">
        <v>12279</v>
      </c>
      <c r="H101" s="44" t="n">
        <f aca="false">výdaje!K329</f>
        <v>18486</v>
      </c>
      <c r="I101" s="44" t="n">
        <f aca="false">výdaje!L329</f>
        <v>5614</v>
      </c>
      <c r="J101" s="43" t="n">
        <f aca="false">I101</f>
        <v>5614</v>
      </c>
    </row>
    <row r="102" customFormat="false" ht="12.8" hidden="false" customHeight="false" outlineLevel="0" collapsed="false">
      <c r="A102" s="42"/>
      <c r="B102" s="8" t="n">
        <v>312001</v>
      </c>
      <c r="C102" s="8" t="s">
        <v>78</v>
      </c>
      <c r="D102" s="9" t="n">
        <v>10579.74</v>
      </c>
      <c r="E102" s="43"/>
      <c r="F102" s="43"/>
      <c r="G102" s="43"/>
      <c r="H102" s="44"/>
      <c r="I102" s="43"/>
      <c r="J102" s="43"/>
    </row>
    <row r="103" customFormat="false" ht="12.8" hidden="false" customHeight="false" outlineLevel="0" collapsed="false">
      <c r="A103" s="42"/>
      <c r="B103" s="8" t="n">
        <v>312001</v>
      </c>
      <c r="C103" s="8" t="s">
        <v>79</v>
      </c>
      <c r="D103" s="9"/>
      <c r="E103" s="43"/>
      <c r="F103" s="43"/>
      <c r="G103" s="43"/>
      <c r="H103" s="44" t="n">
        <v>137658</v>
      </c>
      <c r="I103" s="43"/>
      <c r="J103" s="43"/>
    </row>
    <row r="104" customFormat="false" ht="12.8" hidden="false" customHeight="false" outlineLevel="0" collapsed="false">
      <c r="A104" s="42"/>
      <c r="B104" s="8" t="n">
        <v>322001</v>
      </c>
      <c r="C104" s="8" t="s">
        <v>80</v>
      </c>
      <c r="D104" s="9"/>
      <c r="E104" s="43"/>
      <c r="F104" s="43" t="n">
        <v>888000</v>
      </c>
      <c r="G104" s="43" t="n">
        <v>0</v>
      </c>
      <c r="H104" s="44" t="n">
        <v>888000</v>
      </c>
      <c r="I104" s="43"/>
      <c r="J104" s="43"/>
    </row>
    <row r="105" customFormat="false" ht="12.8" hidden="false" customHeight="false" outlineLevel="0" collapsed="false">
      <c r="A105" s="42"/>
      <c r="B105" s="8" t="n">
        <v>322001</v>
      </c>
      <c r="C105" s="8" t="s">
        <v>81</v>
      </c>
      <c r="D105" s="9"/>
      <c r="E105" s="43"/>
      <c r="F105" s="43" t="n">
        <v>417300</v>
      </c>
      <c r="G105" s="43" t="n">
        <v>0</v>
      </c>
      <c r="H105" s="44" t="n">
        <v>390000</v>
      </c>
      <c r="I105" s="43"/>
      <c r="J105" s="43"/>
    </row>
    <row r="106" customFormat="false" ht="12.8" hidden="false" customHeight="false" outlineLevel="0" collapsed="false">
      <c r="A106" s="42"/>
      <c r="B106" s="8" t="n">
        <v>322001</v>
      </c>
      <c r="C106" s="8" t="s">
        <v>82</v>
      </c>
      <c r="D106" s="9"/>
      <c r="E106" s="43"/>
      <c r="F106" s="43"/>
      <c r="G106" s="43"/>
      <c r="H106" s="44" t="n">
        <v>258000</v>
      </c>
      <c r="I106" s="44"/>
      <c r="J106" s="43"/>
    </row>
    <row r="107" customFormat="false" ht="12.8" hidden="false" customHeight="false" outlineLevel="0" collapsed="false">
      <c r="A107" s="42"/>
      <c r="B107" s="8" t="n">
        <v>322001</v>
      </c>
      <c r="C107" s="8" t="s">
        <v>83</v>
      </c>
      <c r="D107" s="9"/>
      <c r="E107" s="43"/>
      <c r="F107" s="43" t="n">
        <v>200000</v>
      </c>
      <c r="G107" s="43" t="n">
        <v>0</v>
      </c>
      <c r="H107" s="44"/>
      <c r="I107" s="43"/>
      <c r="J107" s="43"/>
    </row>
    <row r="108" customFormat="false" ht="12.8" hidden="false" customHeight="false" outlineLevel="0" collapsed="false">
      <c r="A108" s="42"/>
      <c r="B108" s="8" t="n">
        <v>322001</v>
      </c>
      <c r="C108" s="8" t="s">
        <v>84</v>
      </c>
      <c r="D108" s="9"/>
      <c r="E108" s="43"/>
      <c r="F108" s="43"/>
      <c r="G108" s="43"/>
      <c r="H108" s="44" t="n">
        <v>30000</v>
      </c>
      <c r="I108" s="43"/>
      <c r="J108" s="43"/>
    </row>
    <row r="109" customFormat="false" ht="12.8" hidden="false" customHeight="false" outlineLevel="0" collapsed="false">
      <c r="A109" s="42"/>
      <c r="B109" s="8" t="n">
        <v>322001</v>
      </c>
      <c r="C109" s="8" t="s">
        <v>85</v>
      </c>
      <c r="D109" s="9"/>
      <c r="E109" s="43"/>
      <c r="F109" s="43"/>
      <c r="G109" s="43"/>
      <c r="H109" s="44" t="n">
        <v>10000</v>
      </c>
      <c r="I109" s="43"/>
      <c r="J109" s="43"/>
    </row>
    <row r="110" customFormat="false" ht="12.8" hidden="false" customHeight="false" outlineLevel="0" collapsed="false">
      <c r="A110" s="42"/>
      <c r="B110" s="8" t="n">
        <v>322001</v>
      </c>
      <c r="C110" s="8" t="s">
        <v>86</v>
      </c>
      <c r="D110" s="9"/>
      <c r="E110" s="43" t="n">
        <v>50000</v>
      </c>
      <c r="F110" s="43" t="n">
        <v>0</v>
      </c>
      <c r="G110" s="43" t="n">
        <v>113000</v>
      </c>
      <c r="H110" s="43"/>
      <c r="I110" s="43"/>
      <c r="J110" s="43"/>
    </row>
    <row r="111" customFormat="false" ht="12.8" hidden="false" customHeight="false" outlineLevel="0" collapsed="false">
      <c r="A111" s="45" t="s">
        <v>87</v>
      </c>
      <c r="B111" s="10" t="n">
        <v>111</v>
      </c>
      <c r="C111" s="10" t="s">
        <v>9</v>
      </c>
      <c r="D111" s="11" t="n">
        <f aca="false">SUM(D83:D110)</f>
        <v>486713.67</v>
      </c>
      <c r="E111" s="11" t="n">
        <f aca="false">SUM(E83:E110)</f>
        <v>564326.47</v>
      </c>
      <c r="F111" s="11" t="n">
        <f aca="false">SUM(F83:F110)</f>
        <v>1994042</v>
      </c>
      <c r="G111" s="11" t="n">
        <f aca="false">SUM(G83:G110)</f>
        <v>611082</v>
      </c>
      <c r="H111" s="11" t="n">
        <f aca="false">SUM(H83:H110)</f>
        <v>2223456</v>
      </c>
      <c r="I111" s="11" t="n">
        <f aca="false">SUM(I83:I110)</f>
        <v>498426</v>
      </c>
      <c r="J111" s="11" t="n">
        <f aca="false">SUM(J83:J110)</f>
        <v>496926</v>
      </c>
    </row>
    <row r="112" customFormat="false" ht="12.8" hidden="false" customHeight="false" outlineLevel="0" collapsed="false">
      <c r="A112" s="46" t="s">
        <v>35</v>
      </c>
      <c r="B112" s="8" t="n">
        <v>311</v>
      </c>
      <c r="C112" s="8" t="s">
        <v>88</v>
      </c>
      <c r="D112" s="9" t="n">
        <v>1317.12</v>
      </c>
      <c r="E112" s="43" t="n">
        <v>700</v>
      </c>
      <c r="F112" s="43" t="n">
        <v>700</v>
      </c>
      <c r="G112" s="43" t="n">
        <v>1400</v>
      </c>
      <c r="H112" s="44" t="n">
        <v>1400</v>
      </c>
      <c r="I112" s="43" t="n">
        <f aca="false">H112</f>
        <v>1400</v>
      </c>
      <c r="J112" s="43" t="n">
        <f aca="false">I112</f>
        <v>1400</v>
      </c>
    </row>
    <row r="113" customFormat="false" ht="12.8" hidden="false" customHeight="false" outlineLevel="0" collapsed="false">
      <c r="A113" s="45" t="s">
        <v>87</v>
      </c>
      <c r="B113" s="10" t="n">
        <v>71</v>
      </c>
      <c r="C113" s="10" t="s">
        <v>11</v>
      </c>
      <c r="D113" s="11" t="n">
        <f aca="false">SUM(D112:D112)</f>
        <v>1317.12</v>
      </c>
      <c r="E113" s="11" t="n">
        <f aca="false">SUM(E112:E112)</f>
        <v>700</v>
      </c>
      <c r="F113" s="11" t="n">
        <f aca="false">SUM(F112:F112)</f>
        <v>700</v>
      </c>
      <c r="G113" s="11" t="n">
        <f aca="false">SUM(G112:G112)</f>
        <v>1400</v>
      </c>
      <c r="H113" s="11" t="n">
        <f aca="false">SUM(H112:H112)</f>
        <v>1400</v>
      </c>
      <c r="I113" s="11" t="n">
        <f aca="false">SUM(I112:I112)</f>
        <v>1400</v>
      </c>
      <c r="J113" s="11" t="n">
        <f aca="false">SUM(J112:J112)</f>
        <v>1400</v>
      </c>
    </row>
    <row r="114" customFormat="false" ht="12.8" hidden="false" customHeight="false" outlineLevel="0" collapsed="false">
      <c r="A114" s="46" t="s">
        <v>35</v>
      </c>
      <c r="B114" s="8" t="n">
        <v>311</v>
      </c>
      <c r="C114" s="8" t="s">
        <v>88</v>
      </c>
      <c r="D114" s="9" t="n">
        <v>0</v>
      </c>
      <c r="E114" s="43" t="n">
        <v>0</v>
      </c>
      <c r="F114" s="43" t="n">
        <v>0</v>
      </c>
      <c r="G114" s="43" t="n">
        <v>0</v>
      </c>
      <c r="H114" s="44" t="n">
        <v>900</v>
      </c>
      <c r="I114" s="43" t="n">
        <f aca="false">H114</f>
        <v>900</v>
      </c>
      <c r="J114" s="43" t="n">
        <f aca="false">I114</f>
        <v>900</v>
      </c>
    </row>
    <row r="115" customFormat="false" ht="12.8" hidden="false" customHeight="false" outlineLevel="0" collapsed="false">
      <c r="A115" s="45" t="s">
        <v>87</v>
      </c>
      <c r="B115" s="10" t="n">
        <v>72</v>
      </c>
      <c r="C115" s="10" t="s">
        <v>12</v>
      </c>
      <c r="D115" s="11" t="n">
        <f aca="false">SUM(D114:D114)</f>
        <v>0</v>
      </c>
      <c r="E115" s="11" t="n">
        <f aca="false">SUM(E114:E114)</f>
        <v>0</v>
      </c>
      <c r="F115" s="11" t="n">
        <f aca="false">SUM(F114:F114)</f>
        <v>0</v>
      </c>
      <c r="G115" s="11" t="n">
        <f aca="false">SUM(G114:G114)</f>
        <v>0</v>
      </c>
      <c r="H115" s="11" t="n">
        <f aca="false">SUM(H114:H114)</f>
        <v>900</v>
      </c>
      <c r="I115" s="11" t="n">
        <f aca="false">SUM(I114:I114)</f>
        <v>900</v>
      </c>
      <c r="J115" s="11" t="n">
        <f aca="false">SUM(J114:J114)</f>
        <v>900</v>
      </c>
    </row>
    <row r="117" customFormat="false" ht="12.8" hidden="false" customHeight="false" outlineLevel="0" collapsed="false">
      <c r="A117" s="14" t="s">
        <v>89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customFormat="false" ht="12.8" hidden="false" customHeight="false" outlineLevel="0" collapsed="false">
      <c r="A118" s="5"/>
      <c r="B118" s="5"/>
      <c r="C118" s="5"/>
      <c r="D118" s="6" t="s">
        <v>1</v>
      </c>
      <c r="E118" s="6" t="s">
        <v>2</v>
      </c>
      <c r="F118" s="6" t="s">
        <v>3</v>
      </c>
      <c r="G118" s="6" t="s">
        <v>4</v>
      </c>
      <c r="H118" s="6" t="s">
        <v>5</v>
      </c>
      <c r="I118" s="6" t="s">
        <v>6</v>
      </c>
      <c r="J118" s="6" t="s">
        <v>7</v>
      </c>
    </row>
    <row r="119" customFormat="false" ht="12.8" hidden="false" customHeight="false" outlineLevel="0" collapsed="false">
      <c r="A119" s="15" t="s">
        <v>8</v>
      </c>
      <c r="B119" s="16" t="n">
        <v>131</v>
      </c>
      <c r="C119" s="16" t="s">
        <v>90</v>
      </c>
      <c r="D119" s="17" t="n">
        <f aca="false">D125</f>
        <v>17330.41</v>
      </c>
      <c r="E119" s="17" t="n">
        <v>3513</v>
      </c>
      <c r="F119" s="17" t="n">
        <f aca="false">F125</f>
        <v>0</v>
      </c>
      <c r="G119" s="17" t="n">
        <f aca="false">G125</f>
        <v>1031</v>
      </c>
      <c r="H119" s="17" t="n">
        <f aca="false">H125</f>
        <v>116854</v>
      </c>
      <c r="I119" s="17" t="n">
        <f aca="false">I125</f>
        <v>0</v>
      </c>
      <c r="J119" s="17" t="n">
        <f aca="false">J125</f>
        <v>0</v>
      </c>
    </row>
    <row r="120" customFormat="false" ht="12.8" hidden="false" customHeight="false" outlineLevel="0" collapsed="false">
      <c r="A120" s="15"/>
      <c r="B120" s="16" t="n">
        <v>41</v>
      </c>
      <c r="C120" s="16" t="s">
        <v>10</v>
      </c>
      <c r="D120" s="17" t="n">
        <f aca="false">D126</f>
        <v>12173.51</v>
      </c>
      <c r="E120" s="17" t="n">
        <f aca="false">E126</f>
        <v>11270.57</v>
      </c>
      <c r="F120" s="17" t="n">
        <f aca="false">F127</f>
        <v>147240</v>
      </c>
      <c r="G120" s="17" t="n">
        <f aca="false">G126+G127</f>
        <v>191209</v>
      </c>
      <c r="H120" s="17" t="n">
        <f aca="false">H126+H127</f>
        <v>338753</v>
      </c>
      <c r="I120" s="17" t="n">
        <f aca="false">I126+I127</f>
        <v>0</v>
      </c>
      <c r="J120" s="17" t="n">
        <f aca="false">J126+J127</f>
        <v>0</v>
      </c>
    </row>
    <row r="121" customFormat="false" ht="12.8" hidden="false" customHeight="false" outlineLevel="0" collapsed="false">
      <c r="A121" s="15"/>
      <c r="B121" s="16" t="n">
        <v>52</v>
      </c>
      <c r="C121" s="16" t="s">
        <v>15</v>
      </c>
      <c r="D121" s="17" t="n">
        <v>0</v>
      </c>
      <c r="E121" s="17" t="n">
        <v>0</v>
      </c>
      <c r="F121" s="17" t="n">
        <f aca="false">F129</f>
        <v>60000</v>
      </c>
      <c r="G121" s="17" t="n">
        <f aca="false">G129</f>
        <v>0</v>
      </c>
      <c r="H121" s="17" t="n">
        <f aca="false">H129</f>
        <v>0</v>
      </c>
      <c r="I121" s="17" t="n">
        <f aca="false">I129</f>
        <v>0</v>
      </c>
      <c r="J121" s="17" t="n">
        <f aca="false">J129</f>
        <v>0</v>
      </c>
    </row>
    <row r="122" customFormat="false" ht="12.8" hidden="false" customHeight="false" outlineLevel="0" collapsed="false">
      <c r="A122" s="15"/>
      <c r="B122" s="16" t="n">
        <v>71</v>
      </c>
      <c r="C122" s="16" t="s">
        <v>11</v>
      </c>
      <c r="D122" s="17" t="n">
        <f aca="false">D128</f>
        <v>0</v>
      </c>
      <c r="E122" s="17" t="n">
        <f aca="false">E128</f>
        <v>0</v>
      </c>
      <c r="F122" s="17" t="n">
        <f aca="false">F128</f>
        <v>0</v>
      </c>
      <c r="G122" s="17" t="n">
        <f aca="false">G128</f>
        <v>16000</v>
      </c>
      <c r="H122" s="17" t="n">
        <f aca="false">H128</f>
        <v>16000</v>
      </c>
      <c r="I122" s="17" t="n">
        <f aca="false">I128</f>
        <v>0</v>
      </c>
      <c r="J122" s="17" t="n">
        <f aca="false">J128</f>
        <v>0</v>
      </c>
    </row>
    <row r="123" customFormat="false" ht="12.8" hidden="false" customHeight="false" outlineLevel="0" collapsed="false">
      <c r="A123" s="12"/>
      <c r="B123" s="13"/>
      <c r="C123" s="18" t="s">
        <v>17</v>
      </c>
      <c r="D123" s="19" t="n">
        <f aca="false">SUM(D119:D122)</f>
        <v>29503.92</v>
      </c>
      <c r="E123" s="19" t="n">
        <f aca="false">SUM(E119:E122)</f>
        <v>14783.57</v>
      </c>
      <c r="F123" s="19" t="n">
        <f aca="false">SUM(F119:F122)</f>
        <v>207240</v>
      </c>
      <c r="G123" s="19" t="n">
        <f aca="false">SUM(G119:G122)</f>
        <v>208240</v>
      </c>
      <c r="H123" s="19" t="n">
        <f aca="false">SUM(H119:H122)</f>
        <v>471607</v>
      </c>
      <c r="I123" s="19" t="n">
        <f aca="false">SUM(I119:I122)</f>
        <v>0</v>
      </c>
      <c r="J123" s="19" t="n">
        <f aca="false">SUM(J119:J122)</f>
        <v>0</v>
      </c>
    </row>
    <row r="125" customFormat="false" ht="12.8" hidden="false" customHeight="false" outlineLevel="0" collapsed="false">
      <c r="B125" s="28" t="s">
        <v>43</v>
      </c>
      <c r="C125" s="12" t="s">
        <v>91</v>
      </c>
      <c r="D125" s="29" t="n">
        <v>17330.41</v>
      </c>
      <c r="E125" s="29" t="n">
        <v>3513.02</v>
      </c>
      <c r="F125" s="29"/>
      <c r="G125" s="29" t="n">
        <v>1031</v>
      </c>
      <c r="H125" s="29" t="n">
        <f aca="false">ROUND(2813.98+103.69+936.29+113000,0)</f>
        <v>116854</v>
      </c>
      <c r="I125" s="29"/>
      <c r="J125" s="30"/>
    </row>
    <row r="126" customFormat="false" ht="12.8" hidden="false" customHeight="false" outlineLevel="0" collapsed="false">
      <c r="B126" s="31"/>
      <c r="C126" s="1" t="s">
        <v>92</v>
      </c>
      <c r="D126" s="33" t="n">
        <v>12173.51</v>
      </c>
      <c r="E126" s="33" t="n">
        <f aca="false">199703.57-188433</f>
        <v>11270.57</v>
      </c>
      <c r="F126" s="33" t="n">
        <v>0</v>
      </c>
      <c r="G126" s="33" t="n">
        <v>58819</v>
      </c>
      <c r="H126" s="33" t="n">
        <f aca="false">ROUND(1456.72+352949.46+347.09,0)-H128-H127</f>
        <v>152312</v>
      </c>
      <c r="I126" s="33"/>
      <c r="J126" s="34"/>
    </row>
    <row r="127" customFormat="false" ht="12.8" hidden="false" customHeight="false" outlineLevel="0" collapsed="false">
      <c r="B127" s="31"/>
      <c r="C127" s="32" t="s">
        <v>93</v>
      </c>
      <c r="D127" s="33"/>
      <c r="E127" s="33" t="n">
        <f aca="false">6887.05-6887.05</f>
        <v>0</v>
      </c>
      <c r="F127" s="33" t="n">
        <v>147240</v>
      </c>
      <c r="G127" s="35" t="n">
        <v>132390</v>
      </c>
      <c r="H127" s="33" t="n">
        <f aca="false">ROUND(188432.61+49173.88,0)-G127+81225</f>
        <v>186441</v>
      </c>
      <c r="I127" s="33"/>
      <c r="J127" s="34"/>
    </row>
    <row r="128" customFormat="false" ht="12.8" hidden="false" customHeight="false" outlineLevel="0" collapsed="false">
      <c r="B128" s="31"/>
      <c r="C128" s="32" t="s">
        <v>94</v>
      </c>
      <c r="D128" s="33"/>
      <c r="E128" s="33"/>
      <c r="F128" s="33"/>
      <c r="G128" s="35" t="n">
        <v>16000</v>
      </c>
      <c r="H128" s="33" t="n">
        <v>16000</v>
      </c>
      <c r="I128" s="33"/>
      <c r="J128" s="34"/>
    </row>
    <row r="129" customFormat="false" ht="12.8" hidden="false" customHeight="false" outlineLevel="0" collapsed="false">
      <c r="B129" s="36"/>
      <c r="C129" s="47" t="s">
        <v>95</v>
      </c>
      <c r="D129" s="38"/>
      <c r="E129" s="38"/>
      <c r="F129" s="38" t="n">
        <v>60000</v>
      </c>
      <c r="G129" s="38" t="n">
        <v>0</v>
      </c>
      <c r="H129" s="38"/>
      <c r="I129" s="38"/>
      <c r="J129" s="39"/>
    </row>
    <row r="131" customFormat="false" ht="12.8" hidden="false" customHeight="false" outlineLevel="0" collapsed="false">
      <c r="A131" s="14" t="s">
        <v>96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customFormat="false" ht="12.8" hidden="false" customHeight="false" outlineLevel="0" collapsed="false">
      <c r="A132" s="5"/>
      <c r="B132" s="5"/>
      <c r="C132" s="5"/>
      <c r="D132" s="6" t="s">
        <v>1</v>
      </c>
      <c r="E132" s="6" t="s">
        <v>2</v>
      </c>
      <c r="F132" s="6" t="s">
        <v>3</v>
      </c>
      <c r="G132" s="6" t="s">
        <v>4</v>
      </c>
      <c r="H132" s="6" t="s">
        <v>5</v>
      </c>
      <c r="I132" s="6" t="s">
        <v>6</v>
      </c>
      <c r="J132" s="6" t="s">
        <v>7</v>
      </c>
    </row>
    <row r="133" customFormat="false" ht="12.8" hidden="false" customHeight="false" outlineLevel="0" collapsed="false">
      <c r="D133" s="17" t="n">
        <f aca="false">D21-výdaje!G20</f>
        <v>214163.49</v>
      </c>
      <c r="E133" s="17" t="n">
        <f aca="false">E21-výdaje!H20</f>
        <v>61186.0500000001</v>
      </c>
      <c r="F133" s="17" t="n">
        <f aca="false">F21-výdaje!I20</f>
        <v>0</v>
      </c>
      <c r="G133" s="17" t="n">
        <f aca="false">G21-výdaje!J20</f>
        <v>402352</v>
      </c>
      <c r="H133" s="17" t="n">
        <f aca="false">H21-výdaje!K20</f>
        <v>0</v>
      </c>
      <c r="I133" s="17" t="n">
        <f aca="false">I21-výdaje!L20</f>
        <v>0</v>
      </c>
      <c r="J133" s="17" t="n">
        <f aca="false">J21-výdaje!M20</f>
        <v>0</v>
      </c>
    </row>
  </sheetData>
  <mergeCells count="8">
    <mergeCell ref="A3:A20"/>
    <mergeCell ref="A30:A38"/>
    <mergeCell ref="A43:A44"/>
    <mergeCell ref="A49:A54"/>
    <mergeCell ref="A56:A57"/>
    <mergeCell ref="A76:A78"/>
    <mergeCell ref="A83:A110"/>
    <mergeCell ref="A119:A122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&amp;L&amp;"Arial,Normálne"&amp;10Finančný rozpočet v členení podľa programov&amp;C&amp;"Arial,Normálne"&amp;10Obec Nesluša&amp;R&amp;"Arial,Normálne"&amp;10 2018 - 2020</oddHeader>
    <oddFooter>&amp;L&amp;"Arial,Normálne"&amp;10Príloha č. 1&amp;C&amp;"Arial,Normálne"&amp;10Návrh č. 1&amp;R&amp;"Arial,Normálne"&amp;10 15. 01. 2018</oddFooter>
  </headerFooter>
  <rowBreaks count="4" manualBreakCount="4">
    <brk id="22" man="true" max="16383" min="0"/>
    <brk id="40" man="true" max="16383" min="0"/>
    <brk id="73" man="true" max="16383" min="0"/>
    <brk id="116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603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D1" activeCellId="0" sqref="D1"/>
    </sheetView>
  </sheetViews>
  <sheetFormatPr defaultRowHeight="12.8" zeroHeight="false" outlineLevelRow="0" outlineLevelCol="0"/>
  <cols>
    <col collapsed="false" customWidth="true" hidden="true" outlineLevel="0" max="1" min="1" style="1" width="2.7"/>
    <col collapsed="false" customWidth="true" hidden="true" outlineLevel="0" max="2" min="2" style="1" width="3.11"/>
    <col collapsed="false" customWidth="true" hidden="true" outlineLevel="0" max="3" min="3" style="1" width="2.97"/>
    <col collapsed="false" customWidth="true" hidden="false" outlineLevel="0" max="4" min="4" style="1" width="11.61"/>
    <col collapsed="false" customWidth="true" hidden="false" outlineLevel="0" max="5" min="5" style="1" width="8.64"/>
    <col collapsed="false" customWidth="true" hidden="false" outlineLevel="0" max="6" min="6" style="1" width="18.09"/>
    <col collapsed="false" customWidth="true" hidden="false" outlineLevel="0" max="13" min="7" style="1" width="11.22"/>
    <col collapsed="false" customWidth="true" hidden="false" outlineLevel="0" max="1011" min="14" style="1" width="8.64"/>
    <col collapsed="false" customWidth="true" hidden="false" outlineLevel="0" max="1025" min="1012" style="2" width="8.64"/>
  </cols>
  <sheetData>
    <row r="1" customFormat="false" ht="12.8" hidden="false" customHeight="false" outlineLevel="0" collapsed="false">
      <c r="A1" s="1" t="s">
        <v>97</v>
      </c>
      <c r="B1" s="1" t="s">
        <v>98</v>
      </c>
      <c r="C1" s="1" t="s">
        <v>99</v>
      </c>
      <c r="D1" s="3" t="s">
        <v>100</v>
      </c>
      <c r="E1" s="4"/>
      <c r="F1" s="4"/>
      <c r="G1" s="4"/>
      <c r="H1" s="4"/>
      <c r="I1" s="4"/>
      <c r="J1" s="4"/>
      <c r="K1" s="4"/>
      <c r="L1" s="4"/>
      <c r="M1" s="4"/>
    </row>
    <row r="2" customFormat="false" ht="12.8" hidden="false" customHeight="false" outlineLevel="0" collapsed="false">
      <c r="D2" s="5"/>
      <c r="E2" s="5"/>
      <c r="F2" s="5"/>
      <c r="G2" s="6" t="s">
        <v>1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</row>
    <row r="3" customFormat="false" ht="12.8" hidden="false" customHeight="true" outlineLevel="0" collapsed="false">
      <c r="D3" s="48" t="s">
        <v>8</v>
      </c>
      <c r="E3" s="8" t="n">
        <v>111</v>
      </c>
      <c r="F3" s="8" t="s">
        <v>9</v>
      </c>
      <c r="G3" s="9" t="n">
        <f aca="false">G24+G143+G255+G426</f>
        <v>488245.51</v>
      </c>
      <c r="H3" s="9" t="n">
        <f aca="false">H24+H143+H255+H426</f>
        <v>513863.27</v>
      </c>
      <c r="I3" s="9" t="n">
        <f aca="false">I24+I143+I255+I426</f>
        <v>498523</v>
      </c>
      <c r="J3" s="9" t="n">
        <f aca="false">J24+J143+J255+J426</f>
        <v>492553</v>
      </c>
      <c r="K3" s="9" t="n">
        <f aca="false">K24+K143+K223+K255+K426</f>
        <v>648522</v>
      </c>
      <c r="L3" s="9" t="n">
        <f aca="false">L24+L143+L255+L426</f>
        <v>498556</v>
      </c>
      <c r="M3" s="9" t="n">
        <f aca="false">M24+M143+M255+M426</f>
        <v>491442</v>
      </c>
    </row>
    <row r="4" customFormat="false" ht="12.8" hidden="false" customHeight="false" outlineLevel="0" collapsed="false">
      <c r="D4" s="48"/>
      <c r="E4" s="8" t="n">
        <v>41</v>
      </c>
      <c r="F4" s="8" t="s">
        <v>10</v>
      </c>
      <c r="G4" s="9" t="n">
        <f aca="false">G25+G144+G194+G224+G256+G341+G427+G598</f>
        <v>681453.7</v>
      </c>
      <c r="H4" s="9" t="n">
        <f aca="false">H25+H144+H194+H224+H256+H341+H427+H598</f>
        <v>692101.23</v>
      </c>
      <c r="I4" s="9" t="n">
        <f aca="false">I25+I144+I194+I224+I256+I341+I427+I598</f>
        <v>764932</v>
      </c>
      <c r="J4" s="9" t="n">
        <f aca="false">J25+J144+J194+J224+J256+J341+J427+J598</f>
        <v>735134</v>
      </c>
      <c r="K4" s="9" t="n">
        <f aca="false">K25+K144+K194+K224+K256+K341+K427+K598</f>
        <v>777454</v>
      </c>
      <c r="L4" s="9" t="n">
        <f aca="false">L25+L144+L194+L224+L256+L341+L427+L598</f>
        <v>748291</v>
      </c>
      <c r="M4" s="9" t="n">
        <f aca="false">M25+M144+M194+M224+M256+M341+M427+M598</f>
        <v>765113</v>
      </c>
    </row>
    <row r="5" customFormat="false" ht="12.8" hidden="false" customHeight="false" outlineLevel="0" collapsed="false">
      <c r="D5" s="48"/>
      <c r="E5" s="8" t="n">
        <v>71</v>
      </c>
      <c r="F5" s="8" t="s">
        <v>11</v>
      </c>
      <c r="G5" s="9" t="n">
        <f aca="false">G257</f>
        <v>0</v>
      </c>
      <c r="H5" s="9" t="n">
        <f aca="false">H257</f>
        <v>700</v>
      </c>
      <c r="I5" s="9" t="n">
        <f aca="false">I257</f>
        <v>0</v>
      </c>
      <c r="J5" s="9" t="n">
        <f aca="false">J257</f>
        <v>1400</v>
      </c>
      <c r="K5" s="9" t="n">
        <f aca="false">K257</f>
        <v>1400</v>
      </c>
      <c r="L5" s="9" t="n">
        <f aca="false">L257</f>
        <v>1400</v>
      </c>
      <c r="M5" s="9" t="n">
        <f aca="false">M257</f>
        <v>1400</v>
      </c>
    </row>
    <row r="6" customFormat="false" ht="12.8" hidden="false" customHeight="false" outlineLevel="0" collapsed="false">
      <c r="D6" s="48"/>
      <c r="E6" s="8" t="n">
        <v>72</v>
      </c>
      <c r="F6" s="8" t="s">
        <v>12</v>
      </c>
      <c r="G6" s="9" t="n">
        <f aca="false">G26+G145+G195+G258+G428</f>
        <v>0</v>
      </c>
      <c r="H6" s="9" t="n">
        <f aca="false">H26+H145+H195+H258+H428</f>
        <v>0</v>
      </c>
      <c r="I6" s="9" t="n">
        <f aca="false">I26+I145+I195+I258+I428</f>
        <v>0</v>
      </c>
      <c r="J6" s="9" t="n">
        <f aca="false">J26+J145+J195+J258+J428</f>
        <v>0</v>
      </c>
      <c r="K6" s="9" t="n">
        <f aca="false">K26+K145+K195+K258+K428</f>
        <v>37970</v>
      </c>
      <c r="L6" s="9" t="n">
        <f aca="false">L26+L145+L195+L258+L428</f>
        <v>37970</v>
      </c>
      <c r="M6" s="9" t="n">
        <f aca="false">M26+M145+M195+M258+M428</f>
        <v>37790</v>
      </c>
    </row>
    <row r="7" customFormat="false" ht="12.8" hidden="false" customHeight="false" outlineLevel="0" collapsed="false">
      <c r="D7" s="48"/>
      <c r="E7" s="8"/>
      <c r="F7" s="10" t="s">
        <v>101</v>
      </c>
      <c r="G7" s="11" t="n">
        <f aca="false">SUM(G3:G6)</f>
        <v>1169699.21</v>
      </c>
      <c r="H7" s="11" t="n">
        <f aca="false">SUM(H3:H6)</f>
        <v>1206664.5</v>
      </c>
      <c r="I7" s="11" t="n">
        <f aca="false">SUM(I3:I6)</f>
        <v>1263455</v>
      </c>
      <c r="J7" s="11" t="n">
        <f aca="false">SUM(J3:J6)</f>
        <v>1229087</v>
      </c>
      <c r="K7" s="11" t="n">
        <f aca="false">SUM(K3:K6)</f>
        <v>1465346</v>
      </c>
      <c r="L7" s="11" t="n">
        <f aca="false">SUM(L3:L6)</f>
        <v>1286217</v>
      </c>
      <c r="M7" s="11" t="n">
        <f aca="false">SUM(M3:M6)</f>
        <v>1295745</v>
      </c>
    </row>
    <row r="8" customFormat="false" ht="12.8" hidden="false" customHeight="false" outlineLevel="0" collapsed="false">
      <c r="D8" s="48"/>
      <c r="E8" s="8" t="n">
        <v>111</v>
      </c>
      <c r="F8" s="8" t="s">
        <v>9</v>
      </c>
      <c r="G8" s="9" t="n">
        <f aca="false">G478</f>
        <v>10000</v>
      </c>
      <c r="H8" s="9" t="n">
        <f aca="false">H478</f>
        <v>50000</v>
      </c>
      <c r="I8" s="9" t="n">
        <f aca="false">I478</f>
        <v>1505300</v>
      </c>
      <c r="J8" s="9" t="n">
        <f aca="false">J478</f>
        <v>0</v>
      </c>
      <c r="K8" s="9" t="n">
        <f aca="false">K478</f>
        <v>1689000</v>
      </c>
      <c r="L8" s="9" t="n">
        <f aca="false">L478</f>
        <v>0</v>
      </c>
      <c r="M8" s="9" t="n">
        <f aca="false">M478</f>
        <v>0</v>
      </c>
    </row>
    <row r="9" customFormat="false" ht="12.8" hidden="false" customHeight="false" outlineLevel="0" collapsed="false">
      <c r="D9" s="48"/>
      <c r="E9" s="8" t="n">
        <v>41</v>
      </c>
      <c r="F9" s="8" t="s">
        <v>10</v>
      </c>
      <c r="G9" s="9" t="n">
        <f aca="false">G479</f>
        <v>12262.35</v>
      </c>
      <c r="H9" s="9" t="n">
        <f aca="false">H479</f>
        <v>279817.53</v>
      </c>
      <c r="I9" s="9" t="n">
        <f aca="false">I479</f>
        <v>409903</v>
      </c>
      <c r="J9" s="9" t="n">
        <f aca="false">J479</f>
        <v>275897</v>
      </c>
      <c r="K9" s="9" t="n">
        <f aca="false">K479</f>
        <v>687000</v>
      </c>
      <c r="L9" s="9" t="n">
        <f aca="false">L479</f>
        <v>368492</v>
      </c>
      <c r="M9" s="9" t="n">
        <f aca="false">M479</f>
        <v>357464</v>
      </c>
    </row>
    <row r="10" customFormat="false" ht="12.8" hidden="false" customHeight="false" outlineLevel="0" collapsed="false">
      <c r="D10" s="48"/>
      <c r="E10" s="8" t="n">
        <v>52</v>
      </c>
      <c r="F10" s="8" t="s">
        <v>15</v>
      </c>
      <c r="G10" s="9" t="n">
        <f aca="false">G480</f>
        <v>0</v>
      </c>
      <c r="H10" s="9" t="n">
        <f aca="false">H480</f>
        <v>0</v>
      </c>
      <c r="I10" s="9" t="n">
        <f aca="false">I480</f>
        <v>60000</v>
      </c>
      <c r="J10" s="9" t="n">
        <f aca="false">J480</f>
        <v>0</v>
      </c>
      <c r="K10" s="9" t="n">
        <f aca="false">K480</f>
        <v>0</v>
      </c>
      <c r="L10" s="9" t="n">
        <f aca="false">L480</f>
        <v>0</v>
      </c>
      <c r="M10" s="9" t="n">
        <f aca="false">M480</f>
        <v>0</v>
      </c>
    </row>
    <row r="11" customFormat="false" ht="12.8" hidden="false" customHeight="false" outlineLevel="0" collapsed="false">
      <c r="D11" s="48"/>
      <c r="E11" s="8"/>
      <c r="F11" s="10" t="s">
        <v>102</v>
      </c>
      <c r="G11" s="11" t="n">
        <f aca="false">SUM(G8:G10)</f>
        <v>22262.35</v>
      </c>
      <c r="H11" s="11" t="n">
        <f aca="false">SUM(H8:H10)</f>
        <v>329817.53</v>
      </c>
      <c r="I11" s="11" t="n">
        <f aca="false">SUM(I8:I10)</f>
        <v>1975203</v>
      </c>
      <c r="J11" s="11" t="n">
        <f aca="false">SUM(J8:J10)</f>
        <v>275897</v>
      </c>
      <c r="K11" s="11" t="n">
        <f aca="false">SUM(K8:K10)</f>
        <v>2376000</v>
      </c>
      <c r="L11" s="11" t="n">
        <f aca="false">SUM(L8:L10)</f>
        <v>368492</v>
      </c>
      <c r="M11" s="11" t="n">
        <f aca="false">SUM(M8:M10)</f>
        <v>357464</v>
      </c>
    </row>
    <row r="12" customFormat="false" ht="12.8" hidden="false" customHeight="false" outlineLevel="0" collapsed="false">
      <c r="D12" s="48"/>
      <c r="E12" s="8" t="n">
        <v>41</v>
      </c>
      <c r="F12" s="8" t="s">
        <v>10</v>
      </c>
      <c r="G12" s="9" t="n">
        <f aca="false">G599</f>
        <v>12054.31</v>
      </c>
      <c r="H12" s="9" t="n">
        <f aca="false">H599</f>
        <v>4218.93</v>
      </c>
      <c r="I12" s="9" t="n">
        <f aca="false">I599</f>
        <v>20000</v>
      </c>
      <c r="J12" s="9" t="n">
        <f aca="false">J599</f>
        <v>0</v>
      </c>
      <c r="K12" s="9" t="n">
        <f aca="false">K599</f>
        <v>0</v>
      </c>
      <c r="L12" s="9" t="n">
        <f aca="false">L599</f>
        <v>0</v>
      </c>
      <c r="M12" s="9" t="n">
        <f aca="false">M599</f>
        <v>0</v>
      </c>
    </row>
    <row r="13" customFormat="false" ht="12.8" hidden="false" customHeight="false" outlineLevel="0" collapsed="false">
      <c r="D13" s="48"/>
      <c r="E13" s="8" t="n">
        <v>71</v>
      </c>
      <c r="F13" s="8" t="s">
        <v>11</v>
      </c>
      <c r="G13" s="9" t="n">
        <f aca="false">G593</f>
        <v>0</v>
      </c>
      <c r="H13" s="9" t="n">
        <f aca="false">H593</f>
        <v>0</v>
      </c>
      <c r="I13" s="9" t="n">
        <f aca="false">I593</f>
        <v>0</v>
      </c>
      <c r="J13" s="9" t="n">
        <f aca="false">J593</f>
        <v>0</v>
      </c>
      <c r="K13" s="9" t="n">
        <f aca="false">K593</f>
        <v>16000</v>
      </c>
      <c r="L13" s="9" t="n">
        <f aca="false">L593</f>
        <v>0</v>
      </c>
      <c r="M13" s="9" t="n">
        <f aca="false">M593</f>
        <v>0</v>
      </c>
    </row>
    <row r="14" customFormat="false" ht="12.8" hidden="false" customHeight="false" outlineLevel="0" collapsed="false">
      <c r="D14" s="48"/>
      <c r="E14" s="8"/>
      <c r="F14" s="10" t="s">
        <v>16</v>
      </c>
      <c r="G14" s="11" t="n">
        <f aca="false">SUM(G12:G13)</f>
        <v>12054.31</v>
      </c>
      <c r="H14" s="11" t="n">
        <f aca="false">SUM(H12:H13)</f>
        <v>4218.93</v>
      </c>
      <c r="I14" s="11" t="n">
        <f aca="false">SUM(I12:I13)</f>
        <v>20000</v>
      </c>
      <c r="J14" s="11" t="n">
        <f aca="false">SUM(J12:J13)</f>
        <v>0</v>
      </c>
      <c r="K14" s="11" t="n">
        <f aca="false">SUM(K12:K13)</f>
        <v>16000</v>
      </c>
      <c r="L14" s="11" t="n">
        <f aca="false">SUM(L12:L13)</f>
        <v>0</v>
      </c>
      <c r="M14" s="11" t="n">
        <f aca="false">SUM(M12:M13)</f>
        <v>0</v>
      </c>
    </row>
    <row r="15" customFormat="false" ht="12.8" hidden="false" customHeight="false" outlineLevel="0" collapsed="false">
      <c r="D15" s="48"/>
      <c r="E15" s="8" t="n">
        <v>111</v>
      </c>
      <c r="F15" s="8" t="s">
        <v>9</v>
      </c>
      <c r="G15" s="9" t="n">
        <f aca="false">G3+G8</f>
        <v>498245.51</v>
      </c>
      <c r="H15" s="9" t="n">
        <f aca="false">H3+H8</f>
        <v>563863.27</v>
      </c>
      <c r="I15" s="9" t="n">
        <f aca="false">I3+I8</f>
        <v>2003823</v>
      </c>
      <c r="J15" s="9" t="n">
        <f aca="false">J3+J8</f>
        <v>492553</v>
      </c>
      <c r="K15" s="9" t="n">
        <f aca="false">K3+K8</f>
        <v>2337522</v>
      </c>
      <c r="L15" s="9" t="n">
        <f aca="false">L3+L8</f>
        <v>498556</v>
      </c>
      <c r="M15" s="9" t="n">
        <f aca="false">M3+M8</f>
        <v>491442</v>
      </c>
    </row>
    <row r="16" customFormat="false" ht="12.8" hidden="false" customHeight="false" outlineLevel="0" collapsed="false">
      <c r="D16" s="48"/>
      <c r="E16" s="8" t="n">
        <v>41</v>
      </c>
      <c r="F16" s="8" t="s">
        <v>10</v>
      </c>
      <c r="G16" s="9" t="n">
        <f aca="false">G4+G9+G12</f>
        <v>705770.36</v>
      </c>
      <c r="H16" s="9" t="n">
        <f aca="false">H4+H9+H12</f>
        <v>976137.69</v>
      </c>
      <c r="I16" s="9" t="n">
        <f aca="false">I4+I9+I12</f>
        <v>1194835</v>
      </c>
      <c r="J16" s="9" t="n">
        <f aca="false">J4+J9+J12</f>
        <v>1011031</v>
      </c>
      <c r="K16" s="9" t="n">
        <f aca="false">K4+K9+K12</f>
        <v>1464454</v>
      </c>
      <c r="L16" s="9" t="n">
        <f aca="false">L4+L9+L12</f>
        <v>1116783</v>
      </c>
      <c r="M16" s="9" t="n">
        <f aca="false">M4+M9+M12</f>
        <v>1122577</v>
      </c>
    </row>
    <row r="17" customFormat="false" ht="12.8" hidden="false" customHeight="false" outlineLevel="0" collapsed="false">
      <c r="D17" s="48"/>
      <c r="E17" s="8" t="n">
        <v>52</v>
      </c>
      <c r="F17" s="8" t="s">
        <v>15</v>
      </c>
      <c r="G17" s="9" t="n">
        <f aca="false">G10</f>
        <v>0</v>
      </c>
      <c r="H17" s="9" t="n">
        <f aca="false">H10</f>
        <v>0</v>
      </c>
      <c r="I17" s="9" t="n">
        <f aca="false">I10</f>
        <v>60000</v>
      </c>
      <c r="J17" s="9" t="n">
        <f aca="false">J10</f>
        <v>0</v>
      </c>
      <c r="K17" s="9" t="n">
        <f aca="false">K10</f>
        <v>0</v>
      </c>
      <c r="L17" s="9" t="n">
        <f aca="false">L10</f>
        <v>0</v>
      </c>
      <c r="M17" s="9" t="n">
        <f aca="false">M10</f>
        <v>0</v>
      </c>
    </row>
    <row r="18" customFormat="false" ht="12.8" hidden="false" customHeight="false" outlineLevel="0" collapsed="false">
      <c r="D18" s="48"/>
      <c r="E18" s="8" t="n">
        <v>71</v>
      </c>
      <c r="F18" s="8" t="s">
        <v>11</v>
      </c>
      <c r="G18" s="9" t="n">
        <f aca="false">G5+G13</f>
        <v>0</v>
      </c>
      <c r="H18" s="9" t="n">
        <f aca="false">H5+H13</f>
        <v>700</v>
      </c>
      <c r="I18" s="9" t="n">
        <f aca="false">I5+I13</f>
        <v>0</v>
      </c>
      <c r="J18" s="9" t="n">
        <f aca="false">J5+J13</f>
        <v>1400</v>
      </c>
      <c r="K18" s="9" t="n">
        <f aca="false">K5+K13</f>
        <v>17400</v>
      </c>
      <c r="L18" s="9" t="n">
        <f aca="false">L5+L13</f>
        <v>1400</v>
      </c>
      <c r="M18" s="9" t="n">
        <f aca="false">M5+M13</f>
        <v>1400</v>
      </c>
    </row>
    <row r="19" customFormat="false" ht="12.8" hidden="false" customHeight="false" outlineLevel="0" collapsed="false">
      <c r="D19" s="48"/>
      <c r="E19" s="8" t="n">
        <v>72</v>
      </c>
      <c r="F19" s="8" t="s">
        <v>12</v>
      </c>
      <c r="G19" s="9" t="n">
        <f aca="false">G6</f>
        <v>0</v>
      </c>
      <c r="H19" s="9" t="n">
        <f aca="false">H6</f>
        <v>0</v>
      </c>
      <c r="I19" s="9" t="n">
        <f aca="false">I6</f>
        <v>0</v>
      </c>
      <c r="J19" s="9" t="n">
        <f aca="false">J6</f>
        <v>0</v>
      </c>
      <c r="K19" s="9" t="n">
        <f aca="false">K6</f>
        <v>37970</v>
      </c>
      <c r="L19" s="9" t="n">
        <f aca="false">L6</f>
        <v>37970</v>
      </c>
      <c r="M19" s="9" t="n">
        <f aca="false">M6</f>
        <v>37790</v>
      </c>
    </row>
    <row r="20" customFormat="false" ht="12.8" hidden="false" customHeight="false" outlineLevel="0" collapsed="false">
      <c r="D20" s="12"/>
      <c r="E20" s="13"/>
      <c r="F20" s="10" t="s">
        <v>103</v>
      </c>
      <c r="G20" s="11" t="n">
        <f aca="false">SUM(G15:G19)</f>
        <v>1204015.87</v>
      </c>
      <c r="H20" s="11" t="n">
        <f aca="false">SUM(H15:H19)</f>
        <v>1540700.96</v>
      </c>
      <c r="I20" s="11" t="n">
        <f aca="false">SUM(I15:I19)</f>
        <v>3258658</v>
      </c>
      <c r="J20" s="11" t="n">
        <f aca="false">SUM(J15:J19)</f>
        <v>1504984</v>
      </c>
      <c r="K20" s="11" t="n">
        <f aca="false">SUM(K15:K19)</f>
        <v>3857346</v>
      </c>
      <c r="L20" s="11" t="n">
        <f aca="false">SUM(L15:L19)</f>
        <v>1654709</v>
      </c>
      <c r="M20" s="11" t="n">
        <f aca="false">SUM(M15:M19)</f>
        <v>1653209</v>
      </c>
    </row>
    <row r="22" customFormat="false" ht="12.8" hidden="false" customHeight="false" outlineLevel="0" collapsed="false">
      <c r="D22" s="14" t="s">
        <v>104</v>
      </c>
      <c r="E22" s="14"/>
      <c r="F22" s="14"/>
      <c r="G22" s="14"/>
      <c r="H22" s="14"/>
      <c r="I22" s="14"/>
      <c r="J22" s="14"/>
      <c r="K22" s="14"/>
      <c r="L22" s="14"/>
      <c r="M22" s="14"/>
    </row>
    <row r="23" customFormat="false" ht="12.8" hidden="false" customHeight="false" outlineLevel="0" collapsed="false">
      <c r="D23" s="5"/>
      <c r="E23" s="5"/>
      <c r="F23" s="5"/>
      <c r="G23" s="6" t="s">
        <v>1</v>
      </c>
      <c r="H23" s="6" t="s">
        <v>2</v>
      </c>
      <c r="I23" s="6" t="s">
        <v>3</v>
      </c>
      <c r="J23" s="6" t="s">
        <v>4</v>
      </c>
      <c r="K23" s="6" t="s">
        <v>5</v>
      </c>
      <c r="L23" s="6" t="s">
        <v>6</v>
      </c>
      <c r="M23" s="6" t="s">
        <v>7</v>
      </c>
    </row>
    <row r="24" customFormat="false" ht="12.8" hidden="false" customHeight="false" outlineLevel="0" collapsed="false">
      <c r="A24" s="1" t="n">
        <v>1</v>
      </c>
      <c r="D24" s="49" t="s">
        <v>8</v>
      </c>
      <c r="E24" s="16" t="n">
        <v>111</v>
      </c>
      <c r="F24" s="16" t="s">
        <v>90</v>
      </c>
      <c r="G24" s="17" t="n">
        <f aca="false">G31+G115+G139</f>
        <v>9258.61</v>
      </c>
      <c r="H24" s="17" t="n">
        <f aca="false">H31+H115+H139</f>
        <v>10335.49</v>
      </c>
      <c r="I24" s="17" t="n">
        <f aca="false">I31+I115+I139</f>
        <v>10618</v>
      </c>
      <c r="J24" s="17" t="n">
        <f aca="false">J31+J115+J139</f>
        <v>10115</v>
      </c>
      <c r="K24" s="17" t="n">
        <f aca="false">K31+K115+K139</f>
        <v>10266</v>
      </c>
      <c r="L24" s="17" t="n">
        <f aca="false">L31+L115+L139</f>
        <v>11766</v>
      </c>
      <c r="M24" s="17" t="n">
        <f aca="false">M31+M115+M139</f>
        <v>10266</v>
      </c>
    </row>
    <row r="25" customFormat="false" ht="12.8" hidden="false" customHeight="false" outlineLevel="0" collapsed="false">
      <c r="A25" s="1" t="n">
        <v>1</v>
      </c>
      <c r="D25" s="49"/>
      <c r="E25" s="16" t="n">
        <v>41</v>
      </c>
      <c r="F25" s="16" t="s">
        <v>10</v>
      </c>
      <c r="G25" s="17" t="n">
        <f aca="false">G32+G119+G128</f>
        <v>215078.16</v>
      </c>
      <c r="H25" s="17" t="n">
        <f aca="false">H32+H119+H128</f>
        <v>206016.96</v>
      </c>
      <c r="I25" s="17" t="n">
        <f aca="false">I32+I119+I128</f>
        <v>234504</v>
      </c>
      <c r="J25" s="17" t="n">
        <f aca="false">J32+J119+J128</f>
        <v>224062</v>
      </c>
      <c r="K25" s="17" t="n">
        <f aca="false">K32+K119+K128</f>
        <v>223697</v>
      </c>
      <c r="L25" s="17" t="n">
        <f aca="false">L32+L119+L128</f>
        <v>223639</v>
      </c>
      <c r="M25" s="17" t="n">
        <f aca="false">M32+M119+M128</f>
        <v>228959</v>
      </c>
    </row>
    <row r="26" customFormat="false" ht="12.8" hidden="false" customHeight="false" outlineLevel="0" collapsed="false">
      <c r="D26" s="49"/>
      <c r="E26" s="16" t="n">
        <v>72</v>
      </c>
      <c r="F26" s="16" t="s">
        <v>12</v>
      </c>
      <c r="G26" s="17" t="n">
        <f aca="false">G33</f>
        <v>0</v>
      </c>
      <c r="H26" s="17" t="n">
        <f aca="false">H33</f>
        <v>0</v>
      </c>
      <c r="I26" s="17" t="n">
        <f aca="false">I33</f>
        <v>0</v>
      </c>
      <c r="J26" s="17" t="n">
        <f aca="false">J33</f>
        <v>0</v>
      </c>
      <c r="K26" s="17" t="n">
        <f aca="false">K33</f>
        <v>825</v>
      </c>
      <c r="L26" s="17" t="n">
        <f aca="false">L33</f>
        <v>825</v>
      </c>
      <c r="M26" s="17" t="n">
        <f aca="false">M33</f>
        <v>825</v>
      </c>
    </row>
    <row r="27" customFormat="false" ht="12.8" hidden="false" customHeight="false" outlineLevel="0" collapsed="false">
      <c r="A27" s="1" t="n">
        <v>1</v>
      </c>
      <c r="D27" s="12"/>
      <c r="E27" s="13"/>
      <c r="F27" s="18" t="s">
        <v>103</v>
      </c>
      <c r="G27" s="19" t="n">
        <f aca="false">SUM(G24:G26)</f>
        <v>224336.77</v>
      </c>
      <c r="H27" s="19" t="n">
        <f aca="false">SUM(H24:H26)</f>
        <v>216352.45</v>
      </c>
      <c r="I27" s="19" t="n">
        <f aca="false">SUM(I24:I26)</f>
        <v>245122</v>
      </c>
      <c r="J27" s="19" t="n">
        <f aca="false">SUM(J24:J26)</f>
        <v>234177</v>
      </c>
      <c r="K27" s="19" t="n">
        <f aca="false">SUM(K24:K26)</f>
        <v>234788</v>
      </c>
      <c r="L27" s="19" t="n">
        <f aca="false">SUM(L24:L26)</f>
        <v>236230</v>
      </c>
      <c r="M27" s="19" t="n">
        <f aca="false">SUM(M24:M26)</f>
        <v>240050</v>
      </c>
    </row>
    <row r="29" customFormat="false" ht="12.8" hidden="false" customHeight="false" outlineLevel="0" collapsed="false">
      <c r="D29" s="20" t="s">
        <v>105</v>
      </c>
      <c r="E29" s="20"/>
      <c r="F29" s="20"/>
      <c r="G29" s="20"/>
      <c r="H29" s="20"/>
      <c r="I29" s="20"/>
      <c r="J29" s="20"/>
      <c r="K29" s="20"/>
      <c r="L29" s="20"/>
      <c r="M29" s="20"/>
    </row>
    <row r="30" customFormat="false" ht="12.8" hidden="false" customHeight="false" outlineLevel="0" collapsed="false">
      <c r="D30" s="6"/>
      <c r="E30" s="6"/>
      <c r="F30" s="6"/>
      <c r="G30" s="6" t="s">
        <v>1</v>
      </c>
      <c r="H30" s="6" t="s">
        <v>2</v>
      </c>
      <c r="I30" s="6" t="s">
        <v>3</v>
      </c>
      <c r="J30" s="6" t="s">
        <v>4</v>
      </c>
      <c r="K30" s="6" t="s">
        <v>5</v>
      </c>
      <c r="L30" s="6" t="s">
        <v>6</v>
      </c>
      <c r="M30" s="6" t="s">
        <v>7</v>
      </c>
    </row>
    <row r="31" customFormat="false" ht="12.8" hidden="false" customHeight="false" outlineLevel="0" collapsed="false">
      <c r="A31" s="1" t="n">
        <v>1</v>
      </c>
      <c r="B31" s="1" t="n">
        <v>1</v>
      </c>
      <c r="D31" s="21" t="s">
        <v>8</v>
      </c>
      <c r="E31" s="8" t="n">
        <v>111</v>
      </c>
      <c r="F31" s="8" t="s">
        <v>90</v>
      </c>
      <c r="G31" s="9" t="n">
        <f aca="false">G49+G102</f>
        <v>5042.6</v>
      </c>
      <c r="H31" s="9" t="n">
        <f aca="false">H49+H102</f>
        <v>5164.85</v>
      </c>
      <c r="I31" s="9" t="n">
        <f aca="false">I49+I102</f>
        <v>5252</v>
      </c>
      <c r="J31" s="9" t="n">
        <f aca="false">J49+J102</f>
        <v>5850</v>
      </c>
      <c r="K31" s="9" t="n">
        <f aca="false">K49+K102</f>
        <v>5831</v>
      </c>
      <c r="L31" s="9" t="n">
        <f aca="false">L49+L102</f>
        <v>5831</v>
      </c>
      <c r="M31" s="9" t="n">
        <f aca="false">M49+M102</f>
        <v>5831</v>
      </c>
    </row>
    <row r="32" customFormat="false" ht="12.8" hidden="false" customHeight="false" outlineLevel="0" collapsed="false">
      <c r="D32" s="21"/>
      <c r="E32" s="8" t="n">
        <v>41</v>
      </c>
      <c r="F32" s="8" t="s">
        <v>10</v>
      </c>
      <c r="G32" s="9" t="n">
        <f aca="false">G42+G54+G64+G73+G86+G95+G107</f>
        <v>202158.88</v>
      </c>
      <c r="H32" s="9" t="n">
        <f aca="false">H42+H54+H64+H73+H86+H95+H107</f>
        <v>185918.53</v>
      </c>
      <c r="I32" s="9" t="n">
        <f aca="false">I42+I54+I64+I73+I86+I95+I107</f>
        <v>214277</v>
      </c>
      <c r="J32" s="9" t="n">
        <f aca="false">J42+J54+J64+J73+J86+J95+J107</f>
        <v>209486</v>
      </c>
      <c r="K32" s="9" t="n">
        <f aca="false">K42+K54+K64+K73+K86+K95+K107</f>
        <v>203528</v>
      </c>
      <c r="L32" s="9" t="n">
        <f aca="false">L42+L54+L64+L73+L86+L95+L107</f>
        <v>203470</v>
      </c>
      <c r="M32" s="9" t="n">
        <f aca="false">M42+M54+M64+M73+M86+M95+M107</f>
        <v>208790</v>
      </c>
    </row>
    <row r="33" customFormat="false" ht="12.8" hidden="false" customHeight="false" outlineLevel="0" collapsed="false">
      <c r="A33" s="1" t="n">
        <v>1</v>
      </c>
      <c r="B33" s="1" t="n">
        <v>1</v>
      </c>
      <c r="D33" s="21"/>
      <c r="E33" s="8" t="n">
        <v>72</v>
      </c>
      <c r="F33" s="8" t="s">
        <v>12</v>
      </c>
      <c r="G33" s="9" t="n">
        <f aca="false">G56+G66+G109</f>
        <v>0</v>
      </c>
      <c r="H33" s="9" t="n">
        <f aca="false">H56+H66+H109</f>
        <v>0</v>
      </c>
      <c r="I33" s="9" t="n">
        <f aca="false">I56+I66+I109</f>
        <v>0</v>
      </c>
      <c r="J33" s="9" t="n">
        <f aca="false">J56+J66+J109</f>
        <v>0</v>
      </c>
      <c r="K33" s="9" t="n">
        <f aca="false">K56+K66+K109</f>
        <v>825</v>
      </c>
      <c r="L33" s="9" t="n">
        <f aca="false">L56+L66+L109</f>
        <v>825</v>
      </c>
      <c r="M33" s="9" t="n">
        <f aca="false">M56+M66+M109</f>
        <v>825</v>
      </c>
    </row>
    <row r="34" customFormat="false" ht="12.8" hidden="false" customHeight="false" outlineLevel="0" collapsed="false">
      <c r="A34" s="1" t="n">
        <v>1</v>
      </c>
      <c r="B34" s="1" t="n">
        <v>1</v>
      </c>
      <c r="D34" s="12"/>
      <c r="E34" s="13"/>
      <c r="F34" s="10" t="s">
        <v>103</v>
      </c>
      <c r="G34" s="11" t="n">
        <f aca="false">SUM(G31:G33)</f>
        <v>207201.48</v>
      </c>
      <c r="H34" s="11" t="n">
        <f aca="false">SUM(H31:H33)</f>
        <v>191083.38</v>
      </c>
      <c r="I34" s="11" t="n">
        <f aca="false">SUM(I31:I33)</f>
        <v>219529</v>
      </c>
      <c r="J34" s="11" t="n">
        <f aca="false">SUM(J31:J33)</f>
        <v>215336</v>
      </c>
      <c r="K34" s="11" t="n">
        <f aca="false">SUM(K31:K33)</f>
        <v>210184</v>
      </c>
      <c r="L34" s="11" t="n">
        <f aca="false">SUM(L31:L33)</f>
        <v>210126</v>
      </c>
      <c r="M34" s="11" t="n">
        <f aca="false">SUM(M31:M33)</f>
        <v>215446</v>
      </c>
    </row>
    <row r="36" customFormat="false" ht="12.8" hidden="false" customHeight="false" outlineLevel="0" collapsed="false">
      <c r="D36" s="41" t="s">
        <v>106</v>
      </c>
      <c r="E36" s="41"/>
      <c r="F36" s="41"/>
      <c r="G36" s="41"/>
      <c r="H36" s="41"/>
      <c r="I36" s="41"/>
      <c r="J36" s="41"/>
      <c r="K36" s="41"/>
      <c r="L36" s="41"/>
      <c r="M36" s="41"/>
    </row>
    <row r="37" customFormat="false" ht="12.8" hidden="false" customHeight="false" outlineLevel="0" collapsed="false">
      <c r="D37" s="6" t="s">
        <v>20</v>
      </c>
      <c r="E37" s="6" t="s">
        <v>21</v>
      </c>
      <c r="F37" s="6" t="s">
        <v>22</v>
      </c>
      <c r="G37" s="6" t="s">
        <v>1</v>
      </c>
      <c r="H37" s="6" t="s">
        <v>2</v>
      </c>
      <c r="I37" s="6" t="s">
        <v>3</v>
      </c>
      <c r="J37" s="6" t="s">
        <v>4</v>
      </c>
      <c r="K37" s="6" t="s">
        <v>5</v>
      </c>
      <c r="L37" s="6" t="s">
        <v>6</v>
      </c>
      <c r="M37" s="6" t="s">
        <v>7</v>
      </c>
    </row>
    <row r="38" customFormat="false" ht="12.8" hidden="false" customHeight="false" outlineLevel="0" collapsed="false">
      <c r="A38" s="1" t="n">
        <v>1</v>
      </c>
      <c r="B38" s="1" t="n">
        <v>1</v>
      </c>
      <c r="C38" s="1" t="n">
        <v>1</v>
      </c>
      <c r="D38" s="24" t="s">
        <v>107</v>
      </c>
      <c r="E38" s="8" t="n">
        <v>610</v>
      </c>
      <c r="F38" s="8" t="s">
        <v>108</v>
      </c>
      <c r="G38" s="9" t="n">
        <v>28444.91</v>
      </c>
      <c r="H38" s="9" t="n">
        <v>28464.29</v>
      </c>
      <c r="I38" s="9" t="n">
        <v>28430</v>
      </c>
      <c r="J38" s="9" t="n">
        <v>28450</v>
      </c>
      <c r="K38" s="9" t="n">
        <f aca="false">J38</f>
        <v>28450</v>
      </c>
      <c r="L38" s="9" t="n">
        <f aca="false">K38</f>
        <v>28450</v>
      </c>
      <c r="M38" s="9" t="n">
        <f aca="false">L38</f>
        <v>28450</v>
      </c>
    </row>
    <row r="39" customFormat="false" ht="12.8" hidden="false" customHeight="false" outlineLevel="0" collapsed="false">
      <c r="A39" s="1" t="n">
        <v>1</v>
      </c>
      <c r="B39" s="1" t="n">
        <v>1</v>
      </c>
      <c r="C39" s="1" t="n">
        <v>1</v>
      </c>
      <c r="D39" s="24"/>
      <c r="E39" s="8" t="n">
        <v>620</v>
      </c>
      <c r="F39" s="8" t="s">
        <v>109</v>
      </c>
      <c r="G39" s="9" t="n">
        <v>12391.13</v>
      </c>
      <c r="H39" s="9" t="n">
        <v>12861.72</v>
      </c>
      <c r="I39" s="9" t="n">
        <v>12816</v>
      </c>
      <c r="J39" s="9" t="n">
        <v>11988</v>
      </c>
      <c r="K39" s="9" t="n">
        <f aca="false">J39</f>
        <v>11988</v>
      </c>
      <c r="L39" s="9" t="n">
        <f aca="false">K39</f>
        <v>11988</v>
      </c>
      <c r="M39" s="9" t="n">
        <f aca="false">L39</f>
        <v>11988</v>
      </c>
    </row>
    <row r="40" customFormat="false" ht="12.8" hidden="false" customHeight="false" outlineLevel="0" collapsed="false">
      <c r="A40" s="1" t="n">
        <v>1</v>
      </c>
      <c r="B40" s="1" t="n">
        <v>1</v>
      </c>
      <c r="C40" s="1" t="n">
        <v>1</v>
      </c>
      <c r="D40" s="24"/>
      <c r="E40" s="8" t="n">
        <v>630</v>
      </c>
      <c r="F40" s="8" t="s">
        <v>110</v>
      </c>
      <c r="G40" s="9" t="n">
        <v>5767.31</v>
      </c>
      <c r="H40" s="9" t="n">
        <v>9574.24</v>
      </c>
      <c r="I40" s="9" t="n">
        <v>10554</v>
      </c>
      <c r="J40" s="9" t="n">
        <v>8555</v>
      </c>
      <c r="K40" s="25" t="n">
        <v>8942</v>
      </c>
      <c r="L40" s="9" t="n">
        <f aca="false">K40</f>
        <v>8942</v>
      </c>
      <c r="M40" s="9" t="n">
        <f aca="false">L40</f>
        <v>8942</v>
      </c>
    </row>
    <row r="41" customFormat="false" ht="12.8" hidden="false" customHeight="false" outlineLevel="0" collapsed="false">
      <c r="A41" s="1" t="n">
        <v>1</v>
      </c>
      <c r="B41" s="1" t="n">
        <v>1</v>
      </c>
      <c r="C41" s="1" t="n">
        <v>1</v>
      </c>
      <c r="D41" s="24"/>
      <c r="E41" s="8" t="n">
        <v>640</v>
      </c>
      <c r="F41" s="8" t="s">
        <v>111</v>
      </c>
      <c r="G41" s="9" t="n">
        <v>6792.35</v>
      </c>
      <c r="H41" s="9" t="n">
        <v>0</v>
      </c>
      <c r="I41" s="9" t="n">
        <v>0</v>
      </c>
      <c r="J41" s="9" t="n">
        <v>0</v>
      </c>
      <c r="K41" s="9" t="n">
        <v>0</v>
      </c>
      <c r="L41" s="9" t="n">
        <f aca="false">K41</f>
        <v>0</v>
      </c>
      <c r="M41" s="9" t="n">
        <f aca="false">L41</f>
        <v>0</v>
      </c>
    </row>
    <row r="42" customFormat="false" ht="12.8" hidden="false" customHeight="false" outlineLevel="0" collapsed="false">
      <c r="A42" s="1" t="n">
        <v>1</v>
      </c>
      <c r="B42" s="1" t="n">
        <v>1</v>
      </c>
      <c r="C42" s="1" t="n">
        <v>1</v>
      </c>
      <c r="D42" s="45" t="s">
        <v>8</v>
      </c>
      <c r="E42" s="10" t="n">
        <v>41</v>
      </c>
      <c r="F42" s="10" t="s">
        <v>10</v>
      </c>
      <c r="G42" s="11" t="n">
        <f aca="false">SUM(G38:G41)</f>
        <v>53395.7</v>
      </c>
      <c r="H42" s="11" t="n">
        <f aca="false">SUM(H38:H41)</f>
        <v>50900.25</v>
      </c>
      <c r="I42" s="11" t="n">
        <f aca="false">SUM(I38:I41)</f>
        <v>51800</v>
      </c>
      <c r="J42" s="11" t="n">
        <f aca="false">SUM(J38:J41)</f>
        <v>48993</v>
      </c>
      <c r="K42" s="11" t="n">
        <f aca="false">SUM(K38:K41)</f>
        <v>49380</v>
      </c>
      <c r="L42" s="11" t="n">
        <f aca="false">SUM(L38:L41)</f>
        <v>49380</v>
      </c>
      <c r="M42" s="11" t="n">
        <f aca="false">SUM(M38:M41)</f>
        <v>49380</v>
      </c>
    </row>
    <row r="43" customFormat="false" ht="12.8" hidden="false" customHeight="false" outlineLevel="0" collapsed="false">
      <c r="D43" s="50"/>
      <c r="E43" s="22"/>
      <c r="F43" s="22"/>
      <c r="G43" s="51"/>
      <c r="H43" s="51"/>
      <c r="I43" s="51"/>
      <c r="J43" s="51"/>
      <c r="K43" s="51"/>
      <c r="L43" s="51"/>
      <c r="M43" s="51"/>
    </row>
    <row r="44" customFormat="false" ht="12.8" hidden="false" customHeight="false" outlineLevel="0" collapsed="false">
      <c r="D44" s="50"/>
      <c r="E44" s="52" t="s">
        <v>43</v>
      </c>
      <c r="F44" s="53" t="s">
        <v>112</v>
      </c>
      <c r="G44" s="54" t="n">
        <v>6777</v>
      </c>
      <c r="H44" s="54"/>
      <c r="I44" s="54"/>
      <c r="J44" s="54"/>
      <c r="K44" s="54"/>
      <c r="L44" s="54"/>
      <c r="M44" s="55"/>
    </row>
    <row r="45" customFormat="false" ht="12.8" hidden="false" customHeight="false" outlineLevel="0" collapsed="false">
      <c r="D45" s="50"/>
      <c r="E45" s="22"/>
      <c r="F45" s="22"/>
      <c r="G45" s="51"/>
      <c r="H45" s="51"/>
      <c r="I45" s="51"/>
      <c r="J45" s="51"/>
      <c r="K45" s="51"/>
      <c r="L45" s="51"/>
      <c r="M45" s="51"/>
    </row>
    <row r="46" customFormat="false" ht="12.8" hidden="false" customHeight="false" outlineLevel="0" collapsed="false">
      <c r="D46" s="41" t="s">
        <v>113</v>
      </c>
      <c r="E46" s="41"/>
      <c r="F46" s="41"/>
      <c r="G46" s="41"/>
      <c r="H46" s="41"/>
      <c r="I46" s="41"/>
      <c r="J46" s="41"/>
      <c r="K46" s="41"/>
      <c r="L46" s="41"/>
      <c r="M46" s="41"/>
    </row>
    <row r="47" customFormat="false" ht="12.8" hidden="false" customHeight="false" outlineLevel="0" collapsed="false">
      <c r="D47" s="6" t="s">
        <v>20</v>
      </c>
      <c r="E47" s="6" t="s">
        <v>21</v>
      </c>
      <c r="F47" s="6" t="s">
        <v>22</v>
      </c>
      <c r="G47" s="6" t="s">
        <v>1</v>
      </c>
      <c r="H47" s="6" t="s">
        <v>2</v>
      </c>
      <c r="I47" s="6" t="s">
        <v>3</v>
      </c>
      <c r="J47" s="6" t="s">
        <v>4</v>
      </c>
      <c r="K47" s="6" t="s">
        <v>5</v>
      </c>
      <c r="L47" s="6" t="s">
        <v>6</v>
      </c>
      <c r="M47" s="6" t="s">
        <v>7</v>
      </c>
    </row>
    <row r="48" customFormat="false" ht="12.8" hidden="false" customHeight="false" outlineLevel="0" collapsed="false">
      <c r="D48" s="8" t="s">
        <v>107</v>
      </c>
      <c r="E48" s="8" t="n">
        <v>610</v>
      </c>
      <c r="F48" s="8" t="s">
        <v>108</v>
      </c>
      <c r="G48" s="9" t="n">
        <v>0</v>
      </c>
      <c r="H48" s="9" t="n">
        <v>0</v>
      </c>
      <c r="I48" s="9" t="n">
        <v>0</v>
      </c>
      <c r="J48" s="9" t="n">
        <v>431</v>
      </c>
      <c r="K48" s="9" t="n">
        <v>431</v>
      </c>
      <c r="L48" s="9" t="n">
        <f aca="false">K48</f>
        <v>431</v>
      </c>
      <c r="M48" s="9" t="n">
        <f aca="false">L48</f>
        <v>431</v>
      </c>
    </row>
    <row r="49" customFormat="false" ht="12.8" hidden="false" customHeight="false" outlineLevel="0" collapsed="false">
      <c r="D49" s="56" t="s">
        <v>8</v>
      </c>
      <c r="E49" s="57" t="n">
        <v>111</v>
      </c>
      <c r="F49" s="57" t="s">
        <v>114</v>
      </c>
      <c r="G49" s="58" t="n">
        <f aca="false">SUM(G48)</f>
        <v>0</v>
      </c>
      <c r="H49" s="58" t="n">
        <f aca="false">SUM(H48)</f>
        <v>0</v>
      </c>
      <c r="I49" s="58" t="n">
        <f aca="false">SUM(I48)</f>
        <v>0</v>
      </c>
      <c r="J49" s="58" t="n">
        <f aca="false">SUM(J48)</f>
        <v>431</v>
      </c>
      <c r="K49" s="58" t="n">
        <f aca="false">SUM(K48)</f>
        <v>431</v>
      </c>
      <c r="L49" s="58" t="n">
        <f aca="false">SUM(L48)</f>
        <v>431</v>
      </c>
      <c r="M49" s="58" t="n">
        <f aca="false">SUM(M48)</f>
        <v>431</v>
      </c>
    </row>
    <row r="50" customFormat="false" ht="12.8" hidden="false" customHeight="false" outlineLevel="0" collapsed="false">
      <c r="A50" s="1" t="n">
        <v>1</v>
      </c>
      <c r="B50" s="1" t="n">
        <v>1</v>
      </c>
      <c r="C50" s="1" t="n">
        <v>2</v>
      </c>
      <c r="D50" s="24" t="s">
        <v>107</v>
      </c>
      <c r="E50" s="8" t="n">
        <v>610</v>
      </c>
      <c r="F50" s="8" t="s">
        <v>108</v>
      </c>
      <c r="G50" s="9" t="n">
        <v>48214.27</v>
      </c>
      <c r="H50" s="9" t="n">
        <v>39593.61</v>
      </c>
      <c r="I50" s="9" t="n">
        <v>44910</v>
      </c>
      <c r="J50" s="9" t="n">
        <v>46055</v>
      </c>
      <c r="K50" s="25" t="n">
        <v>50685</v>
      </c>
      <c r="L50" s="9" t="n">
        <v>53079</v>
      </c>
      <c r="M50" s="9" t="n">
        <v>55593</v>
      </c>
    </row>
    <row r="51" customFormat="false" ht="12.8" hidden="false" customHeight="false" outlineLevel="0" collapsed="false">
      <c r="A51" s="1" t="n">
        <v>1</v>
      </c>
      <c r="B51" s="1" t="n">
        <v>1</v>
      </c>
      <c r="C51" s="1" t="n">
        <v>2</v>
      </c>
      <c r="D51" s="24"/>
      <c r="E51" s="8" t="n">
        <v>620</v>
      </c>
      <c r="F51" s="8" t="s">
        <v>109</v>
      </c>
      <c r="G51" s="9" t="n">
        <v>17328.6</v>
      </c>
      <c r="H51" s="9" t="n">
        <v>16359.24</v>
      </c>
      <c r="I51" s="9" t="n">
        <v>16843</v>
      </c>
      <c r="J51" s="9" t="n">
        <v>17311</v>
      </c>
      <c r="K51" s="9" t="n">
        <v>18729</v>
      </c>
      <c r="L51" s="9" t="n">
        <v>19613</v>
      </c>
      <c r="M51" s="9" t="n">
        <v>20543</v>
      </c>
    </row>
    <row r="52" customFormat="false" ht="12.8" hidden="false" customHeight="false" outlineLevel="0" collapsed="false">
      <c r="A52" s="1" t="n">
        <v>1</v>
      </c>
      <c r="B52" s="1" t="n">
        <v>1</v>
      </c>
      <c r="C52" s="1" t="n">
        <v>2</v>
      </c>
      <c r="D52" s="24"/>
      <c r="E52" s="8" t="n">
        <v>630</v>
      </c>
      <c r="F52" s="8" t="s">
        <v>110</v>
      </c>
      <c r="G52" s="9" t="n">
        <v>5447.21</v>
      </c>
      <c r="H52" s="9" t="n">
        <v>9911.81</v>
      </c>
      <c r="I52" s="9" t="n">
        <v>3283</v>
      </c>
      <c r="J52" s="9" t="n">
        <v>4772</v>
      </c>
      <c r="K52" s="9" t="n">
        <v>4093</v>
      </c>
      <c r="L52" s="9" t="n">
        <v>4093</v>
      </c>
      <c r="M52" s="9" t="n">
        <v>4105</v>
      </c>
    </row>
    <row r="53" customFormat="false" ht="12.8" hidden="false" customHeight="false" outlineLevel="0" collapsed="false">
      <c r="A53" s="1" t="n">
        <v>1</v>
      </c>
      <c r="B53" s="1" t="n">
        <v>1</v>
      </c>
      <c r="C53" s="1" t="n">
        <v>2</v>
      </c>
      <c r="D53" s="24"/>
      <c r="E53" s="8" t="n">
        <v>640</v>
      </c>
      <c r="F53" s="8" t="s">
        <v>111</v>
      </c>
      <c r="G53" s="9" t="n">
        <v>767.93</v>
      </c>
      <c r="H53" s="9" t="n">
        <v>1755</v>
      </c>
      <c r="I53" s="9" t="n">
        <v>0</v>
      </c>
      <c r="J53" s="9" t="n">
        <v>229</v>
      </c>
      <c r="K53" s="9" t="n">
        <v>0</v>
      </c>
      <c r="L53" s="9" t="n">
        <v>0</v>
      </c>
      <c r="M53" s="9" t="n">
        <v>0</v>
      </c>
    </row>
    <row r="54" customFormat="false" ht="12.8" hidden="false" customHeight="false" outlineLevel="0" collapsed="false">
      <c r="D54" s="56" t="s">
        <v>8</v>
      </c>
      <c r="E54" s="57" t="n">
        <v>41</v>
      </c>
      <c r="F54" s="57" t="s">
        <v>10</v>
      </c>
      <c r="G54" s="58" t="n">
        <f aca="false">SUM(G50:G53)</f>
        <v>71758.01</v>
      </c>
      <c r="H54" s="58" t="n">
        <f aca="false">SUM(H50:H53)</f>
        <v>67619.66</v>
      </c>
      <c r="I54" s="58" t="n">
        <f aca="false">SUM(I50:I53)</f>
        <v>65036</v>
      </c>
      <c r="J54" s="58" t="n">
        <f aca="false">SUM(J50:J53)</f>
        <v>68367</v>
      </c>
      <c r="K54" s="58" t="n">
        <f aca="false">SUM(K50:K53)</f>
        <v>73507</v>
      </c>
      <c r="L54" s="58" t="n">
        <f aca="false">SUM(L50:L53)</f>
        <v>76785</v>
      </c>
      <c r="M54" s="58" t="n">
        <f aca="false">SUM(M50:M53)</f>
        <v>80241</v>
      </c>
    </row>
    <row r="55" customFormat="false" ht="12.8" hidden="false" customHeight="false" outlineLevel="0" collapsed="false">
      <c r="D55" s="8" t="s">
        <v>107</v>
      </c>
      <c r="E55" s="8" t="n">
        <v>640</v>
      </c>
      <c r="F55" s="8" t="s">
        <v>111</v>
      </c>
      <c r="G55" s="9" t="n">
        <v>0</v>
      </c>
      <c r="H55" s="9" t="n">
        <v>0</v>
      </c>
      <c r="I55" s="9" t="n">
        <v>0</v>
      </c>
      <c r="J55" s="9" t="n">
        <v>0</v>
      </c>
      <c r="K55" s="9" t="n">
        <v>700</v>
      </c>
      <c r="L55" s="9" t="n">
        <f aca="false">K55</f>
        <v>700</v>
      </c>
      <c r="M55" s="9" t="n">
        <f aca="false">L55</f>
        <v>700</v>
      </c>
    </row>
    <row r="56" customFormat="false" ht="12.8" hidden="false" customHeight="false" outlineLevel="0" collapsed="false">
      <c r="D56" s="56" t="s">
        <v>8</v>
      </c>
      <c r="E56" s="59" t="n">
        <v>72</v>
      </c>
      <c r="F56" s="57" t="s">
        <v>12</v>
      </c>
      <c r="G56" s="58" t="n">
        <f aca="false">SUM(G55)</f>
        <v>0</v>
      </c>
      <c r="H56" s="58" t="n">
        <f aca="false">SUM(H55)</f>
        <v>0</v>
      </c>
      <c r="I56" s="58" t="n">
        <f aca="false">SUM(I55)</f>
        <v>0</v>
      </c>
      <c r="J56" s="58" t="n">
        <f aca="false">SUM(J55)</f>
        <v>0</v>
      </c>
      <c r="K56" s="58" t="n">
        <f aca="false">SUM(K55)</f>
        <v>700</v>
      </c>
      <c r="L56" s="58" t="n">
        <f aca="false">SUM(L55)</f>
        <v>700</v>
      </c>
      <c r="M56" s="58" t="n">
        <f aca="false">SUM(M55)</f>
        <v>700</v>
      </c>
    </row>
    <row r="57" customFormat="false" ht="12.8" hidden="false" customHeight="false" outlineLevel="0" collapsed="false">
      <c r="A57" s="1" t="n">
        <v>1</v>
      </c>
      <c r="B57" s="1" t="n">
        <v>1</v>
      </c>
      <c r="C57" s="1" t="n">
        <v>2</v>
      </c>
      <c r="D57" s="60"/>
      <c r="E57" s="61"/>
      <c r="F57" s="10" t="s">
        <v>103</v>
      </c>
      <c r="G57" s="11" t="n">
        <f aca="false">G49+G54+G56</f>
        <v>71758.01</v>
      </c>
      <c r="H57" s="11" t="n">
        <f aca="false">H49+H54+H56</f>
        <v>67619.66</v>
      </c>
      <c r="I57" s="11" t="n">
        <f aca="false">I49+I54+I56</f>
        <v>65036</v>
      </c>
      <c r="J57" s="11" t="n">
        <f aca="false">J49+J54+J56</f>
        <v>68798</v>
      </c>
      <c r="K57" s="11" t="n">
        <f aca="false">K49+K54+K56</f>
        <v>74638</v>
      </c>
      <c r="L57" s="11" t="n">
        <f aca="false">L49+L54+L56</f>
        <v>77916</v>
      </c>
      <c r="M57" s="11" t="n">
        <f aca="false">M49+M54+M56</f>
        <v>81372</v>
      </c>
    </row>
    <row r="58" customFormat="false" ht="12.8" hidden="false" customHeight="false" outlineLevel="0" collapsed="false">
      <c r="D58" s="50"/>
      <c r="E58" s="22"/>
      <c r="F58" s="22"/>
      <c r="G58" s="51"/>
      <c r="H58" s="51"/>
      <c r="I58" s="51"/>
      <c r="J58" s="51"/>
      <c r="K58" s="51"/>
      <c r="L58" s="51"/>
      <c r="M58" s="51"/>
    </row>
    <row r="59" customFormat="false" ht="12.8" hidden="false" customHeight="false" outlineLevel="0" collapsed="false">
      <c r="D59" s="41" t="s">
        <v>115</v>
      </c>
      <c r="E59" s="41"/>
      <c r="F59" s="41"/>
      <c r="G59" s="41"/>
      <c r="H59" s="41"/>
      <c r="I59" s="41"/>
      <c r="J59" s="41"/>
      <c r="K59" s="41"/>
      <c r="L59" s="41"/>
      <c r="M59" s="41"/>
    </row>
    <row r="60" customFormat="false" ht="12.8" hidden="false" customHeight="false" outlineLevel="0" collapsed="false">
      <c r="D60" s="6" t="s">
        <v>20</v>
      </c>
      <c r="E60" s="6" t="s">
        <v>21</v>
      </c>
      <c r="F60" s="6" t="s">
        <v>22</v>
      </c>
      <c r="G60" s="6" t="s">
        <v>1</v>
      </c>
      <c r="H60" s="6" t="s">
        <v>2</v>
      </c>
      <c r="I60" s="6" t="s">
        <v>3</v>
      </c>
      <c r="J60" s="6" t="s">
        <v>4</v>
      </c>
      <c r="K60" s="6" t="s">
        <v>5</v>
      </c>
      <c r="L60" s="6" t="s">
        <v>6</v>
      </c>
      <c r="M60" s="6" t="s">
        <v>7</v>
      </c>
    </row>
    <row r="61" customFormat="false" ht="12.8" hidden="false" customHeight="false" outlineLevel="0" collapsed="false">
      <c r="A61" s="1" t="n">
        <v>1</v>
      </c>
      <c r="B61" s="1" t="n">
        <v>1</v>
      </c>
      <c r="C61" s="1" t="n">
        <v>3</v>
      </c>
      <c r="D61" s="24" t="s">
        <v>116</v>
      </c>
      <c r="E61" s="8" t="n">
        <v>610</v>
      </c>
      <c r="F61" s="8" t="s">
        <v>108</v>
      </c>
      <c r="G61" s="9" t="n">
        <v>8310.74</v>
      </c>
      <c r="H61" s="9" t="n">
        <v>3556</v>
      </c>
      <c r="I61" s="9" t="n">
        <v>3646</v>
      </c>
      <c r="J61" s="9" t="n">
        <v>3674</v>
      </c>
      <c r="K61" s="9" t="n">
        <f aca="false">ROUND(J61*J61/H61,0)</f>
        <v>3796</v>
      </c>
      <c r="L61" s="9" t="n">
        <f aca="false">ROUND(K61*K61/H61,0)</f>
        <v>4052</v>
      </c>
      <c r="M61" s="9" t="n">
        <f aca="false">ROUND(L61*L61/K61,0)</f>
        <v>4325</v>
      </c>
    </row>
    <row r="62" customFormat="false" ht="12.8" hidden="false" customHeight="false" outlineLevel="0" collapsed="false">
      <c r="A62" s="1" t="n">
        <v>1</v>
      </c>
      <c r="B62" s="1" t="n">
        <v>1</v>
      </c>
      <c r="C62" s="1" t="n">
        <v>3</v>
      </c>
      <c r="D62" s="24"/>
      <c r="E62" s="8" t="n">
        <v>620</v>
      </c>
      <c r="F62" s="8" t="s">
        <v>109</v>
      </c>
      <c r="G62" s="9" t="n">
        <v>2917.24</v>
      </c>
      <c r="H62" s="9" t="n">
        <v>1242.47</v>
      </c>
      <c r="I62" s="9" t="n">
        <v>1272</v>
      </c>
      <c r="J62" s="9" t="n">
        <v>1282</v>
      </c>
      <c r="K62" s="9" t="n">
        <f aca="false">ROUND(J62*J62/H62,0)</f>
        <v>1323</v>
      </c>
      <c r="L62" s="9" t="n">
        <f aca="false">ROUND(K62*K62/H62,0)</f>
        <v>1409</v>
      </c>
      <c r="M62" s="9" t="n">
        <f aca="false">ROUND(L62*L62/K62,0)</f>
        <v>1501</v>
      </c>
    </row>
    <row r="63" customFormat="false" ht="12.8" hidden="false" customHeight="false" outlineLevel="0" collapsed="false">
      <c r="A63" s="1" t="n">
        <v>1</v>
      </c>
      <c r="B63" s="1" t="n">
        <v>1</v>
      </c>
      <c r="C63" s="1" t="n">
        <v>3</v>
      </c>
      <c r="D63" s="24"/>
      <c r="E63" s="8" t="n">
        <v>630</v>
      </c>
      <c r="F63" s="8" t="s">
        <v>110</v>
      </c>
      <c r="G63" s="9" t="n">
        <v>1220.34</v>
      </c>
      <c r="H63" s="9" t="n">
        <v>3523.71</v>
      </c>
      <c r="I63" s="9" t="n">
        <v>1526</v>
      </c>
      <c r="J63" s="9" t="n">
        <v>1513</v>
      </c>
      <c r="K63" s="9" t="n">
        <v>1513</v>
      </c>
      <c r="L63" s="9" t="n">
        <f aca="false">K63</f>
        <v>1513</v>
      </c>
      <c r="M63" s="9" t="n">
        <f aca="false">L63</f>
        <v>1513</v>
      </c>
    </row>
    <row r="64" customFormat="false" ht="12.8" hidden="false" customHeight="false" outlineLevel="0" collapsed="false">
      <c r="A64" s="1" t="n">
        <v>1</v>
      </c>
      <c r="B64" s="1" t="n">
        <v>1</v>
      </c>
      <c r="C64" s="1" t="n">
        <v>3</v>
      </c>
      <c r="D64" s="56" t="s">
        <v>8</v>
      </c>
      <c r="E64" s="57" t="n">
        <v>41</v>
      </c>
      <c r="F64" s="57" t="s">
        <v>10</v>
      </c>
      <c r="G64" s="58" t="n">
        <f aca="false">SUM(G61:G63)</f>
        <v>12448.32</v>
      </c>
      <c r="H64" s="58" t="n">
        <f aca="false">SUM(H61:H63)</f>
        <v>8322.18</v>
      </c>
      <c r="I64" s="58" t="n">
        <f aca="false">SUM(I61:I63)</f>
        <v>6444</v>
      </c>
      <c r="J64" s="58" t="n">
        <f aca="false">SUM(J61:J63)</f>
        <v>6469</v>
      </c>
      <c r="K64" s="58" t="n">
        <f aca="false">SUM(K61:K63)</f>
        <v>6632</v>
      </c>
      <c r="L64" s="58" t="n">
        <f aca="false">SUM(L61:L63)</f>
        <v>6974</v>
      </c>
      <c r="M64" s="58" t="n">
        <f aca="false">SUM(M61:M63)</f>
        <v>7339</v>
      </c>
    </row>
    <row r="65" customFormat="false" ht="12.8" hidden="false" customHeight="false" outlineLevel="0" collapsed="false">
      <c r="D65" s="46" t="s">
        <v>116</v>
      </c>
      <c r="E65" s="8" t="n">
        <v>640</v>
      </c>
      <c r="F65" s="8" t="s">
        <v>111</v>
      </c>
      <c r="G65" s="9" t="n">
        <v>0</v>
      </c>
      <c r="H65" s="9" t="n">
        <v>0</v>
      </c>
      <c r="I65" s="9" t="n">
        <v>0</v>
      </c>
      <c r="J65" s="9" t="n">
        <v>0</v>
      </c>
      <c r="K65" s="9" t="n">
        <v>25</v>
      </c>
      <c r="L65" s="9" t="n">
        <f aca="false">K65</f>
        <v>25</v>
      </c>
      <c r="M65" s="9" t="n">
        <f aca="false">L65</f>
        <v>25</v>
      </c>
    </row>
    <row r="66" customFormat="false" ht="12.8" hidden="false" customHeight="false" outlineLevel="0" collapsed="false">
      <c r="D66" s="56" t="s">
        <v>8</v>
      </c>
      <c r="E66" s="57" t="n">
        <v>72</v>
      </c>
      <c r="F66" s="57" t="s">
        <v>12</v>
      </c>
      <c r="G66" s="58" t="n">
        <f aca="false">SUM(G65:G65)</f>
        <v>0</v>
      </c>
      <c r="H66" s="58" t="n">
        <f aca="false">SUM(H65:H65)</f>
        <v>0</v>
      </c>
      <c r="I66" s="58" t="n">
        <f aca="false">SUM(I65:I65)</f>
        <v>0</v>
      </c>
      <c r="J66" s="58" t="n">
        <f aca="false">SUM(J65:J65)</f>
        <v>0</v>
      </c>
      <c r="K66" s="58" t="n">
        <f aca="false">SUM(K65:K65)</f>
        <v>25</v>
      </c>
      <c r="L66" s="58" t="n">
        <f aca="false">SUM(L65:L65)</f>
        <v>25</v>
      </c>
      <c r="M66" s="58" t="n">
        <f aca="false">SUM(M65:M65)</f>
        <v>25</v>
      </c>
    </row>
    <row r="67" customFormat="false" ht="12.8" hidden="false" customHeight="false" outlineLevel="0" collapsed="false">
      <c r="D67" s="60"/>
      <c r="E67" s="61"/>
      <c r="F67" s="10" t="s">
        <v>10</v>
      </c>
      <c r="G67" s="11" t="n">
        <f aca="false">G64+G66</f>
        <v>12448.32</v>
      </c>
      <c r="H67" s="11" t="n">
        <f aca="false">H64+H66</f>
        <v>8322.18</v>
      </c>
      <c r="I67" s="11" t="n">
        <f aca="false">I64+I66</f>
        <v>6444</v>
      </c>
      <c r="J67" s="11" t="n">
        <f aca="false">J64+J66</f>
        <v>6469</v>
      </c>
      <c r="K67" s="11" t="n">
        <f aca="false">K64+K66</f>
        <v>6657</v>
      </c>
      <c r="L67" s="11" t="n">
        <f aca="false">L64+L66</f>
        <v>6999</v>
      </c>
      <c r="M67" s="11" t="n">
        <f aca="false">M64+M66</f>
        <v>7364</v>
      </c>
    </row>
    <row r="68" customFormat="false" ht="12.8" hidden="false" customHeight="false" outlineLevel="0" collapsed="false">
      <c r="D68" s="50"/>
      <c r="E68" s="22"/>
      <c r="F68" s="22"/>
      <c r="G68" s="51"/>
      <c r="H68" s="51"/>
      <c r="I68" s="51"/>
      <c r="J68" s="51"/>
      <c r="K68" s="51"/>
      <c r="L68" s="51"/>
      <c r="M68" s="51"/>
    </row>
    <row r="69" customFormat="false" ht="12.8" hidden="false" customHeight="false" outlineLevel="0" collapsed="false">
      <c r="D69" s="41" t="s">
        <v>117</v>
      </c>
      <c r="E69" s="41"/>
      <c r="F69" s="41"/>
      <c r="G69" s="41"/>
      <c r="H69" s="41"/>
      <c r="I69" s="41"/>
      <c r="J69" s="41"/>
      <c r="K69" s="41"/>
      <c r="L69" s="41"/>
      <c r="M69" s="41"/>
    </row>
    <row r="70" customFormat="false" ht="12.8" hidden="false" customHeight="false" outlineLevel="0" collapsed="false">
      <c r="D70" s="6" t="s">
        <v>20</v>
      </c>
      <c r="E70" s="6" t="s">
        <v>21</v>
      </c>
      <c r="F70" s="6" t="s">
        <v>22</v>
      </c>
      <c r="G70" s="6" t="s">
        <v>1</v>
      </c>
      <c r="H70" s="6" t="s">
        <v>2</v>
      </c>
      <c r="I70" s="6" t="s">
        <v>3</v>
      </c>
      <c r="J70" s="6" t="s">
        <v>4</v>
      </c>
      <c r="K70" s="6" t="s">
        <v>5</v>
      </c>
      <c r="L70" s="6" t="s">
        <v>6</v>
      </c>
      <c r="M70" s="6" t="s">
        <v>7</v>
      </c>
    </row>
    <row r="71" customFormat="false" ht="12.8" hidden="false" customHeight="false" outlineLevel="0" collapsed="false">
      <c r="A71" s="1" t="n">
        <v>1</v>
      </c>
      <c r="B71" s="1" t="n">
        <v>1</v>
      </c>
      <c r="C71" s="1" t="n">
        <v>4</v>
      </c>
      <c r="D71" s="62" t="s">
        <v>107</v>
      </c>
      <c r="E71" s="8" t="n">
        <v>630</v>
      </c>
      <c r="F71" s="8" t="s">
        <v>110</v>
      </c>
      <c r="G71" s="9" t="n">
        <v>11444.65</v>
      </c>
      <c r="H71" s="9" t="n">
        <v>11905.01</v>
      </c>
      <c r="I71" s="9" t="n">
        <v>37020</v>
      </c>
      <c r="J71" s="9" t="n">
        <v>26034</v>
      </c>
      <c r="K71" s="9" t="n">
        <v>15007</v>
      </c>
      <c r="L71" s="9" t="n">
        <v>13007</v>
      </c>
      <c r="M71" s="9" t="n">
        <f aca="false">L71</f>
        <v>13007</v>
      </c>
    </row>
    <row r="72" customFormat="false" ht="12.8" hidden="false" customHeight="false" outlineLevel="0" collapsed="false">
      <c r="A72" s="1" t="n">
        <v>1</v>
      </c>
      <c r="B72" s="1" t="n">
        <v>1</v>
      </c>
      <c r="C72" s="1" t="n">
        <v>4</v>
      </c>
      <c r="D72" s="62" t="s">
        <v>116</v>
      </c>
      <c r="E72" s="8" t="n">
        <v>630</v>
      </c>
      <c r="F72" s="8" t="s">
        <v>118</v>
      </c>
      <c r="G72" s="9" t="n">
        <v>248.86</v>
      </c>
      <c r="H72" s="9" t="n">
        <v>430.98</v>
      </c>
      <c r="I72" s="9" t="n">
        <v>300</v>
      </c>
      <c r="J72" s="9" t="n">
        <v>486</v>
      </c>
      <c r="K72" s="9" t="n">
        <v>500</v>
      </c>
      <c r="L72" s="9" t="n">
        <f aca="false">K72</f>
        <v>500</v>
      </c>
      <c r="M72" s="9" t="n">
        <f aca="false">L72</f>
        <v>500</v>
      </c>
    </row>
    <row r="73" customFormat="false" ht="12.8" hidden="false" customHeight="false" outlineLevel="0" collapsed="false">
      <c r="A73" s="1" t="n">
        <v>1</v>
      </c>
      <c r="B73" s="1" t="n">
        <v>1</v>
      </c>
      <c r="C73" s="1" t="n">
        <v>4</v>
      </c>
      <c r="D73" s="45" t="s">
        <v>8</v>
      </c>
      <c r="E73" s="10" t="n">
        <v>41</v>
      </c>
      <c r="F73" s="10" t="s">
        <v>10</v>
      </c>
      <c r="G73" s="11" t="n">
        <f aca="false">SUM(G71:G72)</f>
        <v>11693.51</v>
      </c>
      <c r="H73" s="11" t="n">
        <f aca="false">SUM(H71:H72)</f>
        <v>12335.99</v>
      </c>
      <c r="I73" s="11" t="n">
        <f aca="false">SUM(I71:I72)</f>
        <v>37320</v>
      </c>
      <c r="J73" s="11" t="n">
        <f aca="false">SUM(J71:J72)</f>
        <v>26520</v>
      </c>
      <c r="K73" s="11" t="n">
        <f aca="false">SUM(K71:K72)</f>
        <v>15507</v>
      </c>
      <c r="L73" s="11" t="n">
        <f aca="false">SUM(L71:L72)</f>
        <v>13507</v>
      </c>
      <c r="M73" s="11" t="n">
        <f aca="false">SUM(M71:M72)</f>
        <v>13507</v>
      </c>
    </row>
    <row r="74" customFormat="false" ht="12.8" hidden="false" customHeight="false" outlineLevel="0" collapsed="false">
      <c r="D74" s="50"/>
      <c r="E74" s="22"/>
      <c r="F74" s="22"/>
      <c r="G74" s="51"/>
      <c r="H74" s="51"/>
      <c r="I74" s="51"/>
      <c r="J74" s="51"/>
      <c r="K74" s="51"/>
      <c r="L74" s="51"/>
      <c r="M74" s="51"/>
    </row>
    <row r="75" customFormat="false" ht="12.8" hidden="false" customHeight="false" outlineLevel="0" collapsed="false">
      <c r="D75" s="50"/>
      <c r="E75" s="28" t="s">
        <v>43</v>
      </c>
      <c r="F75" s="12" t="s">
        <v>119</v>
      </c>
      <c r="G75" s="29" t="n">
        <v>2674.89</v>
      </c>
      <c r="H75" s="29" t="n">
        <v>2328.19</v>
      </c>
      <c r="I75" s="29" t="n">
        <v>5000</v>
      </c>
      <c r="J75" s="29" t="n">
        <v>2490</v>
      </c>
      <c r="K75" s="29" t="n">
        <v>2500</v>
      </c>
      <c r="L75" s="29" t="n">
        <f aca="false">K75</f>
        <v>2500</v>
      </c>
      <c r="M75" s="30" t="n">
        <f aca="false">L75</f>
        <v>2500</v>
      </c>
    </row>
    <row r="76" customFormat="false" ht="12.8" hidden="false" customHeight="false" outlineLevel="0" collapsed="false">
      <c r="D76" s="50"/>
      <c r="E76" s="31"/>
      <c r="F76" s="1" t="s">
        <v>120</v>
      </c>
      <c r="G76" s="33" t="n">
        <v>1563.13</v>
      </c>
      <c r="H76" s="33" t="n">
        <v>1400</v>
      </c>
      <c r="I76" s="33" t="n">
        <v>1400</v>
      </c>
      <c r="J76" s="33" t="n">
        <v>1400</v>
      </c>
      <c r="K76" s="33" t="n">
        <v>1400</v>
      </c>
      <c r="L76" s="33" t="n">
        <f aca="false">I76</f>
        <v>1400</v>
      </c>
      <c r="M76" s="34" t="n">
        <f aca="false">L76</f>
        <v>1400</v>
      </c>
    </row>
    <row r="77" customFormat="false" ht="12.8" hidden="false" customHeight="false" outlineLevel="0" collapsed="false">
      <c r="D77" s="50"/>
      <c r="E77" s="31"/>
      <c r="F77" s="63" t="s">
        <v>121</v>
      </c>
      <c r="G77" s="64"/>
      <c r="H77" s="64" t="n">
        <v>0</v>
      </c>
      <c r="I77" s="64" t="n">
        <v>3500</v>
      </c>
      <c r="J77" s="64" t="n">
        <v>2397</v>
      </c>
      <c r="K77" s="64" t="n">
        <v>1900</v>
      </c>
      <c r="L77" s="64" t="n">
        <f aca="false">K77</f>
        <v>1900</v>
      </c>
      <c r="M77" s="34" t="n">
        <f aca="false">L77</f>
        <v>1900</v>
      </c>
    </row>
    <row r="78" customFormat="false" ht="12.8" hidden="false" customHeight="false" outlineLevel="0" collapsed="false">
      <c r="D78" s="50"/>
      <c r="E78" s="36"/>
      <c r="F78" s="47" t="s">
        <v>122</v>
      </c>
      <c r="G78" s="38"/>
      <c r="H78" s="38"/>
      <c r="I78" s="38" t="n">
        <v>20000</v>
      </c>
      <c r="J78" s="38" t="n">
        <v>12281</v>
      </c>
      <c r="K78" s="65" t="n">
        <v>2000</v>
      </c>
      <c r="L78" s="38"/>
      <c r="M78" s="39"/>
    </row>
    <row r="79" customFormat="false" ht="12.8" hidden="false" customHeight="false" outlineLevel="0" collapsed="false">
      <c r="D79" s="50"/>
      <c r="G79" s="33"/>
      <c r="H79" s="33"/>
      <c r="I79" s="33"/>
      <c r="J79" s="33"/>
      <c r="K79" s="33"/>
      <c r="L79" s="33"/>
      <c r="M79" s="33"/>
    </row>
    <row r="80" customFormat="false" ht="12.8" hidden="false" customHeight="false" outlineLevel="0" collapsed="false">
      <c r="D80" s="41" t="s">
        <v>123</v>
      </c>
      <c r="E80" s="41"/>
      <c r="F80" s="41"/>
      <c r="G80" s="41"/>
      <c r="H80" s="41"/>
      <c r="I80" s="41"/>
      <c r="J80" s="41"/>
      <c r="K80" s="41"/>
      <c r="L80" s="41"/>
      <c r="M80" s="41"/>
    </row>
    <row r="81" customFormat="false" ht="12.8" hidden="false" customHeight="false" outlineLevel="0" collapsed="false">
      <c r="D81" s="6" t="s">
        <v>20</v>
      </c>
      <c r="E81" s="6" t="s">
        <v>21</v>
      </c>
      <c r="F81" s="6" t="s">
        <v>22</v>
      </c>
      <c r="G81" s="6" t="s">
        <v>1</v>
      </c>
      <c r="H81" s="6" t="s">
        <v>2</v>
      </c>
      <c r="I81" s="6" t="s">
        <v>3</v>
      </c>
      <c r="J81" s="6" t="s">
        <v>4</v>
      </c>
      <c r="K81" s="6" t="s">
        <v>5</v>
      </c>
      <c r="L81" s="6" t="s">
        <v>6</v>
      </c>
      <c r="M81" s="6" t="s">
        <v>7</v>
      </c>
    </row>
    <row r="82" customFormat="false" ht="12.8" hidden="false" customHeight="false" outlineLevel="0" collapsed="false">
      <c r="A82" s="1" t="n">
        <v>1</v>
      </c>
      <c r="B82" s="1" t="n">
        <v>1</v>
      </c>
      <c r="C82" s="1" t="n">
        <v>5</v>
      </c>
      <c r="D82" s="62" t="s">
        <v>116</v>
      </c>
      <c r="E82" s="8" t="n">
        <v>610</v>
      </c>
      <c r="F82" s="8" t="s">
        <v>108</v>
      </c>
      <c r="G82" s="9" t="n">
        <v>10928.43</v>
      </c>
      <c r="H82" s="9" t="n">
        <v>6672.36</v>
      </c>
      <c r="I82" s="9" t="n">
        <v>15759</v>
      </c>
      <c r="J82" s="9" t="n">
        <v>11111</v>
      </c>
      <c r="K82" s="9" t="n">
        <v>12424</v>
      </c>
      <c r="L82" s="9" t="n">
        <v>12996</v>
      </c>
      <c r="M82" s="9" t="n">
        <v>13596</v>
      </c>
    </row>
    <row r="83" customFormat="false" ht="12.8" hidden="false" customHeight="false" outlineLevel="0" collapsed="false">
      <c r="A83" s="1" t="n">
        <v>1</v>
      </c>
      <c r="B83" s="1" t="n">
        <v>1</v>
      </c>
      <c r="C83" s="1" t="n">
        <v>5</v>
      </c>
      <c r="D83" s="62" t="s">
        <v>124</v>
      </c>
      <c r="E83" s="8" t="n">
        <v>620</v>
      </c>
      <c r="F83" s="8" t="s">
        <v>109</v>
      </c>
      <c r="G83" s="9" t="n">
        <v>4371.55</v>
      </c>
      <c r="H83" s="9" t="n">
        <v>2591.4</v>
      </c>
      <c r="I83" s="9" t="n">
        <v>6149</v>
      </c>
      <c r="J83" s="9" t="n">
        <v>4590</v>
      </c>
      <c r="K83" s="9" t="n">
        <v>5891</v>
      </c>
      <c r="L83" s="9" t="n">
        <v>6104</v>
      </c>
      <c r="M83" s="9" t="n">
        <v>6326</v>
      </c>
    </row>
    <row r="84" customFormat="false" ht="12.8" hidden="false" customHeight="false" outlineLevel="0" collapsed="false">
      <c r="A84" s="1" t="n">
        <v>1</v>
      </c>
      <c r="B84" s="1" t="n">
        <v>1</v>
      </c>
      <c r="C84" s="1" t="n">
        <v>5</v>
      </c>
      <c r="D84" s="62" t="s">
        <v>125</v>
      </c>
      <c r="E84" s="8" t="n">
        <v>630</v>
      </c>
      <c r="F84" s="8" t="s">
        <v>110</v>
      </c>
      <c r="G84" s="9" t="n">
        <v>30313.57</v>
      </c>
      <c r="H84" s="9" t="n">
        <v>26003.76</v>
      </c>
      <c r="I84" s="9" t="n">
        <v>21813</v>
      </c>
      <c r="J84" s="9" t="n">
        <v>28878</v>
      </c>
      <c r="K84" s="9" t="n">
        <v>26496</v>
      </c>
      <c r="L84" s="9" t="n">
        <v>26400</v>
      </c>
      <c r="M84" s="9" t="n">
        <v>26406</v>
      </c>
    </row>
    <row r="85" customFormat="false" ht="12.8" hidden="false" customHeight="false" outlineLevel="0" collapsed="false">
      <c r="A85" s="1" t="n">
        <v>1</v>
      </c>
      <c r="B85" s="1" t="n">
        <v>1</v>
      </c>
      <c r="C85" s="1" t="n">
        <v>5</v>
      </c>
      <c r="D85" s="62" t="s">
        <v>126</v>
      </c>
      <c r="E85" s="8" t="n">
        <v>640</v>
      </c>
      <c r="F85" s="8" t="s">
        <v>111</v>
      </c>
      <c r="G85" s="9" t="n">
        <v>0</v>
      </c>
      <c r="H85" s="9" t="n">
        <v>218.53</v>
      </c>
      <c r="I85" s="9" t="n">
        <v>0</v>
      </c>
      <c r="J85" s="9" t="n">
        <v>4427</v>
      </c>
      <c r="K85" s="9" t="n">
        <v>0</v>
      </c>
      <c r="L85" s="9" t="n">
        <f aca="false">K85</f>
        <v>0</v>
      </c>
      <c r="M85" s="9" t="n">
        <f aca="false">L85</f>
        <v>0</v>
      </c>
    </row>
    <row r="86" customFormat="false" ht="12.8" hidden="false" customHeight="false" outlineLevel="0" collapsed="false">
      <c r="A86" s="1" t="n">
        <v>1</v>
      </c>
      <c r="B86" s="1" t="n">
        <v>1</v>
      </c>
      <c r="C86" s="1" t="n">
        <v>5</v>
      </c>
      <c r="D86" s="45" t="s">
        <v>8</v>
      </c>
      <c r="E86" s="10" t="n">
        <v>41</v>
      </c>
      <c r="F86" s="10" t="s">
        <v>10</v>
      </c>
      <c r="G86" s="11" t="n">
        <f aca="false">SUM(G82:G85)</f>
        <v>45613.55</v>
      </c>
      <c r="H86" s="11" t="n">
        <f aca="false">SUM(H82:H85)</f>
        <v>35486.05</v>
      </c>
      <c r="I86" s="11" t="n">
        <f aca="false">SUM(I82:I85)</f>
        <v>43721</v>
      </c>
      <c r="J86" s="11" t="n">
        <f aca="false">SUM(J82:J85)</f>
        <v>49006</v>
      </c>
      <c r="K86" s="11" t="n">
        <f aca="false">SUM(K82:K85)</f>
        <v>44811</v>
      </c>
      <c r="L86" s="11" t="n">
        <f aca="false">SUM(L82:L85)</f>
        <v>45500</v>
      </c>
      <c r="M86" s="11" t="n">
        <f aca="false">SUM(M82:M85)</f>
        <v>46328</v>
      </c>
    </row>
    <row r="87" customFormat="false" ht="12.8" hidden="false" customHeight="false" outlineLevel="0" collapsed="false">
      <c r="D87" s="50"/>
      <c r="E87" s="22"/>
      <c r="F87" s="22"/>
      <c r="G87" s="51"/>
      <c r="H87" s="51"/>
      <c r="I87" s="51"/>
      <c r="J87" s="51"/>
      <c r="K87" s="51"/>
      <c r="L87" s="51"/>
      <c r="M87" s="51"/>
    </row>
    <row r="88" customFormat="false" ht="12.8" hidden="false" customHeight="false" outlineLevel="0" collapsed="false">
      <c r="D88" s="50"/>
      <c r="E88" s="28" t="s">
        <v>43</v>
      </c>
      <c r="F88" s="12" t="s">
        <v>127</v>
      </c>
      <c r="G88" s="29" t="n">
        <v>1815</v>
      </c>
      <c r="H88" s="29" t="n">
        <v>1606</v>
      </c>
      <c r="I88" s="29" t="n">
        <v>1287</v>
      </c>
      <c r="J88" s="29" t="n">
        <v>1287</v>
      </c>
      <c r="K88" s="29" t="n">
        <v>1300</v>
      </c>
      <c r="L88" s="29" t="n">
        <f aca="false">K88</f>
        <v>1300</v>
      </c>
      <c r="M88" s="30" t="n">
        <f aca="false">L88</f>
        <v>1300</v>
      </c>
    </row>
    <row r="89" customFormat="false" ht="12.8" hidden="false" customHeight="false" outlineLevel="0" collapsed="false">
      <c r="D89" s="50"/>
      <c r="E89" s="31"/>
      <c r="F89" s="1" t="s">
        <v>128</v>
      </c>
      <c r="G89" s="33" t="n">
        <v>9000</v>
      </c>
      <c r="H89" s="33" t="n">
        <v>7128</v>
      </c>
      <c r="I89" s="33" t="n">
        <v>3773</v>
      </c>
      <c r="J89" s="33" t="n">
        <v>3132</v>
      </c>
      <c r="K89" s="33" t="n">
        <v>3100</v>
      </c>
      <c r="L89" s="33" t="n">
        <f aca="false">K89</f>
        <v>3100</v>
      </c>
      <c r="M89" s="34" t="n">
        <f aca="false">L89</f>
        <v>3100</v>
      </c>
    </row>
    <row r="90" customFormat="false" ht="12.8" hidden="false" customHeight="false" outlineLevel="0" collapsed="false">
      <c r="D90" s="50"/>
      <c r="E90" s="36"/>
      <c r="F90" s="47" t="s">
        <v>129</v>
      </c>
      <c r="G90" s="38" t="n">
        <v>6116.13</v>
      </c>
      <c r="H90" s="38" t="n">
        <v>4050.55</v>
      </c>
      <c r="I90" s="38" t="n">
        <v>3675</v>
      </c>
      <c r="J90" s="38" t="n">
        <v>6142</v>
      </c>
      <c r="K90" s="38" t="n">
        <v>6150</v>
      </c>
      <c r="L90" s="38" t="n">
        <f aca="false">K90</f>
        <v>6150</v>
      </c>
      <c r="M90" s="39" t="n">
        <f aca="false">L90</f>
        <v>6150</v>
      </c>
    </row>
    <row r="91" customFormat="false" ht="12.8" hidden="false" customHeight="false" outlineLevel="0" collapsed="false">
      <c r="D91" s="50"/>
      <c r="E91" s="22"/>
      <c r="F91" s="22"/>
      <c r="G91" s="51"/>
      <c r="H91" s="51"/>
      <c r="I91" s="51"/>
      <c r="J91" s="51"/>
      <c r="K91" s="51"/>
      <c r="L91" s="51"/>
      <c r="M91" s="51"/>
    </row>
    <row r="92" customFormat="false" ht="12.8" hidden="false" customHeight="false" outlineLevel="0" collapsed="false">
      <c r="D92" s="41" t="s">
        <v>130</v>
      </c>
      <c r="E92" s="41"/>
      <c r="F92" s="41"/>
      <c r="G92" s="41"/>
      <c r="H92" s="41"/>
      <c r="I92" s="41"/>
      <c r="J92" s="41"/>
      <c r="K92" s="41"/>
      <c r="L92" s="41"/>
      <c r="M92" s="41"/>
    </row>
    <row r="93" customFormat="false" ht="12.8" hidden="false" customHeight="false" outlineLevel="0" collapsed="false">
      <c r="D93" s="6" t="s">
        <v>20</v>
      </c>
      <c r="E93" s="6" t="s">
        <v>21</v>
      </c>
      <c r="F93" s="6" t="s">
        <v>22</v>
      </c>
      <c r="G93" s="6" t="s">
        <v>1</v>
      </c>
      <c r="H93" s="6" t="s">
        <v>2</v>
      </c>
      <c r="I93" s="6" t="s">
        <v>3</v>
      </c>
      <c r="J93" s="6" t="s">
        <v>4</v>
      </c>
      <c r="K93" s="6" t="s">
        <v>5</v>
      </c>
      <c r="L93" s="6" t="s">
        <v>6</v>
      </c>
      <c r="M93" s="6" t="s">
        <v>7</v>
      </c>
    </row>
    <row r="94" customFormat="false" ht="12.8" hidden="false" customHeight="false" outlineLevel="0" collapsed="false">
      <c r="A94" s="1" t="n">
        <v>1</v>
      </c>
      <c r="B94" s="1" t="n">
        <v>1</v>
      </c>
      <c r="C94" s="1" t="n">
        <v>6</v>
      </c>
      <c r="D94" s="24" t="s">
        <v>131</v>
      </c>
      <c r="E94" s="8" t="n">
        <v>630</v>
      </c>
      <c r="F94" s="8" t="s">
        <v>110</v>
      </c>
      <c r="G94" s="9" t="n">
        <v>1157.9</v>
      </c>
      <c r="H94" s="9" t="n">
        <v>3239</v>
      </c>
      <c r="I94" s="9" t="n">
        <v>850</v>
      </c>
      <c r="J94" s="9" t="n">
        <v>1722</v>
      </c>
      <c r="K94" s="9" t="n">
        <v>4050</v>
      </c>
      <c r="L94" s="9" t="n">
        <v>1050</v>
      </c>
      <c r="M94" s="9" t="n">
        <f aca="false">L94</f>
        <v>1050</v>
      </c>
    </row>
    <row r="95" customFormat="false" ht="12.8" hidden="false" customHeight="false" outlineLevel="0" collapsed="false">
      <c r="A95" s="1" t="n">
        <v>1</v>
      </c>
      <c r="B95" s="1" t="n">
        <v>1</v>
      </c>
      <c r="C95" s="1" t="n">
        <v>6</v>
      </c>
      <c r="D95" s="45" t="s">
        <v>8</v>
      </c>
      <c r="E95" s="10" t="n">
        <v>41</v>
      </c>
      <c r="F95" s="10" t="s">
        <v>10</v>
      </c>
      <c r="G95" s="11" t="n">
        <f aca="false">SUM(G94:G94)</f>
        <v>1157.9</v>
      </c>
      <c r="H95" s="11" t="n">
        <f aca="false">SUM(H94:H94)</f>
        <v>3239</v>
      </c>
      <c r="I95" s="11" t="n">
        <f aca="false">SUM(I94:I94)</f>
        <v>850</v>
      </c>
      <c r="J95" s="11" t="n">
        <f aca="false">SUM(J94:J94)</f>
        <v>1722</v>
      </c>
      <c r="K95" s="11" t="n">
        <f aca="false">SUM(K94:K94)</f>
        <v>4050</v>
      </c>
      <c r="L95" s="11" t="n">
        <f aca="false">SUM(L94:L94)</f>
        <v>1050</v>
      </c>
      <c r="M95" s="11" t="n">
        <f aca="false">SUM(M94:M94)</f>
        <v>1050</v>
      </c>
    </row>
    <row r="96" customFormat="false" ht="12.8" hidden="false" customHeight="false" outlineLevel="0" collapsed="false">
      <c r="D96" s="50"/>
      <c r="E96" s="22"/>
      <c r="F96" s="22"/>
      <c r="G96" s="51"/>
      <c r="H96" s="51"/>
      <c r="I96" s="51"/>
      <c r="J96" s="51"/>
      <c r="K96" s="51"/>
      <c r="L96" s="51"/>
      <c r="M96" s="51"/>
    </row>
    <row r="97" customFormat="false" ht="12.8" hidden="false" customHeight="false" outlineLevel="0" collapsed="false">
      <c r="D97" s="41" t="s">
        <v>132</v>
      </c>
      <c r="E97" s="41"/>
      <c r="F97" s="41"/>
      <c r="G97" s="41"/>
      <c r="H97" s="41"/>
      <c r="I97" s="41"/>
      <c r="J97" s="41"/>
      <c r="K97" s="41"/>
      <c r="L97" s="41"/>
      <c r="M97" s="41"/>
    </row>
    <row r="98" customFormat="false" ht="12.8" hidden="false" customHeight="false" outlineLevel="0" collapsed="false">
      <c r="D98" s="6" t="s">
        <v>20</v>
      </c>
      <c r="E98" s="6" t="s">
        <v>21</v>
      </c>
      <c r="F98" s="6" t="s">
        <v>22</v>
      </c>
      <c r="G98" s="6" t="s">
        <v>1</v>
      </c>
      <c r="H98" s="6" t="s">
        <v>2</v>
      </c>
      <c r="I98" s="6" t="s">
        <v>3</v>
      </c>
      <c r="J98" s="6" t="s">
        <v>4</v>
      </c>
      <c r="K98" s="6" t="s">
        <v>5</v>
      </c>
      <c r="L98" s="6" t="s">
        <v>6</v>
      </c>
      <c r="M98" s="6" t="s">
        <v>7</v>
      </c>
    </row>
    <row r="99" customFormat="false" ht="12.8" hidden="false" customHeight="false" outlineLevel="0" collapsed="false">
      <c r="A99" s="1" t="n">
        <v>1</v>
      </c>
      <c r="B99" s="1" t="n">
        <v>1</v>
      </c>
      <c r="C99" s="1" t="n">
        <v>7</v>
      </c>
      <c r="D99" s="24" t="s">
        <v>133</v>
      </c>
      <c r="E99" s="8" t="n">
        <v>610</v>
      </c>
      <c r="F99" s="8" t="s">
        <v>108</v>
      </c>
      <c r="G99" s="9" t="n">
        <v>2931.84</v>
      </c>
      <c r="H99" s="9" t="n">
        <v>3243.5</v>
      </c>
      <c r="I99" s="9" t="n">
        <v>3244</v>
      </c>
      <c r="J99" s="9" t="n">
        <v>3446</v>
      </c>
      <c r="K99" s="9" t="n">
        <v>3460</v>
      </c>
      <c r="L99" s="9" t="n">
        <f aca="false">K99</f>
        <v>3460</v>
      </c>
      <c r="M99" s="9" t="n">
        <f aca="false">L99</f>
        <v>3460</v>
      </c>
    </row>
    <row r="100" customFormat="false" ht="12.8" hidden="false" customHeight="false" outlineLevel="0" collapsed="false">
      <c r="A100" s="1" t="n">
        <v>1</v>
      </c>
      <c r="B100" s="1" t="n">
        <v>1</v>
      </c>
      <c r="C100" s="1" t="n">
        <v>7</v>
      </c>
      <c r="D100" s="24"/>
      <c r="E100" s="8" t="n">
        <v>620</v>
      </c>
      <c r="F100" s="8" t="s">
        <v>109</v>
      </c>
      <c r="G100" s="9" t="n">
        <v>1024.67</v>
      </c>
      <c r="H100" s="9" t="n">
        <v>1173.39</v>
      </c>
      <c r="I100" s="9" t="n">
        <v>1174</v>
      </c>
      <c r="J100" s="9" t="n">
        <v>1221</v>
      </c>
      <c r="K100" s="9" t="n">
        <v>1209</v>
      </c>
      <c r="L100" s="9" t="n">
        <f aca="false">K100</f>
        <v>1209</v>
      </c>
      <c r="M100" s="9" t="n">
        <f aca="false">L100</f>
        <v>1209</v>
      </c>
    </row>
    <row r="101" customFormat="false" ht="12.8" hidden="false" customHeight="false" outlineLevel="0" collapsed="false">
      <c r="A101" s="1" t="n">
        <v>1</v>
      </c>
      <c r="B101" s="1" t="n">
        <v>1</v>
      </c>
      <c r="C101" s="1" t="n">
        <v>7</v>
      </c>
      <c r="D101" s="24"/>
      <c r="E101" s="8" t="n">
        <v>630</v>
      </c>
      <c r="F101" s="8" t="s">
        <v>110</v>
      </c>
      <c r="G101" s="9" t="n">
        <v>1086.09</v>
      </c>
      <c r="H101" s="9" t="n">
        <v>747.96</v>
      </c>
      <c r="I101" s="9" t="n">
        <v>834</v>
      </c>
      <c r="J101" s="9" t="n">
        <v>752</v>
      </c>
      <c r="K101" s="9" t="n">
        <v>731</v>
      </c>
      <c r="L101" s="9" t="n">
        <f aca="false">K101</f>
        <v>731</v>
      </c>
      <c r="M101" s="9" t="n">
        <f aca="false">L101</f>
        <v>731</v>
      </c>
    </row>
    <row r="102" customFormat="false" ht="12.8" hidden="false" customHeight="false" outlineLevel="0" collapsed="false">
      <c r="A102" s="1" t="n">
        <v>1</v>
      </c>
      <c r="B102" s="1" t="n">
        <v>1</v>
      </c>
      <c r="C102" s="1" t="n">
        <v>7</v>
      </c>
      <c r="D102" s="56" t="s">
        <v>8</v>
      </c>
      <c r="E102" s="57" t="n">
        <v>111</v>
      </c>
      <c r="F102" s="57" t="s">
        <v>114</v>
      </c>
      <c r="G102" s="58" t="n">
        <f aca="false">SUM(G99:G101)</f>
        <v>5042.6</v>
      </c>
      <c r="H102" s="58" t="n">
        <f aca="false">SUM(H99:H101)</f>
        <v>5164.85</v>
      </c>
      <c r="I102" s="58" t="n">
        <f aca="false">SUM(I99:I101)</f>
        <v>5252</v>
      </c>
      <c r="J102" s="58" t="n">
        <f aca="false">SUM(J99:J101)</f>
        <v>5419</v>
      </c>
      <c r="K102" s="66" t="n">
        <f aca="false">SUM(K99:K101)</f>
        <v>5400</v>
      </c>
      <c r="L102" s="58" t="n">
        <f aca="false">SUM(L99:L101)</f>
        <v>5400</v>
      </c>
      <c r="M102" s="58" t="n">
        <f aca="false">SUM(M99:M101)</f>
        <v>5400</v>
      </c>
    </row>
    <row r="103" customFormat="false" ht="12.8" hidden="false" customHeight="false" outlineLevel="0" collapsed="false">
      <c r="A103" s="1" t="n">
        <v>1</v>
      </c>
      <c r="B103" s="1" t="n">
        <v>1</v>
      </c>
      <c r="C103" s="1" t="n">
        <v>7</v>
      </c>
      <c r="D103" s="24" t="s">
        <v>133</v>
      </c>
      <c r="E103" s="8" t="n">
        <v>610</v>
      </c>
      <c r="F103" s="8" t="s">
        <v>108</v>
      </c>
      <c r="G103" s="9" t="n">
        <v>3638.86</v>
      </c>
      <c r="H103" s="9" t="n">
        <v>5211.74</v>
      </c>
      <c r="I103" s="9" t="n">
        <v>6131</v>
      </c>
      <c r="J103" s="9" t="n">
        <v>5070</v>
      </c>
      <c r="K103" s="9" t="n">
        <v>5984</v>
      </c>
      <c r="L103" s="9" t="n">
        <v>6443</v>
      </c>
      <c r="M103" s="9" t="n">
        <v>6926</v>
      </c>
    </row>
    <row r="104" customFormat="false" ht="12.8" hidden="false" customHeight="false" outlineLevel="0" collapsed="false">
      <c r="A104" s="1" t="n">
        <v>1</v>
      </c>
      <c r="B104" s="1" t="n">
        <v>1</v>
      </c>
      <c r="C104" s="1" t="n">
        <v>7</v>
      </c>
      <c r="D104" s="24"/>
      <c r="E104" s="8" t="n">
        <v>620</v>
      </c>
      <c r="F104" s="8" t="s">
        <v>109</v>
      </c>
      <c r="G104" s="9" t="n">
        <v>1510.32</v>
      </c>
      <c r="H104" s="9" t="n">
        <v>1982.47</v>
      </c>
      <c r="I104" s="9" t="n">
        <v>2145</v>
      </c>
      <c r="J104" s="9" t="n">
        <v>1943</v>
      </c>
      <c r="K104" s="9" t="n">
        <v>2260</v>
      </c>
      <c r="L104" s="9" t="n">
        <v>2429</v>
      </c>
      <c r="M104" s="9" t="n">
        <v>2609</v>
      </c>
    </row>
    <row r="105" customFormat="false" ht="12.8" hidden="false" customHeight="false" outlineLevel="0" collapsed="false">
      <c r="A105" s="1" t="n">
        <v>1</v>
      </c>
      <c r="B105" s="1" t="n">
        <v>1</v>
      </c>
      <c r="C105" s="1" t="n">
        <v>7</v>
      </c>
      <c r="D105" s="24"/>
      <c r="E105" s="8" t="n">
        <v>630</v>
      </c>
      <c r="F105" s="8" t="s">
        <v>110</v>
      </c>
      <c r="G105" s="9" t="n">
        <v>709.62</v>
      </c>
      <c r="H105" s="9" t="n">
        <v>821.19</v>
      </c>
      <c r="I105" s="9" t="n">
        <v>830</v>
      </c>
      <c r="J105" s="9" t="n">
        <v>1289</v>
      </c>
      <c r="K105" s="9" t="n">
        <v>1397</v>
      </c>
      <c r="L105" s="9" t="n">
        <v>1402</v>
      </c>
      <c r="M105" s="9" t="n">
        <v>1410</v>
      </c>
    </row>
    <row r="106" customFormat="false" ht="12.8" hidden="false" customHeight="false" outlineLevel="0" collapsed="false">
      <c r="A106" s="1" t="n">
        <v>1</v>
      </c>
      <c r="B106" s="1" t="n">
        <v>1</v>
      </c>
      <c r="C106" s="1" t="n">
        <v>7</v>
      </c>
      <c r="D106" s="24"/>
      <c r="E106" s="8" t="n">
        <v>640</v>
      </c>
      <c r="F106" s="8" t="s">
        <v>111</v>
      </c>
      <c r="G106" s="9" t="n">
        <v>233.09</v>
      </c>
      <c r="H106" s="9" t="n">
        <v>0</v>
      </c>
      <c r="I106" s="9" t="n">
        <v>0</v>
      </c>
      <c r="J106" s="9" t="n">
        <v>107</v>
      </c>
      <c r="K106" s="9" t="n">
        <v>0</v>
      </c>
      <c r="L106" s="9" t="n">
        <v>0</v>
      </c>
      <c r="M106" s="9" t="n">
        <v>0</v>
      </c>
    </row>
    <row r="107" customFormat="false" ht="12.8" hidden="false" customHeight="false" outlineLevel="0" collapsed="false">
      <c r="A107" s="1" t="n">
        <v>1</v>
      </c>
      <c r="B107" s="1" t="n">
        <v>1</v>
      </c>
      <c r="C107" s="1" t="n">
        <v>7</v>
      </c>
      <c r="D107" s="56" t="s">
        <v>8</v>
      </c>
      <c r="E107" s="57" t="n">
        <v>41</v>
      </c>
      <c r="F107" s="57" t="s">
        <v>10</v>
      </c>
      <c r="G107" s="58" t="n">
        <f aca="false">SUM(G103:G106)</f>
        <v>6091.89</v>
      </c>
      <c r="H107" s="58" t="n">
        <f aca="false">SUM(H103:H106)</f>
        <v>8015.4</v>
      </c>
      <c r="I107" s="58" t="n">
        <f aca="false">SUM(I103:I106)</f>
        <v>9106</v>
      </c>
      <c r="J107" s="58" t="n">
        <f aca="false">SUM(J103:J106)</f>
        <v>8409</v>
      </c>
      <c r="K107" s="58" t="n">
        <f aca="false">SUM(K103:K106)</f>
        <v>9641</v>
      </c>
      <c r="L107" s="58" t="n">
        <f aca="false">SUM(L103:L106)</f>
        <v>10274</v>
      </c>
      <c r="M107" s="58" t="n">
        <f aca="false">SUM(M103:M106)</f>
        <v>10945</v>
      </c>
    </row>
    <row r="108" customFormat="false" ht="12.8" hidden="false" customHeight="false" outlineLevel="0" collapsed="false">
      <c r="D108" s="46" t="s">
        <v>133</v>
      </c>
      <c r="E108" s="8" t="n">
        <v>640</v>
      </c>
      <c r="F108" s="8" t="s">
        <v>111</v>
      </c>
      <c r="G108" s="9" t="n">
        <v>0</v>
      </c>
      <c r="H108" s="9" t="n">
        <v>0</v>
      </c>
      <c r="I108" s="9" t="n">
        <v>0</v>
      </c>
      <c r="J108" s="9" t="n">
        <v>0</v>
      </c>
      <c r="K108" s="9" t="n">
        <v>100</v>
      </c>
      <c r="L108" s="9" t="n">
        <f aca="false">K108</f>
        <v>100</v>
      </c>
      <c r="M108" s="9" t="n">
        <f aca="false">L108</f>
        <v>100</v>
      </c>
    </row>
    <row r="109" customFormat="false" ht="12.8" hidden="false" customHeight="false" outlineLevel="0" collapsed="false">
      <c r="D109" s="56" t="s">
        <v>8</v>
      </c>
      <c r="E109" s="57" t="n">
        <v>72</v>
      </c>
      <c r="F109" s="57" t="s">
        <v>12</v>
      </c>
      <c r="G109" s="58" t="n">
        <f aca="false">SUM(G108:G108)</f>
        <v>0</v>
      </c>
      <c r="H109" s="58" t="n">
        <f aca="false">SUM(H108:H108)</f>
        <v>0</v>
      </c>
      <c r="I109" s="58" t="n">
        <f aca="false">SUM(I108:I108)</f>
        <v>0</v>
      </c>
      <c r="J109" s="58" t="n">
        <f aca="false">SUM(J108:J108)</f>
        <v>0</v>
      </c>
      <c r="K109" s="58" t="n">
        <f aca="false">SUM(K108:K108)</f>
        <v>100</v>
      </c>
      <c r="L109" s="58" t="n">
        <f aca="false">SUM(L108:L108)</f>
        <v>100</v>
      </c>
      <c r="M109" s="58" t="n">
        <f aca="false">SUM(M108:M108)</f>
        <v>100</v>
      </c>
    </row>
    <row r="110" customFormat="false" ht="12.8" hidden="false" customHeight="false" outlineLevel="0" collapsed="false">
      <c r="A110" s="1" t="n">
        <v>1</v>
      </c>
      <c r="B110" s="1" t="n">
        <v>1</v>
      </c>
      <c r="C110" s="1" t="n">
        <v>7</v>
      </c>
      <c r="D110" s="12"/>
      <c r="E110" s="13"/>
      <c r="F110" s="10" t="s">
        <v>103</v>
      </c>
      <c r="G110" s="11" t="n">
        <f aca="false">G102+G107+G109</f>
        <v>11134.49</v>
      </c>
      <c r="H110" s="11" t="n">
        <f aca="false">H102+H107+H109</f>
        <v>13180.25</v>
      </c>
      <c r="I110" s="11" t="n">
        <f aca="false">I102+I107+I109</f>
        <v>14358</v>
      </c>
      <c r="J110" s="11" t="n">
        <f aca="false">J102+J107+J109</f>
        <v>13828</v>
      </c>
      <c r="K110" s="11" t="n">
        <f aca="false">K102+K107+K109</f>
        <v>15141</v>
      </c>
      <c r="L110" s="11" t="n">
        <f aca="false">L102+L107+L109</f>
        <v>15774</v>
      </c>
      <c r="M110" s="11" t="n">
        <f aca="false">M102+M107+M109</f>
        <v>16445</v>
      </c>
    </row>
    <row r="112" customFormat="false" ht="12.8" hidden="false" customHeight="false" outlineLevel="0" collapsed="false">
      <c r="D112" s="20" t="s">
        <v>134</v>
      </c>
      <c r="E112" s="20"/>
      <c r="F112" s="20"/>
      <c r="G112" s="20"/>
      <c r="H112" s="20"/>
      <c r="I112" s="20"/>
      <c r="J112" s="20"/>
      <c r="K112" s="20"/>
      <c r="L112" s="20"/>
      <c r="M112" s="20"/>
    </row>
    <row r="113" customFormat="false" ht="12.8" hidden="false" customHeight="false" outlineLevel="0" collapsed="false">
      <c r="D113" s="6" t="s">
        <v>20</v>
      </c>
      <c r="E113" s="6" t="s">
        <v>21</v>
      </c>
      <c r="F113" s="6" t="s">
        <v>22</v>
      </c>
      <c r="G113" s="6" t="s">
        <v>1</v>
      </c>
      <c r="H113" s="6" t="s">
        <v>2</v>
      </c>
      <c r="I113" s="6" t="s">
        <v>3</v>
      </c>
      <c r="J113" s="6" t="s">
        <v>4</v>
      </c>
      <c r="K113" s="6" t="s">
        <v>5</v>
      </c>
      <c r="L113" s="6" t="s">
        <v>6</v>
      </c>
      <c r="M113" s="6" t="s">
        <v>7</v>
      </c>
    </row>
    <row r="114" customFormat="false" ht="12.8" hidden="false" customHeight="false" outlineLevel="0" collapsed="false">
      <c r="A114" s="1" t="n">
        <v>1</v>
      </c>
      <c r="B114" s="1" t="n">
        <v>2</v>
      </c>
      <c r="D114" s="8" t="s">
        <v>107</v>
      </c>
      <c r="E114" s="8" t="n">
        <v>640</v>
      </c>
      <c r="F114" s="8" t="s">
        <v>69</v>
      </c>
      <c r="G114" s="9" t="n">
        <v>2936.01</v>
      </c>
      <c r="H114" s="9" t="n">
        <v>3366.62</v>
      </c>
      <c r="I114" s="9" t="n">
        <v>3366</v>
      </c>
      <c r="J114" s="9" t="n">
        <v>2935</v>
      </c>
      <c r="K114" s="9" t="n">
        <f aca="false">príjmy!H93</f>
        <v>2935</v>
      </c>
      <c r="L114" s="9" t="n">
        <f aca="false">K114</f>
        <v>2935</v>
      </c>
      <c r="M114" s="9" t="n">
        <f aca="false">L114</f>
        <v>2935</v>
      </c>
    </row>
    <row r="115" customFormat="false" ht="12.8" hidden="false" customHeight="false" outlineLevel="0" collapsed="false">
      <c r="A115" s="1" t="n">
        <v>1</v>
      </c>
      <c r="B115" s="1" t="n">
        <v>2</v>
      </c>
      <c r="D115" s="56" t="s">
        <v>8</v>
      </c>
      <c r="E115" s="57" t="n">
        <v>111</v>
      </c>
      <c r="F115" s="57" t="s">
        <v>114</v>
      </c>
      <c r="G115" s="58" t="n">
        <f aca="false">SUM(G114)</f>
        <v>2936.01</v>
      </c>
      <c r="H115" s="58" t="n">
        <f aca="false">SUM(H114)</f>
        <v>3366.62</v>
      </c>
      <c r="I115" s="58" t="n">
        <f aca="false">SUM(I114)</f>
        <v>3366</v>
      </c>
      <c r="J115" s="58" t="n">
        <f aca="false">SUM(J114)</f>
        <v>2935</v>
      </c>
      <c r="K115" s="58" t="n">
        <f aca="false">SUM(K114)</f>
        <v>2935</v>
      </c>
      <c r="L115" s="58" t="n">
        <f aca="false">SUM(L114)</f>
        <v>2935</v>
      </c>
      <c r="M115" s="58" t="n">
        <f aca="false">SUM(M114)</f>
        <v>2935</v>
      </c>
    </row>
    <row r="116" customFormat="false" ht="12.8" hidden="false" customHeight="false" outlineLevel="0" collapsed="false">
      <c r="A116" s="1" t="n">
        <v>1</v>
      </c>
      <c r="B116" s="1" t="n">
        <v>2</v>
      </c>
      <c r="D116" s="21" t="s">
        <v>135</v>
      </c>
      <c r="E116" s="8" t="n">
        <v>640</v>
      </c>
      <c r="F116" s="8" t="s">
        <v>136</v>
      </c>
      <c r="G116" s="9" t="n">
        <v>447</v>
      </c>
      <c r="H116" s="9" t="n">
        <v>94.56</v>
      </c>
      <c r="I116" s="9" t="n">
        <v>0</v>
      </c>
      <c r="J116" s="9" t="n">
        <v>0</v>
      </c>
      <c r="K116" s="9" t="n">
        <v>0</v>
      </c>
      <c r="L116" s="9" t="n">
        <v>0</v>
      </c>
      <c r="M116" s="9" t="n">
        <v>0</v>
      </c>
    </row>
    <row r="117" customFormat="false" ht="12.8" hidden="false" customHeight="false" outlineLevel="0" collapsed="false">
      <c r="A117" s="1" t="n">
        <v>1</v>
      </c>
      <c r="B117" s="1" t="n">
        <v>2</v>
      </c>
      <c r="D117" s="21" t="s">
        <v>135</v>
      </c>
      <c r="E117" s="8" t="n">
        <v>640</v>
      </c>
      <c r="F117" s="8" t="s">
        <v>137</v>
      </c>
      <c r="G117" s="9" t="n">
        <v>376.16</v>
      </c>
      <c r="H117" s="9" t="n">
        <v>406.14</v>
      </c>
      <c r="I117" s="9" t="n">
        <v>406</v>
      </c>
      <c r="J117" s="9" t="n">
        <v>367</v>
      </c>
      <c r="K117" s="9" t="n">
        <v>406</v>
      </c>
      <c r="L117" s="9" t="n">
        <f aca="false">K117</f>
        <v>406</v>
      </c>
      <c r="M117" s="9" t="n">
        <f aca="false">L117</f>
        <v>406</v>
      </c>
    </row>
    <row r="118" customFormat="false" ht="12.8" hidden="false" customHeight="false" outlineLevel="0" collapsed="false">
      <c r="A118" s="1" t="n">
        <v>1</v>
      </c>
      <c r="B118" s="1" t="n">
        <v>2</v>
      </c>
      <c r="D118" s="8" t="s">
        <v>107</v>
      </c>
      <c r="E118" s="8" t="n">
        <v>640</v>
      </c>
      <c r="F118" s="8" t="s">
        <v>69</v>
      </c>
      <c r="G118" s="9" t="n">
        <v>6981.99</v>
      </c>
      <c r="H118" s="9" t="n">
        <v>7642.98</v>
      </c>
      <c r="I118" s="9" t="n">
        <v>7643</v>
      </c>
      <c r="J118" s="9" t="n">
        <v>5868</v>
      </c>
      <c r="K118" s="9" t="n">
        <v>7643</v>
      </c>
      <c r="L118" s="9" t="n">
        <f aca="false">K118</f>
        <v>7643</v>
      </c>
      <c r="M118" s="9" t="n">
        <f aca="false">L118</f>
        <v>7643</v>
      </c>
    </row>
    <row r="119" customFormat="false" ht="12.8" hidden="false" customHeight="false" outlineLevel="0" collapsed="false">
      <c r="A119" s="1" t="n">
        <v>1</v>
      </c>
      <c r="B119" s="1" t="n">
        <v>2</v>
      </c>
      <c r="D119" s="56" t="s">
        <v>8</v>
      </c>
      <c r="E119" s="57" t="n">
        <v>41</v>
      </c>
      <c r="F119" s="57" t="s">
        <v>10</v>
      </c>
      <c r="G119" s="58" t="n">
        <f aca="false">SUM(G116:G118)</f>
        <v>7805.15</v>
      </c>
      <c r="H119" s="58" t="n">
        <f aca="false">SUM(H116:H118)</f>
        <v>8143.68</v>
      </c>
      <c r="I119" s="58" t="n">
        <f aca="false">SUM(I116:I118)</f>
        <v>8049</v>
      </c>
      <c r="J119" s="58" t="n">
        <f aca="false">SUM(J116:J118)</f>
        <v>6235</v>
      </c>
      <c r="K119" s="58" t="n">
        <f aca="false">SUM(K116:K118)</f>
        <v>8049</v>
      </c>
      <c r="L119" s="58" t="n">
        <f aca="false">SUM(L116:L118)</f>
        <v>8049</v>
      </c>
      <c r="M119" s="58" t="n">
        <f aca="false">SUM(M116:M118)</f>
        <v>8049</v>
      </c>
    </row>
    <row r="120" customFormat="false" ht="12.8" hidden="false" customHeight="false" outlineLevel="0" collapsed="false">
      <c r="A120" s="1" t="n">
        <v>1</v>
      </c>
      <c r="B120" s="1" t="n">
        <v>2</v>
      </c>
      <c r="D120" s="12"/>
      <c r="E120" s="13"/>
      <c r="F120" s="10" t="s">
        <v>103</v>
      </c>
      <c r="G120" s="11" t="n">
        <f aca="false">G115+G119</f>
        <v>10741.16</v>
      </c>
      <c r="H120" s="11" t="n">
        <f aca="false">H115+H119</f>
        <v>11510.3</v>
      </c>
      <c r="I120" s="11" t="n">
        <f aca="false">I115+I119</f>
        <v>11415</v>
      </c>
      <c r="J120" s="11" t="n">
        <f aca="false">J115+J119</f>
        <v>9170</v>
      </c>
      <c r="K120" s="11" t="n">
        <f aca="false">K115+K119</f>
        <v>10984</v>
      </c>
      <c r="L120" s="11" t="n">
        <f aca="false">L115+L119</f>
        <v>10984</v>
      </c>
      <c r="M120" s="11" t="n">
        <f aca="false">M115+M119</f>
        <v>10984</v>
      </c>
    </row>
    <row r="122" customFormat="false" ht="12.8" hidden="false" customHeight="false" outlineLevel="0" collapsed="false">
      <c r="D122" s="20" t="s">
        <v>138</v>
      </c>
      <c r="E122" s="20"/>
      <c r="F122" s="20"/>
      <c r="G122" s="20"/>
      <c r="H122" s="20"/>
      <c r="I122" s="20"/>
      <c r="J122" s="20"/>
      <c r="K122" s="20"/>
      <c r="L122" s="20"/>
      <c r="M122" s="20"/>
    </row>
    <row r="123" customFormat="false" ht="12.8" hidden="false" customHeight="false" outlineLevel="0" collapsed="false">
      <c r="D123" s="6" t="s">
        <v>20</v>
      </c>
      <c r="E123" s="6" t="s">
        <v>21</v>
      </c>
      <c r="F123" s="6" t="s">
        <v>22</v>
      </c>
      <c r="G123" s="6" t="s">
        <v>1</v>
      </c>
      <c r="H123" s="6" t="s">
        <v>2</v>
      </c>
      <c r="I123" s="6" t="s">
        <v>3</v>
      </c>
      <c r="J123" s="6" t="s">
        <v>4</v>
      </c>
      <c r="K123" s="6" t="s">
        <v>5</v>
      </c>
      <c r="L123" s="6" t="s">
        <v>6</v>
      </c>
      <c r="M123" s="6" t="s">
        <v>7</v>
      </c>
    </row>
    <row r="124" customFormat="false" ht="12.8" hidden="false" customHeight="false" outlineLevel="0" collapsed="false">
      <c r="A124" s="1" t="n">
        <v>1</v>
      </c>
      <c r="B124" s="1" t="n">
        <v>3</v>
      </c>
      <c r="D124" s="8" t="s">
        <v>139</v>
      </c>
      <c r="E124" s="8" t="n">
        <v>630</v>
      </c>
      <c r="F124" s="8" t="s">
        <v>140</v>
      </c>
      <c r="G124" s="9" t="n">
        <v>1783.4</v>
      </c>
      <c r="H124" s="9" t="n">
        <v>3176.66</v>
      </c>
      <c r="I124" s="9" t="n">
        <v>2600</v>
      </c>
      <c r="J124" s="9" t="n">
        <v>2442</v>
      </c>
      <c r="K124" s="9" t="n">
        <v>4700</v>
      </c>
      <c r="L124" s="9" t="n">
        <f aca="false">K124</f>
        <v>4700</v>
      </c>
      <c r="M124" s="9" t="n">
        <f aca="false">L124</f>
        <v>4700</v>
      </c>
    </row>
    <row r="125" customFormat="false" ht="12.8" hidden="false" customHeight="false" outlineLevel="0" collapsed="false">
      <c r="A125" s="1" t="n">
        <v>1</v>
      </c>
      <c r="B125" s="1" t="n">
        <v>3</v>
      </c>
      <c r="D125" s="46" t="s">
        <v>141</v>
      </c>
      <c r="E125" s="8" t="n">
        <v>630</v>
      </c>
      <c r="F125" s="8" t="s">
        <v>142</v>
      </c>
      <c r="G125" s="9" t="n">
        <v>198</v>
      </c>
      <c r="H125" s="9" t="n">
        <v>187</v>
      </c>
      <c r="I125" s="9" t="n">
        <v>190</v>
      </c>
      <c r="J125" s="9" t="n">
        <v>187</v>
      </c>
      <c r="K125" s="9" t="n">
        <v>190</v>
      </c>
      <c r="L125" s="9" t="n">
        <f aca="false">K125</f>
        <v>190</v>
      </c>
      <c r="M125" s="9" t="n">
        <f aca="false">L125</f>
        <v>190</v>
      </c>
    </row>
    <row r="126" customFormat="false" ht="12.8" hidden="false" customHeight="false" outlineLevel="0" collapsed="false">
      <c r="A126" s="1" t="n">
        <v>1</v>
      </c>
      <c r="B126" s="1" t="n">
        <v>3</v>
      </c>
      <c r="D126" s="62" t="s">
        <v>107</v>
      </c>
      <c r="E126" s="8" t="n">
        <v>620</v>
      </c>
      <c r="F126" s="8" t="s">
        <v>109</v>
      </c>
      <c r="G126" s="9" t="n">
        <v>0</v>
      </c>
      <c r="H126" s="9" t="n">
        <v>414.92</v>
      </c>
      <c r="I126" s="9" t="n">
        <v>420</v>
      </c>
      <c r="J126" s="9" t="n">
        <v>38</v>
      </c>
      <c r="K126" s="9" t="n">
        <v>0</v>
      </c>
      <c r="L126" s="9" t="n">
        <v>0</v>
      </c>
      <c r="M126" s="9" t="n">
        <v>0</v>
      </c>
    </row>
    <row r="127" customFormat="false" ht="12.8" hidden="false" customHeight="false" outlineLevel="0" collapsed="false">
      <c r="A127" s="1" t="n">
        <v>1</v>
      </c>
      <c r="B127" s="1" t="n">
        <v>3</v>
      </c>
      <c r="D127" s="62" t="s">
        <v>107</v>
      </c>
      <c r="E127" s="8" t="n">
        <v>630</v>
      </c>
      <c r="F127" s="8" t="s">
        <v>110</v>
      </c>
      <c r="G127" s="9" t="n">
        <v>3132.73</v>
      </c>
      <c r="H127" s="9" t="n">
        <v>8176.17</v>
      </c>
      <c r="I127" s="9" t="n">
        <v>8968</v>
      </c>
      <c r="J127" s="9" t="n">
        <v>5674</v>
      </c>
      <c r="K127" s="9" t="n">
        <v>7230</v>
      </c>
      <c r="L127" s="9" t="n">
        <f aca="false">K127</f>
        <v>7230</v>
      </c>
      <c r="M127" s="9" t="n">
        <f aca="false">L127</f>
        <v>7230</v>
      </c>
    </row>
    <row r="128" customFormat="false" ht="12.8" hidden="false" customHeight="false" outlineLevel="0" collapsed="false">
      <c r="A128" s="1" t="n">
        <v>1</v>
      </c>
      <c r="B128" s="1" t="n">
        <v>3</v>
      </c>
      <c r="D128" s="45" t="s">
        <v>8</v>
      </c>
      <c r="E128" s="10" t="n">
        <v>41</v>
      </c>
      <c r="F128" s="10" t="s">
        <v>10</v>
      </c>
      <c r="G128" s="11" t="n">
        <f aca="false">SUM(G124:G127)</f>
        <v>5114.13</v>
      </c>
      <c r="H128" s="11" t="n">
        <f aca="false">SUM(H124:H127)</f>
        <v>11954.75</v>
      </c>
      <c r="I128" s="11" t="n">
        <f aca="false">SUM(I124:I127)</f>
        <v>12178</v>
      </c>
      <c r="J128" s="11" t="n">
        <f aca="false">SUM(J124:J127)</f>
        <v>8341</v>
      </c>
      <c r="K128" s="11" t="n">
        <f aca="false">SUM(K124:K127)</f>
        <v>12120</v>
      </c>
      <c r="L128" s="11" t="n">
        <f aca="false">SUM(L124:L127)</f>
        <v>12120</v>
      </c>
      <c r="M128" s="11" t="n">
        <f aca="false">SUM(M124:M127)</f>
        <v>12120</v>
      </c>
    </row>
    <row r="130" customFormat="false" ht="12.8" hidden="false" customHeight="false" outlineLevel="0" collapsed="false">
      <c r="E130" s="28" t="s">
        <v>43</v>
      </c>
      <c r="F130" s="12" t="s">
        <v>127</v>
      </c>
      <c r="G130" s="29" t="n">
        <v>820.3</v>
      </c>
      <c r="H130" s="29" t="n">
        <f aca="false">616.74+187</f>
        <v>803.74</v>
      </c>
      <c r="I130" s="29" t="n">
        <v>770</v>
      </c>
      <c r="J130" s="29" t="n">
        <v>583</v>
      </c>
      <c r="K130" s="29" t="n">
        <v>617</v>
      </c>
      <c r="L130" s="29" t="n">
        <f aca="false">K130</f>
        <v>617</v>
      </c>
      <c r="M130" s="30" t="n">
        <f aca="false">L130</f>
        <v>617</v>
      </c>
    </row>
    <row r="131" customFormat="false" ht="12.8" hidden="false" customHeight="false" outlineLevel="0" collapsed="false">
      <c r="E131" s="31"/>
      <c r="F131" s="1" t="s">
        <v>128</v>
      </c>
      <c r="G131" s="33" t="n">
        <v>2004</v>
      </c>
      <c r="H131" s="33" t="n">
        <v>1692</v>
      </c>
      <c r="I131" s="33" t="n">
        <v>1298</v>
      </c>
      <c r="J131" s="33" t="n">
        <v>1111</v>
      </c>
      <c r="K131" s="33" t="n">
        <f aca="false">J131</f>
        <v>1111</v>
      </c>
      <c r="L131" s="33" t="n">
        <f aca="false">K131</f>
        <v>1111</v>
      </c>
      <c r="M131" s="34" t="n">
        <f aca="false">L131</f>
        <v>1111</v>
      </c>
    </row>
    <row r="132" customFormat="false" ht="12.8" hidden="false" customHeight="false" outlineLevel="0" collapsed="false">
      <c r="E132" s="31"/>
      <c r="F132" s="32" t="s">
        <v>143</v>
      </c>
      <c r="G132" s="33" t="n">
        <v>1293.4</v>
      </c>
      <c r="H132" s="33" t="n">
        <v>1863</v>
      </c>
      <c r="I132" s="33" t="n">
        <v>1800</v>
      </c>
      <c r="J132" s="33" t="n">
        <v>1914</v>
      </c>
      <c r="K132" s="33" t="n">
        <v>4100</v>
      </c>
      <c r="L132" s="33" t="n">
        <f aca="false">K132</f>
        <v>4100</v>
      </c>
      <c r="M132" s="34" t="n">
        <f aca="false">L132</f>
        <v>4100</v>
      </c>
    </row>
    <row r="133" customFormat="false" ht="12.8" hidden="false" customHeight="false" outlineLevel="0" collapsed="false">
      <c r="E133" s="36"/>
      <c r="F133" s="47" t="s">
        <v>144</v>
      </c>
      <c r="G133" s="38"/>
      <c r="H133" s="38" t="n">
        <v>445</v>
      </c>
      <c r="I133" s="38" t="n">
        <v>2000</v>
      </c>
      <c r="J133" s="38" t="n">
        <v>375</v>
      </c>
      <c r="K133" s="38" t="n">
        <v>1000</v>
      </c>
      <c r="L133" s="38"/>
      <c r="M133" s="39"/>
    </row>
    <row r="134" customFormat="false" ht="12.8" hidden="false" customHeight="false" outlineLevel="0" collapsed="false">
      <c r="G134" s="33"/>
      <c r="H134" s="33"/>
      <c r="I134" s="33"/>
      <c r="J134" s="33"/>
      <c r="K134" s="33"/>
      <c r="L134" s="33"/>
      <c r="M134" s="33"/>
    </row>
    <row r="135" customFormat="false" ht="12.8" hidden="false" customHeight="false" outlineLevel="0" collapsed="false">
      <c r="D135" s="20" t="s">
        <v>145</v>
      </c>
      <c r="E135" s="20"/>
      <c r="F135" s="20"/>
      <c r="G135" s="20"/>
      <c r="H135" s="20"/>
      <c r="I135" s="20"/>
      <c r="J135" s="20"/>
      <c r="K135" s="20"/>
      <c r="L135" s="20"/>
      <c r="M135" s="20"/>
    </row>
    <row r="136" customFormat="false" ht="12.8" hidden="false" customHeight="false" outlineLevel="0" collapsed="false">
      <c r="D136" s="6" t="s">
        <v>20</v>
      </c>
      <c r="E136" s="6" t="s">
        <v>21</v>
      </c>
      <c r="F136" s="6" t="s">
        <v>22</v>
      </c>
      <c r="G136" s="6" t="s">
        <v>1</v>
      </c>
      <c r="H136" s="6" t="s">
        <v>2</v>
      </c>
      <c r="I136" s="6" t="s">
        <v>3</v>
      </c>
      <c r="J136" s="6" t="s">
        <v>4</v>
      </c>
      <c r="K136" s="6" t="s">
        <v>5</v>
      </c>
      <c r="L136" s="6" t="s">
        <v>6</v>
      </c>
      <c r="M136" s="6" t="s">
        <v>7</v>
      </c>
    </row>
    <row r="137" customFormat="false" ht="12.8" hidden="false" customHeight="false" outlineLevel="0" collapsed="false">
      <c r="A137" s="1" t="n">
        <v>1</v>
      </c>
      <c r="B137" s="1" t="n">
        <v>4</v>
      </c>
      <c r="D137" s="67" t="s">
        <v>146</v>
      </c>
      <c r="E137" s="68" t="n">
        <v>620</v>
      </c>
      <c r="F137" s="68" t="s">
        <v>109</v>
      </c>
      <c r="G137" s="25" t="n">
        <v>74.3</v>
      </c>
      <c r="H137" s="25" t="n">
        <v>46.76</v>
      </c>
      <c r="I137" s="25" t="n">
        <v>0</v>
      </c>
      <c r="J137" s="25" t="n">
        <v>28</v>
      </c>
      <c r="K137" s="25" t="n">
        <v>0</v>
      </c>
      <c r="L137" s="9" t="n">
        <f aca="false">K137</f>
        <v>0</v>
      </c>
      <c r="M137" s="9" t="n">
        <f aca="false">L137</f>
        <v>0</v>
      </c>
    </row>
    <row r="138" customFormat="false" ht="12.8" hidden="false" customHeight="false" outlineLevel="0" collapsed="false">
      <c r="A138" s="1" t="n">
        <v>1</v>
      </c>
      <c r="B138" s="1" t="n">
        <v>4</v>
      </c>
      <c r="D138" s="67"/>
      <c r="E138" s="68" t="n">
        <v>630</v>
      </c>
      <c r="F138" s="68" t="s">
        <v>110</v>
      </c>
      <c r="G138" s="25" t="n">
        <v>1205.7</v>
      </c>
      <c r="H138" s="25" t="n">
        <v>1757.26</v>
      </c>
      <c r="I138" s="25" t="n">
        <v>2000</v>
      </c>
      <c r="J138" s="25" t="n">
        <v>1302</v>
      </c>
      <c r="K138" s="25" t="n">
        <f aca="false">príjmy!H98</f>
        <v>1500</v>
      </c>
      <c r="L138" s="25" t="n">
        <f aca="false">príjmy!I98</f>
        <v>3000</v>
      </c>
      <c r="M138" s="25" t="n">
        <f aca="false">príjmy!J98</f>
        <v>1500</v>
      </c>
    </row>
    <row r="139" customFormat="false" ht="12.8" hidden="false" customHeight="false" outlineLevel="0" collapsed="false">
      <c r="A139" s="1" t="n">
        <v>1</v>
      </c>
      <c r="B139" s="1" t="n">
        <v>4</v>
      </c>
      <c r="D139" s="69" t="s">
        <v>8</v>
      </c>
      <c r="E139" s="70" t="n">
        <v>111</v>
      </c>
      <c r="F139" s="70" t="s">
        <v>114</v>
      </c>
      <c r="G139" s="71" t="n">
        <f aca="false">SUM(G137:G138)</f>
        <v>1280</v>
      </c>
      <c r="H139" s="71" t="n">
        <f aca="false">SUM(H137:H138)</f>
        <v>1804.02</v>
      </c>
      <c r="I139" s="71" t="n">
        <f aca="false">SUM(I137:I138)</f>
        <v>2000</v>
      </c>
      <c r="J139" s="71" t="n">
        <f aca="false">SUM(J137:J138)</f>
        <v>1330</v>
      </c>
      <c r="K139" s="71" t="n">
        <f aca="false">SUM(K137:K138)</f>
        <v>1500</v>
      </c>
      <c r="L139" s="71" t="n">
        <f aca="false">SUM(L137:L138)</f>
        <v>3000</v>
      </c>
      <c r="M139" s="71" t="n">
        <f aca="false">SUM(M137:M138)</f>
        <v>1500</v>
      </c>
    </row>
    <row r="141" customFormat="false" ht="12.8" hidden="false" customHeight="false" outlineLevel="0" collapsed="false">
      <c r="D141" s="14" t="s">
        <v>147</v>
      </c>
      <c r="E141" s="14"/>
      <c r="F141" s="14"/>
      <c r="G141" s="14"/>
      <c r="H141" s="14"/>
      <c r="I141" s="14"/>
      <c r="J141" s="14"/>
      <c r="K141" s="14"/>
      <c r="L141" s="14"/>
      <c r="M141" s="14"/>
    </row>
    <row r="142" customFormat="false" ht="12.8" hidden="false" customHeight="false" outlineLevel="0" collapsed="false">
      <c r="D142" s="5"/>
      <c r="E142" s="5"/>
      <c r="F142" s="5"/>
      <c r="G142" s="6" t="s">
        <v>1</v>
      </c>
      <c r="H142" s="6" t="s">
        <v>2</v>
      </c>
      <c r="I142" s="6" t="s">
        <v>3</v>
      </c>
      <c r="J142" s="6" t="s">
        <v>4</v>
      </c>
      <c r="K142" s="6" t="s">
        <v>5</v>
      </c>
      <c r="L142" s="6" t="s">
        <v>6</v>
      </c>
      <c r="M142" s="6" t="s">
        <v>7</v>
      </c>
    </row>
    <row r="143" customFormat="false" ht="12.8" hidden="false" customHeight="false" outlineLevel="0" collapsed="false">
      <c r="A143" s="1" t="n">
        <v>2</v>
      </c>
      <c r="D143" s="15" t="s">
        <v>8</v>
      </c>
      <c r="E143" s="16" t="n">
        <v>111</v>
      </c>
      <c r="F143" s="16" t="s">
        <v>90</v>
      </c>
      <c r="G143" s="17" t="n">
        <f aca="false">G153+G169+G182</f>
        <v>401257.09</v>
      </c>
      <c r="H143" s="17" t="n">
        <f aca="false">H153+H169+H182</f>
        <v>426240.12</v>
      </c>
      <c r="I143" s="17" t="n">
        <f aca="false">I153+I169+I182</f>
        <v>429473</v>
      </c>
      <c r="J143" s="17" t="n">
        <f aca="false">J153+J169+J182</f>
        <v>439218</v>
      </c>
      <c r="K143" s="17" t="n">
        <f aca="false">K153+K169+K182</f>
        <v>447306</v>
      </c>
      <c r="L143" s="17" t="n">
        <f aca="false">L153+L169+L182</f>
        <v>447306</v>
      </c>
      <c r="M143" s="17" t="n">
        <f aca="false">M153+M169+M182</f>
        <v>447306</v>
      </c>
    </row>
    <row r="144" customFormat="false" ht="12.8" hidden="false" customHeight="false" outlineLevel="0" collapsed="false">
      <c r="A144" s="1" t="n">
        <v>2</v>
      </c>
      <c r="D144" s="15"/>
      <c r="E144" s="16" t="n">
        <v>41</v>
      </c>
      <c r="F144" s="16" t="s">
        <v>10</v>
      </c>
      <c r="G144" s="17" t="n">
        <f aca="false">G158+G173+G187</f>
        <v>224031.45</v>
      </c>
      <c r="H144" s="17" t="n">
        <f aca="false">H158+H173+H187</f>
        <v>233190.06</v>
      </c>
      <c r="I144" s="17" t="n">
        <f aca="false">I158+I173+I187</f>
        <v>266283</v>
      </c>
      <c r="J144" s="17" t="n">
        <f aca="false">J158+J173+J187</f>
        <v>265194</v>
      </c>
      <c r="K144" s="17" t="n">
        <f aca="false">K158+K173+K187</f>
        <v>288492</v>
      </c>
      <c r="L144" s="17" t="n">
        <f aca="false">L158+L173+L187</f>
        <v>297066</v>
      </c>
      <c r="M144" s="17" t="n">
        <f aca="false">M158+M173+M187</f>
        <v>306178</v>
      </c>
    </row>
    <row r="145" customFormat="false" ht="12.8" hidden="false" customHeight="false" outlineLevel="0" collapsed="false">
      <c r="D145" s="15"/>
      <c r="E145" s="16" t="n">
        <v>72</v>
      </c>
      <c r="F145" s="16" t="s">
        <v>12</v>
      </c>
      <c r="G145" s="17" t="n">
        <f aca="false">G161+G175+G189</f>
        <v>0</v>
      </c>
      <c r="H145" s="17" t="n">
        <f aca="false">H161+H175+H189</f>
        <v>0</v>
      </c>
      <c r="I145" s="17" t="n">
        <f aca="false">I161+I175+I189</f>
        <v>0</v>
      </c>
      <c r="J145" s="17" t="n">
        <f aca="false">J161+J175+J189</f>
        <v>0</v>
      </c>
      <c r="K145" s="17" t="n">
        <f aca="false">K161+K175+K189</f>
        <v>36145</v>
      </c>
      <c r="L145" s="17" t="n">
        <f aca="false">L161+L175+L189</f>
        <v>36145</v>
      </c>
      <c r="M145" s="17" t="n">
        <f aca="false">M161+M175+M189</f>
        <v>36145</v>
      </c>
    </row>
    <row r="146" customFormat="false" ht="12.8" hidden="false" customHeight="false" outlineLevel="0" collapsed="false">
      <c r="A146" s="1" t="n">
        <v>2</v>
      </c>
      <c r="D146" s="12"/>
      <c r="E146" s="13"/>
      <c r="F146" s="18" t="s">
        <v>103</v>
      </c>
      <c r="G146" s="19" t="n">
        <f aca="false">SUM(G143:G145)</f>
        <v>625288.54</v>
      </c>
      <c r="H146" s="19" t="n">
        <f aca="false">SUM(H143:H145)</f>
        <v>659430.18</v>
      </c>
      <c r="I146" s="19" t="n">
        <f aca="false">SUM(I143:I145)</f>
        <v>695756</v>
      </c>
      <c r="J146" s="19" t="n">
        <f aca="false">SUM(J143:J145)</f>
        <v>704412</v>
      </c>
      <c r="K146" s="19" t="n">
        <f aca="false">SUM(K143:K145)</f>
        <v>771943</v>
      </c>
      <c r="L146" s="19" t="n">
        <f aca="false">SUM(L143:L145)</f>
        <v>780517</v>
      </c>
      <c r="M146" s="19" t="n">
        <f aca="false">SUM(M143:M145)</f>
        <v>789629</v>
      </c>
    </row>
    <row r="148" customFormat="false" ht="12.8" hidden="false" customHeight="false" outlineLevel="0" collapsed="false">
      <c r="D148" s="20" t="s">
        <v>148</v>
      </c>
      <c r="E148" s="20"/>
      <c r="F148" s="20"/>
      <c r="G148" s="20"/>
      <c r="H148" s="20"/>
      <c r="I148" s="20"/>
      <c r="J148" s="20"/>
      <c r="K148" s="20"/>
      <c r="L148" s="20"/>
      <c r="M148" s="20"/>
    </row>
    <row r="149" customFormat="false" ht="12.8" hidden="false" customHeight="false" outlineLevel="0" collapsed="false">
      <c r="D149" s="6" t="s">
        <v>20</v>
      </c>
      <c r="E149" s="6" t="s">
        <v>21</v>
      </c>
      <c r="F149" s="6" t="s">
        <v>22</v>
      </c>
      <c r="G149" s="6" t="s">
        <v>1</v>
      </c>
      <c r="H149" s="6" t="s">
        <v>2</v>
      </c>
      <c r="I149" s="6" t="s">
        <v>3</v>
      </c>
      <c r="J149" s="6" t="s">
        <v>4</v>
      </c>
      <c r="K149" s="6" t="s">
        <v>5</v>
      </c>
      <c r="L149" s="6" t="s">
        <v>6</v>
      </c>
      <c r="M149" s="6" t="s">
        <v>7</v>
      </c>
    </row>
    <row r="150" customFormat="false" ht="12.8" hidden="false" customHeight="false" outlineLevel="0" collapsed="false">
      <c r="A150" s="1" t="n">
        <v>2</v>
      </c>
      <c r="B150" s="1" t="n">
        <v>1</v>
      </c>
      <c r="D150" s="24" t="s">
        <v>135</v>
      </c>
      <c r="E150" s="8" t="n">
        <v>610</v>
      </c>
      <c r="F150" s="8" t="s">
        <v>108</v>
      </c>
      <c r="G150" s="9" t="n">
        <v>2510</v>
      </c>
      <c r="H150" s="9" t="n">
        <v>1950</v>
      </c>
      <c r="I150" s="9" t="n">
        <v>0</v>
      </c>
      <c r="J150" s="9" t="n">
        <v>1807</v>
      </c>
      <c r="K150" s="9" t="n">
        <v>0</v>
      </c>
      <c r="L150" s="9" t="n">
        <f aca="false">K150</f>
        <v>0</v>
      </c>
      <c r="M150" s="9" t="n">
        <f aca="false">L150</f>
        <v>0</v>
      </c>
    </row>
    <row r="151" customFormat="false" ht="12.8" hidden="false" customHeight="false" outlineLevel="0" collapsed="false">
      <c r="A151" s="1" t="n">
        <v>2</v>
      </c>
      <c r="B151" s="1" t="n">
        <v>1</v>
      </c>
      <c r="D151" s="24"/>
      <c r="E151" s="8" t="n">
        <v>620</v>
      </c>
      <c r="F151" s="8" t="s">
        <v>109</v>
      </c>
      <c r="G151" s="9" t="n">
        <v>0</v>
      </c>
      <c r="H151" s="9" t="n">
        <v>681.54</v>
      </c>
      <c r="I151" s="9" t="n">
        <v>0</v>
      </c>
      <c r="J151" s="9" t="n">
        <v>660</v>
      </c>
      <c r="K151" s="9" t="n">
        <v>0</v>
      </c>
      <c r="L151" s="9" t="n">
        <f aca="false">K151</f>
        <v>0</v>
      </c>
      <c r="M151" s="9" t="n">
        <f aca="false">L151</f>
        <v>0</v>
      </c>
    </row>
    <row r="152" customFormat="false" ht="12.8" hidden="false" customHeight="false" outlineLevel="0" collapsed="false">
      <c r="A152" s="1" t="n">
        <v>2</v>
      </c>
      <c r="B152" s="1" t="n">
        <v>1</v>
      </c>
      <c r="D152" s="24"/>
      <c r="E152" s="8" t="n">
        <v>630</v>
      </c>
      <c r="F152" s="8" t="s">
        <v>110</v>
      </c>
      <c r="G152" s="9" t="n">
        <v>2535</v>
      </c>
      <c r="H152" s="9" t="n">
        <v>1826.87</v>
      </c>
      <c r="I152" s="9" t="n">
        <v>4548</v>
      </c>
      <c r="J152" s="9" t="n">
        <v>2145</v>
      </c>
      <c r="K152" s="9" t="n">
        <f aca="false">príjmy!H90</f>
        <v>4300</v>
      </c>
      <c r="L152" s="9" t="n">
        <f aca="false">príjmy!I90</f>
        <v>4300</v>
      </c>
      <c r="M152" s="9" t="n">
        <f aca="false">príjmy!J90</f>
        <v>4300</v>
      </c>
    </row>
    <row r="153" customFormat="false" ht="12.8" hidden="false" customHeight="false" outlineLevel="0" collapsed="false">
      <c r="A153" s="1" t="n">
        <v>2</v>
      </c>
      <c r="B153" s="1" t="n">
        <v>1</v>
      </c>
      <c r="D153" s="56" t="s">
        <v>8</v>
      </c>
      <c r="E153" s="57" t="n">
        <v>111</v>
      </c>
      <c r="F153" s="57" t="s">
        <v>114</v>
      </c>
      <c r="G153" s="58" t="n">
        <f aca="false">SUM(G150:G152)</f>
        <v>5045</v>
      </c>
      <c r="H153" s="58" t="n">
        <f aca="false">SUM(H150:H152)</f>
        <v>4458.41</v>
      </c>
      <c r="I153" s="58" t="n">
        <f aca="false">SUM(I150:I152)</f>
        <v>4548</v>
      </c>
      <c r="J153" s="58" t="n">
        <f aca="false">SUM(J150:J152)</f>
        <v>4612</v>
      </c>
      <c r="K153" s="58" t="n">
        <f aca="false">SUM(K150:K152)</f>
        <v>4300</v>
      </c>
      <c r="L153" s="58" t="n">
        <f aca="false">SUM(L150:L152)</f>
        <v>4300</v>
      </c>
      <c r="M153" s="58" t="n">
        <f aca="false">SUM(M150:M152)</f>
        <v>4300</v>
      </c>
    </row>
    <row r="154" customFormat="false" ht="12.8" hidden="false" customHeight="false" outlineLevel="0" collapsed="false">
      <c r="A154" s="1" t="n">
        <v>2</v>
      </c>
      <c r="B154" s="1" t="n">
        <v>1</v>
      </c>
      <c r="D154" s="24" t="s">
        <v>135</v>
      </c>
      <c r="E154" s="8" t="n">
        <v>610</v>
      </c>
      <c r="F154" s="8" t="s">
        <v>108</v>
      </c>
      <c r="G154" s="9" t="n">
        <v>78995.49</v>
      </c>
      <c r="H154" s="9" t="n">
        <v>89784.2</v>
      </c>
      <c r="I154" s="9" t="n">
        <v>93544</v>
      </c>
      <c r="J154" s="9" t="n">
        <v>92840</v>
      </c>
      <c r="K154" s="9" t="n">
        <v>100040</v>
      </c>
      <c r="L154" s="9" t="n">
        <v>105658</v>
      </c>
      <c r="M154" s="9" t="n">
        <v>111614</v>
      </c>
    </row>
    <row r="155" customFormat="false" ht="12.8" hidden="false" customHeight="false" outlineLevel="0" collapsed="false">
      <c r="A155" s="1" t="n">
        <v>2</v>
      </c>
      <c r="B155" s="1" t="n">
        <v>1</v>
      </c>
      <c r="D155" s="24"/>
      <c r="E155" s="8" t="n">
        <v>620</v>
      </c>
      <c r="F155" s="8" t="s">
        <v>109</v>
      </c>
      <c r="G155" s="9" t="n">
        <v>29921.59</v>
      </c>
      <c r="H155" s="9" t="n">
        <v>33111.05</v>
      </c>
      <c r="I155" s="9" t="n">
        <v>34563</v>
      </c>
      <c r="J155" s="9" t="n">
        <v>34065</v>
      </c>
      <c r="K155" s="9" t="n">
        <v>36965</v>
      </c>
      <c r="L155" s="9" t="n">
        <v>39041</v>
      </c>
      <c r="M155" s="9" t="n">
        <v>41241</v>
      </c>
    </row>
    <row r="156" customFormat="false" ht="12.8" hidden="false" customHeight="false" outlineLevel="0" collapsed="false">
      <c r="A156" s="1" t="n">
        <v>2</v>
      </c>
      <c r="B156" s="1" t="n">
        <v>1</v>
      </c>
      <c r="D156" s="24"/>
      <c r="E156" s="8" t="n">
        <v>630</v>
      </c>
      <c r="F156" s="8" t="s">
        <v>110</v>
      </c>
      <c r="G156" s="9" t="n">
        <v>11143.52</v>
      </c>
      <c r="H156" s="9" t="n">
        <v>11608.63</v>
      </c>
      <c r="I156" s="9" t="n">
        <f aca="false">6182+4430+2432</f>
        <v>13044</v>
      </c>
      <c r="J156" s="9" t="n">
        <v>14868</v>
      </c>
      <c r="K156" s="9" t="n">
        <v>15609</v>
      </c>
      <c r="L156" s="9" t="n">
        <v>15670</v>
      </c>
      <c r="M156" s="9" t="n">
        <v>15762</v>
      </c>
    </row>
    <row r="157" customFormat="false" ht="12.8" hidden="false" customHeight="false" outlineLevel="0" collapsed="false">
      <c r="A157" s="1" t="n">
        <v>2</v>
      </c>
      <c r="B157" s="1" t="n">
        <v>1</v>
      </c>
      <c r="D157" s="24"/>
      <c r="E157" s="8" t="n">
        <v>640</v>
      </c>
      <c r="F157" s="8" t="s">
        <v>111</v>
      </c>
      <c r="G157" s="9" t="n">
        <v>0</v>
      </c>
      <c r="H157" s="9" t="n">
        <v>0</v>
      </c>
      <c r="I157" s="9" t="n">
        <v>0</v>
      </c>
      <c r="J157" s="9" t="n">
        <v>629</v>
      </c>
      <c r="K157" s="9" t="n">
        <v>0</v>
      </c>
      <c r="L157" s="9" t="n">
        <v>0</v>
      </c>
      <c r="M157" s="9" t="n">
        <v>0</v>
      </c>
    </row>
    <row r="158" customFormat="false" ht="12.8" hidden="false" customHeight="false" outlineLevel="0" collapsed="false">
      <c r="A158" s="1" t="n">
        <v>2</v>
      </c>
      <c r="B158" s="1" t="n">
        <v>1</v>
      </c>
      <c r="D158" s="56" t="s">
        <v>8</v>
      </c>
      <c r="E158" s="57" t="n">
        <v>41</v>
      </c>
      <c r="F158" s="57" t="s">
        <v>10</v>
      </c>
      <c r="G158" s="58" t="n">
        <f aca="false">SUM(G154:G157)</f>
        <v>120060.6</v>
      </c>
      <c r="H158" s="58" t="n">
        <f aca="false">SUM(H154:H157)</f>
        <v>134503.88</v>
      </c>
      <c r="I158" s="58" t="n">
        <f aca="false">SUM(I154:I157)</f>
        <v>141151</v>
      </c>
      <c r="J158" s="58" t="n">
        <f aca="false">SUM(J154:J157)</f>
        <v>142402</v>
      </c>
      <c r="K158" s="58" t="n">
        <f aca="false">SUM(K154:K157)</f>
        <v>152614</v>
      </c>
      <c r="L158" s="58" t="n">
        <f aca="false">SUM(L154:L157)</f>
        <v>160369</v>
      </c>
      <c r="M158" s="58" t="n">
        <f aca="false">SUM(M154:M157)</f>
        <v>168617</v>
      </c>
    </row>
    <row r="159" customFormat="false" ht="12.8" hidden="false" customHeight="false" outlineLevel="0" collapsed="false">
      <c r="D159" s="62" t="s">
        <v>135</v>
      </c>
      <c r="E159" s="8" t="n">
        <v>630</v>
      </c>
      <c r="F159" s="8" t="s">
        <v>110</v>
      </c>
      <c r="G159" s="9" t="n">
        <v>0</v>
      </c>
      <c r="H159" s="9" t="n">
        <v>0</v>
      </c>
      <c r="I159" s="9" t="n">
        <v>0</v>
      </c>
      <c r="J159" s="9" t="n">
        <v>0</v>
      </c>
      <c r="K159" s="9" t="n">
        <v>900</v>
      </c>
      <c r="L159" s="9" t="n">
        <f aca="false">K159</f>
        <v>900</v>
      </c>
      <c r="M159" s="9" t="n">
        <f aca="false">L159</f>
        <v>900</v>
      </c>
    </row>
    <row r="160" customFormat="false" ht="12.8" hidden="false" customHeight="false" outlineLevel="0" collapsed="false">
      <c r="D160" s="62" t="s">
        <v>135</v>
      </c>
      <c r="E160" s="8" t="n">
        <v>640</v>
      </c>
      <c r="F160" s="8" t="s">
        <v>111</v>
      </c>
      <c r="G160" s="9" t="n">
        <v>0</v>
      </c>
      <c r="H160" s="9" t="n">
        <v>0</v>
      </c>
      <c r="I160" s="9" t="n">
        <v>0</v>
      </c>
      <c r="J160" s="9" t="n">
        <v>0</v>
      </c>
      <c r="K160" s="9" t="n">
        <v>870</v>
      </c>
      <c r="L160" s="9" t="n">
        <f aca="false">K160</f>
        <v>870</v>
      </c>
      <c r="M160" s="9" t="n">
        <f aca="false">L160</f>
        <v>870</v>
      </c>
    </row>
    <row r="161" customFormat="false" ht="12.8" hidden="false" customHeight="false" outlineLevel="0" collapsed="false">
      <c r="D161" s="56" t="s">
        <v>8</v>
      </c>
      <c r="E161" s="57" t="n">
        <v>72</v>
      </c>
      <c r="F161" s="57" t="s">
        <v>12</v>
      </c>
      <c r="G161" s="58" t="n">
        <f aca="false">SUM(G159:G160)</f>
        <v>0</v>
      </c>
      <c r="H161" s="58" t="n">
        <f aca="false">SUM(H159:H160)</f>
        <v>0</v>
      </c>
      <c r="I161" s="58" t="n">
        <f aca="false">SUM(I159:I160)</f>
        <v>0</v>
      </c>
      <c r="J161" s="58" t="n">
        <f aca="false">SUM(J159:J160)</f>
        <v>0</v>
      </c>
      <c r="K161" s="58" t="n">
        <f aca="false">SUM(K159:K160)</f>
        <v>1770</v>
      </c>
      <c r="L161" s="58" t="n">
        <f aca="false">SUM(L159:L160)</f>
        <v>1770</v>
      </c>
      <c r="M161" s="58" t="n">
        <f aca="false">SUM(M159:M160)</f>
        <v>1770</v>
      </c>
    </row>
    <row r="162" customFormat="false" ht="12.8" hidden="false" customHeight="false" outlineLevel="0" collapsed="false">
      <c r="A162" s="1" t="n">
        <v>2</v>
      </c>
      <c r="B162" s="1" t="n">
        <v>1</v>
      </c>
      <c r="D162" s="12"/>
      <c r="E162" s="13"/>
      <c r="F162" s="10" t="s">
        <v>103</v>
      </c>
      <c r="G162" s="11" t="n">
        <f aca="false">G153+G158+G161</f>
        <v>125105.6</v>
      </c>
      <c r="H162" s="11" t="n">
        <f aca="false">H153+H158+H161</f>
        <v>138962.29</v>
      </c>
      <c r="I162" s="11" t="n">
        <f aca="false">I153+I158+I161</f>
        <v>145699</v>
      </c>
      <c r="J162" s="11" t="n">
        <f aca="false">J153+J158+J161</f>
        <v>147014</v>
      </c>
      <c r="K162" s="11" t="n">
        <f aca="false">K153+K158+K161</f>
        <v>158684</v>
      </c>
      <c r="L162" s="11" t="n">
        <f aca="false">L153+L158+L161</f>
        <v>166439</v>
      </c>
      <c r="M162" s="11" t="n">
        <f aca="false">M153+M158+M161</f>
        <v>174687</v>
      </c>
    </row>
    <row r="164" customFormat="false" ht="12.8" hidden="false" customHeight="false" outlineLevel="0" collapsed="false">
      <c r="D164" s="20" t="s">
        <v>149</v>
      </c>
      <c r="E164" s="20"/>
      <c r="F164" s="20"/>
      <c r="G164" s="20"/>
      <c r="H164" s="20"/>
      <c r="I164" s="20"/>
      <c r="J164" s="20"/>
      <c r="K164" s="20"/>
      <c r="L164" s="20"/>
      <c r="M164" s="20"/>
    </row>
    <row r="165" customFormat="false" ht="12.8" hidden="false" customHeight="false" outlineLevel="0" collapsed="false">
      <c r="D165" s="6" t="s">
        <v>20</v>
      </c>
      <c r="E165" s="6" t="s">
        <v>21</v>
      </c>
      <c r="F165" s="6" t="s">
        <v>22</v>
      </c>
      <c r="G165" s="6" t="s">
        <v>1</v>
      </c>
      <c r="H165" s="6" t="s">
        <v>2</v>
      </c>
      <c r="I165" s="6" t="s">
        <v>3</v>
      </c>
      <c r="J165" s="6" t="s">
        <v>150</v>
      </c>
      <c r="K165" s="6" t="s">
        <v>5</v>
      </c>
      <c r="L165" s="6" t="s">
        <v>6</v>
      </c>
      <c r="M165" s="6" t="s">
        <v>7</v>
      </c>
    </row>
    <row r="166" customFormat="false" ht="12.8" hidden="false" customHeight="false" outlineLevel="0" collapsed="false">
      <c r="A166" s="1" t="n">
        <v>2</v>
      </c>
      <c r="B166" s="1" t="n">
        <v>2</v>
      </c>
      <c r="D166" s="62" t="s">
        <v>151</v>
      </c>
      <c r="E166" s="8" t="n">
        <v>630</v>
      </c>
      <c r="F166" s="8" t="s">
        <v>110</v>
      </c>
      <c r="G166" s="9" t="n">
        <v>57.39</v>
      </c>
      <c r="H166" s="9" t="n">
        <v>2850</v>
      </c>
      <c r="I166" s="9" t="n">
        <v>0</v>
      </c>
      <c r="J166" s="9" t="n">
        <v>883</v>
      </c>
      <c r="K166" s="9" t="n">
        <v>0</v>
      </c>
      <c r="L166" s="9" t="n">
        <f aca="false">K166</f>
        <v>0</v>
      </c>
      <c r="M166" s="9" t="n">
        <f aca="false">L166</f>
        <v>0</v>
      </c>
    </row>
    <row r="167" customFormat="false" ht="12.8" hidden="false" customHeight="false" outlineLevel="0" collapsed="false">
      <c r="A167" s="1" t="n">
        <v>2</v>
      </c>
      <c r="B167" s="1" t="n">
        <v>2</v>
      </c>
      <c r="D167" s="62"/>
      <c r="E167" s="8" t="n">
        <v>640</v>
      </c>
      <c r="F167" s="8" t="s">
        <v>111</v>
      </c>
      <c r="G167" s="9" t="n">
        <v>1029.2</v>
      </c>
      <c r="H167" s="9" t="n">
        <v>564.4</v>
      </c>
      <c r="I167" s="9" t="n">
        <v>560</v>
      </c>
      <c r="J167" s="9" t="n">
        <v>432</v>
      </c>
      <c r="K167" s="9" t="n">
        <v>560</v>
      </c>
      <c r="L167" s="9" t="n">
        <f aca="false">K167</f>
        <v>560</v>
      </c>
      <c r="M167" s="9" t="n">
        <f aca="false">L167</f>
        <v>560</v>
      </c>
    </row>
    <row r="168" customFormat="false" ht="12.8" hidden="false" customHeight="false" outlineLevel="0" collapsed="false">
      <c r="A168" s="1" t="n">
        <v>2</v>
      </c>
      <c r="B168" s="1" t="n">
        <v>2</v>
      </c>
      <c r="D168" s="62"/>
      <c r="E168" s="8" t="s">
        <v>41</v>
      </c>
      <c r="F168" s="8" t="s">
        <v>9</v>
      </c>
      <c r="G168" s="9" t="n">
        <f aca="false">464942.5-G172</f>
        <v>394063.5</v>
      </c>
      <c r="H168" s="25" t="n">
        <v>417586.31</v>
      </c>
      <c r="I168" s="9" t="n">
        <v>423585</v>
      </c>
      <c r="J168" s="25" t="n">
        <f aca="false">406448+1127+4612+5913+3161+432+10709</f>
        <v>432402</v>
      </c>
      <c r="K168" s="9" t="n">
        <f aca="false">419575+5856+4800+4500+3000+175+1150+2500</f>
        <v>441556</v>
      </c>
      <c r="L168" s="9" t="n">
        <f aca="false">K168</f>
        <v>441556</v>
      </c>
      <c r="M168" s="9" t="n">
        <f aca="false">L168</f>
        <v>441556</v>
      </c>
    </row>
    <row r="169" customFormat="false" ht="12.8" hidden="false" customHeight="false" outlineLevel="0" collapsed="false">
      <c r="A169" s="1" t="n">
        <v>2</v>
      </c>
      <c r="B169" s="1" t="n">
        <v>2</v>
      </c>
      <c r="D169" s="56" t="s">
        <v>8</v>
      </c>
      <c r="E169" s="57" t="n">
        <v>111</v>
      </c>
      <c r="F169" s="57" t="s">
        <v>114</v>
      </c>
      <c r="G169" s="58" t="n">
        <f aca="false">SUM(G166:G168)</f>
        <v>395150.09</v>
      </c>
      <c r="H169" s="58" t="n">
        <f aca="false">SUM(H166:H168)</f>
        <v>421000.71</v>
      </c>
      <c r="I169" s="58" t="n">
        <f aca="false">SUM(I166:I168)</f>
        <v>424145</v>
      </c>
      <c r="J169" s="58" t="n">
        <f aca="false">SUM(J166:J168)</f>
        <v>433717</v>
      </c>
      <c r="K169" s="58" t="n">
        <f aca="false">SUM(K166:K168)</f>
        <v>442116</v>
      </c>
      <c r="L169" s="58" t="n">
        <f aca="false">SUM(L166:L168)</f>
        <v>442116</v>
      </c>
      <c r="M169" s="58" t="n">
        <f aca="false">SUM(M166:M168)</f>
        <v>442116</v>
      </c>
    </row>
    <row r="170" customFormat="false" ht="12.8" hidden="false" customHeight="false" outlineLevel="0" collapsed="false">
      <c r="A170" s="1" t="n">
        <v>2</v>
      </c>
      <c r="B170" s="1" t="n">
        <v>2</v>
      </c>
      <c r="D170" s="62" t="s">
        <v>151</v>
      </c>
      <c r="E170" s="8" t="n">
        <v>630</v>
      </c>
      <c r="F170" s="8" t="s">
        <v>110</v>
      </c>
      <c r="G170" s="9" t="n">
        <v>3257.43</v>
      </c>
      <c r="H170" s="9" t="n">
        <v>2669.87</v>
      </c>
      <c r="I170" s="9" t="n">
        <v>2800</v>
      </c>
      <c r="J170" s="9" t="n">
        <v>749</v>
      </c>
      <c r="K170" s="9" t="n">
        <f aca="false">2800</f>
        <v>2800</v>
      </c>
      <c r="L170" s="9" t="n">
        <v>2800</v>
      </c>
      <c r="M170" s="9" t="n">
        <f aca="false">L170</f>
        <v>2800</v>
      </c>
    </row>
    <row r="171" customFormat="false" ht="12.8" hidden="false" customHeight="false" outlineLevel="0" collapsed="false">
      <c r="A171" s="1" t="n">
        <v>2</v>
      </c>
      <c r="B171" s="1" t="n">
        <v>2</v>
      </c>
      <c r="D171" s="62"/>
      <c r="E171" s="8" t="n">
        <v>640</v>
      </c>
      <c r="F171" s="8" t="s">
        <v>111</v>
      </c>
      <c r="G171" s="9" t="n">
        <v>893.27</v>
      </c>
      <c r="H171" s="9" t="n">
        <v>777.29</v>
      </c>
      <c r="I171" s="9" t="n">
        <v>120</v>
      </c>
      <c r="J171" s="9" t="n">
        <v>865</v>
      </c>
      <c r="K171" s="9" t="n">
        <v>120</v>
      </c>
      <c r="L171" s="9" t="n">
        <f aca="false">K171</f>
        <v>120</v>
      </c>
      <c r="M171" s="9" t="n">
        <f aca="false">L171</f>
        <v>120</v>
      </c>
    </row>
    <row r="172" customFormat="false" ht="12.8" hidden="false" customHeight="false" outlineLevel="0" collapsed="false">
      <c r="A172" s="1" t="n">
        <v>2</v>
      </c>
      <c r="B172" s="1" t="n">
        <v>2</v>
      </c>
      <c r="D172" s="62"/>
      <c r="E172" s="8" t="s">
        <v>41</v>
      </c>
      <c r="F172" s="8" t="s">
        <v>152</v>
      </c>
      <c r="G172" s="9" t="n">
        <v>70879</v>
      </c>
      <c r="H172" s="9" t="n">
        <v>74439.17</v>
      </c>
      <c r="I172" s="9" t="n">
        <v>88930</v>
      </c>
      <c r="J172" s="9" t="n">
        <v>87768</v>
      </c>
      <c r="K172" s="9" t="n">
        <f aca="false">84740+1800+9500</f>
        <v>96040</v>
      </c>
      <c r="L172" s="9" t="n">
        <f aca="false">K172</f>
        <v>96040</v>
      </c>
      <c r="M172" s="9" t="n">
        <f aca="false">L172</f>
        <v>96040</v>
      </c>
    </row>
    <row r="173" customFormat="false" ht="12.8" hidden="false" customHeight="false" outlineLevel="0" collapsed="false">
      <c r="A173" s="1" t="n">
        <v>2</v>
      </c>
      <c r="B173" s="1" t="n">
        <v>2</v>
      </c>
      <c r="D173" s="56" t="s">
        <v>8</v>
      </c>
      <c r="E173" s="57" t="n">
        <v>41</v>
      </c>
      <c r="F173" s="57" t="s">
        <v>10</v>
      </c>
      <c r="G173" s="58" t="n">
        <f aca="false">SUM(G170:G172)</f>
        <v>75029.7</v>
      </c>
      <c r="H173" s="58" t="n">
        <f aca="false">SUM(H170:H172)</f>
        <v>77886.33</v>
      </c>
      <c r="I173" s="58" t="n">
        <f aca="false">SUM(I170:I172)</f>
        <v>91850</v>
      </c>
      <c r="J173" s="58" t="n">
        <f aca="false">SUM(J170:J172)</f>
        <v>89382</v>
      </c>
      <c r="K173" s="58" t="n">
        <f aca="false">SUM(K170:K172)</f>
        <v>98960</v>
      </c>
      <c r="L173" s="58" t="n">
        <f aca="false">SUM(L170:L172)</f>
        <v>98960</v>
      </c>
      <c r="M173" s="58" t="n">
        <f aca="false">SUM(M170:M172)</f>
        <v>98960</v>
      </c>
    </row>
    <row r="174" customFormat="false" ht="12.8" hidden="false" customHeight="false" outlineLevel="0" collapsed="false">
      <c r="D174" s="62" t="s">
        <v>151</v>
      </c>
      <c r="E174" s="8" t="s">
        <v>41</v>
      </c>
      <c r="F174" s="8" t="s">
        <v>12</v>
      </c>
      <c r="G174" s="9" t="n">
        <v>0</v>
      </c>
      <c r="H174" s="9" t="n">
        <v>0</v>
      </c>
      <c r="I174" s="9" t="n">
        <v>0</v>
      </c>
      <c r="J174" s="9" t="n">
        <v>0</v>
      </c>
      <c r="K174" s="9" t="n">
        <f aca="false">33500+700</f>
        <v>34200</v>
      </c>
      <c r="L174" s="9" t="n">
        <f aca="false">K174</f>
        <v>34200</v>
      </c>
      <c r="M174" s="9" t="n">
        <f aca="false">L174</f>
        <v>34200</v>
      </c>
    </row>
    <row r="175" customFormat="false" ht="12.8" hidden="false" customHeight="false" outlineLevel="0" collapsed="false">
      <c r="D175" s="56" t="s">
        <v>8</v>
      </c>
      <c r="E175" s="57" t="n">
        <v>72</v>
      </c>
      <c r="F175" s="57" t="s">
        <v>12</v>
      </c>
      <c r="G175" s="58" t="n">
        <f aca="false">SUM(G174:G174)</f>
        <v>0</v>
      </c>
      <c r="H175" s="58" t="n">
        <f aca="false">SUM(H174:H174)</f>
        <v>0</v>
      </c>
      <c r="I175" s="58" t="n">
        <f aca="false">SUM(I174:I174)</f>
        <v>0</v>
      </c>
      <c r="J175" s="58" t="n">
        <f aca="false">SUM(J174:J174)</f>
        <v>0</v>
      </c>
      <c r="K175" s="58" t="n">
        <f aca="false">SUM(K174:K174)</f>
        <v>34200</v>
      </c>
      <c r="L175" s="58" t="n">
        <f aca="false">SUM(L174:L174)</f>
        <v>34200</v>
      </c>
      <c r="M175" s="58" t="n">
        <f aca="false">SUM(M174:M174)</f>
        <v>34200</v>
      </c>
    </row>
    <row r="176" customFormat="false" ht="12.8" hidden="false" customHeight="false" outlineLevel="0" collapsed="false">
      <c r="A176" s="1" t="n">
        <v>2</v>
      </c>
      <c r="B176" s="1" t="n">
        <v>2</v>
      </c>
      <c r="D176" s="12"/>
      <c r="E176" s="13"/>
      <c r="F176" s="10" t="s">
        <v>103</v>
      </c>
      <c r="G176" s="11" t="n">
        <f aca="false">G169+G173+G175</f>
        <v>470179.79</v>
      </c>
      <c r="H176" s="11" t="n">
        <f aca="false">H169+H173+H175</f>
        <v>498887.04</v>
      </c>
      <c r="I176" s="11" t="n">
        <f aca="false">I169+I173+I175</f>
        <v>515995</v>
      </c>
      <c r="J176" s="11" t="n">
        <f aca="false">J169+J173+J175</f>
        <v>523099</v>
      </c>
      <c r="K176" s="11" t="n">
        <f aca="false">K169+K173+K175</f>
        <v>575276</v>
      </c>
      <c r="L176" s="11" t="n">
        <f aca="false">L169+L173+L175</f>
        <v>575276</v>
      </c>
      <c r="M176" s="11" t="n">
        <f aca="false">M169+M173+M175</f>
        <v>575276</v>
      </c>
    </row>
    <row r="178" customFormat="false" ht="12.8" hidden="false" customHeight="false" outlineLevel="0" collapsed="false">
      <c r="D178" s="20" t="s">
        <v>153</v>
      </c>
      <c r="E178" s="20"/>
      <c r="F178" s="20"/>
      <c r="G178" s="20"/>
      <c r="H178" s="20"/>
      <c r="I178" s="20"/>
      <c r="J178" s="20"/>
      <c r="K178" s="20"/>
      <c r="L178" s="20"/>
      <c r="M178" s="20"/>
    </row>
    <row r="179" customFormat="false" ht="12.8" hidden="false" customHeight="false" outlineLevel="0" collapsed="false">
      <c r="D179" s="6" t="s">
        <v>20</v>
      </c>
      <c r="E179" s="6" t="s">
        <v>21</v>
      </c>
      <c r="F179" s="6" t="s">
        <v>22</v>
      </c>
      <c r="G179" s="6" t="s">
        <v>1</v>
      </c>
      <c r="H179" s="6" t="s">
        <v>2</v>
      </c>
      <c r="I179" s="6" t="s">
        <v>3</v>
      </c>
      <c r="J179" s="6" t="s">
        <v>4</v>
      </c>
      <c r="K179" s="6" t="s">
        <v>5</v>
      </c>
      <c r="L179" s="6" t="s">
        <v>6</v>
      </c>
      <c r="M179" s="6" t="s">
        <v>7</v>
      </c>
    </row>
    <row r="180" customFormat="false" ht="12.8" hidden="false" customHeight="false" outlineLevel="0" collapsed="false">
      <c r="A180" s="1" t="n">
        <v>2</v>
      </c>
      <c r="B180" s="1" t="n">
        <v>3</v>
      </c>
      <c r="D180" s="62" t="s">
        <v>154</v>
      </c>
      <c r="E180" s="8" t="n">
        <v>610</v>
      </c>
      <c r="F180" s="8" t="s">
        <v>108</v>
      </c>
      <c r="G180" s="9" t="n">
        <v>1062</v>
      </c>
      <c r="H180" s="9" t="n">
        <v>0</v>
      </c>
      <c r="I180" s="9" t="n">
        <v>0</v>
      </c>
      <c r="J180" s="9" t="n">
        <v>0</v>
      </c>
      <c r="K180" s="9" t="n">
        <f aca="false">H180</f>
        <v>0</v>
      </c>
      <c r="L180" s="9" t="n">
        <f aca="false">K180</f>
        <v>0</v>
      </c>
      <c r="M180" s="9" t="n">
        <f aca="false">L180</f>
        <v>0</v>
      </c>
    </row>
    <row r="181" customFormat="false" ht="12.8" hidden="false" customHeight="false" outlineLevel="0" collapsed="false">
      <c r="A181" s="1" t="n">
        <v>2</v>
      </c>
      <c r="B181" s="1" t="n">
        <v>3</v>
      </c>
      <c r="D181" s="62"/>
      <c r="E181" s="8" t="n">
        <v>630</v>
      </c>
      <c r="F181" s="8" t="s">
        <v>110</v>
      </c>
      <c r="G181" s="9" t="n">
        <v>0</v>
      </c>
      <c r="H181" s="9" t="n">
        <v>781</v>
      </c>
      <c r="I181" s="9" t="n">
        <v>780</v>
      </c>
      <c r="J181" s="9" t="n">
        <v>889</v>
      </c>
      <c r="K181" s="9" t="n">
        <v>890</v>
      </c>
      <c r="L181" s="9" t="n">
        <f aca="false">K181</f>
        <v>890</v>
      </c>
      <c r="M181" s="9" t="n">
        <f aca="false">L181</f>
        <v>890</v>
      </c>
    </row>
    <row r="182" customFormat="false" ht="12.8" hidden="false" customHeight="false" outlineLevel="0" collapsed="false">
      <c r="A182" s="1" t="n">
        <v>2</v>
      </c>
      <c r="B182" s="1" t="n">
        <v>3</v>
      </c>
      <c r="D182" s="56" t="s">
        <v>8</v>
      </c>
      <c r="E182" s="57" t="n">
        <v>111</v>
      </c>
      <c r="F182" s="57" t="s">
        <v>114</v>
      </c>
      <c r="G182" s="58" t="n">
        <f aca="false">SUM(G180:G181)</f>
        <v>1062</v>
      </c>
      <c r="H182" s="58" t="n">
        <f aca="false">SUM(H180:H181)</f>
        <v>781</v>
      </c>
      <c r="I182" s="58" t="n">
        <f aca="false">SUM(I180:I181)</f>
        <v>780</v>
      </c>
      <c r="J182" s="58" t="n">
        <f aca="false">SUM(J180:J181)</f>
        <v>889</v>
      </c>
      <c r="K182" s="58" t="n">
        <f aca="false">SUM(K180:K181)</f>
        <v>890</v>
      </c>
      <c r="L182" s="58" t="n">
        <f aca="false">SUM(L180:L181)</f>
        <v>890</v>
      </c>
      <c r="M182" s="58" t="n">
        <f aca="false">SUM(M180:M181)</f>
        <v>890</v>
      </c>
    </row>
    <row r="183" customFormat="false" ht="12.8" hidden="false" customHeight="false" outlineLevel="0" collapsed="false">
      <c r="A183" s="1" t="n">
        <v>2</v>
      </c>
      <c r="B183" s="1" t="n">
        <v>3</v>
      </c>
      <c r="D183" s="24" t="s">
        <v>154</v>
      </c>
      <c r="E183" s="8" t="n">
        <v>610</v>
      </c>
      <c r="F183" s="8" t="s">
        <v>108</v>
      </c>
      <c r="G183" s="9" t="n">
        <v>13010.75</v>
      </c>
      <c r="H183" s="9" t="n">
        <v>4286.61</v>
      </c>
      <c r="I183" s="9" t="n">
        <v>5240</v>
      </c>
      <c r="J183" s="9" t="n">
        <v>9103</v>
      </c>
      <c r="K183" s="9" t="n">
        <v>13208</v>
      </c>
      <c r="L183" s="9" t="n">
        <v>13832</v>
      </c>
      <c r="M183" s="9" t="n">
        <v>14488</v>
      </c>
    </row>
    <row r="184" customFormat="false" ht="12.8" hidden="false" customHeight="false" outlineLevel="0" collapsed="false">
      <c r="A184" s="1" t="n">
        <v>2</v>
      </c>
      <c r="B184" s="1" t="n">
        <v>3</v>
      </c>
      <c r="D184" s="24"/>
      <c r="E184" s="8" t="n">
        <v>620</v>
      </c>
      <c r="F184" s="8" t="s">
        <v>109</v>
      </c>
      <c r="G184" s="9" t="n">
        <v>6167.85</v>
      </c>
      <c r="H184" s="9" t="n">
        <v>4413.91</v>
      </c>
      <c r="I184" s="9" t="n">
        <v>5120</v>
      </c>
      <c r="J184" s="9" t="n">
        <v>5685</v>
      </c>
      <c r="K184" s="9" t="n">
        <v>7289</v>
      </c>
      <c r="L184" s="9" t="n">
        <v>7477</v>
      </c>
      <c r="M184" s="9" t="n">
        <v>7672</v>
      </c>
    </row>
    <row r="185" customFormat="false" ht="12.8" hidden="false" customHeight="false" outlineLevel="0" collapsed="false">
      <c r="A185" s="1" t="n">
        <v>2</v>
      </c>
      <c r="B185" s="1" t="n">
        <v>3</v>
      </c>
      <c r="D185" s="24"/>
      <c r="E185" s="8" t="n">
        <v>630</v>
      </c>
      <c r="F185" s="8" t="s">
        <v>110</v>
      </c>
      <c r="G185" s="9" t="n">
        <v>8536.38</v>
      </c>
      <c r="H185" s="9" t="n">
        <v>10503.33</v>
      </c>
      <c r="I185" s="9" t="n">
        <v>21471</v>
      </c>
      <c r="J185" s="9" t="n">
        <v>17105</v>
      </c>
      <c r="K185" s="25" t="n">
        <f aca="false">14765+1656</f>
        <v>16421</v>
      </c>
      <c r="L185" s="9" t="n">
        <f aca="false">14772+1656</f>
        <v>16428</v>
      </c>
      <c r="M185" s="9" t="n">
        <f aca="false">14785+1656</f>
        <v>16441</v>
      </c>
    </row>
    <row r="186" customFormat="false" ht="12.8" hidden="false" customHeight="false" outlineLevel="0" collapsed="false">
      <c r="A186" s="1" t="n">
        <v>2</v>
      </c>
      <c r="B186" s="1" t="n">
        <v>3</v>
      </c>
      <c r="D186" s="24"/>
      <c r="E186" s="8" t="n">
        <v>640</v>
      </c>
      <c r="F186" s="8" t="s">
        <v>111</v>
      </c>
      <c r="G186" s="9" t="n">
        <v>1226.17</v>
      </c>
      <c r="H186" s="9" t="n">
        <v>1596</v>
      </c>
      <c r="I186" s="9" t="n">
        <v>1451</v>
      </c>
      <c r="J186" s="9" t="n">
        <v>1517</v>
      </c>
      <c r="K186" s="9" t="n">
        <v>0</v>
      </c>
      <c r="L186" s="9" t="n">
        <f aca="false">K186</f>
        <v>0</v>
      </c>
      <c r="M186" s="9" t="n">
        <f aca="false">L186</f>
        <v>0</v>
      </c>
    </row>
    <row r="187" customFormat="false" ht="12.8" hidden="false" customHeight="false" outlineLevel="0" collapsed="false">
      <c r="A187" s="1" t="n">
        <v>2</v>
      </c>
      <c r="B187" s="1" t="n">
        <v>3</v>
      </c>
      <c r="D187" s="56" t="s">
        <v>8</v>
      </c>
      <c r="E187" s="57" t="n">
        <v>41</v>
      </c>
      <c r="F187" s="57" t="s">
        <v>10</v>
      </c>
      <c r="G187" s="58" t="n">
        <f aca="false">SUM(G183:G186)</f>
        <v>28941.15</v>
      </c>
      <c r="H187" s="58" t="n">
        <f aca="false">SUM(H183:H186)</f>
        <v>20799.85</v>
      </c>
      <c r="I187" s="58" t="n">
        <f aca="false">SUM(I183:I186)</f>
        <v>33282</v>
      </c>
      <c r="J187" s="58" t="n">
        <f aca="false">SUM(J183:J186)</f>
        <v>33410</v>
      </c>
      <c r="K187" s="58" t="n">
        <f aca="false">SUM(K183:K186)</f>
        <v>36918</v>
      </c>
      <c r="L187" s="58" t="n">
        <f aca="false">SUM(L183:L186)</f>
        <v>37737</v>
      </c>
      <c r="M187" s="58" t="n">
        <f aca="false">SUM(M183:M186)</f>
        <v>38601</v>
      </c>
    </row>
    <row r="188" customFormat="false" ht="12.8" hidden="false" customHeight="false" outlineLevel="0" collapsed="false">
      <c r="D188" s="46" t="s">
        <v>154</v>
      </c>
      <c r="E188" s="8" t="n">
        <v>640</v>
      </c>
      <c r="F188" s="8" t="s">
        <v>111</v>
      </c>
      <c r="G188" s="9" t="n">
        <v>0</v>
      </c>
      <c r="H188" s="9" t="n">
        <v>0</v>
      </c>
      <c r="I188" s="9" t="n">
        <v>0</v>
      </c>
      <c r="J188" s="9" t="n">
        <v>0</v>
      </c>
      <c r="K188" s="9" t="n">
        <v>175</v>
      </c>
      <c r="L188" s="9" t="n">
        <f aca="false">K188</f>
        <v>175</v>
      </c>
      <c r="M188" s="9" t="n">
        <f aca="false">L188</f>
        <v>175</v>
      </c>
    </row>
    <row r="189" customFormat="false" ht="12.8" hidden="false" customHeight="false" outlineLevel="0" collapsed="false">
      <c r="D189" s="56" t="s">
        <v>8</v>
      </c>
      <c r="E189" s="57" t="n">
        <v>72</v>
      </c>
      <c r="F189" s="57" t="s">
        <v>12</v>
      </c>
      <c r="G189" s="58" t="n">
        <f aca="false">SUM(G188:G188)</f>
        <v>0</v>
      </c>
      <c r="H189" s="58" t="n">
        <f aca="false">SUM(H188:H188)</f>
        <v>0</v>
      </c>
      <c r="I189" s="58" t="n">
        <f aca="false">SUM(I188:I188)</f>
        <v>0</v>
      </c>
      <c r="J189" s="58" t="n">
        <f aca="false">SUM(J188:J188)</f>
        <v>0</v>
      </c>
      <c r="K189" s="58" t="n">
        <f aca="false">SUM(K188:K188)</f>
        <v>175</v>
      </c>
      <c r="L189" s="58" t="n">
        <f aca="false">SUM(L188:L188)</f>
        <v>175</v>
      </c>
      <c r="M189" s="58" t="n">
        <f aca="false">SUM(M188:M188)</f>
        <v>175</v>
      </c>
    </row>
    <row r="190" customFormat="false" ht="12.8" hidden="false" customHeight="false" outlineLevel="0" collapsed="false">
      <c r="A190" s="1" t="n">
        <v>2</v>
      </c>
      <c r="B190" s="1" t="n">
        <v>3</v>
      </c>
      <c r="D190" s="12"/>
      <c r="E190" s="13"/>
      <c r="F190" s="10" t="s">
        <v>103</v>
      </c>
      <c r="G190" s="11" t="n">
        <f aca="false">G182+G187+G189</f>
        <v>30003.15</v>
      </c>
      <c r="H190" s="11" t="n">
        <f aca="false">H182+H187+H189</f>
        <v>21580.85</v>
      </c>
      <c r="I190" s="11" t="n">
        <f aca="false">I182+I187+I189</f>
        <v>34062</v>
      </c>
      <c r="J190" s="11" t="n">
        <f aca="false">J182+J187+J189</f>
        <v>34299</v>
      </c>
      <c r="K190" s="11" t="n">
        <f aca="false">K182+K187+K189</f>
        <v>37983</v>
      </c>
      <c r="L190" s="11" t="n">
        <f aca="false">L182+L187+L189</f>
        <v>38802</v>
      </c>
      <c r="M190" s="11" t="n">
        <f aca="false">M182+M187+M189</f>
        <v>39666</v>
      </c>
    </row>
    <row r="192" customFormat="false" ht="12.8" hidden="false" customHeight="false" outlineLevel="0" collapsed="false">
      <c r="D192" s="14" t="s">
        <v>155</v>
      </c>
      <c r="E192" s="14"/>
      <c r="F192" s="14"/>
      <c r="G192" s="14"/>
      <c r="H192" s="14"/>
      <c r="I192" s="14"/>
      <c r="J192" s="14"/>
      <c r="K192" s="14"/>
      <c r="L192" s="14"/>
      <c r="M192" s="14"/>
    </row>
    <row r="193" customFormat="false" ht="12.8" hidden="false" customHeight="false" outlineLevel="0" collapsed="false">
      <c r="D193" s="5"/>
      <c r="E193" s="5"/>
      <c r="F193" s="5"/>
      <c r="G193" s="6" t="s">
        <v>1</v>
      </c>
      <c r="H193" s="6" t="s">
        <v>2</v>
      </c>
      <c r="I193" s="6" t="s">
        <v>3</v>
      </c>
      <c r="J193" s="6" t="s">
        <v>4</v>
      </c>
      <c r="K193" s="6" t="s">
        <v>5</v>
      </c>
      <c r="L193" s="6" t="s">
        <v>6</v>
      </c>
      <c r="M193" s="6" t="s">
        <v>7</v>
      </c>
    </row>
    <row r="194" customFormat="false" ht="12.8" hidden="false" customHeight="false" outlineLevel="0" collapsed="false">
      <c r="A194" s="1" t="n">
        <v>3</v>
      </c>
      <c r="D194" s="15" t="s">
        <v>8</v>
      </c>
      <c r="E194" s="16" t="n">
        <v>41</v>
      </c>
      <c r="F194" s="16" t="s">
        <v>10</v>
      </c>
      <c r="G194" s="17" t="n">
        <f aca="false">G204+G219</f>
        <v>33988.25</v>
      </c>
      <c r="H194" s="17" t="n">
        <f aca="false">H204+H219</f>
        <v>55462.08</v>
      </c>
      <c r="I194" s="17" t="n">
        <f aca="false">I204+I219</f>
        <v>62203</v>
      </c>
      <c r="J194" s="17" t="n">
        <f aca="false">J204+J219</f>
        <v>41136</v>
      </c>
      <c r="K194" s="17" t="n">
        <f aca="false">K204+K219</f>
        <v>41309</v>
      </c>
      <c r="L194" s="17" t="n">
        <f aca="false">L204+L219</f>
        <v>42105</v>
      </c>
      <c r="M194" s="17" t="n">
        <f aca="false">M204+M219</f>
        <v>42947</v>
      </c>
    </row>
    <row r="195" customFormat="false" ht="12.8" hidden="false" customHeight="false" outlineLevel="0" collapsed="false">
      <c r="D195" s="15" t="s">
        <v>8</v>
      </c>
      <c r="E195" s="16" t="n">
        <v>72</v>
      </c>
      <c r="F195" s="16" t="s">
        <v>12</v>
      </c>
      <c r="G195" s="17" t="n">
        <f aca="false">G206</f>
        <v>0</v>
      </c>
      <c r="H195" s="17" t="n">
        <f aca="false">H206</f>
        <v>0</v>
      </c>
      <c r="I195" s="17" t="n">
        <f aca="false">I206</f>
        <v>0</v>
      </c>
      <c r="J195" s="17" t="n">
        <f aca="false">J206</f>
        <v>0</v>
      </c>
      <c r="K195" s="17" t="n">
        <f aca="false">K206</f>
        <v>120</v>
      </c>
      <c r="L195" s="17" t="n">
        <f aca="false">L206</f>
        <v>120</v>
      </c>
      <c r="M195" s="17" t="n">
        <f aca="false">M206</f>
        <v>120</v>
      </c>
    </row>
    <row r="196" customFormat="false" ht="12.8" hidden="false" customHeight="false" outlineLevel="0" collapsed="false">
      <c r="A196" s="1" t="n">
        <v>3</v>
      </c>
      <c r="D196" s="12"/>
      <c r="E196" s="13"/>
      <c r="F196" s="18" t="s">
        <v>103</v>
      </c>
      <c r="G196" s="19" t="n">
        <f aca="false">SUM(G194:G195)</f>
        <v>33988.25</v>
      </c>
      <c r="H196" s="19" t="n">
        <f aca="false">SUM(H194:H195)</f>
        <v>55462.08</v>
      </c>
      <c r="I196" s="19" t="n">
        <f aca="false">SUM(I194:I195)</f>
        <v>62203</v>
      </c>
      <c r="J196" s="19" t="n">
        <f aca="false">SUM(J194:J195)</f>
        <v>41136</v>
      </c>
      <c r="K196" s="19" t="n">
        <f aca="false">SUM(K194:K195)</f>
        <v>41429</v>
      </c>
      <c r="L196" s="19" t="n">
        <f aca="false">SUM(L194:L195)</f>
        <v>42225</v>
      </c>
      <c r="M196" s="19" t="n">
        <f aca="false">SUM(M194:M195)</f>
        <v>43067</v>
      </c>
    </row>
    <row r="198" customFormat="false" ht="12.8" hidden="false" customHeight="false" outlineLevel="0" collapsed="false">
      <c r="D198" s="41" t="s">
        <v>156</v>
      </c>
      <c r="E198" s="41"/>
      <c r="F198" s="41"/>
      <c r="G198" s="41"/>
      <c r="H198" s="41"/>
      <c r="I198" s="41"/>
      <c r="J198" s="41"/>
      <c r="K198" s="41"/>
      <c r="L198" s="41"/>
      <c r="M198" s="41"/>
    </row>
    <row r="199" customFormat="false" ht="12.8" hidden="false" customHeight="false" outlineLevel="0" collapsed="false">
      <c r="D199" s="6" t="s">
        <v>20</v>
      </c>
      <c r="E199" s="6" t="s">
        <v>21</v>
      </c>
      <c r="F199" s="6" t="s">
        <v>22</v>
      </c>
      <c r="G199" s="6" t="s">
        <v>1</v>
      </c>
      <c r="H199" s="6" t="s">
        <v>2</v>
      </c>
      <c r="I199" s="6" t="s">
        <v>3</v>
      </c>
      <c r="J199" s="6" t="s">
        <v>4</v>
      </c>
      <c r="K199" s="6" t="s">
        <v>5</v>
      </c>
      <c r="L199" s="6" t="s">
        <v>6</v>
      </c>
      <c r="M199" s="6" t="s">
        <v>7</v>
      </c>
    </row>
    <row r="200" customFormat="false" ht="12.8" hidden="false" customHeight="false" outlineLevel="0" collapsed="false">
      <c r="A200" s="1" t="n">
        <v>3</v>
      </c>
      <c r="B200" s="1" t="n">
        <v>1</v>
      </c>
      <c r="D200" s="24" t="s">
        <v>157</v>
      </c>
      <c r="E200" s="8" t="n">
        <v>610</v>
      </c>
      <c r="F200" s="8" t="s">
        <v>108</v>
      </c>
      <c r="G200" s="9" t="n">
        <v>5654.13</v>
      </c>
      <c r="H200" s="9" t="n">
        <v>10143.52</v>
      </c>
      <c r="I200" s="9" t="n">
        <v>10555</v>
      </c>
      <c r="J200" s="9" t="n">
        <v>11847</v>
      </c>
      <c r="K200" s="9" t="n">
        <v>12715</v>
      </c>
      <c r="L200" s="9" t="n">
        <v>13301</v>
      </c>
      <c r="M200" s="9" t="n">
        <v>13917</v>
      </c>
    </row>
    <row r="201" customFormat="false" ht="12.8" hidden="false" customHeight="false" outlineLevel="0" collapsed="false">
      <c r="A201" s="1" t="n">
        <v>3</v>
      </c>
      <c r="B201" s="1" t="n">
        <v>1</v>
      </c>
      <c r="D201" s="24"/>
      <c r="E201" s="8" t="n">
        <v>620</v>
      </c>
      <c r="F201" s="8" t="s">
        <v>109</v>
      </c>
      <c r="G201" s="9" t="n">
        <v>1915.86</v>
      </c>
      <c r="H201" s="9" t="n">
        <v>3692.66</v>
      </c>
      <c r="I201" s="9" t="n">
        <v>3656</v>
      </c>
      <c r="J201" s="9" t="n">
        <v>4141</v>
      </c>
      <c r="K201" s="9" t="n">
        <v>4444</v>
      </c>
      <c r="L201" s="9" t="n">
        <v>4648</v>
      </c>
      <c r="M201" s="9" t="n">
        <v>4864</v>
      </c>
    </row>
    <row r="202" customFormat="false" ht="12.8" hidden="false" customHeight="false" outlineLevel="0" collapsed="false">
      <c r="A202" s="1" t="n">
        <v>3</v>
      </c>
      <c r="B202" s="1" t="n">
        <v>1</v>
      </c>
      <c r="D202" s="24"/>
      <c r="E202" s="8" t="n">
        <v>630</v>
      </c>
      <c r="F202" s="8" t="s">
        <v>110</v>
      </c>
      <c r="G202" s="9" t="n">
        <v>25980.46</v>
      </c>
      <c r="H202" s="9" t="n">
        <v>39642.8</v>
      </c>
      <c r="I202" s="9" t="n">
        <f aca="false">28450+780+3500+1200+1050-2488+15000</f>
        <v>47492</v>
      </c>
      <c r="J202" s="9" t="n">
        <v>24996</v>
      </c>
      <c r="K202" s="9" t="n">
        <v>23950</v>
      </c>
      <c r="L202" s="9" t="n">
        <v>23956</v>
      </c>
      <c r="M202" s="9" t="n">
        <v>23966</v>
      </c>
    </row>
    <row r="203" customFormat="false" ht="12.8" hidden="false" customHeight="false" outlineLevel="0" collapsed="false">
      <c r="A203" s="1" t="n">
        <v>3</v>
      </c>
      <c r="B203" s="1" t="n">
        <v>1</v>
      </c>
      <c r="D203" s="24"/>
      <c r="E203" s="8" t="n">
        <v>640</v>
      </c>
      <c r="F203" s="8" t="s">
        <v>111</v>
      </c>
      <c r="G203" s="9" t="n">
        <v>221.7</v>
      </c>
      <c r="H203" s="9" t="n">
        <v>1767</v>
      </c>
      <c r="I203" s="9" t="n">
        <v>0</v>
      </c>
      <c r="J203" s="9" t="n">
        <v>0</v>
      </c>
      <c r="K203" s="9" t="n">
        <v>0</v>
      </c>
      <c r="L203" s="9" t="n">
        <v>0</v>
      </c>
      <c r="M203" s="9" t="n">
        <v>0</v>
      </c>
    </row>
    <row r="204" customFormat="false" ht="12.8" hidden="false" customHeight="false" outlineLevel="0" collapsed="false">
      <c r="A204" s="1" t="n">
        <v>3</v>
      </c>
      <c r="B204" s="1" t="n">
        <v>1</v>
      </c>
      <c r="D204" s="56" t="s">
        <v>8</v>
      </c>
      <c r="E204" s="57" t="n">
        <v>41</v>
      </c>
      <c r="F204" s="57" t="s">
        <v>10</v>
      </c>
      <c r="G204" s="58" t="n">
        <f aca="false">SUM(G200:G203)</f>
        <v>33772.15</v>
      </c>
      <c r="H204" s="58" t="n">
        <f aca="false">SUM(H200:H203)</f>
        <v>55245.98</v>
      </c>
      <c r="I204" s="58" t="n">
        <f aca="false">SUM(I200:I203)</f>
        <v>61703</v>
      </c>
      <c r="J204" s="58" t="n">
        <f aca="false">SUM(J200:J203)</f>
        <v>40984</v>
      </c>
      <c r="K204" s="58" t="n">
        <f aca="false">SUM(K200:K203)</f>
        <v>41109</v>
      </c>
      <c r="L204" s="58" t="n">
        <f aca="false">SUM(L200:L203)</f>
        <v>41905</v>
      </c>
      <c r="M204" s="58" t="n">
        <f aca="false">SUM(M200:M203)</f>
        <v>42747</v>
      </c>
    </row>
    <row r="205" customFormat="false" ht="12.8" hidden="false" customHeight="false" outlineLevel="0" collapsed="false">
      <c r="D205" s="46" t="s">
        <v>157</v>
      </c>
      <c r="E205" s="8" t="n">
        <v>640</v>
      </c>
      <c r="F205" s="8" t="s">
        <v>111</v>
      </c>
      <c r="G205" s="9" t="n">
        <v>0</v>
      </c>
      <c r="H205" s="9" t="n">
        <v>0</v>
      </c>
      <c r="I205" s="9" t="n">
        <v>0</v>
      </c>
      <c r="J205" s="9" t="n">
        <v>0</v>
      </c>
      <c r="K205" s="9" t="n">
        <v>120</v>
      </c>
      <c r="L205" s="9" t="n">
        <f aca="false">K205</f>
        <v>120</v>
      </c>
      <c r="M205" s="9" t="n">
        <f aca="false">L205</f>
        <v>120</v>
      </c>
    </row>
    <row r="206" customFormat="false" ht="12.8" hidden="false" customHeight="false" outlineLevel="0" collapsed="false">
      <c r="D206" s="56" t="s">
        <v>8</v>
      </c>
      <c r="E206" s="57" t="n">
        <v>72</v>
      </c>
      <c r="F206" s="57" t="s">
        <v>12</v>
      </c>
      <c r="G206" s="58" t="n">
        <f aca="false">SUM(G205:G205)</f>
        <v>0</v>
      </c>
      <c r="H206" s="58" t="n">
        <f aca="false">SUM(H205:H205)</f>
        <v>0</v>
      </c>
      <c r="I206" s="58" t="n">
        <f aca="false">SUM(I205:I205)</f>
        <v>0</v>
      </c>
      <c r="J206" s="58" t="n">
        <f aca="false">SUM(J205:J205)</f>
        <v>0</v>
      </c>
      <c r="K206" s="58" t="n">
        <f aca="false">SUM(K205:K205)</f>
        <v>120</v>
      </c>
      <c r="L206" s="58" t="n">
        <f aca="false">SUM(L205:L205)</f>
        <v>120</v>
      </c>
      <c r="M206" s="58" t="n">
        <f aca="false">SUM(M205:M205)</f>
        <v>120</v>
      </c>
    </row>
    <row r="207" customFormat="false" ht="12.8" hidden="false" customHeight="false" outlineLevel="0" collapsed="false">
      <c r="D207" s="72"/>
      <c r="E207" s="13"/>
      <c r="F207" s="10" t="s">
        <v>103</v>
      </c>
      <c r="G207" s="11" t="n">
        <f aca="false">G204+G206</f>
        <v>33772.15</v>
      </c>
      <c r="H207" s="11" t="n">
        <f aca="false">H204+H206</f>
        <v>55245.98</v>
      </c>
      <c r="I207" s="11" t="n">
        <f aca="false">I204+I206</f>
        <v>61703</v>
      </c>
      <c r="J207" s="11" t="n">
        <f aca="false">J204+J206</f>
        <v>40984</v>
      </c>
      <c r="K207" s="11" t="n">
        <f aca="false">K204+K206</f>
        <v>41229</v>
      </c>
      <c r="L207" s="11" t="n">
        <f aca="false">L204+L206</f>
        <v>42025</v>
      </c>
      <c r="M207" s="11" t="n">
        <f aca="false">M204+M206</f>
        <v>42867</v>
      </c>
    </row>
    <row r="209" customFormat="false" ht="12.8" hidden="false" customHeight="false" outlineLevel="0" collapsed="false">
      <c r="E209" s="28" t="s">
        <v>43</v>
      </c>
      <c r="F209" s="12" t="s">
        <v>47</v>
      </c>
      <c r="G209" s="29" t="n">
        <v>8916.85</v>
      </c>
      <c r="H209" s="29" t="n">
        <v>1068.55</v>
      </c>
      <c r="I209" s="29" t="n">
        <v>1140</v>
      </c>
      <c r="J209" s="29" t="n">
        <v>775</v>
      </c>
      <c r="K209" s="29" t="n">
        <v>800</v>
      </c>
      <c r="L209" s="29" t="n">
        <f aca="false">K209</f>
        <v>800</v>
      </c>
      <c r="M209" s="30" t="n">
        <f aca="false">L209</f>
        <v>800</v>
      </c>
    </row>
    <row r="210" customFormat="false" ht="12.8" hidden="false" customHeight="false" outlineLevel="0" collapsed="false">
      <c r="E210" s="31"/>
      <c r="F210" s="63" t="s">
        <v>127</v>
      </c>
      <c r="G210" s="64" t="n">
        <v>769</v>
      </c>
      <c r="H210" s="64" t="n">
        <v>3672.41</v>
      </c>
      <c r="I210" s="64" t="n">
        <v>1212</v>
      </c>
      <c r="J210" s="64" t="n">
        <v>1212</v>
      </c>
      <c r="K210" s="64" t="n">
        <f aca="false">(51+36+10+8)*11+57</f>
        <v>1212</v>
      </c>
      <c r="L210" s="33" t="n">
        <f aca="false">K210</f>
        <v>1212</v>
      </c>
      <c r="M210" s="34" t="n">
        <f aca="false">L210</f>
        <v>1212</v>
      </c>
    </row>
    <row r="211" customFormat="false" ht="12.8" hidden="false" customHeight="false" outlineLevel="0" collapsed="false">
      <c r="E211" s="31"/>
      <c r="F211" s="32" t="s">
        <v>158</v>
      </c>
      <c r="G211" s="33" t="n">
        <v>11900</v>
      </c>
      <c r="H211" s="33" t="n">
        <v>22955.44</v>
      </c>
      <c r="I211" s="33" t="n">
        <v>25000</v>
      </c>
      <c r="J211" s="33" t="n">
        <v>11236</v>
      </c>
      <c r="K211" s="33" t="n">
        <v>5000</v>
      </c>
      <c r="L211" s="33" t="n">
        <f aca="false">K211</f>
        <v>5000</v>
      </c>
      <c r="M211" s="34" t="n">
        <f aca="false">L211</f>
        <v>5000</v>
      </c>
    </row>
    <row r="212" customFormat="false" ht="12.8" hidden="false" customHeight="false" outlineLevel="0" collapsed="false">
      <c r="E212" s="31"/>
      <c r="F212" s="32" t="s">
        <v>159</v>
      </c>
      <c r="G212" s="33"/>
      <c r="H212" s="33" t="n">
        <v>3457.06</v>
      </c>
      <c r="I212" s="33" t="n">
        <v>3500</v>
      </c>
      <c r="J212" s="33" t="n">
        <v>0</v>
      </c>
      <c r="K212" s="33" t="n">
        <v>1500</v>
      </c>
      <c r="L212" s="33" t="n">
        <f aca="false">K212</f>
        <v>1500</v>
      </c>
      <c r="M212" s="34" t="n">
        <f aca="false">L212</f>
        <v>1500</v>
      </c>
    </row>
    <row r="213" customFormat="false" ht="12.8" hidden="false" customHeight="false" outlineLevel="0" collapsed="false">
      <c r="E213" s="31"/>
      <c r="F213" s="1" t="s">
        <v>160</v>
      </c>
      <c r="G213" s="33" t="n">
        <v>769.54</v>
      </c>
      <c r="H213" s="33" t="n">
        <v>1309.49</v>
      </c>
      <c r="I213" s="33" t="n">
        <v>2500</v>
      </c>
      <c r="J213" s="33" t="n">
        <v>672</v>
      </c>
      <c r="K213" s="33" t="n">
        <f aca="false">1300+1200</f>
        <v>2500</v>
      </c>
      <c r="L213" s="33" t="n">
        <f aca="false">K213</f>
        <v>2500</v>
      </c>
      <c r="M213" s="34" t="n">
        <f aca="false">L213</f>
        <v>2500</v>
      </c>
    </row>
    <row r="214" customFormat="false" ht="12.8" hidden="false" customHeight="false" outlineLevel="0" collapsed="false">
      <c r="E214" s="36"/>
      <c r="F214" s="47" t="s">
        <v>161</v>
      </c>
      <c r="G214" s="38" t="n">
        <v>1307.94</v>
      </c>
      <c r="H214" s="38" t="n">
        <v>2439.01</v>
      </c>
      <c r="I214" s="38" t="n">
        <v>3500</v>
      </c>
      <c r="J214" s="38" t="n">
        <v>4684</v>
      </c>
      <c r="K214" s="38" t="n">
        <v>5000</v>
      </c>
      <c r="L214" s="38" t="n">
        <f aca="false">K214</f>
        <v>5000</v>
      </c>
      <c r="M214" s="39" t="n">
        <f aca="false">L214</f>
        <v>5000</v>
      </c>
    </row>
    <row r="216" customFormat="false" ht="12.8" hidden="false" customHeight="false" outlineLevel="0" collapsed="false">
      <c r="D216" s="41" t="s">
        <v>162</v>
      </c>
      <c r="E216" s="41"/>
      <c r="F216" s="41"/>
      <c r="G216" s="41"/>
      <c r="H216" s="41"/>
      <c r="I216" s="41"/>
      <c r="J216" s="41"/>
      <c r="K216" s="41"/>
      <c r="L216" s="41"/>
      <c r="M216" s="41"/>
    </row>
    <row r="217" customFormat="false" ht="12.8" hidden="false" customHeight="false" outlineLevel="0" collapsed="false">
      <c r="D217" s="6" t="s">
        <v>20</v>
      </c>
      <c r="E217" s="6" t="s">
        <v>21</v>
      </c>
      <c r="F217" s="6" t="s">
        <v>22</v>
      </c>
      <c r="G217" s="6" t="s">
        <v>1</v>
      </c>
      <c r="H217" s="6" t="s">
        <v>2</v>
      </c>
      <c r="I217" s="6" t="s">
        <v>3</v>
      </c>
      <c r="J217" s="6" t="s">
        <v>4</v>
      </c>
      <c r="K217" s="6" t="s">
        <v>5</v>
      </c>
      <c r="L217" s="6" t="s">
        <v>6</v>
      </c>
      <c r="M217" s="6" t="s">
        <v>7</v>
      </c>
    </row>
    <row r="218" customFormat="false" ht="12.8" hidden="false" customHeight="false" outlineLevel="0" collapsed="false">
      <c r="A218" s="1" t="n">
        <v>3</v>
      </c>
      <c r="B218" s="1" t="n">
        <v>2</v>
      </c>
      <c r="D218" s="24" t="s">
        <v>157</v>
      </c>
      <c r="E218" s="8" t="n">
        <v>640</v>
      </c>
      <c r="F218" s="8" t="s">
        <v>111</v>
      </c>
      <c r="G218" s="9" t="n">
        <v>216.1</v>
      </c>
      <c r="H218" s="9" t="n">
        <v>216.1</v>
      </c>
      <c r="I218" s="9" t="n">
        <v>500</v>
      </c>
      <c r="J218" s="9" t="n">
        <v>152</v>
      </c>
      <c r="K218" s="9" t="n">
        <v>200</v>
      </c>
      <c r="L218" s="9" t="n">
        <f aca="false">K218</f>
        <v>200</v>
      </c>
      <c r="M218" s="9" t="n">
        <f aca="false">L218</f>
        <v>200</v>
      </c>
    </row>
    <row r="219" customFormat="false" ht="12.8" hidden="false" customHeight="false" outlineLevel="0" collapsed="false">
      <c r="A219" s="1" t="n">
        <v>3</v>
      </c>
      <c r="B219" s="1" t="n">
        <v>2</v>
      </c>
      <c r="D219" s="45" t="s">
        <v>8</v>
      </c>
      <c r="E219" s="10" t="n">
        <v>41</v>
      </c>
      <c r="F219" s="10" t="s">
        <v>10</v>
      </c>
      <c r="G219" s="11" t="n">
        <f aca="false">SUM(G218:G218)</f>
        <v>216.1</v>
      </c>
      <c r="H219" s="11" t="n">
        <f aca="false">SUM(H218:H218)</f>
        <v>216.1</v>
      </c>
      <c r="I219" s="11" t="n">
        <f aca="false">SUM(I218:I218)</f>
        <v>500</v>
      </c>
      <c r="J219" s="11" t="n">
        <f aca="false">SUM(J218:J218)</f>
        <v>152</v>
      </c>
      <c r="K219" s="11" t="n">
        <f aca="false">SUM(K218:K218)</f>
        <v>200</v>
      </c>
      <c r="L219" s="11" t="n">
        <f aca="false">SUM(L218:L218)</f>
        <v>200</v>
      </c>
      <c r="M219" s="11" t="n">
        <f aca="false">SUM(M218:M218)</f>
        <v>200</v>
      </c>
    </row>
    <row r="221" customFormat="false" ht="12.8" hidden="false" customHeight="false" outlineLevel="0" collapsed="false">
      <c r="D221" s="14" t="s">
        <v>163</v>
      </c>
      <c r="E221" s="14"/>
      <c r="F221" s="14"/>
      <c r="G221" s="14"/>
      <c r="H221" s="14"/>
      <c r="I221" s="14"/>
      <c r="J221" s="14"/>
      <c r="K221" s="14"/>
      <c r="L221" s="14"/>
      <c r="M221" s="14"/>
    </row>
    <row r="222" customFormat="false" ht="12.8" hidden="false" customHeight="false" outlineLevel="0" collapsed="false">
      <c r="D222" s="5"/>
      <c r="E222" s="5"/>
      <c r="F222" s="5"/>
      <c r="G222" s="6" t="s">
        <v>1</v>
      </c>
      <c r="H222" s="6" t="s">
        <v>2</v>
      </c>
      <c r="I222" s="6" t="s">
        <v>3</v>
      </c>
      <c r="J222" s="6" t="s">
        <v>4</v>
      </c>
      <c r="K222" s="6" t="s">
        <v>5</v>
      </c>
      <c r="L222" s="6" t="s">
        <v>6</v>
      </c>
      <c r="M222" s="6" t="s">
        <v>7</v>
      </c>
    </row>
    <row r="223" customFormat="false" ht="12.8" hidden="false" customHeight="false" outlineLevel="0" collapsed="false">
      <c r="D223" s="15" t="s">
        <v>8</v>
      </c>
      <c r="E223" s="16" t="n">
        <v>111</v>
      </c>
      <c r="F223" s="16" t="s">
        <v>90</v>
      </c>
      <c r="G223" s="17" t="n">
        <f aca="false">G235</f>
        <v>0</v>
      </c>
      <c r="H223" s="17" t="n">
        <f aca="false">H235</f>
        <v>0</v>
      </c>
      <c r="I223" s="17" t="n">
        <f aca="false">I235</f>
        <v>0</v>
      </c>
      <c r="J223" s="17" t="n">
        <f aca="false">J235</f>
        <v>0</v>
      </c>
      <c r="K223" s="17" t="n">
        <f aca="false">K235</f>
        <v>137658</v>
      </c>
      <c r="L223" s="17" t="n">
        <f aca="false">L235</f>
        <v>0</v>
      </c>
      <c r="M223" s="17" t="n">
        <f aca="false">M235</f>
        <v>0</v>
      </c>
    </row>
    <row r="224" customFormat="false" ht="12.8" hidden="false" customHeight="false" outlineLevel="0" collapsed="false">
      <c r="A224" s="1" t="n">
        <v>4</v>
      </c>
      <c r="D224" s="15" t="s">
        <v>8</v>
      </c>
      <c r="E224" s="16" t="n">
        <v>41</v>
      </c>
      <c r="F224" s="16" t="s">
        <v>10</v>
      </c>
      <c r="G224" s="17" t="n">
        <f aca="false">G230+G237+G246+G251</f>
        <v>52727.26</v>
      </c>
      <c r="H224" s="17" t="n">
        <f aca="false">H230+H237+H246+H251</f>
        <v>61481.63</v>
      </c>
      <c r="I224" s="17" t="n">
        <f aca="false">I230+I237+I246+I251</f>
        <v>59000</v>
      </c>
      <c r="J224" s="17" t="n">
        <f aca="false">J230+J237+J246+J251</f>
        <v>56222</v>
      </c>
      <c r="K224" s="17" t="n">
        <f aca="false">K230+K237+K246+K251</f>
        <v>63995</v>
      </c>
      <c r="L224" s="17" t="n">
        <f aca="false">L230+L237+L246+L251</f>
        <v>57750</v>
      </c>
      <c r="M224" s="17" t="n">
        <f aca="false">M230+M237+M246+M251</f>
        <v>57750</v>
      </c>
    </row>
    <row r="225" customFormat="false" ht="12.8" hidden="false" customHeight="false" outlineLevel="0" collapsed="false">
      <c r="A225" s="1" t="n">
        <v>4</v>
      </c>
      <c r="D225" s="12"/>
      <c r="E225" s="13"/>
      <c r="F225" s="18" t="s">
        <v>103</v>
      </c>
      <c r="G225" s="19" t="n">
        <f aca="false">SUM(G223:G224)</f>
        <v>52727.26</v>
      </c>
      <c r="H225" s="19" t="n">
        <f aca="false">SUM(H223:H224)</f>
        <v>61481.63</v>
      </c>
      <c r="I225" s="19" t="n">
        <f aca="false">SUM(I223:I224)</f>
        <v>59000</v>
      </c>
      <c r="J225" s="19" t="n">
        <f aca="false">SUM(J223:J224)</f>
        <v>56222</v>
      </c>
      <c r="K225" s="19" t="n">
        <f aca="false">SUM(K223:K224)</f>
        <v>201653</v>
      </c>
      <c r="L225" s="19" t="n">
        <f aca="false">SUM(L223:L224)</f>
        <v>57750</v>
      </c>
      <c r="M225" s="19" t="n">
        <f aca="false">SUM(M223:M224)</f>
        <v>57750</v>
      </c>
    </row>
    <row r="227" customFormat="false" ht="12.8" hidden="false" customHeight="false" outlineLevel="0" collapsed="false">
      <c r="D227" s="41" t="s">
        <v>164</v>
      </c>
      <c r="E227" s="41"/>
      <c r="F227" s="41"/>
      <c r="G227" s="41"/>
      <c r="H227" s="41"/>
      <c r="I227" s="41"/>
      <c r="J227" s="41"/>
      <c r="K227" s="41"/>
      <c r="L227" s="41"/>
      <c r="M227" s="41"/>
    </row>
    <row r="228" customFormat="false" ht="12.8" hidden="false" customHeight="false" outlineLevel="0" collapsed="false">
      <c r="D228" s="6" t="s">
        <v>20</v>
      </c>
      <c r="E228" s="6" t="s">
        <v>21</v>
      </c>
      <c r="F228" s="6" t="s">
        <v>22</v>
      </c>
      <c r="G228" s="6" t="s">
        <v>1</v>
      </c>
      <c r="H228" s="6" t="s">
        <v>2</v>
      </c>
      <c r="I228" s="6" t="s">
        <v>3</v>
      </c>
      <c r="J228" s="6" t="s">
        <v>4</v>
      </c>
      <c r="K228" s="6" t="s">
        <v>5</v>
      </c>
      <c r="L228" s="6" t="s">
        <v>6</v>
      </c>
      <c r="M228" s="6" t="s">
        <v>7</v>
      </c>
    </row>
    <row r="229" customFormat="false" ht="12.8" hidden="false" customHeight="false" outlineLevel="0" collapsed="false">
      <c r="A229" s="1" t="n">
        <v>4</v>
      </c>
      <c r="B229" s="1" t="n">
        <v>1</v>
      </c>
      <c r="D229" s="24" t="s">
        <v>165</v>
      </c>
      <c r="E229" s="8" t="n">
        <v>630</v>
      </c>
      <c r="F229" s="8" t="s">
        <v>110</v>
      </c>
      <c r="G229" s="9" t="n">
        <v>42161.55</v>
      </c>
      <c r="H229" s="9" t="n">
        <v>56240.74</v>
      </c>
      <c r="I229" s="9" t="n">
        <v>57000</v>
      </c>
      <c r="J229" s="9" t="n">
        <v>55222</v>
      </c>
      <c r="K229" s="9" t="n">
        <v>54750</v>
      </c>
      <c r="L229" s="9" t="n">
        <f aca="false">K229</f>
        <v>54750</v>
      </c>
      <c r="M229" s="9" t="n">
        <f aca="false">L229</f>
        <v>54750</v>
      </c>
    </row>
    <row r="230" customFormat="false" ht="12.8" hidden="false" customHeight="false" outlineLevel="0" collapsed="false">
      <c r="A230" s="1" t="n">
        <v>4</v>
      </c>
      <c r="B230" s="1" t="n">
        <v>1</v>
      </c>
      <c r="D230" s="45" t="s">
        <v>8</v>
      </c>
      <c r="E230" s="10" t="n">
        <v>41</v>
      </c>
      <c r="F230" s="10" t="s">
        <v>10</v>
      </c>
      <c r="G230" s="11" t="n">
        <f aca="false">SUM(G229:G229)</f>
        <v>42161.55</v>
      </c>
      <c r="H230" s="11" t="n">
        <f aca="false">SUM(H229:H229)</f>
        <v>56240.74</v>
      </c>
      <c r="I230" s="11" t="n">
        <f aca="false">SUM(I229:I229)</f>
        <v>57000</v>
      </c>
      <c r="J230" s="11" t="n">
        <f aca="false">SUM(J229:J229)</f>
        <v>55222</v>
      </c>
      <c r="K230" s="11" t="n">
        <f aca="false">SUM(K229:K229)</f>
        <v>54750</v>
      </c>
      <c r="L230" s="11" t="n">
        <f aca="false">SUM(L229:L229)</f>
        <v>54750</v>
      </c>
      <c r="M230" s="11" t="n">
        <f aca="false">SUM(M229:M229)</f>
        <v>54750</v>
      </c>
    </row>
    <row r="232" customFormat="false" ht="12.8" hidden="false" customHeight="false" outlineLevel="0" collapsed="false">
      <c r="D232" s="41" t="s">
        <v>166</v>
      </c>
      <c r="E232" s="41"/>
      <c r="F232" s="41"/>
      <c r="G232" s="41"/>
      <c r="H232" s="41"/>
      <c r="I232" s="41"/>
      <c r="J232" s="41"/>
      <c r="K232" s="41"/>
      <c r="L232" s="41"/>
      <c r="M232" s="41"/>
    </row>
    <row r="233" customFormat="false" ht="12.8" hidden="false" customHeight="false" outlineLevel="0" collapsed="false">
      <c r="D233" s="6" t="s">
        <v>20</v>
      </c>
      <c r="E233" s="6" t="s">
        <v>21</v>
      </c>
      <c r="F233" s="6" t="s">
        <v>22</v>
      </c>
      <c r="G233" s="6" t="s">
        <v>1</v>
      </c>
      <c r="H233" s="6" t="s">
        <v>2</v>
      </c>
      <c r="I233" s="6" t="s">
        <v>3</v>
      </c>
      <c r="J233" s="6" t="s">
        <v>4</v>
      </c>
      <c r="K233" s="6" t="s">
        <v>5</v>
      </c>
      <c r="L233" s="6" t="s">
        <v>6</v>
      </c>
      <c r="M233" s="6" t="s">
        <v>7</v>
      </c>
    </row>
    <row r="234" customFormat="false" ht="12.8" hidden="false" customHeight="false" outlineLevel="0" collapsed="false">
      <c r="D234" s="24" t="s">
        <v>165</v>
      </c>
      <c r="E234" s="8" t="n">
        <v>630</v>
      </c>
      <c r="F234" s="8" t="s">
        <v>110</v>
      </c>
      <c r="G234" s="9" t="n">
        <v>0</v>
      </c>
      <c r="H234" s="9" t="n">
        <v>0</v>
      </c>
      <c r="I234" s="9" t="n">
        <v>0</v>
      </c>
      <c r="J234" s="9" t="n">
        <v>0</v>
      </c>
      <c r="K234" s="9" t="n">
        <v>137658</v>
      </c>
      <c r="L234" s="9" t="n">
        <v>0</v>
      </c>
      <c r="M234" s="9" t="n">
        <f aca="false">L234</f>
        <v>0</v>
      </c>
    </row>
    <row r="235" customFormat="false" ht="12.8" hidden="false" customHeight="false" outlineLevel="0" collapsed="false">
      <c r="D235" s="56" t="s">
        <v>8</v>
      </c>
      <c r="E235" s="57" t="n">
        <v>111</v>
      </c>
      <c r="F235" s="57" t="s">
        <v>114</v>
      </c>
      <c r="G235" s="58" t="n">
        <f aca="false">SUM(G234:G234)</f>
        <v>0</v>
      </c>
      <c r="H235" s="58" t="n">
        <f aca="false">SUM(H234:H234)</f>
        <v>0</v>
      </c>
      <c r="I235" s="58" t="n">
        <f aca="false">SUM(I234:I234)</f>
        <v>0</v>
      </c>
      <c r="J235" s="58" t="n">
        <f aca="false">SUM(J234:J234)</f>
        <v>0</v>
      </c>
      <c r="K235" s="58" t="n">
        <f aca="false">SUM(K234:K234)</f>
        <v>137658</v>
      </c>
      <c r="L235" s="58" t="n">
        <f aca="false">SUM(L234:L234)</f>
        <v>0</v>
      </c>
      <c r="M235" s="58" t="n">
        <f aca="false">SUM(M234:M234)</f>
        <v>0</v>
      </c>
    </row>
    <row r="236" customFormat="false" ht="12.8" hidden="false" customHeight="false" outlineLevel="0" collapsed="false">
      <c r="A236" s="1" t="n">
        <v>4</v>
      </c>
      <c r="B236" s="1" t="n">
        <v>2</v>
      </c>
      <c r="D236" s="24" t="s">
        <v>165</v>
      </c>
      <c r="E236" s="8" t="n">
        <v>630</v>
      </c>
      <c r="F236" s="8" t="s">
        <v>110</v>
      </c>
      <c r="G236" s="9" t="n">
        <v>7965.71</v>
      </c>
      <c r="H236" s="9" t="n">
        <v>5240.89</v>
      </c>
      <c r="I236" s="9" t="n">
        <v>0</v>
      </c>
      <c r="J236" s="9" t="n">
        <v>1000</v>
      </c>
      <c r="K236" s="9" t="n">
        <f aca="false">7245</f>
        <v>7245</v>
      </c>
      <c r="L236" s="9" t="n">
        <v>1000</v>
      </c>
      <c r="M236" s="9" t="n">
        <f aca="false">L236</f>
        <v>1000</v>
      </c>
    </row>
    <row r="237" customFormat="false" ht="12.8" hidden="false" customHeight="false" outlineLevel="0" collapsed="false">
      <c r="A237" s="1" t="n">
        <v>4</v>
      </c>
      <c r="B237" s="1" t="n">
        <v>2</v>
      </c>
      <c r="D237" s="56" t="s">
        <v>8</v>
      </c>
      <c r="E237" s="57" t="n">
        <v>41</v>
      </c>
      <c r="F237" s="57" t="s">
        <v>10</v>
      </c>
      <c r="G237" s="58" t="n">
        <f aca="false">SUM(G236:G236)</f>
        <v>7965.71</v>
      </c>
      <c r="H237" s="58" t="n">
        <f aca="false">SUM(H236:H236)</f>
        <v>5240.89</v>
      </c>
      <c r="I237" s="58" t="n">
        <f aca="false">SUM(I236:I236)</f>
        <v>0</v>
      </c>
      <c r="J237" s="58" t="n">
        <f aca="false">SUM(J236:J236)</f>
        <v>1000</v>
      </c>
      <c r="K237" s="58" t="n">
        <f aca="false">SUM(K236:K236)</f>
        <v>7245</v>
      </c>
      <c r="L237" s="58" t="n">
        <f aca="false">SUM(L236:L236)</f>
        <v>1000</v>
      </c>
      <c r="M237" s="58" t="n">
        <f aca="false">SUM(M236:M236)</f>
        <v>1000</v>
      </c>
    </row>
    <row r="238" customFormat="false" ht="12.8" hidden="false" customHeight="false" outlineLevel="0" collapsed="false">
      <c r="D238" s="60"/>
      <c r="E238" s="61"/>
      <c r="F238" s="10" t="s">
        <v>103</v>
      </c>
      <c r="G238" s="11" t="n">
        <f aca="false">G235+G237</f>
        <v>7965.71</v>
      </c>
      <c r="H238" s="11" t="n">
        <f aca="false">H235+H237</f>
        <v>5240.89</v>
      </c>
      <c r="I238" s="11" t="n">
        <f aca="false">I235+I237</f>
        <v>0</v>
      </c>
      <c r="J238" s="11" t="n">
        <f aca="false">J235+J237</f>
        <v>1000</v>
      </c>
      <c r="K238" s="11" t="n">
        <f aca="false">K235+K237</f>
        <v>144903</v>
      </c>
      <c r="L238" s="11" t="n">
        <f aca="false">L235+L237</f>
        <v>1000</v>
      </c>
      <c r="M238" s="11" t="n">
        <f aca="false">M235+M237</f>
        <v>1000</v>
      </c>
    </row>
    <row r="240" customFormat="false" ht="12.8" hidden="false" customHeight="false" outlineLevel="0" collapsed="false">
      <c r="E240" s="28" t="s">
        <v>43</v>
      </c>
      <c r="F240" s="12" t="s">
        <v>167</v>
      </c>
      <c r="G240" s="29"/>
      <c r="H240" s="29" t="n">
        <v>0</v>
      </c>
      <c r="I240" s="29" t="n">
        <v>0</v>
      </c>
      <c r="J240" s="29" t="n">
        <v>0</v>
      </c>
      <c r="K240" s="73" t="n">
        <f aca="false">137658+7245</f>
        <v>144903</v>
      </c>
      <c r="L240" s="29" t="n">
        <v>0</v>
      </c>
      <c r="M240" s="30" t="n">
        <f aca="false">L240</f>
        <v>0</v>
      </c>
    </row>
    <row r="241" customFormat="false" ht="12.8" hidden="false" customHeight="false" outlineLevel="0" collapsed="false">
      <c r="E241" s="36"/>
      <c r="F241" s="47" t="s">
        <v>168</v>
      </c>
      <c r="G241" s="38" t="n">
        <v>4480.53</v>
      </c>
      <c r="H241" s="38" t="n">
        <v>5240.89</v>
      </c>
      <c r="I241" s="38" t="n">
        <v>0</v>
      </c>
      <c r="J241" s="38" t="n">
        <v>0</v>
      </c>
      <c r="K241" s="38" t="n">
        <f aca="false">0</f>
        <v>0</v>
      </c>
      <c r="L241" s="38" t="n">
        <f aca="false">K241</f>
        <v>0</v>
      </c>
      <c r="M241" s="39" t="n">
        <f aca="false">L241</f>
        <v>0</v>
      </c>
    </row>
    <row r="243" customFormat="false" ht="12.8" hidden="false" customHeight="false" outlineLevel="0" collapsed="false">
      <c r="D243" s="41" t="s">
        <v>169</v>
      </c>
      <c r="E243" s="41"/>
      <c r="F243" s="41"/>
      <c r="G243" s="41"/>
      <c r="H243" s="41"/>
      <c r="I243" s="41"/>
      <c r="J243" s="41"/>
      <c r="K243" s="41"/>
      <c r="L243" s="41"/>
      <c r="M243" s="41"/>
    </row>
    <row r="244" customFormat="false" ht="12.8" hidden="false" customHeight="false" outlineLevel="0" collapsed="false">
      <c r="D244" s="6" t="s">
        <v>20</v>
      </c>
      <c r="E244" s="6" t="s">
        <v>21</v>
      </c>
      <c r="F244" s="6" t="s">
        <v>22</v>
      </c>
      <c r="G244" s="6" t="s">
        <v>1</v>
      </c>
      <c r="H244" s="6" t="s">
        <v>2</v>
      </c>
      <c r="I244" s="6" t="s">
        <v>3</v>
      </c>
      <c r="J244" s="6" t="s">
        <v>4</v>
      </c>
      <c r="K244" s="6" t="s">
        <v>5</v>
      </c>
      <c r="L244" s="6" t="s">
        <v>6</v>
      </c>
      <c r="M244" s="6" t="s">
        <v>7</v>
      </c>
    </row>
    <row r="245" customFormat="false" ht="12.8" hidden="false" customHeight="false" outlineLevel="0" collapsed="false">
      <c r="A245" s="1" t="n">
        <v>4</v>
      </c>
      <c r="B245" s="1" t="n">
        <v>3</v>
      </c>
      <c r="D245" s="24" t="s">
        <v>165</v>
      </c>
      <c r="E245" s="8" t="n">
        <v>630</v>
      </c>
      <c r="F245" s="8" t="s">
        <v>110</v>
      </c>
      <c r="G245" s="9" t="n">
        <v>0</v>
      </c>
      <c r="H245" s="9" t="n">
        <v>0</v>
      </c>
      <c r="I245" s="9" t="n">
        <v>1000</v>
      </c>
      <c r="J245" s="9" t="n">
        <v>0</v>
      </c>
      <c r="K245" s="9" t="n">
        <f aca="false">I245</f>
        <v>1000</v>
      </c>
      <c r="L245" s="9" t="n">
        <f aca="false">K245</f>
        <v>1000</v>
      </c>
      <c r="M245" s="9" t="n">
        <f aca="false">L245</f>
        <v>1000</v>
      </c>
    </row>
    <row r="246" customFormat="false" ht="12.8" hidden="false" customHeight="false" outlineLevel="0" collapsed="false">
      <c r="A246" s="1" t="n">
        <v>4</v>
      </c>
      <c r="B246" s="1" t="n">
        <v>3</v>
      </c>
      <c r="D246" s="45" t="s">
        <v>8</v>
      </c>
      <c r="E246" s="10" t="n">
        <v>41</v>
      </c>
      <c r="F246" s="10" t="s">
        <v>10</v>
      </c>
      <c r="G246" s="11" t="n">
        <f aca="false">SUM(G245:G245)</f>
        <v>0</v>
      </c>
      <c r="H246" s="11" t="n">
        <f aca="false">SUM(H245:H245)</f>
        <v>0</v>
      </c>
      <c r="I246" s="11" t="n">
        <f aca="false">SUM(I245:I245)</f>
        <v>1000</v>
      </c>
      <c r="J246" s="11" t="n">
        <f aca="false">SUM(J245:J245)</f>
        <v>0</v>
      </c>
      <c r="K246" s="11" t="n">
        <f aca="false">SUM(K245:K245)</f>
        <v>1000</v>
      </c>
      <c r="L246" s="11" t="n">
        <f aca="false">SUM(L245:L245)</f>
        <v>1000</v>
      </c>
      <c r="M246" s="11" t="n">
        <f aca="false">SUM(M245:M245)</f>
        <v>1000</v>
      </c>
    </row>
    <row r="248" customFormat="false" ht="12.8" hidden="false" customHeight="false" outlineLevel="0" collapsed="false">
      <c r="D248" s="41" t="s">
        <v>170</v>
      </c>
      <c r="E248" s="41"/>
      <c r="F248" s="41"/>
      <c r="G248" s="41"/>
      <c r="H248" s="41"/>
      <c r="I248" s="41"/>
      <c r="J248" s="41"/>
      <c r="K248" s="41"/>
      <c r="L248" s="41"/>
      <c r="M248" s="41"/>
    </row>
    <row r="249" customFormat="false" ht="12.8" hidden="false" customHeight="false" outlineLevel="0" collapsed="false">
      <c r="D249" s="6" t="s">
        <v>20</v>
      </c>
      <c r="E249" s="6" t="s">
        <v>21</v>
      </c>
      <c r="F249" s="6" t="s">
        <v>22</v>
      </c>
      <c r="G249" s="6" t="s">
        <v>1</v>
      </c>
      <c r="H249" s="6" t="s">
        <v>2</v>
      </c>
      <c r="I249" s="6" t="s">
        <v>3</v>
      </c>
      <c r="J249" s="6" t="s">
        <v>4</v>
      </c>
      <c r="K249" s="6" t="s">
        <v>5</v>
      </c>
      <c r="L249" s="6" t="s">
        <v>6</v>
      </c>
      <c r="M249" s="6" t="s">
        <v>7</v>
      </c>
    </row>
    <row r="250" customFormat="false" ht="12.8" hidden="false" customHeight="false" outlineLevel="0" collapsed="false">
      <c r="A250" s="1" t="n">
        <v>4</v>
      </c>
      <c r="B250" s="1" t="n">
        <v>4</v>
      </c>
      <c r="D250" s="24" t="s">
        <v>165</v>
      </c>
      <c r="E250" s="8" t="n">
        <v>630</v>
      </c>
      <c r="F250" s="8" t="s">
        <v>110</v>
      </c>
      <c r="G250" s="9" t="n">
        <v>2600</v>
      </c>
      <c r="H250" s="9" t="n">
        <v>0</v>
      </c>
      <c r="I250" s="9" t="n">
        <v>1000</v>
      </c>
      <c r="J250" s="9" t="n">
        <v>0</v>
      </c>
      <c r="K250" s="9" t="n">
        <f aca="false">I250</f>
        <v>1000</v>
      </c>
      <c r="L250" s="9" t="n">
        <f aca="false">K250</f>
        <v>1000</v>
      </c>
      <c r="M250" s="9" t="n">
        <f aca="false">L250</f>
        <v>1000</v>
      </c>
    </row>
    <row r="251" customFormat="false" ht="12.8" hidden="false" customHeight="false" outlineLevel="0" collapsed="false">
      <c r="A251" s="1" t="n">
        <v>4</v>
      </c>
      <c r="B251" s="1" t="n">
        <v>4</v>
      </c>
      <c r="D251" s="45" t="s">
        <v>8</v>
      </c>
      <c r="E251" s="10" t="n">
        <v>41</v>
      </c>
      <c r="F251" s="10" t="s">
        <v>10</v>
      </c>
      <c r="G251" s="11" t="n">
        <f aca="false">SUM(G250:G250)</f>
        <v>2600</v>
      </c>
      <c r="H251" s="11" t="n">
        <f aca="false">SUM(H250:H250)</f>
        <v>0</v>
      </c>
      <c r="I251" s="11" t="n">
        <f aca="false">SUM(I250:I250)</f>
        <v>1000</v>
      </c>
      <c r="J251" s="11" t="n">
        <f aca="false">SUM(J250:J250)</f>
        <v>0</v>
      </c>
      <c r="K251" s="11" t="n">
        <f aca="false">SUM(K250:K250)</f>
        <v>1000</v>
      </c>
      <c r="L251" s="11" t="n">
        <f aca="false">SUM(L250:L250)</f>
        <v>1000</v>
      </c>
      <c r="M251" s="11" t="n">
        <f aca="false">SUM(M250:M250)</f>
        <v>1000</v>
      </c>
    </row>
    <row r="253" customFormat="false" ht="12.8" hidden="false" customHeight="false" outlineLevel="0" collapsed="false">
      <c r="D253" s="14" t="s">
        <v>171</v>
      </c>
      <c r="E253" s="14"/>
      <c r="F253" s="14"/>
      <c r="G253" s="14"/>
      <c r="H253" s="14"/>
      <c r="I253" s="14"/>
      <c r="J253" s="14"/>
      <c r="K253" s="14"/>
      <c r="L253" s="14"/>
      <c r="M253" s="14"/>
    </row>
    <row r="254" customFormat="false" ht="12.8" hidden="false" customHeight="false" outlineLevel="0" collapsed="false">
      <c r="D254" s="5"/>
      <c r="E254" s="5"/>
      <c r="F254" s="5"/>
      <c r="G254" s="6" t="s">
        <v>1</v>
      </c>
      <c r="H254" s="6" t="s">
        <v>2</v>
      </c>
      <c r="I254" s="6" t="s">
        <v>3</v>
      </c>
      <c r="J254" s="6" t="s">
        <v>4</v>
      </c>
      <c r="K254" s="6" t="s">
        <v>5</v>
      </c>
      <c r="L254" s="6" t="s">
        <v>6</v>
      </c>
      <c r="M254" s="6" t="s">
        <v>7</v>
      </c>
    </row>
    <row r="255" customFormat="false" ht="12.8" hidden="false" customHeight="false" outlineLevel="0" collapsed="false">
      <c r="A255" s="1" t="n">
        <v>5</v>
      </c>
      <c r="D255" s="15" t="s">
        <v>8</v>
      </c>
      <c r="E255" s="16" t="n">
        <v>111</v>
      </c>
      <c r="F255" s="16" t="s">
        <v>90</v>
      </c>
      <c r="G255" s="17" t="n">
        <f aca="false">G263+G303</f>
        <v>25481.15</v>
      </c>
      <c r="H255" s="17" t="n">
        <f aca="false">H263+H303</f>
        <v>37906.3</v>
      </c>
      <c r="I255" s="17" t="n">
        <f aca="false">I263+I303</f>
        <v>19232</v>
      </c>
      <c r="J255" s="17" t="n">
        <f aca="false">J263+J303</f>
        <v>2895</v>
      </c>
      <c r="K255" s="17" t="n">
        <f aca="false">K263+K303</f>
        <v>18696</v>
      </c>
      <c r="L255" s="17" t="n">
        <f aca="false">L263+L303</f>
        <v>5824</v>
      </c>
      <c r="M255" s="17" t="n">
        <f aca="false">M263+M303</f>
        <v>210</v>
      </c>
    </row>
    <row r="256" customFormat="false" ht="12.8" hidden="false" customHeight="false" outlineLevel="0" collapsed="false">
      <c r="A256" s="1" t="n">
        <v>5</v>
      </c>
      <c r="D256" s="15"/>
      <c r="E256" s="16" t="n">
        <v>41</v>
      </c>
      <c r="F256" s="16" t="s">
        <v>10</v>
      </c>
      <c r="G256" s="17" t="n">
        <f aca="false">G264+G304</f>
        <v>57093.59</v>
      </c>
      <c r="H256" s="17" t="n">
        <f aca="false">H264+H304</f>
        <v>49652.08</v>
      </c>
      <c r="I256" s="17" t="n">
        <f aca="false">I264+I304</f>
        <v>39934</v>
      </c>
      <c r="J256" s="17" t="n">
        <f aca="false">J264+J304</f>
        <v>51439</v>
      </c>
      <c r="K256" s="17" t="n">
        <f aca="false">K264+K304</f>
        <v>52301</v>
      </c>
      <c r="L256" s="17" t="n">
        <f aca="false">L264+L304</f>
        <v>28314</v>
      </c>
      <c r="M256" s="17" t="n">
        <f aca="false">M264+M304</f>
        <v>26480</v>
      </c>
    </row>
    <row r="257" customFormat="false" ht="12.8" hidden="false" customHeight="false" outlineLevel="0" collapsed="false">
      <c r="D257" s="15"/>
      <c r="E257" s="16" t="n">
        <v>71</v>
      </c>
      <c r="F257" s="16" t="s">
        <v>11</v>
      </c>
      <c r="G257" s="17" t="n">
        <f aca="false">G265</f>
        <v>0</v>
      </c>
      <c r="H257" s="17" t="n">
        <f aca="false">H265</f>
        <v>700</v>
      </c>
      <c r="I257" s="17" t="n">
        <f aca="false">I265</f>
        <v>0</v>
      </c>
      <c r="J257" s="17" t="n">
        <f aca="false">J265</f>
        <v>1400</v>
      </c>
      <c r="K257" s="17" t="n">
        <f aca="false">K265</f>
        <v>1400</v>
      </c>
      <c r="L257" s="17" t="n">
        <f aca="false">L265</f>
        <v>1400</v>
      </c>
      <c r="M257" s="17" t="n">
        <f aca="false">M265</f>
        <v>1400</v>
      </c>
    </row>
    <row r="258" customFormat="false" ht="12.8" hidden="false" customHeight="false" outlineLevel="0" collapsed="false">
      <c r="D258" s="15"/>
      <c r="E258" s="16" t="n">
        <v>72</v>
      </c>
      <c r="F258" s="16" t="s">
        <v>12</v>
      </c>
      <c r="G258" s="17" t="n">
        <f aca="false">G305</f>
        <v>0</v>
      </c>
      <c r="H258" s="17" t="n">
        <f aca="false">H305</f>
        <v>0</v>
      </c>
      <c r="I258" s="17" t="n">
        <f aca="false">I305</f>
        <v>0</v>
      </c>
      <c r="J258" s="17" t="n">
        <f aca="false">J305</f>
        <v>0</v>
      </c>
      <c r="K258" s="17" t="n">
        <f aca="false">K305</f>
        <v>180</v>
      </c>
      <c r="L258" s="17" t="n">
        <f aca="false">L305</f>
        <v>180</v>
      </c>
      <c r="M258" s="17" t="n">
        <f aca="false">M305</f>
        <v>0</v>
      </c>
    </row>
    <row r="259" customFormat="false" ht="12.8" hidden="false" customHeight="false" outlineLevel="0" collapsed="false">
      <c r="A259" s="1" t="n">
        <v>5</v>
      </c>
      <c r="D259" s="12"/>
      <c r="E259" s="13"/>
      <c r="F259" s="18" t="s">
        <v>103</v>
      </c>
      <c r="G259" s="19" t="n">
        <f aca="false">SUM(G255:G258)</f>
        <v>82574.74</v>
      </c>
      <c r="H259" s="19" t="n">
        <f aca="false">SUM(H255:H258)</f>
        <v>88258.38</v>
      </c>
      <c r="I259" s="19" t="n">
        <f aca="false">SUM(I255:I258)</f>
        <v>59166</v>
      </c>
      <c r="J259" s="19" t="n">
        <f aca="false">SUM(J255:J258)</f>
        <v>55734</v>
      </c>
      <c r="K259" s="19" t="n">
        <f aca="false">SUM(K255:K258)</f>
        <v>72577</v>
      </c>
      <c r="L259" s="19" t="n">
        <f aca="false">SUM(L255:L258)</f>
        <v>35718</v>
      </c>
      <c r="M259" s="19" t="n">
        <f aca="false">SUM(M255:M258)</f>
        <v>28090</v>
      </c>
    </row>
    <row r="261" customFormat="false" ht="12.8" hidden="false" customHeight="false" outlineLevel="0" collapsed="false">
      <c r="D261" s="20" t="s">
        <v>172</v>
      </c>
      <c r="E261" s="20"/>
      <c r="F261" s="20"/>
      <c r="G261" s="20"/>
      <c r="H261" s="20"/>
      <c r="I261" s="20"/>
      <c r="J261" s="20"/>
      <c r="K261" s="20"/>
      <c r="L261" s="20"/>
      <c r="M261" s="20"/>
    </row>
    <row r="262" customFormat="false" ht="12.8" hidden="false" customHeight="false" outlineLevel="0" collapsed="false">
      <c r="D262" s="74"/>
      <c r="E262" s="74"/>
      <c r="F262" s="74"/>
      <c r="G262" s="6" t="s">
        <v>1</v>
      </c>
      <c r="H262" s="6" t="s">
        <v>2</v>
      </c>
      <c r="I262" s="6" t="s">
        <v>3</v>
      </c>
      <c r="J262" s="6" t="s">
        <v>4</v>
      </c>
      <c r="K262" s="6" t="s">
        <v>5</v>
      </c>
      <c r="L262" s="6" t="s">
        <v>6</v>
      </c>
      <c r="M262" s="6" t="s">
        <v>7</v>
      </c>
    </row>
    <row r="263" customFormat="false" ht="12.8" hidden="false" customHeight="false" outlineLevel="0" collapsed="false">
      <c r="A263" s="1" t="n">
        <v>5</v>
      </c>
      <c r="B263" s="1" t="n">
        <v>1</v>
      </c>
      <c r="D263" s="21" t="s">
        <v>8</v>
      </c>
      <c r="E263" s="8" t="n">
        <v>111</v>
      </c>
      <c r="F263" s="8" t="s">
        <v>90</v>
      </c>
      <c r="G263" s="9" t="n">
        <f aca="false">G281</f>
        <v>241.23</v>
      </c>
      <c r="H263" s="9" t="n">
        <f aca="false">H281</f>
        <v>0</v>
      </c>
      <c r="I263" s="9" t="n">
        <f aca="false">I281</f>
        <v>210</v>
      </c>
      <c r="J263" s="9" t="n">
        <f aca="false">J281</f>
        <v>211</v>
      </c>
      <c r="K263" s="9" t="n">
        <f aca="false">K281</f>
        <v>210</v>
      </c>
      <c r="L263" s="9" t="n">
        <f aca="false">L281</f>
        <v>210</v>
      </c>
      <c r="M263" s="9" t="n">
        <f aca="false">L263</f>
        <v>210</v>
      </c>
    </row>
    <row r="264" customFormat="false" ht="12.8" hidden="false" customHeight="false" outlineLevel="0" collapsed="false">
      <c r="A264" s="1" t="n">
        <v>5</v>
      </c>
      <c r="B264" s="1" t="n">
        <v>1</v>
      </c>
      <c r="D264" s="21"/>
      <c r="E264" s="8" t="n">
        <v>41</v>
      </c>
      <c r="F264" s="8" t="s">
        <v>10</v>
      </c>
      <c r="G264" s="9" t="n">
        <f aca="false">G272+G283+G290+G299</f>
        <v>19873.78</v>
      </c>
      <c r="H264" s="9" t="n">
        <f aca="false">H272+H283+H290+H299</f>
        <v>17915.92</v>
      </c>
      <c r="I264" s="9" t="n">
        <f aca="false">I272+I283+I290+I299</f>
        <v>17539</v>
      </c>
      <c r="J264" s="9" t="n">
        <f aca="false">J272+J283+J290+J299</f>
        <v>19254</v>
      </c>
      <c r="K264" s="9" t="n">
        <f aca="false">K272+K283+K290+K299</f>
        <v>22830</v>
      </c>
      <c r="L264" s="9" t="n">
        <f aca="false">L272+L283+L290+L299</f>
        <v>17830</v>
      </c>
      <c r="M264" s="9" t="n">
        <f aca="false">M272+M283+M290+M299</f>
        <v>17830</v>
      </c>
    </row>
    <row r="265" customFormat="false" ht="12.8" hidden="false" customHeight="false" outlineLevel="0" collapsed="false">
      <c r="D265" s="21"/>
      <c r="E265" s="8" t="n">
        <v>71</v>
      </c>
      <c r="F265" s="8" t="s">
        <v>11</v>
      </c>
      <c r="G265" s="9" t="n">
        <f aca="false">G274</f>
        <v>0</v>
      </c>
      <c r="H265" s="9" t="n">
        <f aca="false">H274</f>
        <v>700</v>
      </c>
      <c r="I265" s="9" t="n">
        <f aca="false">I274</f>
        <v>0</v>
      </c>
      <c r="J265" s="9" t="n">
        <f aca="false">J274</f>
        <v>1400</v>
      </c>
      <c r="K265" s="9" t="n">
        <f aca="false">K274</f>
        <v>1400</v>
      </c>
      <c r="L265" s="9" t="n">
        <f aca="false">L274</f>
        <v>1400</v>
      </c>
      <c r="M265" s="9" t="n">
        <f aca="false">M274</f>
        <v>1400</v>
      </c>
    </row>
    <row r="266" customFormat="false" ht="12.8" hidden="false" customHeight="false" outlineLevel="0" collapsed="false">
      <c r="A266" s="1" t="n">
        <v>5</v>
      </c>
      <c r="B266" s="1" t="n">
        <v>1</v>
      </c>
      <c r="D266" s="12"/>
      <c r="E266" s="13"/>
      <c r="F266" s="10" t="s">
        <v>103</v>
      </c>
      <c r="G266" s="11" t="n">
        <f aca="false">SUM(G263:G265)</f>
        <v>20115.01</v>
      </c>
      <c r="H266" s="11" t="n">
        <f aca="false">SUM(H263:H265)</f>
        <v>18615.92</v>
      </c>
      <c r="I266" s="11" t="n">
        <f aca="false">SUM(I263:I265)</f>
        <v>17749</v>
      </c>
      <c r="J266" s="11" t="n">
        <f aca="false">SUM(J263:J265)</f>
        <v>20865</v>
      </c>
      <c r="K266" s="11" t="n">
        <f aca="false">SUM(K263:K265)</f>
        <v>24440</v>
      </c>
      <c r="L266" s="11" t="n">
        <f aca="false">SUM(L263:L265)</f>
        <v>19440</v>
      </c>
      <c r="M266" s="11" t="n">
        <f aca="false">SUM(M263:M265)</f>
        <v>19440</v>
      </c>
    </row>
    <row r="268" customFormat="false" ht="12.8" hidden="false" customHeight="false" outlineLevel="0" collapsed="false">
      <c r="D268" s="41" t="s">
        <v>173</v>
      </c>
      <c r="E268" s="41"/>
      <c r="F268" s="41"/>
      <c r="G268" s="41"/>
      <c r="H268" s="41"/>
      <c r="I268" s="41"/>
      <c r="J268" s="41"/>
      <c r="K268" s="41"/>
      <c r="L268" s="41"/>
      <c r="M268" s="41"/>
    </row>
    <row r="269" customFormat="false" ht="12.8" hidden="false" customHeight="false" outlineLevel="0" collapsed="false">
      <c r="D269" s="6" t="s">
        <v>20</v>
      </c>
      <c r="E269" s="6" t="s">
        <v>21</v>
      </c>
      <c r="F269" s="6" t="s">
        <v>22</v>
      </c>
      <c r="G269" s="6" t="s">
        <v>1</v>
      </c>
      <c r="H269" s="6" t="s">
        <v>2</v>
      </c>
      <c r="I269" s="6" t="s">
        <v>3</v>
      </c>
      <c r="J269" s="6" t="s">
        <v>4</v>
      </c>
      <c r="K269" s="6" t="s">
        <v>5</v>
      </c>
      <c r="L269" s="6" t="s">
        <v>6</v>
      </c>
      <c r="M269" s="6" t="s">
        <v>7</v>
      </c>
    </row>
    <row r="270" customFormat="false" ht="12.8" hidden="false" customHeight="false" outlineLevel="0" collapsed="false">
      <c r="A270" s="1" t="n">
        <v>5</v>
      </c>
      <c r="B270" s="1" t="n">
        <v>1</v>
      </c>
      <c r="C270" s="1" t="n">
        <v>1</v>
      </c>
      <c r="D270" s="24" t="s">
        <v>174</v>
      </c>
      <c r="E270" s="8" t="n">
        <v>630</v>
      </c>
      <c r="F270" s="8" t="s">
        <v>110</v>
      </c>
      <c r="G270" s="9" t="n">
        <v>6373.5</v>
      </c>
      <c r="H270" s="9" t="n">
        <v>751.34</v>
      </c>
      <c r="I270" s="9" t="n">
        <v>1350</v>
      </c>
      <c r="J270" s="9" t="n">
        <v>1677</v>
      </c>
      <c r="K270" s="9" t="n">
        <f aca="false">1350</f>
        <v>1350</v>
      </c>
      <c r="L270" s="9" t="n">
        <f aca="false">K270</f>
        <v>1350</v>
      </c>
      <c r="M270" s="9" t="n">
        <f aca="false">L270</f>
        <v>1350</v>
      </c>
    </row>
    <row r="271" customFormat="false" ht="12.8" hidden="false" customHeight="false" outlineLevel="0" collapsed="false">
      <c r="A271" s="1" t="n">
        <v>5</v>
      </c>
      <c r="B271" s="1" t="n">
        <v>1</v>
      </c>
      <c r="C271" s="1" t="n">
        <v>1</v>
      </c>
      <c r="D271" s="24"/>
      <c r="E271" s="8" t="n">
        <v>640</v>
      </c>
      <c r="F271" s="8" t="s">
        <v>111</v>
      </c>
      <c r="G271" s="9" t="n">
        <v>0</v>
      </c>
      <c r="H271" s="9" t="n">
        <v>3700</v>
      </c>
      <c r="I271" s="9" t="n">
        <v>3000</v>
      </c>
      <c r="J271" s="9" t="n">
        <v>2915</v>
      </c>
      <c r="K271" s="25" t="n">
        <v>2000</v>
      </c>
      <c r="L271" s="9" t="n">
        <f aca="false">K271</f>
        <v>2000</v>
      </c>
      <c r="M271" s="9" t="n">
        <f aca="false">L271</f>
        <v>2000</v>
      </c>
    </row>
    <row r="272" customFormat="false" ht="12.8" hidden="false" customHeight="false" outlineLevel="0" collapsed="false">
      <c r="A272" s="1" t="n">
        <v>5</v>
      </c>
      <c r="B272" s="1" t="n">
        <v>1</v>
      </c>
      <c r="C272" s="1" t="n">
        <v>1</v>
      </c>
      <c r="D272" s="56" t="s">
        <v>8</v>
      </c>
      <c r="E272" s="57" t="n">
        <v>41</v>
      </c>
      <c r="F272" s="57" t="s">
        <v>10</v>
      </c>
      <c r="G272" s="58" t="n">
        <f aca="false">SUM(G270:G271)</f>
        <v>6373.5</v>
      </c>
      <c r="H272" s="58" t="n">
        <f aca="false">SUM(H270:H271)</f>
        <v>4451.34</v>
      </c>
      <c r="I272" s="58" t="n">
        <f aca="false">SUM(I270:I271)</f>
        <v>4350</v>
      </c>
      <c r="J272" s="58" t="n">
        <f aca="false">SUM(J270:J271)</f>
        <v>4592</v>
      </c>
      <c r="K272" s="58" t="n">
        <f aca="false">SUM(K270:K271)</f>
        <v>3350</v>
      </c>
      <c r="L272" s="58" t="n">
        <f aca="false">SUM(L270:L271)</f>
        <v>3350</v>
      </c>
      <c r="M272" s="58" t="n">
        <f aca="false">SUM(M270:M271)</f>
        <v>3350</v>
      </c>
    </row>
    <row r="273" customFormat="false" ht="12.8" hidden="false" customHeight="false" outlineLevel="0" collapsed="false">
      <c r="D273" s="46" t="s">
        <v>174</v>
      </c>
      <c r="E273" s="8" t="n">
        <v>630</v>
      </c>
      <c r="F273" s="8" t="s">
        <v>110</v>
      </c>
      <c r="G273" s="9" t="n">
        <v>0</v>
      </c>
      <c r="H273" s="9" t="n">
        <v>700</v>
      </c>
      <c r="I273" s="9" t="n">
        <v>0</v>
      </c>
      <c r="J273" s="9" t="n">
        <v>1400</v>
      </c>
      <c r="K273" s="9" t="n">
        <v>1400</v>
      </c>
      <c r="L273" s="9" t="n">
        <f aca="false">K273</f>
        <v>1400</v>
      </c>
      <c r="M273" s="9" t="n">
        <f aca="false">L273</f>
        <v>1400</v>
      </c>
    </row>
    <row r="274" customFormat="false" ht="12.8" hidden="false" customHeight="false" outlineLevel="0" collapsed="false">
      <c r="D274" s="56" t="s">
        <v>8</v>
      </c>
      <c r="E274" s="57" t="n">
        <v>71</v>
      </c>
      <c r="F274" s="57" t="s">
        <v>11</v>
      </c>
      <c r="G274" s="58" t="n">
        <f aca="false">SUM(G273:G273)</f>
        <v>0</v>
      </c>
      <c r="H274" s="58" t="n">
        <f aca="false">SUM(H273:H273)</f>
        <v>700</v>
      </c>
      <c r="I274" s="58" t="n">
        <f aca="false">SUM(I273:I273)</f>
        <v>0</v>
      </c>
      <c r="J274" s="58" t="n">
        <f aca="false">SUM(J273:J273)</f>
        <v>1400</v>
      </c>
      <c r="K274" s="58" t="n">
        <f aca="false">SUM(K273:K273)</f>
        <v>1400</v>
      </c>
      <c r="L274" s="58" t="n">
        <f aca="false">SUM(L273:L273)</f>
        <v>1400</v>
      </c>
      <c r="M274" s="58" t="n">
        <f aca="false">SUM(M273:M273)</f>
        <v>1400</v>
      </c>
    </row>
    <row r="275" customFormat="false" ht="12.8" hidden="false" customHeight="false" outlineLevel="0" collapsed="false">
      <c r="D275" s="72"/>
      <c r="E275" s="13"/>
      <c r="F275" s="10" t="s">
        <v>103</v>
      </c>
      <c r="G275" s="11" t="n">
        <f aca="false">G272+G274</f>
        <v>6373.5</v>
      </c>
      <c r="H275" s="11" t="n">
        <f aca="false">H272+H274</f>
        <v>5151.34</v>
      </c>
      <c r="I275" s="11" t="n">
        <f aca="false">I272+I274</f>
        <v>4350</v>
      </c>
      <c r="J275" s="11" t="n">
        <f aca="false">J272+J274</f>
        <v>5992</v>
      </c>
      <c r="K275" s="11" t="n">
        <f aca="false">K272+K274</f>
        <v>4750</v>
      </c>
      <c r="L275" s="11" t="n">
        <f aca="false">L272+L274</f>
        <v>4750</v>
      </c>
      <c r="M275" s="11" t="n">
        <f aca="false">M272+M274</f>
        <v>4750</v>
      </c>
    </row>
    <row r="277" customFormat="false" ht="12.8" hidden="false" customHeight="false" outlineLevel="0" collapsed="false">
      <c r="D277" s="41" t="s">
        <v>175</v>
      </c>
      <c r="E277" s="41"/>
      <c r="F277" s="41"/>
      <c r="G277" s="41"/>
      <c r="H277" s="41"/>
      <c r="I277" s="41"/>
      <c r="J277" s="41"/>
      <c r="K277" s="41"/>
      <c r="L277" s="41"/>
      <c r="M277" s="41"/>
    </row>
    <row r="278" customFormat="false" ht="12.8" hidden="false" customHeight="false" outlineLevel="0" collapsed="false">
      <c r="D278" s="6" t="s">
        <v>20</v>
      </c>
      <c r="E278" s="6" t="s">
        <v>21</v>
      </c>
      <c r="F278" s="6" t="s">
        <v>22</v>
      </c>
      <c r="G278" s="6" t="s">
        <v>1</v>
      </c>
      <c r="H278" s="6" t="s">
        <v>2</v>
      </c>
      <c r="I278" s="6" t="s">
        <v>3</v>
      </c>
      <c r="J278" s="6" t="s">
        <v>4</v>
      </c>
      <c r="K278" s="6" t="s">
        <v>5</v>
      </c>
      <c r="L278" s="6" t="s">
        <v>6</v>
      </c>
      <c r="M278" s="6" t="s">
        <v>7</v>
      </c>
    </row>
    <row r="279" customFormat="false" ht="12.8" hidden="false" customHeight="false" outlineLevel="0" collapsed="false">
      <c r="A279" s="1" t="n">
        <v>5</v>
      </c>
      <c r="B279" s="1" t="n">
        <v>1</v>
      </c>
      <c r="C279" s="1" t="n">
        <v>2</v>
      </c>
      <c r="D279" s="24" t="s">
        <v>176</v>
      </c>
      <c r="E279" s="8" t="n">
        <v>620</v>
      </c>
      <c r="F279" s="8" t="s">
        <v>109</v>
      </c>
      <c r="G279" s="9" t="n">
        <v>59.23</v>
      </c>
      <c r="H279" s="9" t="n">
        <v>0</v>
      </c>
      <c r="I279" s="9" t="n">
        <v>35</v>
      </c>
      <c r="J279" s="9" t="n">
        <v>52</v>
      </c>
      <c r="K279" s="9" t="n">
        <v>35</v>
      </c>
      <c r="L279" s="9" t="n">
        <f aca="false">K279</f>
        <v>35</v>
      </c>
      <c r="M279" s="9" t="n">
        <f aca="false">L279</f>
        <v>35</v>
      </c>
    </row>
    <row r="280" customFormat="false" ht="12.8" hidden="false" customHeight="false" outlineLevel="0" collapsed="false">
      <c r="A280" s="1" t="n">
        <v>5</v>
      </c>
      <c r="B280" s="1" t="n">
        <v>1</v>
      </c>
      <c r="C280" s="1" t="n">
        <v>2</v>
      </c>
      <c r="D280" s="24"/>
      <c r="E280" s="8" t="n">
        <v>630</v>
      </c>
      <c r="F280" s="8" t="s">
        <v>110</v>
      </c>
      <c r="G280" s="9" t="n">
        <v>182</v>
      </c>
      <c r="H280" s="9" t="n">
        <v>0</v>
      </c>
      <c r="I280" s="9" t="n">
        <v>175</v>
      </c>
      <c r="J280" s="9" t="n">
        <v>159</v>
      </c>
      <c r="K280" s="9" t="n">
        <v>175</v>
      </c>
      <c r="L280" s="9" t="n">
        <f aca="false">K280</f>
        <v>175</v>
      </c>
      <c r="M280" s="9" t="n">
        <f aca="false">L280</f>
        <v>175</v>
      </c>
    </row>
    <row r="281" customFormat="false" ht="12.8" hidden="false" customHeight="false" outlineLevel="0" collapsed="false">
      <c r="A281" s="1" t="n">
        <v>5</v>
      </c>
      <c r="B281" s="1" t="n">
        <v>1</v>
      </c>
      <c r="C281" s="1" t="n">
        <v>2</v>
      </c>
      <c r="D281" s="56" t="s">
        <v>8</v>
      </c>
      <c r="E281" s="57" t="n">
        <v>111</v>
      </c>
      <c r="F281" s="57" t="s">
        <v>114</v>
      </c>
      <c r="G281" s="58" t="n">
        <f aca="false">SUM(G279:G280)</f>
        <v>241.23</v>
      </c>
      <c r="H281" s="58" t="n">
        <f aca="false">SUM(H279:H280)</f>
        <v>0</v>
      </c>
      <c r="I281" s="58" t="n">
        <f aca="false">SUM(I279:I280)</f>
        <v>210</v>
      </c>
      <c r="J281" s="58" t="n">
        <f aca="false">SUM(J279:J280)</f>
        <v>211</v>
      </c>
      <c r="K281" s="58" t="n">
        <f aca="false">SUM(K279:K280)</f>
        <v>210</v>
      </c>
      <c r="L281" s="58" t="n">
        <f aca="false">SUM(L279:L280)</f>
        <v>210</v>
      </c>
      <c r="M281" s="58" t="n">
        <f aca="false">SUM(M279:M280)</f>
        <v>210</v>
      </c>
    </row>
    <row r="282" customFormat="false" ht="12.8" hidden="false" customHeight="false" outlineLevel="0" collapsed="false">
      <c r="A282" s="1" t="n">
        <v>5</v>
      </c>
      <c r="B282" s="1" t="n">
        <v>1</v>
      </c>
      <c r="C282" s="1" t="n">
        <v>2</v>
      </c>
      <c r="D282" s="24" t="s">
        <v>176</v>
      </c>
      <c r="E282" s="8" t="n">
        <v>630</v>
      </c>
      <c r="F282" s="8" t="s">
        <v>110</v>
      </c>
      <c r="G282" s="9" t="n">
        <v>144.4</v>
      </c>
      <c r="H282" s="9" t="n">
        <v>0</v>
      </c>
      <c r="I282" s="9" t="n">
        <v>0</v>
      </c>
      <c r="J282" s="9" t="n">
        <v>145</v>
      </c>
      <c r="K282" s="9" t="n">
        <v>0</v>
      </c>
      <c r="L282" s="9" t="n">
        <f aca="false">K282</f>
        <v>0</v>
      </c>
      <c r="M282" s="9" t="n">
        <f aca="false">L282</f>
        <v>0</v>
      </c>
    </row>
    <row r="283" customFormat="false" ht="12.8" hidden="false" customHeight="false" outlineLevel="0" collapsed="false">
      <c r="A283" s="1" t="n">
        <v>5</v>
      </c>
      <c r="B283" s="1" t="n">
        <v>1</v>
      </c>
      <c r="C283" s="1" t="n">
        <v>2</v>
      </c>
      <c r="D283" s="56" t="s">
        <v>8</v>
      </c>
      <c r="E283" s="57" t="n">
        <v>41</v>
      </c>
      <c r="F283" s="57" t="s">
        <v>10</v>
      </c>
      <c r="G283" s="58" t="n">
        <f aca="false">SUM(G282:G282)</f>
        <v>144.4</v>
      </c>
      <c r="H283" s="58" t="n">
        <f aca="false">SUM(H282)</f>
        <v>0</v>
      </c>
      <c r="I283" s="58" t="n">
        <f aca="false">SUM(I282)</f>
        <v>0</v>
      </c>
      <c r="J283" s="58" t="n">
        <f aca="false">SUM(J282)</f>
        <v>145</v>
      </c>
      <c r="K283" s="58" t="n">
        <f aca="false">SUM(K282)</f>
        <v>0</v>
      </c>
      <c r="L283" s="58" t="n">
        <f aca="false">SUM(L282:L282)</f>
        <v>0</v>
      </c>
      <c r="M283" s="58" t="n">
        <f aca="false">SUM(M282:M282)</f>
        <v>0</v>
      </c>
    </row>
    <row r="284" customFormat="false" ht="12.8" hidden="false" customHeight="false" outlineLevel="0" collapsed="false">
      <c r="D284" s="12"/>
      <c r="E284" s="13"/>
      <c r="F284" s="10" t="s">
        <v>103</v>
      </c>
      <c r="G284" s="11" t="n">
        <f aca="false">G281+G283</f>
        <v>385.63</v>
      </c>
      <c r="H284" s="11" t="n">
        <f aca="false">H281+H283</f>
        <v>0</v>
      </c>
      <c r="I284" s="11" t="n">
        <f aca="false">I281+I283</f>
        <v>210</v>
      </c>
      <c r="J284" s="11" t="n">
        <f aca="false">J281+J283</f>
        <v>356</v>
      </c>
      <c r="K284" s="11" t="n">
        <f aca="false">K281+K283</f>
        <v>210</v>
      </c>
      <c r="L284" s="11" t="n">
        <f aca="false">L281+L283</f>
        <v>210</v>
      </c>
      <c r="M284" s="11" t="n">
        <f aca="false">M281+M283</f>
        <v>210</v>
      </c>
    </row>
    <row r="286" customFormat="false" ht="12.8" hidden="false" customHeight="false" outlineLevel="0" collapsed="false">
      <c r="D286" s="41" t="s">
        <v>177</v>
      </c>
      <c r="E286" s="41"/>
      <c r="F286" s="41"/>
      <c r="G286" s="41"/>
      <c r="H286" s="41"/>
      <c r="I286" s="41"/>
      <c r="J286" s="41"/>
      <c r="K286" s="41"/>
      <c r="L286" s="41"/>
      <c r="M286" s="41"/>
    </row>
    <row r="287" customFormat="false" ht="12.8" hidden="false" customHeight="false" outlineLevel="0" collapsed="false">
      <c r="D287" s="6" t="s">
        <v>20</v>
      </c>
      <c r="E287" s="6" t="s">
        <v>21</v>
      </c>
      <c r="F287" s="6" t="s">
        <v>22</v>
      </c>
      <c r="G287" s="6" t="s">
        <v>1</v>
      </c>
      <c r="H287" s="6" t="s">
        <v>2</v>
      </c>
      <c r="I287" s="6" t="s">
        <v>3</v>
      </c>
      <c r="J287" s="6" t="s">
        <v>4</v>
      </c>
      <c r="K287" s="6" t="s">
        <v>5</v>
      </c>
      <c r="L287" s="6" t="s">
        <v>6</v>
      </c>
      <c r="M287" s="6" t="s">
        <v>7</v>
      </c>
    </row>
    <row r="288" customFormat="false" ht="12.8" hidden="false" customHeight="false" outlineLevel="0" collapsed="false">
      <c r="A288" s="1" t="n">
        <v>5</v>
      </c>
      <c r="B288" s="1" t="n">
        <v>1</v>
      </c>
      <c r="C288" s="1" t="n">
        <v>3</v>
      </c>
      <c r="D288" s="24" t="s">
        <v>178</v>
      </c>
      <c r="E288" s="8" t="n">
        <v>620</v>
      </c>
      <c r="F288" s="8" t="s">
        <v>109</v>
      </c>
      <c r="G288" s="9" t="n">
        <v>712.92</v>
      </c>
      <c r="H288" s="9" t="n">
        <v>828.31</v>
      </c>
      <c r="I288" s="9" t="n">
        <v>840</v>
      </c>
      <c r="J288" s="9" t="n">
        <v>893</v>
      </c>
      <c r="K288" s="9" t="n">
        <v>840</v>
      </c>
      <c r="L288" s="9" t="n">
        <f aca="false">K288</f>
        <v>840</v>
      </c>
      <c r="M288" s="9" t="n">
        <f aca="false">L288</f>
        <v>840</v>
      </c>
    </row>
    <row r="289" customFormat="false" ht="12.8" hidden="false" customHeight="false" outlineLevel="0" collapsed="false">
      <c r="A289" s="1" t="n">
        <v>5</v>
      </c>
      <c r="B289" s="1" t="n">
        <v>1</v>
      </c>
      <c r="C289" s="1" t="n">
        <v>3</v>
      </c>
      <c r="D289" s="24"/>
      <c r="E289" s="8" t="n">
        <v>630</v>
      </c>
      <c r="F289" s="8" t="s">
        <v>110</v>
      </c>
      <c r="G289" s="9" t="n">
        <v>12337.96</v>
      </c>
      <c r="H289" s="9" t="n">
        <v>12581.27</v>
      </c>
      <c r="I289" s="9" t="n">
        <v>12249</v>
      </c>
      <c r="J289" s="9" t="n">
        <v>12346</v>
      </c>
      <c r="K289" s="9" t="n">
        <f aca="false">13140+5000</f>
        <v>18140</v>
      </c>
      <c r="L289" s="9" t="n">
        <f aca="false">K289-5000</f>
        <v>13140</v>
      </c>
      <c r="M289" s="9" t="n">
        <f aca="false">L289</f>
        <v>13140</v>
      </c>
    </row>
    <row r="290" customFormat="false" ht="12.8" hidden="false" customHeight="false" outlineLevel="0" collapsed="false">
      <c r="A290" s="1" t="n">
        <v>5</v>
      </c>
      <c r="B290" s="1" t="n">
        <v>1</v>
      </c>
      <c r="C290" s="1" t="n">
        <v>3</v>
      </c>
      <c r="D290" s="45" t="s">
        <v>8</v>
      </c>
      <c r="E290" s="10" t="n">
        <v>41</v>
      </c>
      <c r="F290" s="10" t="s">
        <v>10</v>
      </c>
      <c r="G290" s="11" t="n">
        <f aca="false">SUM(G288:G289)</f>
        <v>13050.88</v>
      </c>
      <c r="H290" s="11" t="n">
        <f aca="false">SUM(H288:H289)</f>
        <v>13409.58</v>
      </c>
      <c r="I290" s="11" t="n">
        <f aca="false">SUM(I288:I289)</f>
        <v>13089</v>
      </c>
      <c r="J290" s="11" t="n">
        <f aca="false">SUM(J288:J289)</f>
        <v>13239</v>
      </c>
      <c r="K290" s="11" t="n">
        <f aca="false">SUM(K288:K289)</f>
        <v>18980</v>
      </c>
      <c r="L290" s="11" t="n">
        <f aca="false">SUM(L288:L289)</f>
        <v>13980</v>
      </c>
      <c r="M290" s="11" t="n">
        <f aca="false">SUM(M288:M289)</f>
        <v>13980</v>
      </c>
    </row>
    <row r="292" customFormat="false" ht="12.8" hidden="false" customHeight="false" outlineLevel="0" collapsed="false">
      <c r="E292" s="28" t="s">
        <v>43</v>
      </c>
      <c r="F292" s="12" t="s">
        <v>127</v>
      </c>
      <c r="G292" s="29" t="n">
        <v>9317</v>
      </c>
      <c r="H292" s="29" t="n">
        <v>9525.85</v>
      </c>
      <c r="I292" s="29" t="n">
        <v>9251</v>
      </c>
      <c r="J292" s="29" t="n">
        <v>9251</v>
      </c>
      <c r="K292" s="29" t="n">
        <f aca="false">(326+261+193+61)*11</f>
        <v>9251</v>
      </c>
      <c r="L292" s="29" t="n">
        <f aca="false">K292</f>
        <v>9251</v>
      </c>
      <c r="M292" s="30" t="n">
        <f aca="false">L292</f>
        <v>9251</v>
      </c>
    </row>
    <row r="293" customFormat="false" ht="12.8" hidden="false" customHeight="false" outlineLevel="0" collapsed="false">
      <c r="E293" s="31"/>
      <c r="F293" s="63" t="s">
        <v>179</v>
      </c>
      <c r="G293" s="64" t="n">
        <v>2040</v>
      </c>
      <c r="H293" s="64" t="n">
        <v>2370</v>
      </c>
      <c r="I293" s="64" t="n">
        <v>2400</v>
      </c>
      <c r="J293" s="64" t="n">
        <v>2554</v>
      </c>
      <c r="K293" s="64" t="n">
        <v>3350</v>
      </c>
      <c r="L293" s="64" t="n">
        <f aca="false">K293</f>
        <v>3350</v>
      </c>
      <c r="M293" s="34" t="n">
        <f aca="false">L293</f>
        <v>3350</v>
      </c>
    </row>
    <row r="294" customFormat="false" ht="12.8" hidden="false" customHeight="false" outlineLevel="0" collapsed="false">
      <c r="E294" s="36"/>
      <c r="F294" s="47" t="s">
        <v>180</v>
      </c>
      <c r="G294" s="38"/>
      <c r="H294" s="38"/>
      <c r="I294" s="38"/>
      <c r="J294" s="38"/>
      <c r="K294" s="38" t="n">
        <v>5000</v>
      </c>
      <c r="L294" s="38"/>
      <c r="M294" s="39"/>
    </row>
    <row r="296" customFormat="false" ht="12.8" hidden="false" customHeight="false" outlineLevel="0" collapsed="false">
      <c r="D296" s="41" t="s">
        <v>181</v>
      </c>
      <c r="E296" s="41"/>
      <c r="F296" s="41"/>
      <c r="G296" s="41"/>
      <c r="H296" s="41"/>
      <c r="I296" s="41"/>
      <c r="J296" s="41"/>
      <c r="K296" s="41"/>
      <c r="L296" s="41"/>
      <c r="M296" s="41"/>
    </row>
    <row r="297" customFormat="false" ht="12.8" hidden="false" customHeight="false" outlineLevel="0" collapsed="false">
      <c r="D297" s="6" t="s">
        <v>20</v>
      </c>
      <c r="E297" s="6" t="s">
        <v>21</v>
      </c>
      <c r="F297" s="6" t="s">
        <v>22</v>
      </c>
      <c r="G297" s="6" t="s">
        <v>1</v>
      </c>
      <c r="H297" s="6" t="s">
        <v>2</v>
      </c>
      <c r="I297" s="6" t="s">
        <v>3</v>
      </c>
      <c r="J297" s="6" t="s">
        <v>4</v>
      </c>
      <c r="K297" s="6" t="s">
        <v>5</v>
      </c>
      <c r="L297" s="6" t="s">
        <v>6</v>
      </c>
      <c r="M297" s="6" t="s">
        <v>7</v>
      </c>
    </row>
    <row r="298" customFormat="false" ht="12.8" hidden="false" customHeight="false" outlineLevel="0" collapsed="false">
      <c r="A298" s="1" t="n">
        <v>5</v>
      </c>
      <c r="B298" s="1" t="n">
        <v>1</v>
      </c>
      <c r="C298" s="1" t="n">
        <v>4</v>
      </c>
      <c r="D298" s="24" t="s">
        <v>182</v>
      </c>
      <c r="E298" s="8" t="n">
        <v>630</v>
      </c>
      <c r="F298" s="8" t="s">
        <v>110</v>
      </c>
      <c r="G298" s="9" t="n">
        <v>305</v>
      </c>
      <c r="H298" s="9" t="n">
        <v>55</v>
      </c>
      <c r="I298" s="9" t="n">
        <v>100</v>
      </c>
      <c r="J298" s="9" t="n">
        <v>1278</v>
      </c>
      <c r="K298" s="9" t="n">
        <v>500</v>
      </c>
      <c r="L298" s="9" t="n">
        <f aca="false">K298</f>
        <v>500</v>
      </c>
      <c r="M298" s="9" t="n">
        <f aca="false">L298</f>
        <v>500</v>
      </c>
    </row>
    <row r="299" customFormat="false" ht="12.8" hidden="false" customHeight="false" outlineLevel="0" collapsed="false">
      <c r="A299" s="1" t="n">
        <v>5</v>
      </c>
      <c r="B299" s="1" t="n">
        <v>1</v>
      </c>
      <c r="C299" s="1" t="n">
        <v>4</v>
      </c>
      <c r="D299" s="45" t="s">
        <v>8</v>
      </c>
      <c r="E299" s="10" t="n">
        <v>41</v>
      </c>
      <c r="F299" s="10" t="s">
        <v>10</v>
      </c>
      <c r="G299" s="11" t="n">
        <f aca="false">SUM(G298:G298)</f>
        <v>305</v>
      </c>
      <c r="H299" s="11" t="n">
        <f aca="false">SUM(H298:H298)</f>
        <v>55</v>
      </c>
      <c r="I299" s="11" t="n">
        <f aca="false">SUM(I298:I298)</f>
        <v>100</v>
      </c>
      <c r="J299" s="11" t="n">
        <f aca="false">SUM(J298:J298)</f>
        <v>1278</v>
      </c>
      <c r="K299" s="11" t="n">
        <f aca="false">SUM(K298:K298)</f>
        <v>500</v>
      </c>
      <c r="L299" s="11" t="n">
        <f aca="false">SUM(L298:L298)</f>
        <v>500</v>
      </c>
      <c r="M299" s="11" t="n">
        <f aca="false">SUM(M298:M298)</f>
        <v>500</v>
      </c>
    </row>
    <row r="301" customFormat="false" ht="12.8" hidden="false" customHeight="false" outlineLevel="0" collapsed="false">
      <c r="D301" s="20" t="s">
        <v>183</v>
      </c>
      <c r="E301" s="20"/>
      <c r="F301" s="20"/>
      <c r="G301" s="20"/>
      <c r="H301" s="20"/>
      <c r="I301" s="20"/>
      <c r="J301" s="20"/>
      <c r="K301" s="20"/>
      <c r="L301" s="20"/>
      <c r="M301" s="20"/>
    </row>
    <row r="302" customFormat="false" ht="12.8" hidden="false" customHeight="false" outlineLevel="0" collapsed="false">
      <c r="D302" s="74"/>
      <c r="E302" s="74"/>
      <c r="F302" s="74"/>
      <c r="G302" s="6" t="s">
        <v>1</v>
      </c>
      <c r="H302" s="6" t="s">
        <v>2</v>
      </c>
      <c r="I302" s="6" t="s">
        <v>3</v>
      </c>
      <c r="J302" s="6" t="s">
        <v>4</v>
      </c>
      <c r="K302" s="6" t="s">
        <v>5</v>
      </c>
      <c r="L302" s="6" t="s">
        <v>6</v>
      </c>
      <c r="M302" s="6" t="s">
        <v>7</v>
      </c>
    </row>
    <row r="303" customFormat="false" ht="12.8" hidden="false" customHeight="true" outlineLevel="0" collapsed="false">
      <c r="A303" s="1" t="n">
        <v>5</v>
      </c>
      <c r="B303" s="1" t="n">
        <v>2</v>
      </c>
      <c r="D303" s="7" t="s">
        <v>8</v>
      </c>
      <c r="E303" s="75" t="s">
        <v>184</v>
      </c>
      <c r="F303" s="8" t="s">
        <v>90</v>
      </c>
      <c r="G303" s="9" t="n">
        <f aca="false">G329</f>
        <v>25239.92</v>
      </c>
      <c r="H303" s="9" t="n">
        <f aca="false">H329</f>
        <v>37906.3</v>
      </c>
      <c r="I303" s="9" t="n">
        <f aca="false">I329</f>
        <v>19022</v>
      </c>
      <c r="J303" s="9" t="n">
        <f aca="false">J329</f>
        <v>2684</v>
      </c>
      <c r="K303" s="9" t="n">
        <f aca="false">K329</f>
        <v>18486</v>
      </c>
      <c r="L303" s="9" t="n">
        <f aca="false">L329</f>
        <v>5614</v>
      </c>
      <c r="M303" s="9" t="n">
        <f aca="false">M329</f>
        <v>0</v>
      </c>
    </row>
    <row r="304" customFormat="false" ht="12.8" hidden="false" customHeight="false" outlineLevel="0" collapsed="false">
      <c r="A304" s="1" t="n">
        <v>5</v>
      </c>
      <c r="B304" s="1" t="n">
        <v>2</v>
      </c>
      <c r="D304" s="7" t="s">
        <v>8</v>
      </c>
      <c r="E304" s="8" t="n">
        <v>41</v>
      </c>
      <c r="F304" s="8" t="s">
        <v>10</v>
      </c>
      <c r="G304" s="9" t="n">
        <f aca="false">G311+G322+G334</f>
        <v>37219.81</v>
      </c>
      <c r="H304" s="9" t="n">
        <f aca="false">H311+H322+H334</f>
        <v>31736.16</v>
      </c>
      <c r="I304" s="9" t="n">
        <f aca="false">I311+I322+I334</f>
        <v>22395</v>
      </c>
      <c r="J304" s="9" t="n">
        <f aca="false">J311+J322+J334</f>
        <v>32185</v>
      </c>
      <c r="K304" s="9" t="n">
        <f aca="false">K311+K322+K334</f>
        <v>29471</v>
      </c>
      <c r="L304" s="9" t="n">
        <f aca="false">L311+L322+L334</f>
        <v>10484</v>
      </c>
      <c r="M304" s="9" t="n">
        <f aca="false">M311+M322+M334</f>
        <v>8650</v>
      </c>
    </row>
    <row r="305" customFormat="false" ht="12.8" hidden="false" customHeight="false" outlineLevel="0" collapsed="false">
      <c r="D305" s="7" t="s">
        <v>8</v>
      </c>
      <c r="E305" s="8" t="n">
        <v>72</v>
      </c>
      <c r="F305" s="8" t="s">
        <v>12</v>
      </c>
      <c r="G305" s="9" t="n">
        <f aca="false">G336</f>
        <v>0</v>
      </c>
      <c r="H305" s="9" t="n">
        <f aca="false">H336</f>
        <v>0</v>
      </c>
      <c r="I305" s="9" t="n">
        <f aca="false">I336</f>
        <v>0</v>
      </c>
      <c r="J305" s="9" t="n">
        <f aca="false">J336</f>
        <v>0</v>
      </c>
      <c r="K305" s="9" t="n">
        <f aca="false">K336</f>
        <v>180</v>
      </c>
      <c r="L305" s="9" t="n">
        <f aca="false">L336</f>
        <v>180</v>
      </c>
      <c r="M305" s="9" t="n">
        <f aca="false">M336</f>
        <v>0</v>
      </c>
    </row>
    <row r="306" customFormat="false" ht="12.8" hidden="false" customHeight="false" outlineLevel="0" collapsed="false">
      <c r="D306" s="12"/>
      <c r="E306" s="13"/>
      <c r="F306" s="10" t="s">
        <v>103</v>
      </c>
      <c r="G306" s="11" t="n">
        <f aca="false">SUM(G303:G305)</f>
        <v>62459.73</v>
      </c>
      <c r="H306" s="11" t="n">
        <f aca="false">SUM(H303:H305)</f>
        <v>69642.46</v>
      </c>
      <c r="I306" s="11" t="n">
        <f aca="false">SUM(I303:I305)</f>
        <v>41417</v>
      </c>
      <c r="J306" s="11" t="n">
        <f aca="false">SUM(J303:J305)</f>
        <v>34869</v>
      </c>
      <c r="K306" s="11" t="n">
        <f aca="false">SUM(K303:K305)</f>
        <v>48137</v>
      </c>
      <c r="L306" s="11" t="n">
        <f aca="false">SUM(L303:L305)</f>
        <v>16278</v>
      </c>
      <c r="M306" s="11" t="n">
        <f aca="false">SUM(M303:M305)</f>
        <v>8650</v>
      </c>
    </row>
    <row r="308" customFormat="false" ht="12.8" hidden="false" customHeight="false" outlineLevel="0" collapsed="false">
      <c r="D308" s="41" t="s">
        <v>185</v>
      </c>
      <c r="E308" s="41"/>
      <c r="F308" s="41"/>
      <c r="G308" s="41"/>
      <c r="H308" s="41"/>
      <c r="I308" s="41"/>
      <c r="J308" s="41"/>
      <c r="K308" s="41"/>
      <c r="L308" s="41"/>
      <c r="M308" s="41"/>
    </row>
    <row r="309" customFormat="false" ht="12.8" hidden="false" customHeight="false" outlineLevel="0" collapsed="false">
      <c r="D309" s="6" t="s">
        <v>20</v>
      </c>
      <c r="E309" s="6" t="s">
        <v>21</v>
      </c>
      <c r="F309" s="6" t="s">
        <v>22</v>
      </c>
      <c r="G309" s="6" t="s">
        <v>1</v>
      </c>
      <c r="H309" s="6" t="s">
        <v>2</v>
      </c>
      <c r="I309" s="6" t="s">
        <v>3</v>
      </c>
      <c r="J309" s="6" t="s">
        <v>4</v>
      </c>
      <c r="K309" s="6" t="s">
        <v>5</v>
      </c>
      <c r="L309" s="6" t="s">
        <v>6</v>
      </c>
      <c r="M309" s="6" t="s">
        <v>7</v>
      </c>
    </row>
    <row r="310" customFormat="false" ht="12.8" hidden="false" customHeight="false" outlineLevel="0" collapsed="false">
      <c r="A310" s="1" t="n">
        <v>5</v>
      </c>
      <c r="B310" s="1" t="n">
        <v>2</v>
      </c>
      <c r="C310" s="1" t="n">
        <v>1</v>
      </c>
      <c r="D310" s="62" t="s">
        <v>186</v>
      </c>
      <c r="E310" s="8" t="n">
        <v>630</v>
      </c>
      <c r="F310" s="8" t="s">
        <v>110</v>
      </c>
      <c r="G310" s="9" t="n">
        <v>14295.99</v>
      </c>
      <c r="H310" s="9" t="n">
        <v>3959.21</v>
      </c>
      <c r="I310" s="9" t="n">
        <v>7000</v>
      </c>
      <c r="J310" s="9" t="n">
        <v>7937</v>
      </c>
      <c r="K310" s="9" t="n">
        <v>13250</v>
      </c>
      <c r="L310" s="9" t="n">
        <f aca="false">K310-7000</f>
        <v>6250</v>
      </c>
      <c r="M310" s="9" t="n">
        <f aca="false">L310</f>
        <v>6250</v>
      </c>
    </row>
    <row r="311" customFormat="false" ht="12.8" hidden="false" customHeight="false" outlineLevel="0" collapsed="false">
      <c r="A311" s="1" t="n">
        <v>5</v>
      </c>
      <c r="B311" s="1" t="n">
        <v>2</v>
      </c>
      <c r="C311" s="1" t="n">
        <v>1</v>
      </c>
      <c r="D311" s="45" t="s">
        <v>8</v>
      </c>
      <c r="E311" s="10" t="n">
        <v>41</v>
      </c>
      <c r="F311" s="10" t="s">
        <v>10</v>
      </c>
      <c r="G311" s="11" t="n">
        <f aca="false">SUM(G310:G310)</f>
        <v>14295.99</v>
      </c>
      <c r="H311" s="11" t="n">
        <f aca="false">SUM(H310:H310)</f>
        <v>3959.21</v>
      </c>
      <c r="I311" s="11" t="n">
        <f aca="false">SUM(I310:I310)</f>
        <v>7000</v>
      </c>
      <c r="J311" s="11" t="n">
        <f aca="false">SUM(J310:J310)</f>
        <v>7937</v>
      </c>
      <c r="K311" s="11" t="n">
        <f aca="false">SUM(K310:K310)</f>
        <v>13250</v>
      </c>
      <c r="L311" s="11" t="n">
        <f aca="false">SUM(L310:L310)</f>
        <v>6250</v>
      </c>
      <c r="M311" s="11" t="n">
        <f aca="false">SUM(M310:M310)</f>
        <v>6250</v>
      </c>
    </row>
    <row r="313" customFormat="false" ht="12.8" hidden="false" customHeight="false" outlineLevel="0" collapsed="false">
      <c r="E313" s="28" t="s">
        <v>43</v>
      </c>
      <c r="F313" s="12" t="s">
        <v>187</v>
      </c>
      <c r="G313" s="29" t="n">
        <v>1584.1</v>
      </c>
      <c r="H313" s="29" t="n">
        <f aca="false">462+642.36</f>
        <v>1104.36</v>
      </c>
      <c r="I313" s="29" t="n">
        <v>4500</v>
      </c>
      <c r="J313" s="29" t="n">
        <f aca="false">1622+527</f>
        <v>2149</v>
      </c>
      <c r="K313" s="29" t="n">
        <v>2500</v>
      </c>
      <c r="L313" s="29" t="n">
        <f aca="false">K313</f>
        <v>2500</v>
      </c>
      <c r="M313" s="30" t="n">
        <f aca="false">L313</f>
        <v>2500</v>
      </c>
    </row>
    <row r="314" customFormat="false" ht="12.8" hidden="false" customHeight="false" outlineLevel="0" collapsed="false">
      <c r="E314" s="31"/>
      <c r="F314" s="32" t="s">
        <v>188</v>
      </c>
      <c r="G314" s="33" t="n">
        <v>6791.76</v>
      </c>
      <c r="H314" s="33" t="n">
        <v>1415.59</v>
      </c>
      <c r="I314" s="33" t="n">
        <v>1500</v>
      </c>
      <c r="J314" s="33" t="n">
        <v>1014</v>
      </c>
      <c r="K314" s="33" t="n">
        <v>1500</v>
      </c>
      <c r="L314" s="33" t="n">
        <f aca="false">K314</f>
        <v>1500</v>
      </c>
      <c r="M314" s="34" t="n">
        <f aca="false">L314</f>
        <v>1500</v>
      </c>
    </row>
    <row r="315" customFormat="false" ht="12.8" hidden="false" customHeight="false" outlineLevel="0" collapsed="false">
      <c r="E315" s="36"/>
      <c r="F315" s="47" t="s">
        <v>189</v>
      </c>
      <c r="G315" s="38" t="n">
        <v>3727.48</v>
      </c>
      <c r="H315" s="38" t="n">
        <v>358.42</v>
      </c>
      <c r="I315" s="38" t="n">
        <v>1000</v>
      </c>
      <c r="J315" s="38" t="n">
        <v>4084</v>
      </c>
      <c r="K315" s="38" t="n">
        <v>8000</v>
      </c>
      <c r="L315" s="38" t="n">
        <v>1000</v>
      </c>
      <c r="M315" s="39" t="n">
        <f aca="false">L315</f>
        <v>1000</v>
      </c>
    </row>
    <row r="316" customFormat="false" ht="12.8" hidden="false" customHeight="false" outlineLevel="0" collapsed="false">
      <c r="G316" s="33"/>
      <c r="H316" s="33"/>
      <c r="I316" s="33"/>
      <c r="J316" s="33"/>
      <c r="K316" s="33"/>
      <c r="L316" s="33"/>
      <c r="M316" s="33"/>
    </row>
    <row r="317" customFormat="false" ht="12.8" hidden="false" customHeight="false" outlineLevel="0" collapsed="false">
      <c r="D317" s="41" t="s">
        <v>190</v>
      </c>
      <c r="E317" s="41"/>
      <c r="F317" s="41"/>
      <c r="G317" s="41"/>
      <c r="H317" s="41"/>
      <c r="I317" s="41"/>
      <c r="J317" s="41"/>
      <c r="K317" s="41"/>
      <c r="L317" s="41"/>
      <c r="M317" s="41"/>
    </row>
    <row r="318" customFormat="false" ht="12.8" hidden="false" customHeight="false" outlineLevel="0" collapsed="false">
      <c r="D318" s="6" t="s">
        <v>20</v>
      </c>
      <c r="E318" s="6" t="s">
        <v>21</v>
      </c>
      <c r="F318" s="6" t="s">
        <v>22</v>
      </c>
      <c r="G318" s="6" t="s">
        <v>1</v>
      </c>
      <c r="H318" s="6" t="s">
        <v>2</v>
      </c>
      <c r="I318" s="6" t="s">
        <v>3</v>
      </c>
      <c r="J318" s="6" t="s">
        <v>4</v>
      </c>
      <c r="K318" s="6" t="s">
        <v>5</v>
      </c>
      <c r="L318" s="6" t="s">
        <v>6</v>
      </c>
      <c r="M318" s="6" t="s">
        <v>7</v>
      </c>
    </row>
    <row r="319" customFormat="false" ht="12.8" hidden="false" customHeight="false" outlineLevel="0" collapsed="false">
      <c r="D319" s="62" t="s">
        <v>191</v>
      </c>
      <c r="E319" s="8" t="n">
        <v>610</v>
      </c>
      <c r="F319" s="8" t="s">
        <v>110</v>
      </c>
      <c r="G319" s="9" t="n">
        <v>6323.5</v>
      </c>
      <c r="H319" s="9" t="n">
        <v>0</v>
      </c>
      <c r="I319" s="9" t="n">
        <v>0</v>
      </c>
      <c r="J319" s="9" t="n">
        <v>0</v>
      </c>
      <c r="K319" s="9" t="n">
        <v>0</v>
      </c>
      <c r="L319" s="9" t="n">
        <f aca="false">K319</f>
        <v>0</v>
      </c>
      <c r="M319" s="9" t="n">
        <f aca="false">L319</f>
        <v>0</v>
      </c>
    </row>
    <row r="320" customFormat="false" ht="12.8" hidden="false" customHeight="false" outlineLevel="0" collapsed="false">
      <c r="D320" s="62" t="s">
        <v>191</v>
      </c>
      <c r="E320" s="8" t="n">
        <v>620</v>
      </c>
      <c r="F320" s="8" t="s">
        <v>110</v>
      </c>
      <c r="G320" s="9" t="n">
        <v>2122.5</v>
      </c>
      <c r="H320" s="9" t="n">
        <v>0</v>
      </c>
      <c r="I320" s="9" t="n">
        <v>0</v>
      </c>
      <c r="J320" s="9" t="n">
        <v>0</v>
      </c>
      <c r="K320" s="9" t="n">
        <v>0</v>
      </c>
      <c r="L320" s="9" t="n">
        <f aca="false">K320</f>
        <v>0</v>
      </c>
      <c r="M320" s="9" t="n">
        <f aca="false">L320</f>
        <v>0</v>
      </c>
    </row>
    <row r="321" customFormat="false" ht="12.8" hidden="false" customHeight="false" outlineLevel="0" collapsed="false">
      <c r="A321" s="1" t="n">
        <v>5</v>
      </c>
      <c r="B321" s="1" t="n">
        <v>2</v>
      </c>
      <c r="C321" s="1" t="n">
        <v>2</v>
      </c>
      <c r="D321" s="62" t="s">
        <v>191</v>
      </c>
      <c r="E321" s="8" t="n">
        <v>630</v>
      </c>
      <c r="F321" s="8" t="s">
        <v>110</v>
      </c>
      <c r="G321" s="9" t="n">
        <f aca="false">761.78+1339.34</f>
        <v>2101.12</v>
      </c>
      <c r="H321" s="9" t="n">
        <f aca="false">2933.5+105.54</f>
        <v>3039.04</v>
      </c>
      <c r="I321" s="9" t="n">
        <v>3000</v>
      </c>
      <c r="J321" s="9" t="n">
        <v>3231</v>
      </c>
      <c r="K321" s="9" t="n">
        <v>2400</v>
      </c>
      <c r="L321" s="9" t="n">
        <f aca="false">K321</f>
        <v>2400</v>
      </c>
      <c r="M321" s="9" t="n">
        <f aca="false">L321</f>
        <v>2400</v>
      </c>
    </row>
    <row r="322" customFormat="false" ht="12.8" hidden="false" customHeight="false" outlineLevel="0" collapsed="false">
      <c r="A322" s="1" t="n">
        <v>5</v>
      </c>
      <c r="B322" s="1" t="n">
        <v>2</v>
      </c>
      <c r="C322" s="1" t="n">
        <v>2</v>
      </c>
      <c r="D322" s="45" t="s">
        <v>8</v>
      </c>
      <c r="E322" s="10" t="n">
        <v>41</v>
      </c>
      <c r="F322" s="10" t="s">
        <v>10</v>
      </c>
      <c r="G322" s="11" t="n">
        <f aca="false">SUM(G319:G321)</f>
        <v>10547.12</v>
      </c>
      <c r="H322" s="11" t="n">
        <f aca="false">SUM(H319:H321)</f>
        <v>3039.04</v>
      </c>
      <c r="I322" s="11" t="n">
        <f aca="false">SUM(I319:I321)</f>
        <v>3000</v>
      </c>
      <c r="J322" s="11" t="n">
        <f aca="false">SUM(J319:J321)</f>
        <v>3231</v>
      </c>
      <c r="K322" s="11" t="n">
        <f aca="false">SUM(K319:K321)</f>
        <v>2400</v>
      </c>
      <c r="L322" s="11" t="n">
        <f aca="false">SUM(L319:L321)</f>
        <v>2400</v>
      </c>
      <c r="M322" s="11" t="n">
        <f aca="false">SUM(M319:M321)</f>
        <v>2400</v>
      </c>
    </row>
    <row r="324" customFormat="false" ht="12.8" hidden="false" customHeight="false" outlineLevel="0" collapsed="false">
      <c r="D324" s="41" t="s">
        <v>192</v>
      </c>
      <c r="E324" s="41"/>
      <c r="F324" s="41"/>
      <c r="G324" s="41"/>
      <c r="H324" s="41"/>
      <c r="I324" s="41"/>
      <c r="J324" s="41"/>
      <c r="K324" s="41"/>
      <c r="L324" s="41"/>
      <c r="M324" s="41"/>
    </row>
    <row r="325" customFormat="false" ht="12.8" hidden="false" customHeight="false" outlineLevel="0" collapsed="false">
      <c r="D325" s="6" t="s">
        <v>20</v>
      </c>
      <c r="E325" s="6" t="s">
        <v>21</v>
      </c>
      <c r="F325" s="6" t="s">
        <v>22</v>
      </c>
      <c r="G325" s="6" t="s">
        <v>1</v>
      </c>
      <c r="H325" s="6" t="s">
        <v>2</v>
      </c>
      <c r="I325" s="6" t="s">
        <v>3</v>
      </c>
      <c r="J325" s="6" t="s">
        <v>4</v>
      </c>
      <c r="K325" s="6" t="s">
        <v>5</v>
      </c>
      <c r="L325" s="6" t="s">
        <v>6</v>
      </c>
      <c r="M325" s="6" t="s">
        <v>7</v>
      </c>
    </row>
    <row r="326" customFormat="false" ht="12.8" hidden="false" customHeight="false" outlineLevel="0" collapsed="false">
      <c r="A326" s="1" t="n">
        <v>5</v>
      </c>
      <c r="B326" s="1" t="n">
        <v>2</v>
      </c>
      <c r="C326" s="1" t="n">
        <v>3</v>
      </c>
      <c r="D326" s="76" t="s">
        <v>191</v>
      </c>
      <c r="E326" s="8" t="n">
        <v>610</v>
      </c>
      <c r="F326" s="8" t="s">
        <v>108</v>
      </c>
      <c r="G326" s="9" t="n">
        <v>18703.16</v>
      </c>
      <c r="H326" s="9" t="n">
        <v>27712.89</v>
      </c>
      <c r="I326" s="9" t="n">
        <v>12169</v>
      </c>
      <c r="J326" s="9" t="n">
        <v>0</v>
      </c>
      <c r="K326" s="9" t="n">
        <v>12688</v>
      </c>
      <c r="L326" s="9" t="n">
        <v>4160</v>
      </c>
      <c r="M326" s="9" t="n">
        <v>0</v>
      </c>
    </row>
    <row r="327" customFormat="false" ht="12.8" hidden="false" customHeight="false" outlineLevel="0" collapsed="false">
      <c r="A327" s="1" t="n">
        <v>5</v>
      </c>
      <c r="B327" s="1" t="n">
        <v>2</v>
      </c>
      <c r="C327" s="1" t="n">
        <v>3</v>
      </c>
      <c r="D327" s="76"/>
      <c r="E327" s="8" t="n">
        <v>620</v>
      </c>
      <c r="F327" s="8" t="s">
        <v>109</v>
      </c>
      <c r="G327" s="9" t="n">
        <v>6536.76</v>
      </c>
      <c r="H327" s="9" t="n">
        <v>9788.5</v>
      </c>
      <c r="I327" s="9" t="n">
        <v>6853</v>
      </c>
      <c r="J327" s="9" t="n">
        <v>2684</v>
      </c>
      <c r="K327" s="9" t="n">
        <v>5798</v>
      </c>
      <c r="L327" s="9" t="n">
        <v>1454</v>
      </c>
      <c r="M327" s="9" t="n">
        <v>0</v>
      </c>
    </row>
    <row r="328" customFormat="false" ht="12.8" hidden="false" customHeight="false" outlineLevel="0" collapsed="false">
      <c r="A328" s="1" t="n">
        <v>5</v>
      </c>
      <c r="B328" s="1" t="n">
        <v>2</v>
      </c>
      <c r="C328" s="1" t="n">
        <v>3</v>
      </c>
      <c r="D328" s="76"/>
      <c r="E328" s="8" t="n">
        <v>630</v>
      </c>
      <c r="F328" s="8" t="s">
        <v>110</v>
      </c>
      <c r="G328" s="9" t="n">
        <v>0</v>
      </c>
      <c r="H328" s="9" t="n">
        <v>404.91</v>
      </c>
      <c r="I328" s="9" t="n">
        <v>0</v>
      </c>
      <c r="J328" s="9" t="n">
        <v>0</v>
      </c>
      <c r="K328" s="9" t="n">
        <v>0</v>
      </c>
      <c r="L328" s="9" t="n">
        <f aca="false">K328</f>
        <v>0</v>
      </c>
      <c r="M328" s="9" t="n">
        <f aca="false">L328</f>
        <v>0</v>
      </c>
    </row>
    <row r="329" customFormat="false" ht="12.8" hidden="false" customHeight="false" outlineLevel="0" collapsed="false">
      <c r="A329" s="1" t="n">
        <v>5</v>
      </c>
      <c r="B329" s="1" t="n">
        <v>2</v>
      </c>
      <c r="C329" s="1" t="n">
        <v>3</v>
      </c>
      <c r="D329" s="77" t="s">
        <v>8</v>
      </c>
      <c r="E329" s="59" t="s">
        <v>184</v>
      </c>
      <c r="F329" s="57" t="s">
        <v>193</v>
      </c>
      <c r="G329" s="58" t="n">
        <f aca="false">SUM(G326:G328)</f>
        <v>25239.92</v>
      </c>
      <c r="H329" s="58" t="n">
        <f aca="false">SUM(H326:H328)</f>
        <v>37906.3</v>
      </c>
      <c r="I329" s="58" t="n">
        <f aca="false">SUM(I326:I328)</f>
        <v>19022</v>
      </c>
      <c r="J329" s="58" t="n">
        <f aca="false">SUM(J326:J328)</f>
        <v>2684</v>
      </c>
      <c r="K329" s="58" t="n">
        <f aca="false">SUM(K326:K328)</f>
        <v>18486</v>
      </c>
      <c r="L329" s="58" t="n">
        <f aca="false">SUM(L326:L328)</f>
        <v>5614</v>
      </c>
      <c r="M329" s="58" t="n">
        <f aca="false">SUM(M326:M328)</f>
        <v>0</v>
      </c>
    </row>
    <row r="330" customFormat="false" ht="12.8" hidden="false" customHeight="false" outlineLevel="0" collapsed="false">
      <c r="A330" s="1" t="n">
        <v>5</v>
      </c>
      <c r="B330" s="1" t="n">
        <v>2</v>
      </c>
      <c r="C330" s="1" t="n">
        <v>3</v>
      </c>
      <c r="D330" s="76" t="s">
        <v>191</v>
      </c>
      <c r="E330" s="8" t="n">
        <v>610</v>
      </c>
      <c r="F330" s="8" t="s">
        <v>108</v>
      </c>
      <c r="G330" s="9" t="n">
        <v>7034.37</v>
      </c>
      <c r="H330" s="9" t="n">
        <v>14361.67</v>
      </c>
      <c r="I330" s="9" t="n">
        <v>9296</v>
      </c>
      <c r="J330" s="9" t="n">
        <v>16310</v>
      </c>
      <c r="K330" s="9" t="n">
        <v>8402</v>
      </c>
      <c r="L330" s="9" t="n">
        <v>1040</v>
      </c>
      <c r="M330" s="9" t="n">
        <v>0</v>
      </c>
    </row>
    <row r="331" customFormat="false" ht="12.8" hidden="false" customHeight="false" outlineLevel="0" collapsed="false">
      <c r="A331" s="1" t="n">
        <v>5</v>
      </c>
      <c r="B331" s="1" t="n">
        <v>2</v>
      </c>
      <c r="C331" s="1" t="n">
        <v>3</v>
      </c>
      <c r="D331" s="76"/>
      <c r="E331" s="8" t="n">
        <v>620</v>
      </c>
      <c r="F331" s="8" t="s">
        <v>109</v>
      </c>
      <c r="G331" s="9" t="n">
        <v>2496.76</v>
      </c>
      <c r="H331" s="9" t="n">
        <v>4903.17</v>
      </c>
      <c r="I331" s="9" t="n">
        <v>649</v>
      </c>
      <c r="J331" s="9" t="n">
        <v>3084</v>
      </c>
      <c r="K331" s="9" t="n">
        <v>2936</v>
      </c>
      <c r="L331" s="9" t="n">
        <v>363</v>
      </c>
      <c r="M331" s="9" t="n">
        <v>0</v>
      </c>
    </row>
    <row r="332" customFormat="false" ht="12.8" hidden="false" customHeight="false" outlineLevel="0" collapsed="false">
      <c r="A332" s="1" t="n">
        <v>5</v>
      </c>
      <c r="B332" s="1" t="n">
        <v>2</v>
      </c>
      <c r="C332" s="1" t="n">
        <v>3</v>
      </c>
      <c r="D332" s="76"/>
      <c r="E332" s="8" t="n">
        <v>630</v>
      </c>
      <c r="F332" s="8" t="s">
        <v>110</v>
      </c>
      <c r="G332" s="9" t="n">
        <v>2845.57</v>
      </c>
      <c r="H332" s="9" t="n">
        <v>5336.29</v>
      </c>
      <c r="I332" s="9" t="n">
        <v>2450</v>
      </c>
      <c r="J332" s="9" t="n">
        <v>1437</v>
      </c>
      <c r="K332" s="9" t="n">
        <v>2483</v>
      </c>
      <c r="L332" s="9" t="n">
        <v>431</v>
      </c>
      <c r="M332" s="9" t="n">
        <v>0</v>
      </c>
    </row>
    <row r="333" customFormat="false" ht="12.8" hidden="false" customHeight="false" outlineLevel="0" collapsed="false">
      <c r="A333" s="1" t="n">
        <v>5</v>
      </c>
      <c r="B333" s="1" t="n">
        <v>2</v>
      </c>
      <c r="C333" s="1" t="n">
        <v>3</v>
      </c>
      <c r="D333" s="76"/>
      <c r="E333" s="8" t="n">
        <v>640</v>
      </c>
      <c r="F333" s="8" t="s">
        <v>111</v>
      </c>
      <c r="G333" s="9" t="n">
        <v>0</v>
      </c>
      <c r="H333" s="9" t="n">
        <v>136.78</v>
      </c>
      <c r="I333" s="9" t="n">
        <v>0</v>
      </c>
      <c r="J333" s="9" t="n">
        <v>186</v>
      </c>
      <c r="K333" s="9" t="n">
        <v>0</v>
      </c>
      <c r="L333" s="9" t="n">
        <v>0</v>
      </c>
      <c r="M333" s="9" t="n">
        <v>0</v>
      </c>
    </row>
    <row r="334" customFormat="false" ht="12.8" hidden="false" customHeight="false" outlineLevel="0" collapsed="false">
      <c r="A334" s="1" t="n">
        <v>5</v>
      </c>
      <c r="B334" s="1" t="n">
        <v>2</v>
      </c>
      <c r="C334" s="1" t="n">
        <v>3</v>
      </c>
      <c r="D334" s="77" t="s">
        <v>8</v>
      </c>
      <c r="E334" s="57" t="n">
        <v>41</v>
      </c>
      <c r="F334" s="57" t="s">
        <v>10</v>
      </c>
      <c r="G334" s="58" t="n">
        <f aca="false">SUM(G330:G333)</f>
        <v>12376.7</v>
      </c>
      <c r="H334" s="58" t="n">
        <f aca="false">SUM(H330:H333)</f>
        <v>24737.91</v>
      </c>
      <c r="I334" s="58" t="n">
        <f aca="false">SUM(I330:I333)</f>
        <v>12395</v>
      </c>
      <c r="J334" s="58" t="n">
        <f aca="false">SUM(J330:J333)</f>
        <v>21017</v>
      </c>
      <c r="K334" s="58" t="n">
        <f aca="false">SUM(K330:K333)</f>
        <v>13821</v>
      </c>
      <c r="L334" s="58" t="n">
        <f aca="false">SUM(L330:L333)</f>
        <v>1834</v>
      </c>
      <c r="M334" s="58" t="n">
        <f aca="false">SUM(M330:M333)</f>
        <v>0</v>
      </c>
    </row>
    <row r="335" customFormat="false" ht="12.8" hidden="false" customHeight="false" outlineLevel="0" collapsed="false">
      <c r="D335" s="78" t="s">
        <v>191</v>
      </c>
      <c r="E335" s="8" t="n">
        <v>640</v>
      </c>
      <c r="F335" s="8" t="s">
        <v>111</v>
      </c>
      <c r="G335" s="9" t="n">
        <v>0</v>
      </c>
      <c r="H335" s="9" t="n">
        <v>0</v>
      </c>
      <c r="I335" s="9" t="n">
        <v>0</v>
      </c>
      <c r="J335" s="9" t="n">
        <v>0</v>
      </c>
      <c r="K335" s="9" t="n">
        <v>180</v>
      </c>
      <c r="L335" s="9" t="n">
        <f aca="false">K335</f>
        <v>180</v>
      </c>
      <c r="M335" s="9" t="n">
        <v>0</v>
      </c>
    </row>
    <row r="336" customFormat="false" ht="12.8" hidden="false" customHeight="false" outlineLevel="0" collapsed="false">
      <c r="D336" s="77" t="s">
        <v>8</v>
      </c>
      <c r="E336" s="57" t="n">
        <v>72</v>
      </c>
      <c r="F336" s="57" t="s">
        <v>12</v>
      </c>
      <c r="G336" s="58" t="n">
        <f aca="false">SUM(G335:G335)</f>
        <v>0</v>
      </c>
      <c r="H336" s="58" t="n">
        <f aca="false">SUM(H335:H335)</f>
        <v>0</v>
      </c>
      <c r="I336" s="58" t="n">
        <f aca="false">SUM(I335:I335)</f>
        <v>0</v>
      </c>
      <c r="J336" s="58" t="n">
        <f aca="false">SUM(J335:J335)</f>
        <v>0</v>
      </c>
      <c r="K336" s="58" t="n">
        <f aca="false">SUM(K335:K335)</f>
        <v>180</v>
      </c>
      <c r="L336" s="58" t="n">
        <f aca="false">SUM(L335:L335)</f>
        <v>180</v>
      </c>
      <c r="M336" s="58" t="n">
        <f aca="false">SUM(M335:M335)</f>
        <v>0</v>
      </c>
    </row>
    <row r="337" customFormat="false" ht="12.8" hidden="false" customHeight="false" outlineLevel="0" collapsed="false">
      <c r="D337" s="12"/>
      <c r="E337" s="13"/>
      <c r="F337" s="10" t="s">
        <v>103</v>
      </c>
      <c r="G337" s="11" t="n">
        <f aca="false">G329+G334+G336</f>
        <v>37616.62</v>
      </c>
      <c r="H337" s="11" t="n">
        <f aca="false">H329+H334+H336</f>
        <v>62644.21</v>
      </c>
      <c r="I337" s="11" t="n">
        <f aca="false">I329+I334+I336</f>
        <v>31417</v>
      </c>
      <c r="J337" s="11" t="n">
        <f aca="false">J329+J334+J336</f>
        <v>23701</v>
      </c>
      <c r="K337" s="11" t="n">
        <f aca="false">K329+K334+K336</f>
        <v>32487</v>
      </c>
      <c r="L337" s="11" t="n">
        <f aca="false">L329+L334+L336</f>
        <v>7628</v>
      </c>
      <c r="M337" s="11" t="n">
        <f aca="false">M329+M334+M336</f>
        <v>0</v>
      </c>
    </row>
    <row r="339" customFormat="false" ht="12.8" hidden="false" customHeight="false" outlineLevel="0" collapsed="false">
      <c r="D339" s="14" t="s">
        <v>194</v>
      </c>
      <c r="E339" s="14"/>
      <c r="F339" s="14"/>
      <c r="G339" s="14"/>
      <c r="H339" s="14"/>
      <c r="I339" s="14"/>
      <c r="J339" s="14"/>
      <c r="K339" s="14"/>
      <c r="L339" s="14"/>
      <c r="M339" s="14"/>
    </row>
    <row r="340" customFormat="false" ht="12.8" hidden="false" customHeight="false" outlineLevel="0" collapsed="false">
      <c r="D340" s="5"/>
      <c r="E340" s="5"/>
      <c r="F340" s="5"/>
      <c r="G340" s="6" t="s">
        <v>1</v>
      </c>
      <c r="H340" s="6" t="s">
        <v>2</v>
      </c>
      <c r="I340" s="6" t="s">
        <v>3</v>
      </c>
      <c r="J340" s="6" t="s">
        <v>4</v>
      </c>
      <c r="K340" s="6" t="s">
        <v>5</v>
      </c>
      <c r="L340" s="6" t="s">
        <v>6</v>
      </c>
      <c r="M340" s="6" t="s">
        <v>7</v>
      </c>
    </row>
    <row r="341" customFormat="false" ht="12.8" hidden="false" customHeight="false" outlineLevel="0" collapsed="false">
      <c r="A341" s="1" t="n">
        <v>6</v>
      </c>
      <c r="D341" s="15" t="s">
        <v>8</v>
      </c>
      <c r="E341" s="16" t="n">
        <v>41</v>
      </c>
      <c r="F341" s="16" t="s">
        <v>10</v>
      </c>
      <c r="G341" s="17" t="n">
        <f aca="false">G347+G369+G404</f>
        <v>50038.47</v>
      </c>
      <c r="H341" s="17" t="n">
        <f aca="false">H347+H369+H404</f>
        <v>34403.53</v>
      </c>
      <c r="I341" s="17" t="n">
        <f aca="false">I347+I369+I404</f>
        <v>46590</v>
      </c>
      <c r="J341" s="17" t="n">
        <f aca="false">J347+J369+J404</f>
        <v>45906</v>
      </c>
      <c r="K341" s="17" t="n">
        <f aca="false">K347+K369+K404</f>
        <v>42583</v>
      </c>
      <c r="L341" s="17" t="n">
        <f aca="false">L347+L369+L404</f>
        <v>37683</v>
      </c>
      <c r="M341" s="17" t="n">
        <f aca="false">M347+M369+M404</f>
        <v>37683</v>
      </c>
    </row>
    <row r="342" customFormat="false" ht="12.8" hidden="false" customHeight="false" outlineLevel="0" collapsed="false">
      <c r="D342" s="12"/>
      <c r="E342" s="13"/>
      <c r="F342" s="18" t="s">
        <v>103</v>
      </c>
      <c r="G342" s="19" t="n">
        <f aca="false">SUM(G341:G341)</f>
        <v>50038.47</v>
      </c>
      <c r="H342" s="19" t="n">
        <f aca="false">SUM(H341:H341)</f>
        <v>34403.53</v>
      </c>
      <c r="I342" s="19" t="n">
        <f aca="false">SUM(I341:I341)</f>
        <v>46590</v>
      </c>
      <c r="J342" s="19" t="n">
        <f aca="false">SUM(J341:J341)</f>
        <v>45906</v>
      </c>
      <c r="K342" s="19" t="n">
        <f aca="false">SUM(K341:K341)</f>
        <v>42583</v>
      </c>
      <c r="L342" s="19" t="n">
        <f aca="false">SUM(L341:L341)</f>
        <v>37683</v>
      </c>
      <c r="M342" s="19" t="n">
        <f aca="false">SUM(M341:M341)</f>
        <v>37683</v>
      </c>
    </row>
    <row r="344" customFormat="false" ht="12.8" hidden="false" customHeight="false" outlineLevel="0" collapsed="false">
      <c r="D344" s="20" t="s">
        <v>195</v>
      </c>
      <c r="E344" s="20"/>
      <c r="F344" s="20"/>
      <c r="G344" s="20"/>
      <c r="H344" s="20"/>
      <c r="I344" s="20"/>
      <c r="J344" s="20"/>
      <c r="K344" s="20"/>
      <c r="L344" s="20"/>
      <c r="M344" s="20"/>
    </row>
    <row r="345" customFormat="false" ht="12.8" hidden="false" customHeight="false" outlineLevel="0" collapsed="false">
      <c r="D345" s="74"/>
      <c r="E345" s="74"/>
      <c r="F345" s="74"/>
      <c r="G345" s="6" t="s">
        <v>1</v>
      </c>
      <c r="H345" s="6" t="s">
        <v>2</v>
      </c>
      <c r="I345" s="6" t="s">
        <v>3</v>
      </c>
      <c r="J345" s="6" t="s">
        <v>4</v>
      </c>
      <c r="K345" s="6" t="s">
        <v>5</v>
      </c>
      <c r="L345" s="6" t="s">
        <v>6</v>
      </c>
      <c r="M345" s="6" t="s">
        <v>7</v>
      </c>
    </row>
    <row r="346" customFormat="false" ht="12.8" hidden="false" customHeight="false" outlineLevel="0" collapsed="false">
      <c r="A346" s="1" t="n">
        <v>6</v>
      </c>
      <c r="B346" s="1" t="n">
        <v>1</v>
      </c>
      <c r="D346" s="21" t="s">
        <v>8</v>
      </c>
      <c r="E346" s="8" t="n">
        <v>41</v>
      </c>
      <c r="F346" s="8" t="s">
        <v>10</v>
      </c>
      <c r="G346" s="9" t="n">
        <f aca="false">G355+G360</f>
        <v>23164.29</v>
      </c>
      <c r="H346" s="9" t="n">
        <f aca="false">H355+H360</f>
        <v>10380.96</v>
      </c>
      <c r="I346" s="9" t="n">
        <f aca="false">I355+I360</f>
        <v>9159</v>
      </c>
      <c r="J346" s="9" t="n">
        <f aca="false">J355+J360</f>
        <v>8284</v>
      </c>
      <c r="K346" s="9" t="n">
        <f aca="false">K355+K360</f>
        <v>9240</v>
      </c>
      <c r="L346" s="9" t="n">
        <f aca="false">L355+L360</f>
        <v>9240</v>
      </c>
      <c r="M346" s="9" t="n">
        <f aca="false">M355+M360</f>
        <v>9240</v>
      </c>
    </row>
    <row r="347" customFormat="false" ht="12.8" hidden="false" customHeight="false" outlineLevel="0" collapsed="false">
      <c r="A347" s="1" t="n">
        <v>6</v>
      </c>
      <c r="B347" s="1" t="n">
        <v>1</v>
      </c>
      <c r="D347" s="12"/>
      <c r="E347" s="13"/>
      <c r="F347" s="10" t="s">
        <v>103</v>
      </c>
      <c r="G347" s="11" t="n">
        <f aca="false">SUM(G346:G346)</f>
        <v>23164.29</v>
      </c>
      <c r="H347" s="11" t="n">
        <f aca="false">SUM(H346:H346)</f>
        <v>10380.96</v>
      </c>
      <c r="I347" s="11" t="n">
        <f aca="false">SUM(I346:I346)</f>
        <v>9159</v>
      </c>
      <c r="J347" s="11" t="n">
        <f aca="false">SUM(J346:J346)</f>
        <v>8284</v>
      </c>
      <c r="K347" s="11" t="n">
        <f aca="false">SUM(K346:K346)</f>
        <v>9240</v>
      </c>
      <c r="L347" s="11" t="n">
        <f aca="false">SUM(L346:L346)</f>
        <v>9240</v>
      </c>
      <c r="M347" s="11" t="n">
        <f aca="false">SUM(M346:M346)</f>
        <v>9240</v>
      </c>
    </row>
    <row r="349" customFormat="false" ht="12.8" hidden="false" customHeight="false" outlineLevel="0" collapsed="false">
      <c r="D349" s="41" t="s">
        <v>196</v>
      </c>
      <c r="E349" s="41"/>
      <c r="F349" s="41"/>
      <c r="G349" s="41"/>
      <c r="H349" s="41"/>
      <c r="I349" s="41"/>
      <c r="J349" s="41"/>
      <c r="K349" s="41"/>
      <c r="L349" s="41"/>
      <c r="M349" s="41"/>
    </row>
    <row r="350" customFormat="false" ht="12.8" hidden="false" customHeight="false" outlineLevel="0" collapsed="false">
      <c r="D350" s="6" t="s">
        <v>20</v>
      </c>
      <c r="E350" s="6" t="s">
        <v>21</v>
      </c>
      <c r="F350" s="6" t="s">
        <v>22</v>
      </c>
      <c r="G350" s="6" t="s">
        <v>1</v>
      </c>
      <c r="H350" s="6" t="s">
        <v>2</v>
      </c>
      <c r="I350" s="6" t="s">
        <v>3</v>
      </c>
      <c r="J350" s="6" t="s">
        <v>4</v>
      </c>
      <c r="K350" s="6" t="s">
        <v>5</v>
      </c>
      <c r="L350" s="6" t="s">
        <v>6</v>
      </c>
      <c r="M350" s="6" t="s">
        <v>7</v>
      </c>
    </row>
    <row r="351" customFormat="false" ht="12.8" hidden="false" customHeight="false" outlineLevel="0" collapsed="false">
      <c r="A351" s="1" t="n">
        <v>6</v>
      </c>
      <c r="B351" s="1" t="n">
        <v>1</v>
      </c>
      <c r="C351" s="1" t="n">
        <v>1</v>
      </c>
      <c r="D351" s="24" t="s">
        <v>197</v>
      </c>
      <c r="E351" s="8" t="n">
        <v>610</v>
      </c>
      <c r="F351" s="8" t="s">
        <v>108</v>
      </c>
      <c r="G351" s="9" t="n">
        <v>2414.62</v>
      </c>
      <c r="H351" s="9" t="n">
        <v>0</v>
      </c>
      <c r="I351" s="9" t="n">
        <v>0</v>
      </c>
      <c r="J351" s="9" t="n">
        <v>0</v>
      </c>
      <c r="K351" s="9" t="n">
        <v>0</v>
      </c>
      <c r="L351" s="9" t="n">
        <f aca="false">I351</f>
        <v>0</v>
      </c>
      <c r="M351" s="9" t="n">
        <f aca="false">L351</f>
        <v>0</v>
      </c>
    </row>
    <row r="352" customFormat="false" ht="12.8" hidden="false" customHeight="false" outlineLevel="0" collapsed="false">
      <c r="A352" s="1" t="n">
        <v>6</v>
      </c>
      <c r="B352" s="1" t="n">
        <v>1</v>
      </c>
      <c r="C352" s="1" t="n">
        <v>1</v>
      </c>
      <c r="D352" s="24"/>
      <c r="E352" s="8" t="n">
        <v>620</v>
      </c>
      <c r="F352" s="8" t="s">
        <v>109</v>
      </c>
      <c r="G352" s="9" t="n">
        <v>1550.51</v>
      </c>
      <c r="H352" s="9" t="n">
        <v>108.36</v>
      </c>
      <c r="I352" s="9" t="n">
        <v>0</v>
      </c>
      <c r="J352" s="9" t="n">
        <v>0</v>
      </c>
      <c r="K352" s="9" t="n">
        <v>0</v>
      </c>
      <c r="L352" s="9" t="n">
        <f aca="false">I352</f>
        <v>0</v>
      </c>
      <c r="M352" s="9" t="n">
        <f aca="false">L352</f>
        <v>0</v>
      </c>
    </row>
    <row r="353" customFormat="false" ht="12.8" hidden="false" customHeight="false" outlineLevel="0" collapsed="false">
      <c r="A353" s="1" t="n">
        <v>6</v>
      </c>
      <c r="B353" s="1" t="n">
        <v>1</v>
      </c>
      <c r="C353" s="1" t="n">
        <v>1</v>
      </c>
      <c r="D353" s="24"/>
      <c r="E353" s="8" t="n">
        <v>630</v>
      </c>
      <c r="F353" s="8" t="s">
        <v>110</v>
      </c>
      <c r="G353" s="9" t="n">
        <v>14318.22</v>
      </c>
      <c r="H353" s="9" t="n">
        <v>4964.81</v>
      </c>
      <c r="I353" s="9" t="n">
        <v>3109</v>
      </c>
      <c r="J353" s="9" t="n">
        <v>2234</v>
      </c>
      <c r="K353" s="9" t="n">
        <v>2240</v>
      </c>
      <c r="L353" s="9" t="n">
        <f aca="false">K353</f>
        <v>2240</v>
      </c>
      <c r="M353" s="9" t="n">
        <f aca="false">L353</f>
        <v>2240</v>
      </c>
    </row>
    <row r="354" customFormat="false" ht="12.8" hidden="false" customHeight="false" outlineLevel="0" collapsed="false">
      <c r="A354" s="1" t="n">
        <v>6</v>
      </c>
      <c r="B354" s="1" t="n">
        <v>1</v>
      </c>
      <c r="C354" s="1" t="n">
        <v>1</v>
      </c>
      <c r="D354" s="24"/>
      <c r="E354" s="8" t="n">
        <v>640</v>
      </c>
      <c r="F354" s="8" t="s">
        <v>111</v>
      </c>
      <c r="G354" s="9" t="n">
        <v>1421.96</v>
      </c>
      <c r="H354" s="9" t="n">
        <v>3117.79</v>
      </c>
      <c r="I354" s="9" t="n">
        <v>4200</v>
      </c>
      <c r="J354" s="9" t="n">
        <v>4200</v>
      </c>
      <c r="K354" s="9" t="n">
        <v>5800</v>
      </c>
      <c r="L354" s="9" t="n">
        <f aca="false">K354</f>
        <v>5800</v>
      </c>
      <c r="M354" s="9" t="n">
        <f aca="false">L354</f>
        <v>5800</v>
      </c>
    </row>
    <row r="355" customFormat="false" ht="12.8" hidden="false" customHeight="false" outlineLevel="0" collapsed="false">
      <c r="A355" s="1" t="n">
        <v>6</v>
      </c>
      <c r="B355" s="1" t="n">
        <v>1</v>
      </c>
      <c r="C355" s="1" t="n">
        <v>1</v>
      </c>
      <c r="D355" s="45" t="s">
        <v>8</v>
      </c>
      <c r="E355" s="10" t="n">
        <v>41</v>
      </c>
      <c r="F355" s="10" t="s">
        <v>10</v>
      </c>
      <c r="G355" s="11" t="n">
        <f aca="false">SUM(G351:G354)</f>
        <v>19705.31</v>
      </c>
      <c r="H355" s="11" t="n">
        <f aca="false">SUM(H351:H354)</f>
        <v>8190.96</v>
      </c>
      <c r="I355" s="11" t="n">
        <f aca="false">SUM(I351:I354)</f>
        <v>7309</v>
      </c>
      <c r="J355" s="11" t="n">
        <f aca="false">SUM(J351:J354)</f>
        <v>6434</v>
      </c>
      <c r="K355" s="11" t="n">
        <f aca="false">SUM(K351:K354)</f>
        <v>8040</v>
      </c>
      <c r="L355" s="11" t="n">
        <f aca="false">SUM(L351:L354)</f>
        <v>8040</v>
      </c>
      <c r="M355" s="11" t="n">
        <f aca="false">SUM(M351:M354)</f>
        <v>8040</v>
      </c>
    </row>
    <row r="357" customFormat="false" ht="12.8" hidden="false" customHeight="false" outlineLevel="0" collapsed="false">
      <c r="D357" s="41" t="s">
        <v>198</v>
      </c>
      <c r="E357" s="41"/>
      <c r="F357" s="41"/>
      <c r="G357" s="41"/>
      <c r="H357" s="41"/>
      <c r="I357" s="41"/>
      <c r="J357" s="41"/>
      <c r="K357" s="41"/>
      <c r="L357" s="41"/>
      <c r="M357" s="41"/>
    </row>
    <row r="358" customFormat="false" ht="12.8" hidden="false" customHeight="false" outlineLevel="0" collapsed="false">
      <c r="D358" s="6" t="s">
        <v>20</v>
      </c>
      <c r="E358" s="6" t="s">
        <v>21</v>
      </c>
      <c r="F358" s="6" t="s">
        <v>22</v>
      </c>
      <c r="G358" s="6" t="s">
        <v>1</v>
      </c>
      <c r="H358" s="6" t="s">
        <v>2</v>
      </c>
      <c r="I358" s="6" t="s">
        <v>3</v>
      </c>
      <c r="J358" s="6" t="s">
        <v>4</v>
      </c>
      <c r="K358" s="6" t="s">
        <v>5</v>
      </c>
      <c r="L358" s="6" t="s">
        <v>6</v>
      </c>
      <c r="M358" s="6" t="s">
        <v>7</v>
      </c>
    </row>
    <row r="359" customFormat="false" ht="12.8" hidden="false" customHeight="false" outlineLevel="0" collapsed="false">
      <c r="A359" s="1" t="n">
        <v>6</v>
      </c>
      <c r="B359" s="1" t="n">
        <v>1</v>
      </c>
      <c r="C359" s="1" t="n">
        <v>2</v>
      </c>
      <c r="D359" s="24" t="s">
        <v>197</v>
      </c>
      <c r="E359" s="8" t="n">
        <v>640</v>
      </c>
      <c r="F359" s="8" t="s">
        <v>111</v>
      </c>
      <c r="G359" s="9" t="n">
        <v>3458.98</v>
      </c>
      <c r="H359" s="9" t="n">
        <v>2190</v>
      </c>
      <c r="I359" s="9" t="n">
        <v>1850</v>
      </c>
      <c r="J359" s="9" t="n">
        <v>1850</v>
      </c>
      <c r="K359" s="9" t="n">
        <v>1200</v>
      </c>
      <c r="L359" s="9" t="n">
        <v>1200</v>
      </c>
      <c r="M359" s="9" t="n">
        <f aca="false">L359</f>
        <v>1200</v>
      </c>
    </row>
    <row r="360" customFormat="false" ht="12.8" hidden="false" customHeight="false" outlineLevel="0" collapsed="false">
      <c r="A360" s="1" t="n">
        <v>6</v>
      </c>
      <c r="B360" s="1" t="n">
        <v>1</v>
      </c>
      <c r="C360" s="1" t="n">
        <v>2</v>
      </c>
      <c r="D360" s="45" t="s">
        <v>8</v>
      </c>
      <c r="E360" s="10" t="n">
        <v>41</v>
      </c>
      <c r="F360" s="10" t="s">
        <v>10</v>
      </c>
      <c r="G360" s="11" t="n">
        <f aca="false">SUM(G359:G359)</f>
        <v>3458.98</v>
      </c>
      <c r="H360" s="11" t="n">
        <f aca="false">SUM(H359:H359)</f>
        <v>2190</v>
      </c>
      <c r="I360" s="11" t="n">
        <f aca="false">SUM(I359:I359)</f>
        <v>1850</v>
      </c>
      <c r="J360" s="11" t="n">
        <f aca="false">SUM(J359:J359)</f>
        <v>1850</v>
      </c>
      <c r="K360" s="11" t="n">
        <f aca="false">SUM(K359:K359)</f>
        <v>1200</v>
      </c>
      <c r="L360" s="11" t="n">
        <f aca="false">SUM(L359:L359)</f>
        <v>1200</v>
      </c>
      <c r="M360" s="11" t="n">
        <f aca="false">SUM(M359:M359)</f>
        <v>1200</v>
      </c>
    </row>
    <row r="362" customFormat="false" ht="12.8" hidden="false" customHeight="false" outlineLevel="0" collapsed="false">
      <c r="E362" s="28" t="s">
        <v>43</v>
      </c>
      <c r="F362" s="12" t="s">
        <v>199</v>
      </c>
      <c r="G362" s="29" t="n">
        <v>1558.98</v>
      </c>
      <c r="H362" s="29" t="n">
        <v>1100</v>
      </c>
      <c r="I362" s="29" t="n">
        <v>1000</v>
      </c>
      <c r="J362" s="29" t="n">
        <v>1000</v>
      </c>
      <c r="K362" s="29" t="n">
        <v>1200</v>
      </c>
      <c r="L362" s="29" t="n">
        <v>1200</v>
      </c>
      <c r="M362" s="30" t="n">
        <v>1200</v>
      </c>
    </row>
    <row r="363" customFormat="false" ht="12.8" hidden="false" customHeight="false" outlineLevel="0" collapsed="false">
      <c r="E363" s="31"/>
      <c r="F363" s="32" t="s">
        <v>200</v>
      </c>
      <c r="G363" s="33" t="n">
        <v>900</v>
      </c>
      <c r="H363" s="33" t="n">
        <v>450</v>
      </c>
      <c r="I363" s="33" t="n">
        <v>850</v>
      </c>
      <c r="J363" s="33" t="n">
        <v>850</v>
      </c>
      <c r="K363" s="33"/>
      <c r="L363" s="33"/>
      <c r="M363" s="34"/>
    </row>
    <row r="364" customFormat="false" ht="12.8" hidden="false" customHeight="false" outlineLevel="0" collapsed="false">
      <c r="E364" s="36"/>
      <c r="F364" s="37" t="s">
        <v>201</v>
      </c>
      <c r="G364" s="38" t="n">
        <v>1000</v>
      </c>
      <c r="H364" s="38" t="n">
        <v>640</v>
      </c>
      <c r="I364" s="38"/>
      <c r="J364" s="38"/>
      <c r="K364" s="38"/>
      <c r="L364" s="38"/>
      <c r="M364" s="39"/>
    </row>
    <row r="366" customFormat="false" ht="12.8" hidden="false" customHeight="false" outlineLevel="0" collapsed="false">
      <c r="D366" s="20" t="s">
        <v>202</v>
      </c>
      <c r="E366" s="20"/>
      <c r="F366" s="20"/>
      <c r="G366" s="20"/>
      <c r="H366" s="20"/>
      <c r="I366" s="20"/>
      <c r="J366" s="20"/>
      <c r="K366" s="20"/>
      <c r="L366" s="20"/>
      <c r="M366" s="20"/>
    </row>
    <row r="367" customFormat="false" ht="12.8" hidden="false" customHeight="false" outlineLevel="0" collapsed="false">
      <c r="D367" s="74"/>
      <c r="E367" s="74"/>
      <c r="F367" s="74"/>
      <c r="G367" s="6" t="s">
        <v>1</v>
      </c>
      <c r="H367" s="6" t="s">
        <v>2</v>
      </c>
      <c r="I367" s="6" t="s">
        <v>3</v>
      </c>
      <c r="J367" s="6" t="s">
        <v>4</v>
      </c>
      <c r="K367" s="6" t="s">
        <v>5</v>
      </c>
      <c r="L367" s="6" t="s">
        <v>6</v>
      </c>
      <c r="M367" s="6" t="s">
        <v>7</v>
      </c>
    </row>
    <row r="368" customFormat="false" ht="12.8" hidden="false" customHeight="false" outlineLevel="0" collapsed="false">
      <c r="A368" s="1" t="n">
        <v>6</v>
      </c>
      <c r="B368" s="1" t="n">
        <v>2</v>
      </c>
      <c r="D368" s="79" t="s">
        <v>8</v>
      </c>
      <c r="E368" s="80" t="n">
        <v>41</v>
      </c>
      <c r="F368" s="80" t="s">
        <v>10</v>
      </c>
      <c r="G368" s="9" t="n">
        <f aca="false">G375+G386+G399</f>
        <v>16390.24</v>
      </c>
      <c r="H368" s="9" t="n">
        <f aca="false">H375+H386+H399</f>
        <v>15189.14</v>
      </c>
      <c r="I368" s="9" t="n">
        <f aca="false">I375+I386+I399</f>
        <v>26856</v>
      </c>
      <c r="J368" s="9" t="n">
        <f aca="false">J375+J386+J399</f>
        <v>27176</v>
      </c>
      <c r="K368" s="9" t="n">
        <f aca="false">K375+K386+K399</f>
        <v>22878</v>
      </c>
      <c r="L368" s="9" t="n">
        <f aca="false">L375+L386+L399</f>
        <v>18878</v>
      </c>
      <c r="M368" s="9" t="n">
        <f aca="false">M375+M386+M399</f>
        <v>18878</v>
      </c>
    </row>
    <row r="369" customFormat="false" ht="12.8" hidden="false" customHeight="false" outlineLevel="0" collapsed="false">
      <c r="A369" s="1" t="n">
        <v>6</v>
      </c>
      <c r="B369" s="1" t="n">
        <v>2</v>
      </c>
      <c r="D369" s="12"/>
      <c r="E369" s="13"/>
      <c r="F369" s="10" t="s">
        <v>103</v>
      </c>
      <c r="G369" s="11" t="n">
        <f aca="false">SUM(G368:G368)</f>
        <v>16390.24</v>
      </c>
      <c r="H369" s="11" t="n">
        <f aca="false">SUM(H368:H368)</f>
        <v>15189.14</v>
      </c>
      <c r="I369" s="11" t="n">
        <f aca="false">SUM(I368:I368)</f>
        <v>26856</v>
      </c>
      <c r="J369" s="11" t="n">
        <f aca="false">SUM(J368:J368)</f>
        <v>27176</v>
      </c>
      <c r="K369" s="11" t="n">
        <f aca="false">SUM(K368:K368)</f>
        <v>22878</v>
      </c>
      <c r="L369" s="11" t="n">
        <f aca="false">SUM(L368:L368)</f>
        <v>18878</v>
      </c>
      <c r="M369" s="11" t="n">
        <f aca="false">SUM(M368:M368)</f>
        <v>18878</v>
      </c>
    </row>
    <row r="371" customFormat="false" ht="12.8" hidden="false" customHeight="false" outlineLevel="0" collapsed="false">
      <c r="D371" s="41" t="s">
        <v>203</v>
      </c>
      <c r="E371" s="41"/>
      <c r="F371" s="41"/>
      <c r="G371" s="41"/>
      <c r="H371" s="41"/>
      <c r="I371" s="41"/>
      <c r="J371" s="41"/>
      <c r="K371" s="41"/>
      <c r="L371" s="41"/>
      <c r="M371" s="41"/>
    </row>
    <row r="372" customFormat="false" ht="12.8" hidden="false" customHeight="false" outlineLevel="0" collapsed="false">
      <c r="D372" s="6" t="s">
        <v>20</v>
      </c>
      <c r="E372" s="6" t="s">
        <v>21</v>
      </c>
      <c r="F372" s="6" t="s">
        <v>22</v>
      </c>
      <c r="G372" s="6" t="s">
        <v>1</v>
      </c>
      <c r="H372" s="6" t="s">
        <v>2</v>
      </c>
      <c r="I372" s="6" t="s">
        <v>3</v>
      </c>
      <c r="J372" s="6" t="s">
        <v>4</v>
      </c>
      <c r="K372" s="6" t="s">
        <v>5</v>
      </c>
      <c r="L372" s="6" t="s">
        <v>6</v>
      </c>
      <c r="M372" s="6" t="s">
        <v>7</v>
      </c>
    </row>
    <row r="373" customFormat="false" ht="12.8" hidden="false" customHeight="false" outlineLevel="0" collapsed="false">
      <c r="A373" s="1" t="n">
        <v>6</v>
      </c>
      <c r="B373" s="1" t="n">
        <v>2</v>
      </c>
      <c r="C373" s="1" t="n">
        <v>1</v>
      </c>
      <c r="D373" s="24" t="s">
        <v>204</v>
      </c>
      <c r="E373" s="8" t="n">
        <v>620</v>
      </c>
      <c r="F373" s="8" t="s">
        <v>109</v>
      </c>
      <c r="G373" s="9" t="n">
        <v>600.88</v>
      </c>
      <c r="H373" s="9" t="n">
        <v>452.64</v>
      </c>
      <c r="I373" s="9" t="n">
        <v>316</v>
      </c>
      <c r="J373" s="9" t="n">
        <v>315</v>
      </c>
      <c r="K373" s="9" t="n">
        <v>316</v>
      </c>
      <c r="L373" s="9" t="n">
        <f aca="false">K373</f>
        <v>316</v>
      </c>
      <c r="M373" s="9" t="n">
        <f aca="false">L373</f>
        <v>316</v>
      </c>
    </row>
    <row r="374" customFormat="false" ht="12.8" hidden="false" customHeight="false" outlineLevel="0" collapsed="false">
      <c r="A374" s="1" t="n">
        <v>6</v>
      </c>
      <c r="B374" s="1" t="n">
        <v>2</v>
      </c>
      <c r="C374" s="1" t="n">
        <v>1</v>
      </c>
      <c r="D374" s="24"/>
      <c r="E374" s="8" t="n">
        <v>630</v>
      </c>
      <c r="F374" s="8" t="s">
        <v>110</v>
      </c>
      <c r="G374" s="9" t="n">
        <v>8012.75</v>
      </c>
      <c r="H374" s="9" t="n">
        <v>5628.05</v>
      </c>
      <c r="I374" s="9" t="n">
        <v>3940</v>
      </c>
      <c r="J374" s="9" t="n">
        <v>4562</v>
      </c>
      <c r="K374" s="25" t="n">
        <v>4500</v>
      </c>
      <c r="L374" s="9" t="n">
        <f aca="false">K374</f>
        <v>4500</v>
      </c>
      <c r="M374" s="9" t="n">
        <f aca="false">L374</f>
        <v>4500</v>
      </c>
    </row>
    <row r="375" customFormat="false" ht="12.8" hidden="false" customHeight="false" outlineLevel="0" collapsed="false">
      <c r="A375" s="1" t="n">
        <v>6</v>
      </c>
      <c r="B375" s="1" t="n">
        <v>2</v>
      </c>
      <c r="C375" s="1" t="n">
        <v>1</v>
      </c>
      <c r="D375" s="45" t="s">
        <v>8</v>
      </c>
      <c r="E375" s="10" t="n">
        <v>41</v>
      </c>
      <c r="F375" s="10" t="s">
        <v>10</v>
      </c>
      <c r="G375" s="11" t="n">
        <f aca="false">SUM(G373:G374)</f>
        <v>8613.63</v>
      </c>
      <c r="H375" s="11" t="n">
        <f aca="false">SUM(H373:H374)</f>
        <v>6080.69</v>
      </c>
      <c r="I375" s="11" t="n">
        <f aca="false">SUM(I373:I374)</f>
        <v>4256</v>
      </c>
      <c r="J375" s="11" t="n">
        <f aca="false">SUM(J373:J374)</f>
        <v>4877</v>
      </c>
      <c r="K375" s="11" t="n">
        <f aca="false">SUM(K373:K374)</f>
        <v>4816</v>
      </c>
      <c r="L375" s="11" t="n">
        <f aca="false">SUM(L373:L374)</f>
        <v>4816</v>
      </c>
      <c r="M375" s="11" t="n">
        <f aca="false">SUM(M373:M374)</f>
        <v>4816</v>
      </c>
    </row>
    <row r="377" customFormat="false" ht="12.8" hidden="false" customHeight="false" outlineLevel="0" collapsed="false">
      <c r="E377" s="28" t="s">
        <v>43</v>
      </c>
      <c r="F377" s="12" t="s">
        <v>127</v>
      </c>
      <c r="G377" s="29" t="n">
        <v>1210</v>
      </c>
      <c r="H377" s="29" t="n">
        <v>869</v>
      </c>
      <c r="I377" s="29" t="n">
        <v>869</v>
      </c>
      <c r="J377" s="29" t="n">
        <v>869</v>
      </c>
      <c r="K377" s="29" t="n">
        <v>869</v>
      </c>
      <c r="L377" s="29" t="n">
        <f aca="false">K377</f>
        <v>869</v>
      </c>
      <c r="M377" s="30" t="n">
        <f aca="false">L377</f>
        <v>869</v>
      </c>
    </row>
    <row r="378" customFormat="false" ht="12.8" hidden="false" customHeight="false" outlineLevel="0" collapsed="false">
      <c r="E378" s="31"/>
      <c r="F378" s="32" t="s">
        <v>128</v>
      </c>
      <c r="G378" s="33" t="n">
        <v>2932</v>
      </c>
      <c r="H378" s="33" t="n">
        <v>2268</v>
      </c>
      <c r="I378" s="33" t="n">
        <v>1771</v>
      </c>
      <c r="J378" s="33" t="n">
        <v>1831</v>
      </c>
      <c r="K378" s="33" t="n">
        <v>1831</v>
      </c>
      <c r="L378" s="33" t="n">
        <f aca="false">K378</f>
        <v>1831</v>
      </c>
      <c r="M378" s="34" t="n">
        <f aca="false">L378</f>
        <v>1831</v>
      </c>
    </row>
    <row r="379" customFormat="false" ht="12.8" hidden="false" customHeight="false" outlineLevel="0" collapsed="false">
      <c r="E379" s="36"/>
      <c r="F379" s="47" t="s">
        <v>205</v>
      </c>
      <c r="G379" s="38" t="n">
        <v>3170.88</v>
      </c>
      <c r="H379" s="38" t="n">
        <v>2316</v>
      </c>
      <c r="I379" s="38" t="n">
        <v>1612</v>
      </c>
      <c r="J379" s="38" t="n">
        <v>1612</v>
      </c>
      <c r="K379" s="38" t="n">
        <v>1548</v>
      </c>
      <c r="L379" s="38" t="n">
        <f aca="false">K379</f>
        <v>1548</v>
      </c>
      <c r="M379" s="39" t="n">
        <f aca="false">L379</f>
        <v>1548</v>
      </c>
    </row>
    <row r="381" customFormat="false" ht="12.8" hidden="false" customHeight="false" outlineLevel="0" collapsed="false">
      <c r="D381" s="41" t="s">
        <v>206</v>
      </c>
      <c r="E381" s="41"/>
      <c r="F381" s="41"/>
      <c r="G381" s="41"/>
      <c r="H381" s="41"/>
      <c r="I381" s="41"/>
      <c r="J381" s="41"/>
      <c r="K381" s="41"/>
      <c r="L381" s="41"/>
      <c r="M381" s="41"/>
    </row>
    <row r="382" customFormat="false" ht="12.8" hidden="false" customHeight="false" outlineLevel="0" collapsed="false">
      <c r="D382" s="6" t="s">
        <v>20</v>
      </c>
      <c r="E382" s="6" t="s">
        <v>21</v>
      </c>
      <c r="F382" s="6" t="s">
        <v>22</v>
      </c>
      <c r="G382" s="6" t="s">
        <v>1</v>
      </c>
      <c r="H382" s="6" t="s">
        <v>2</v>
      </c>
      <c r="I382" s="6" t="s">
        <v>3</v>
      </c>
      <c r="J382" s="6" t="s">
        <v>4</v>
      </c>
      <c r="K382" s="6" t="s">
        <v>5</v>
      </c>
      <c r="L382" s="6" t="s">
        <v>6</v>
      </c>
      <c r="M382" s="6" t="s">
        <v>7</v>
      </c>
    </row>
    <row r="383" customFormat="false" ht="12.8" hidden="false" customHeight="false" outlineLevel="0" collapsed="false">
      <c r="A383" s="1" t="n">
        <v>6</v>
      </c>
      <c r="B383" s="1" t="n">
        <v>2</v>
      </c>
      <c r="C383" s="1" t="n">
        <v>2</v>
      </c>
      <c r="D383" s="24" t="s">
        <v>204</v>
      </c>
      <c r="E383" s="8" t="n">
        <v>620</v>
      </c>
      <c r="F383" s="8" t="s">
        <v>109</v>
      </c>
      <c r="G383" s="9" t="n">
        <v>201.09</v>
      </c>
      <c r="H383" s="9" t="n">
        <v>143.57</v>
      </c>
      <c r="I383" s="9" t="n">
        <v>0</v>
      </c>
      <c r="J383" s="9" t="n">
        <v>283</v>
      </c>
      <c r="K383" s="9" t="n">
        <v>0</v>
      </c>
      <c r="L383" s="9" t="n">
        <f aca="false">K383</f>
        <v>0</v>
      </c>
      <c r="M383" s="9" t="n">
        <f aca="false">L383</f>
        <v>0</v>
      </c>
    </row>
    <row r="384" customFormat="false" ht="12.8" hidden="false" customHeight="false" outlineLevel="0" collapsed="false">
      <c r="A384" s="1" t="n">
        <v>6</v>
      </c>
      <c r="B384" s="1" t="n">
        <v>2</v>
      </c>
      <c r="C384" s="1" t="n">
        <v>2</v>
      </c>
      <c r="D384" s="24"/>
      <c r="E384" s="8" t="n">
        <v>630</v>
      </c>
      <c r="F384" s="8" t="s">
        <v>110</v>
      </c>
      <c r="G384" s="9" t="n">
        <v>4058.5</v>
      </c>
      <c r="H384" s="9" t="n">
        <v>4368.38</v>
      </c>
      <c r="I384" s="9" t="n">
        <v>14000</v>
      </c>
      <c r="J384" s="9" t="n">
        <v>12324</v>
      </c>
      <c r="K384" s="9" t="n">
        <v>8500</v>
      </c>
      <c r="L384" s="9" t="n">
        <v>4500</v>
      </c>
      <c r="M384" s="9" t="n">
        <f aca="false">L384</f>
        <v>4500</v>
      </c>
    </row>
    <row r="385" customFormat="false" ht="12.8" hidden="false" customHeight="false" outlineLevel="0" collapsed="false">
      <c r="A385" s="1" t="n">
        <v>6</v>
      </c>
      <c r="B385" s="1" t="n">
        <v>2</v>
      </c>
      <c r="C385" s="1" t="n">
        <v>2</v>
      </c>
      <c r="D385" s="24"/>
      <c r="E385" s="8" t="n">
        <v>640</v>
      </c>
      <c r="F385" s="8" t="s">
        <v>111</v>
      </c>
      <c r="G385" s="9" t="n">
        <v>2500</v>
      </c>
      <c r="H385" s="9" t="n">
        <v>4000</v>
      </c>
      <c r="I385" s="9" t="n">
        <v>8000</v>
      </c>
      <c r="J385" s="9" t="n">
        <v>8350</v>
      </c>
      <c r="K385" s="9" t="n">
        <v>4350</v>
      </c>
      <c r="L385" s="9" t="n">
        <f aca="false">K385</f>
        <v>4350</v>
      </c>
      <c r="M385" s="9" t="n">
        <f aca="false">L385</f>
        <v>4350</v>
      </c>
    </row>
    <row r="386" customFormat="false" ht="12.8" hidden="false" customHeight="false" outlineLevel="0" collapsed="false">
      <c r="A386" s="1" t="n">
        <v>6</v>
      </c>
      <c r="B386" s="1" t="n">
        <v>2</v>
      </c>
      <c r="C386" s="1" t="n">
        <v>2</v>
      </c>
      <c r="D386" s="45" t="s">
        <v>8</v>
      </c>
      <c r="E386" s="10" t="n">
        <v>41</v>
      </c>
      <c r="F386" s="10" t="s">
        <v>10</v>
      </c>
      <c r="G386" s="11" t="n">
        <f aca="false">SUM(G383:G385)</f>
        <v>6759.59</v>
      </c>
      <c r="H386" s="11" t="n">
        <f aca="false">SUM(H383:H385)</f>
        <v>8511.95</v>
      </c>
      <c r="I386" s="11" t="n">
        <f aca="false">SUM(I383:I385)</f>
        <v>22000</v>
      </c>
      <c r="J386" s="11" t="n">
        <f aca="false">SUM(J383:J385)</f>
        <v>20957</v>
      </c>
      <c r="K386" s="11" t="n">
        <f aca="false">SUM(K383:K385)</f>
        <v>12850</v>
      </c>
      <c r="L386" s="11" t="n">
        <f aca="false">SUM(L383:L385)</f>
        <v>8850</v>
      </c>
      <c r="M386" s="11" t="n">
        <f aca="false">SUM(M383:M385)</f>
        <v>8850</v>
      </c>
    </row>
    <row r="388" customFormat="false" ht="12.8" hidden="false" customHeight="false" outlineLevel="0" collapsed="false">
      <c r="E388" s="28" t="s">
        <v>43</v>
      </c>
      <c r="F388" s="12" t="s">
        <v>207</v>
      </c>
      <c r="G388" s="29" t="n">
        <v>2500</v>
      </c>
      <c r="H388" s="29"/>
      <c r="I388" s="29" t="n">
        <v>3000</v>
      </c>
      <c r="J388" s="29" t="n">
        <v>4000</v>
      </c>
      <c r="K388" s="29"/>
      <c r="L388" s="29"/>
      <c r="M388" s="30"/>
    </row>
    <row r="389" customFormat="false" ht="12.8" hidden="false" customHeight="false" outlineLevel="0" collapsed="false">
      <c r="E389" s="31"/>
      <c r="F389" s="1" t="s">
        <v>208</v>
      </c>
      <c r="G389" s="35"/>
      <c r="H389" s="33" t="n">
        <v>4000</v>
      </c>
      <c r="I389" s="33" t="n">
        <v>4000</v>
      </c>
      <c r="J389" s="33" t="n">
        <v>4000</v>
      </c>
      <c r="K389" s="33" t="n">
        <v>4000</v>
      </c>
      <c r="L389" s="33"/>
      <c r="M389" s="34"/>
    </row>
    <row r="390" customFormat="false" ht="12.8" hidden="false" customHeight="false" outlineLevel="0" collapsed="false">
      <c r="E390" s="31"/>
      <c r="F390" s="1" t="s">
        <v>209</v>
      </c>
      <c r="G390" s="35"/>
      <c r="H390" s="33"/>
      <c r="I390" s="33"/>
      <c r="J390" s="33" t="n">
        <v>350</v>
      </c>
      <c r="K390" s="33" t="n">
        <v>350</v>
      </c>
      <c r="L390" s="33"/>
      <c r="M390" s="34"/>
    </row>
    <row r="391" customFormat="false" ht="12.8" hidden="false" customHeight="false" outlineLevel="0" collapsed="false">
      <c r="E391" s="31"/>
      <c r="F391" s="1" t="s">
        <v>210</v>
      </c>
      <c r="G391" s="35"/>
      <c r="H391" s="33"/>
      <c r="I391" s="33" t="n">
        <v>10000</v>
      </c>
      <c r="J391" s="33" t="n">
        <v>8025</v>
      </c>
      <c r="K391" s="33" t="n">
        <v>4000</v>
      </c>
      <c r="L391" s="33"/>
      <c r="M391" s="34"/>
    </row>
    <row r="392" customFormat="false" ht="12.8" hidden="false" customHeight="false" outlineLevel="0" collapsed="false">
      <c r="E392" s="31"/>
      <c r="F392" s="1" t="s">
        <v>211</v>
      </c>
      <c r="G392" s="35" t="n">
        <v>3408</v>
      </c>
      <c r="H392" s="35" t="n">
        <v>4511.95</v>
      </c>
      <c r="I392" s="35" t="n">
        <v>4000</v>
      </c>
      <c r="J392" s="35" t="n">
        <v>4299</v>
      </c>
      <c r="K392" s="35" t="n">
        <v>4500</v>
      </c>
      <c r="L392" s="35" t="n">
        <v>4500</v>
      </c>
      <c r="M392" s="34" t="n">
        <v>4500</v>
      </c>
    </row>
    <row r="393" customFormat="false" ht="12.8" hidden="false" customHeight="false" outlineLevel="0" collapsed="false">
      <c r="E393" s="36"/>
      <c r="F393" s="47" t="s">
        <v>212</v>
      </c>
      <c r="G393" s="38"/>
      <c r="H393" s="38"/>
      <c r="I393" s="38"/>
      <c r="J393" s="38"/>
      <c r="K393" s="38"/>
      <c r="L393" s="38" t="n">
        <v>3350</v>
      </c>
      <c r="M393" s="39" t="n">
        <v>3350</v>
      </c>
    </row>
    <row r="395" customFormat="false" ht="12.8" hidden="false" customHeight="false" outlineLevel="0" collapsed="false">
      <c r="D395" s="41" t="s">
        <v>213</v>
      </c>
      <c r="E395" s="41"/>
      <c r="F395" s="41"/>
      <c r="G395" s="41"/>
      <c r="H395" s="41"/>
      <c r="I395" s="41"/>
      <c r="J395" s="41"/>
      <c r="K395" s="41"/>
      <c r="L395" s="41"/>
      <c r="M395" s="41"/>
    </row>
    <row r="396" customFormat="false" ht="12.8" hidden="false" customHeight="false" outlineLevel="0" collapsed="false">
      <c r="D396" s="6" t="s">
        <v>20</v>
      </c>
      <c r="E396" s="6" t="s">
        <v>21</v>
      </c>
      <c r="F396" s="6" t="s">
        <v>22</v>
      </c>
      <c r="G396" s="6" t="s">
        <v>1</v>
      </c>
      <c r="H396" s="6" t="s">
        <v>2</v>
      </c>
      <c r="I396" s="6" t="s">
        <v>3</v>
      </c>
      <c r="J396" s="6" t="s">
        <v>4</v>
      </c>
      <c r="K396" s="6" t="s">
        <v>5</v>
      </c>
      <c r="L396" s="6" t="s">
        <v>6</v>
      </c>
      <c r="M396" s="6" t="s">
        <v>7</v>
      </c>
    </row>
    <row r="397" customFormat="false" ht="12.8" hidden="false" customHeight="false" outlineLevel="0" collapsed="false">
      <c r="D397" s="62" t="s">
        <v>204</v>
      </c>
      <c r="E397" s="8" t="n">
        <v>620</v>
      </c>
      <c r="F397" s="8" t="s">
        <v>109</v>
      </c>
      <c r="G397" s="9" t="n">
        <v>0</v>
      </c>
      <c r="H397" s="9" t="n">
        <v>0</v>
      </c>
      <c r="I397" s="9" t="n">
        <v>0</v>
      </c>
      <c r="J397" s="9" t="n">
        <v>126</v>
      </c>
      <c r="K397" s="9" t="n">
        <v>754</v>
      </c>
      <c r="L397" s="9" t="n">
        <f aca="false">K397</f>
        <v>754</v>
      </c>
      <c r="M397" s="9" t="n">
        <f aca="false">L397</f>
        <v>754</v>
      </c>
    </row>
    <row r="398" customFormat="false" ht="12.8" hidden="false" customHeight="false" outlineLevel="0" collapsed="false">
      <c r="A398" s="1" t="n">
        <v>6</v>
      </c>
      <c r="B398" s="1" t="n">
        <v>2</v>
      </c>
      <c r="C398" s="1" t="n">
        <v>3</v>
      </c>
      <c r="D398" s="62" t="s">
        <v>204</v>
      </c>
      <c r="E398" s="8" t="n">
        <v>630</v>
      </c>
      <c r="F398" s="8" t="s">
        <v>110</v>
      </c>
      <c r="G398" s="9" t="n">
        <v>1017.02</v>
      </c>
      <c r="H398" s="9" t="n">
        <v>596.5</v>
      </c>
      <c r="I398" s="9" t="n">
        <v>600</v>
      </c>
      <c r="J398" s="9" t="n">
        <v>1216</v>
      </c>
      <c r="K398" s="9" t="n">
        <v>4458</v>
      </c>
      <c r="L398" s="9" t="n">
        <f aca="false">K398</f>
        <v>4458</v>
      </c>
      <c r="M398" s="9" t="n">
        <f aca="false">L398</f>
        <v>4458</v>
      </c>
    </row>
    <row r="399" customFormat="false" ht="12.8" hidden="false" customHeight="false" outlineLevel="0" collapsed="false">
      <c r="A399" s="1" t="n">
        <v>6</v>
      </c>
      <c r="B399" s="1" t="n">
        <v>2</v>
      </c>
      <c r="C399" s="1" t="n">
        <v>3</v>
      </c>
      <c r="D399" s="45" t="s">
        <v>8</v>
      </c>
      <c r="E399" s="10" t="n">
        <v>41</v>
      </c>
      <c r="F399" s="10" t="s">
        <v>10</v>
      </c>
      <c r="G399" s="11" t="n">
        <f aca="false">SUM(G397:G398)</f>
        <v>1017.02</v>
      </c>
      <c r="H399" s="11" t="n">
        <f aca="false">SUM(H397:H398)</f>
        <v>596.5</v>
      </c>
      <c r="I399" s="11" t="n">
        <f aca="false">SUM(I397:I398)</f>
        <v>600</v>
      </c>
      <c r="J399" s="11" t="n">
        <f aca="false">SUM(J397:J398)</f>
        <v>1342</v>
      </c>
      <c r="K399" s="11" t="n">
        <f aca="false">SUM(K397:K398)</f>
        <v>5212</v>
      </c>
      <c r="L399" s="11" t="n">
        <f aca="false">SUM(L397:L398)</f>
        <v>5212</v>
      </c>
      <c r="M399" s="11" t="n">
        <f aca="false">SUM(M397:M398)</f>
        <v>5212</v>
      </c>
    </row>
    <row r="401" customFormat="false" ht="12.8" hidden="false" customHeight="false" outlineLevel="0" collapsed="false">
      <c r="D401" s="20" t="s">
        <v>214</v>
      </c>
      <c r="E401" s="20"/>
      <c r="F401" s="20"/>
      <c r="G401" s="20"/>
      <c r="H401" s="20"/>
      <c r="I401" s="20"/>
      <c r="J401" s="20"/>
      <c r="K401" s="20"/>
      <c r="L401" s="20"/>
      <c r="M401" s="20"/>
    </row>
    <row r="402" customFormat="false" ht="12.8" hidden="false" customHeight="false" outlineLevel="0" collapsed="false">
      <c r="D402" s="6"/>
      <c r="E402" s="6"/>
      <c r="F402" s="6"/>
      <c r="G402" s="6" t="s">
        <v>1</v>
      </c>
      <c r="H402" s="6" t="s">
        <v>2</v>
      </c>
      <c r="I402" s="6" t="s">
        <v>3</v>
      </c>
      <c r="J402" s="6" t="s">
        <v>4</v>
      </c>
      <c r="K402" s="6" t="s">
        <v>5</v>
      </c>
      <c r="L402" s="6" t="s">
        <v>6</v>
      </c>
      <c r="M402" s="6" t="s">
        <v>7</v>
      </c>
    </row>
    <row r="403" customFormat="false" ht="12.8" hidden="false" customHeight="false" outlineLevel="0" collapsed="false">
      <c r="A403" s="1" t="n">
        <v>6</v>
      </c>
      <c r="B403" s="1" t="n">
        <v>3</v>
      </c>
      <c r="D403" s="21" t="s">
        <v>8</v>
      </c>
      <c r="E403" s="8" t="n">
        <v>41</v>
      </c>
      <c r="F403" s="8" t="s">
        <v>10</v>
      </c>
      <c r="G403" s="9" t="n">
        <f aca="false">G409+G416</f>
        <v>10483.94</v>
      </c>
      <c r="H403" s="9" t="n">
        <f aca="false">H409+H416</f>
        <v>8833.43</v>
      </c>
      <c r="I403" s="9" t="n">
        <f aca="false">I409+I416</f>
        <v>10575</v>
      </c>
      <c r="J403" s="9" t="n">
        <f aca="false">J409+J416</f>
        <v>10446</v>
      </c>
      <c r="K403" s="9" t="n">
        <f aca="false">K409+K416</f>
        <v>10465</v>
      </c>
      <c r="L403" s="9" t="n">
        <f aca="false">L409+L416</f>
        <v>9565</v>
      </c>
      <c r="M403" s="9" t="n">
        <f aca="false">M409+M416</f>
        <v>9565</v>
      </c>
    </row>
    <row r="404" customFormat="false" ht="12.8" hidden="false" customHeight="false" outlineLevel="0" collapsed="false">
      <c r="D404" s="12"/>
      <c r="E404" s="13"/>
      <c r="F404" s="10" t="s">
        <v>103</v>
      </c>
      <c r="G404" s="11" t="n">
        <f aca="false">SUM(G403:G403)</f>
        <v>10483.94</v>
      </c>
      <c r="H404" s="11" t="n">
        <f aca="false">SUM(H403:H403)</f>
        <v>8833.43</v>
      </c>
      <c r="I404" s="11" t="n">
        <f aca="false">SUM(I403:I403)</f>
        <v>10575</v>
      </c>
      <c r="J404" s="11" t="n">
        <f aca="false">SUM(J403:J403)</f>
        <v>10446</v>
      </c>
      <c r="K404" s="11" t="n">
        <f aca="false">SUM(K403:K403)</f>
        <v>10465</v>
      </c>
      <c r="L404" s="11" t="n">
        <f aca="false">SUM(L403:L403)</f>
        <v>9565</v>
      </c>
      <c r="M404" s="11" t="n">
        <f aca="false">SUM(M403:M403)</f>
        <v>9565</v>
      </c>
    </row>
    <row r="406" customFormat="false" ht="12.8" hidden="false" customHeight="false" outlineLevel="0" collapsed="false">
      <c r="D406" s="41" t="s">
        <v>215</v>
      </c>
      <c r="E406" s="41"/>
      <c r="F406" s="41"/>
      <c r="G406" s="41"/>
      <c r="H406" s="41"/>
      <c r="I406" s="41"/>
      <c r="J406" s="41"/>
      <c r="K406" s="41"/>
      <c r="L406" s="41"/>
      <c r="M406" s="41"/>
    </row>
    <row r="407" customFormat="false" ht="12.8" hidden="false" customHeight="false" outlineLevel="0" collapsed="false">
      <c r="D407" s="6" t="s">
        <v>20</v>
      </c>
      <c r="E407" s="6" t="s">
        <v>21</v>
      </c>
      <c r="F407" s="6" t="s">
        <v>22</v>
      </c>
      <c r="G407" s="6" t="s">
        <v>1</v>
      </c>
      <c r="H407" s="6" t="s">
        <v>2</v>
      </c>
      <c r="I407" s="6" t="s">
        <v>3</v>
      </c>
      <c r="J407" s="6" t="s">
        <v>4</v>
      </c>
      <c r="K407" s="6" t="s">
        <v>5</v>
      </c>
      <c r="L407" s="6" t="s">
        <v>6</v>
      </c>
      <c r="M407" s="6" t="s">
        <v>7</v>
      </c>
    </row>
    <row r="408" customFormat="false" ht="12.8" hidden="false" customHeight="false" outlineLevel="0" collapsed="false">
      <c r="A408" s="1" t="n">
        <v>6</v>
      </c>
      <c r="B408" s="1" t="n">
        <v>3</v>
      </c>
      <c r="C408" s="1" t="n">
        <v>1</v>
      </c>
      <c r="D408" s="24" t="s">
        <v>216</v>
      </c>
      <c r="E408" s="8" t="n">
        <v>630</v>
      </c>
      <c r="F408" s="8" t="s">
        <v>110</v>
      </c>
      <c r="G408" s="9" t="n">
        <v>7483.94</v>
      </c>
      <c r="H408" s="9" t="n">
        <v>5564.72</v>
      </c>
      <c r="I408" s="9" t="n">
        <v>6175</v>
      </c>
      <c r="J408" s="9" t="n">
        <v>6176</v>
      </c>
      <c r="K408" s="9" t="n">
        <f aca="false">5565</f>
        <v>5565</v>
      </c>
      <c r="L408" s="9" t="n">
        <v>5565</v>
      </c>
      <c r="M408" s="9" t="n">
        <f aca="false">L408</f>
        <v>5565</v>
      </c>
    </row>
    <row r="409" customFormat="false" ht="12.8" hidden="false" customHeight="false" outlineLevel="0" collapsed="false">
      <c r="A409" s="1" t="n">
        <v>6</v>
      </c>
      <c r="B409" s="1" t="n">
        <v>3</v>
      </c>
      <c r="C409" s="1" t="n">
        <v>1</v>
      </c>
      <c r="D409" s="45" t="s">
        <v>8</v>
      </c>
      <c r="E409" s="10" t="n">
        <v>41</v>
      </c>
      <c r="F409" s="10" t="s">
        <v>10</v>
      </c>
      <c r="G409" s="11" t="n">
        <f aca="false">SUM(G408:G408)</f>
        <v>7483.94</v>
      </c>
      <c r="H409" s="11" t="n">
        <f aca="false">SUM(H408:H408)</f>
        <v>5564.72</v>
      </c>
      <c r="I409" s="11" t="n">
        <f aca="false">SUM(I408:I408)</f>
        <v>6175</v>
      </c>
      <c r="J409" s="11" t="n">
        <f aca="false">SUM(J408:J408)</f>
        <v>6176</v>
      </c>
      <c r="K409" s="11" t="n">
        <f aca="false">SUM(K408:K408)</f>
        <v>5565</v>
      </c>
      <c r="L409" s="11" t="n">
        <f aca="false">SUM(L408:L408)</f>
        <v>5565</v>
      </c>
      <c r="M409" s="11" t="n">
        <f aca="false">SUM(M408:M408)</f>
        <v>5565</v>
      </c>
    </row>
    <row r="411" customFormat="false" ht="12.8" hidden="false" customHeight="false" outlineLevel="0" collapsed="false">
      <c r="E411" s="52" t="s">
        <v>43</v>
      </c>
      <c r="F411" s="53" t="s">
        <v>217</v>
      </c>
      <c r="G411" s="54" t="n">
        <v>5400</v>
      </c>
      <c r="H411" s="54" t="n">
        <v>5400</v>
      </c>
      <c r="I411" s="54" t="n">
        <v>5400</v>
      </c>
      <c r="J411" s="54" t="n">
        <v>5400</v>
      </c>
      <c r="K411" s="54" t="n">
        <v>5400</v>
      </c>
      <c r="L411" s="54" t="n">
        <v>5400</v>
      </c>
      <c r="M411" s="55" t="n">
        <v>5400</v>
      </c>
    </row>
    <row r="413" customFormat="false" ht="12.8" hidden="false" customHeight="false" outlineLevel="0" collapsed="false">
      <c r="D413" s="41" t="s">
        <v>218</v>
      </c>
      <c r="E413" s="41"/>
      <c r="F413" s="41"/>
      <c r="G413" s="41"/>
      <c r="H413" s="41"/>
      <c r="I413" s="41"/>
      <c r="J413" s="41"/>
      <c r="K413" s="41"/>
      <c r="L413" s="41"/>
      <c r="M413" s="41"/>
    </row>
    <row r="414" customFormat="false" ht="12.8" hidden="false" customHeight="false" outlineLevel="0" collapsed="false">
      <c r="D414" s="6" t="s">
        <v>20</v>
      </c>
      <c r="E414" s="6" t="s">
        <v>21</v>
      </c>
      <c r="F414" s="6" t="s">
        <v>22</v>
      </c>
      <c r="G414" s="6" t="s">
        <v>1</v>
      </c>
      <c r="H414" s="6" t="s">
        <v>2</v>
      </c>
      <c r="I414" s="6" t="s">
        <v>3</v>
      </c>
      <c r="J414" s="6" t="s">
        <v>4</v>
      </c>
      <c r="K414" s="6" t="s">
        <v>5</v>
      </c>
      <c r="L414" s="6" t="s">
        <v>6</v>
      </c>
      <c r="M414" s="6" t="s">
        <v>7</v>
      </c>
    </row>
    <row r="415" customFormat="false" ht="12.8" hidden="false" customHeight="false" outlineLevel="0" collapsed="false">
      <c r="A415" s="1" t="n">
        <v>6</v>
      </c>
      <c r="B415" s="1" t="n">
        <v>3</v>
      </c>
      <c r="C415" s="1" t="n">
        <v>2</v>
      </c>
      <c r="D415" s="24" t="s">
        <v>216</v>
      </c>
      <c r="E415" s="8" t="n">
        <v>640</v>
      </c>
      <c r="F415" s="8" t="s">
        <v>111</v>
      </c>
      <c r="G415" s="9" t="n">
        <v>3000</v>
      </c>
      <c r="H415" s="9" t="n">
        <v>3268.71</v>
      </c>
      <c r="I415" s="9" t="n">
        <v>4400</v>
      </c>
      <c r="J415" s="9" t="n">
        <v>4270</v>
      </c>
      <c r="K415" s="9" t="n">
        <f aca="false">SUM(K418:K422)</f>
        <v>4900</v>
      </c>
      <c r="L415" s="9" t="n">
        <v>4000</v>
      </c>
      <c r="M415" s="9" t="n">
        <f aca="false">L415</f>
        <v>4000</v>
      </c>
    </row>
    <row r="416" customFormat="false" ht="12.8" hidden="false" customHeight="false" outlineLevel="0" collapsed="false">
      <c r="A416" s="1" t="n">
        <v>6</v>
      </c>
      <c r="B416" s="1" t="n">
        <v>3</v>
      </c>
      <c r="C416" s="1" t="n">
        <v>2</v>
      </c>
      <c r="D416" s="45" t="s">
        <v>8</v>
      </c>
      <c r="E416" s="10" t="n">
        <v>41</v>
      </c>
      <c r="F416" s="10" t="s">
        <v>10</v>
      </c>
      <c r="G416" s="11" t="n">
        <f aca="false">SUM(G415:G415)</f>
        <v>3000</v>
      </c>
      <c r="H416" s="11" t="n">
        <f aca="false">SUM(H415:H415)</f>
        <v>3268.71</v>
      </c>
      <c r="I416" s="11" t="n">
        <f aca="false">SUM(I415:I415)</f>
        <v>4400</v>
      </c>
      <c r="J416" s="11" t="n">
        <f aca="false">SUM(J415:J415)</f>
        <v>4270</v>
      </c>
      <c r="K416" s="11" t="n">
        <f aca="false">SUM(K415:K415)</f>
        <v>4900</v>
      </c>
      <c r="L416" s="11" t="n">
        <f aca="false">SUM(L415:L415)</f>
        <v>4000</v>
      </c>
      <c r="M416" s="11" t="n">
        <f aca="false">SUM(M415:M415)</f>
        <v>4000</v>
      </c>
    </row>
    <row r="418" customFormat="false" ht="12.8" hidden="false" customHeight="false" outlineLevel="0" collapsed="false">
      <c r="E418" s="28" t="s">
        <v>43</v>
      </c>
      <c r="F418" s="12" t="s">
        <v>219</v>
      </c>
      <c r="G418" s="29" t="n">
        <v>1000</v>
      </c>
      <c r="H418" s="29" t="n">
        <v>1100</v>
      </c>
      <c r="I418" s="29" t="n">
        <v>1100</v>
      </c>
      <c r="J418" s="29" t="n">
        <v>1100</v>
      </c>
      <c r="K418" s="29" t="n">
        <v>1100</v>
      </c>
      <c r="L418" s="29"/>
      <c r="M418" s="30"/>
    </row>
    <row r="419" customFormat="false" ht="12.8" hidden="false" customHeight="false" outlineLevel="0" collapsed="false">
      <c r="E419" s="31"/>
      <c r="F419" s="1" t="s">
        <v>220</v>
      </c>
      <c r="G419" s="35" t="n">
        <v>2000</v>
      </c>
      <c r="H419" s="33" t="n">
        <v>1168.71</v>
      </c>
      <c r="I419" s="33" t="n">
        <v>1800</v>
      </c>
      <c r="J419" s="33" t="n">
        <v>1670</v>
      </c>
      <c r="K419" s="33" t="n">
        <v>1500</v>
      </c>
      <c r="L419" s="33"/>
      <c r="M419" s="34"/>
    </row>
    <row r="420" customFormat="false" ht="12.8" hidden="false" customHeight="false" outlineLevel="0" collapsed="false">
      <c r="E420" s="31"/>
      <c r="F420" s="32" t="s">
        <v>221</v>
      </c>
      <c r="G420" s="35"/>
      <c r="H420" s="33" t="n">
        <v>1000</v>
      </c>
      <c r="I420" s="33" t="n">
        <v>1000</v>
      </c>
      <c r="J420" s="33" t="n">
        <v>1000</v>
      </c>
      <c r="K420" s="33" t="n">
        <v>1300</v>
      </c>
      <c r="L420" s="33"/>
      <c r="M420" s="34"/>
    </row>
    <row r="421" customFormat="false" ht="12.8" hidden="false" customHeight="false" outlineLevel="0" collapsed="false">
      <c r="E421" s="31"/>
      <c r="F421" s="32" t="s">
        <v>222</v>
      </c>
      <c r="G421" s="35"/>
      <c r="H421" s="33"/>
      <c r="I421" s="33" t="n">
        <v>500</v>
      </c>
      <c r="J421" s="33" t="n">
        <v>500</v>
      </c>
      <c r="K421" s="33" t="n">
        <v>1000</v>
      </c>
      <c r="L421" s="33"/>
      <c r="M421" s="34"/>
    </row>
    <row r="422" customFormat="false" ht="12.8" hidden="false" customHeight="false" outlineLevel="0" collapsed="false">
      <c r="E422" s="36"/>
      <c r="F422" s="47" t="s">
        <v>212</v>
      </c>
      <c r="G422" s="65"/>
      <c r="H422" s="65"/>
      <c r="I422" s="65"/>
      <c r="J422" s="65"/>
      <c r="K422" s="65"/>
      <c r="L422" s="65" t="n">
        <v>4000</v>
      </c>
      <c r="M422" s="39" t="n">
        <v>4000</v>
      </c>
    </row>
    <row r="424" customFormat="false" ht="12.8" hidden="false" customHeight="false" outlineLevel="0" collapsed="false">
      <c r="D424" s="14" t="s">
        <v>223</v>
      </c>
      <c r="E424" s="14"/>
      <c r="F424" s="14"/>
      <c r="G424" s="14"/>
      <c r="H424" s="14"/>
      <c r="I424" s="14"/>
      <c r="J424" s="14"/>
      <c r="K424" s="14"/>
      <c r="L424" s="14"/>
      <c r="M424" s="14"/>
    </row>
    <row r="425" customFormat="false" ht="12.8" hidden="false" customHeight="false" outlineLevel="0" collapsed="false">
      <c r="D425" s="5"/>
      <c r="E425" s="5"/>
      <c r="F425" s="5"/>
      <c r="G425" s="6" t="s">
        <v>1</v>
      </c>
      <c r="H425" s="6" t="s">
        <v>2</v>
      </c>
      <c r="I425" s="6" t="s">
        <v>3</v>
      </c>
      <c r="J425" s="6" t="s">
        <v>4</v>
      </c>
      <c r="K425" s="6" t="s">
        <v>5</v>
      </c>
      <c r="L425" s="6" t="s">
        <v>6</v>
      </c>
      <c r="M425" s="6" t="s">
        <v>7</v>
      </c>
    </row>
    <row r="426" customFormat="false" ht="12.8" hidden="false" customHeight="false" outlineLevel="0" collapsed="false">
      <c r="A426" s="1" t="n">
        <v>7</v>
      </c>
      <c r="D426" s="15" t="s">
        <v>8</v>
      </c>
      <c r="E426" s="16" t="n">
        <v>111</v>
      </c>
      <c r="F426" s="16" t="s">
        <v>90</v>
      </c>
      <c r="G426" s="17" t="n">
        <f aca="false">G433+G470</f>
        <v>52248.66</v>
      </c>
      <c r="H426" s="17" t="n">
        <f aca="false">H433+H470</f>
        <v>39381.36</v>
      </c>
      <c r="I426" s="17" t="n">
        <f aca="false">I433+I470</f>
        <v>39200</v>
      </c>
      <c r="J426" s="17" t="n">
        <f aca="false">J433+J470</f>
        <v>40325</v>
      </c>
      <c r="K426" s="17" t="n">
        <f aca="false">K433+K470</f>
        <v>34596</v>
      </c>
      <c r="L426" s="17" t="n">
        <f aca="false">L433+L470</f>
        <v>33660</v>
      </c>
      <c r="M426" s="17" t="n">
        <f aca="false">M433+M470</f>
        <v>33660</v>
      </c>
    </row>
    <row r="427" customFormat="false" ht="12.8" hidden="false" customHeight="false" outlineLevel="0" collapsed="false">
      <c r="A427" s="1" t="n">
        <v>7</v>
      </c>
      <c r="D427" s="15"/>
      <c r="E427" s="16" t="n">
        <v>41</v>
      </c>
      <c r="F427" s="16" t="s">
        <v>10</v>
      </c>
      <c r="G427" s="17" t="n">
        <f aca="false">G434+G473</f>
        <v>47699.55</v>
      </c>
      <c r="H427" s="17" t="n">
        <f aca="false">H434+H473</f>
        <v>51830.06</v>
      </c>
      <c r="I427" s="17" t="n">
        <f aca="false">I434+I473</f>
        <v>56418</v>
      </c>
      <c r="J427" s="17" t="n">
        <f aca="false">J434+J473</f>
        <v>51175</v>
      </c>
      <c r="K427" s="17" t="n">
        <f aca="false">K434+K473</f>
        <v>65077</v>
      </c>
      <c r="L427" s="17" t="n">
        <f aca="false">L434+L473</f>
        <v>61734</v>
      </c>
      <c r="M427" s="17" t="n">
        <f aca="false">M434+M473</f>
        <v>65116</v>
      </c>
    </row>
    <row r="428" customFormat="false" ht="12.8" hidden="false" customHeight="false" outlineLevel="0" collapsed="false">
      <c r="D428" s="15"/>
      <c r="E428" s="16" t="n">
        <v>72</v>
      </c>
      <c r="F428" s="16" t="s">
        <v>12</v>
      </c>
      <c r="G428" s="17" t="n">
        <f aca="false">G435</f>
        <v>0</v>
      </c>
      <c r="H428" s="17" t="n">
        <f aca="false">H435</f>
        <v>0</v>
      </c>
      <c r="I428" s="17" t="n">
        <f aca="false">I435</f>
        <v>0</v>
      </c>
      <c r="J428" s="17" t="n">
        <f aca="false">J435</f>
        <v>0</v>
      </c>
      <c r="K428" s="17" t="n">
        <f aca="false">K435</f>
        <v>700</v>
      </c>
      <c r="L428" s="17" t="n">
        <f aca="false">L435</f>
        <v>700</v>
      </c>
      <c r="M428" s="17" t="n">
        <f aca="false">M435</f>
        <v>700</v>
      </c>
    </row>
    <row r="429" customFormat="false" ht="12.8" hidden="false" customHeight="false" outlineLevel="0" collapsed="false">
      <c r="A429" s="1" t="n">
        <v>7</v>
      </c>
      <c r="D429" s="12"/>
      <c r="E429" s="13"/>
      <c r="F429" s="18" t="s">
        <v>103</v>
      </c>
      <c r="G429" s="19" t="n">
        <f aca="false">SUM(G426:G428)</f>
        <v>99948.21</v>
      </c>
      <c r="H429" s="19" t="n">
        <f aca="false">SUM(H426:H428)</f>
        <v>91211.42</v>
      </c>
      <c r="I429" s="19" t="n">
        <f aca="false">SUM(I426:I428)</f>
        <v>95618</v>
      </c>
      <c r="J429" s="19" t="n">
        <f aca="false">SUM(J426:J428)</f>
        <v>91500</v>
      </c>
      <c r="K429" s="19" t="n">
        <f aca="false">SUM(K426:K428)</f>
        <v>100373</v>
      </c>
      <c r="L429" s="19" t="n">
        <f aca="false">SUM(L426:L428)</f>
        <v>96094</v>
      </c>
      <c r="M429" s="19" t="n">
        <f aca="false">SUM(M426:M428)</f>
        <v>99476</v>
      </c>
    </row>
    <row r="431" customFormat="false" ht="12.8" hidden="false" customHeight="false" outlineLevel="0" collapsed="false">
      <c r="D431" s="20" t="s">
        <v>224</v>
      </c>
      <c r="E431" s="20"/>
      <c r="F431" s="20"/>
      <c r="G431" s="20"/>
      <c r="H431" s="20"/>
      <c r="I431" s="20"/>
      <c r="J431" s="20"/>
      <c r="K431" s="20"/>
      <c r="L431" s="20"/>
      <c r="M431" s="20"/>
    </row>
    <row r="432" customFormat="false" ht="12.8" hidden="false" customHeight="false" outlineLevel="0" collapsed="false">
      <c r="D432" s="74"/>
      <c r="E432" s="74"/>
      <c r="F432" s="74"/>
      <c r="G432" s="6" t="s">
        <v>1</v>
      </c>
      <c r="H432" s="6" t="s">
        <v>2</v>
      </c>
      <c r="I432" s="6" t="s">
        <v>3</v>
      </c>
      <c r="J432" s="6" t="s">
        <v>4</v>
      </c>
      <c r="K432" s="6" t="s">
        <v>5</v>
      </c>
      <c r="L432" s="6" t="s">
        <v>6</v>
      </c>
      <c r="M432" s="6" t="s">
        <v>7</v>
      </c>
    </row>
    <row r="433" customFormat="false" ht="12.8" hidden="false" customHeight="false" outlineLevel="0" collapsed="false">
      <c r="A433" s="1" t="n">
        <v>7</v>
      </c>
      <c r="B433" s="1" t="n">
        <v>1</v>
      </c>
      <c r="D433" s="21" t="s">
        <v>8</v>
      </c>
      <c r="E433" s="8" t="n">
        <v>111</v>
      </c>
      <c r="F433" s="8" t="s">
        <v>90</v>
      </c>
      <c r="G433" s="9" t="n">
        <f aca="false">G443</f>
        <v>50189.54</v>
      </c>
      <c r="H433" s="9" t="n">
        <f aca="false">H443</f>
        <v>38347.4</v>
      </c>
      <c r="I433" s="9" t="n">
        <f aca="false">I443</f>
        <v>38400</v>
      </c>
      <c r="J433" s="9" t="n">
        <f aca="false">J443</f>
        <v>38495</v>
      </c>
      <c r="K433" s="9" t="n">
        <f aca="false">K443</f>
        <v>32936</v>
      </c>
      <c r="L433" s="9" t="n">
        <f aca="false">L443</f>
        <v>32000</v>
      </c>
      <c r="M433" s="9" t="n">
        <f aca="false">M443</f>
        <v>32000</v>
      </c>
    </row>
    <row r="434" customFormat="false" ht="12.8" hidden="false" customHeight="false" outlineLevel="0" collapsed="false">
      <c r="A434" s="1" t="n">
        <v>7</v>
      </c>
      <c r="B434" s="1" t="n">
        <v>1</v>
      </c>
      <c r="D434" s="21"/>
      <c r="E434" s="8" t="n">
        <v>41</v>
      </c>
      <c r="F434" s="8" t="s">
        <v>10</v>
      </c>
      <c r="G434" s="9" t="n">
        <f aca="false">G448+G461</f>
        <v>44149.55</v>
      </c>
      <c r="H434" s="9" t="n">
        <f aca="false">H448+H461</f>
        <v>46980.06</v>
      </c>
      <c r="I434" s="9" t="n">
        <f aca="false">I448+I461</f>
        <v>53168</v>
      </c>
      <c r="J434" s="9" t="n">
        <f aca="false">J448+J461</f>
        <v>48275</v>
      </c>
      <c r="K434" s="9" t="n">
        <f aca="false">K448+K461</f>
        <v>62077</v>
      </c>
      <c r="L434" s="9" t="n">
        <f aca="false">L448+L461</f>
        <v>58734</v>
      </c>
      <c r="M434" s="9" t="n">
        <f aca="false">M448+M461</f>
        <v>62116</v>
      </c>
    </row>
    <row r="435" customFormat="false" ht="12.8" hidden="false" customHeight="false" outlineLevel="0" collapsed="false">
      <c r="D435" s="21"/>
      <c r="E435" s="8" t="n">
        <v>72</v>
      </c>
      <c r="F435" s="8" t="s">
        <v>12</v>
      </c>
      <c r="G435" s="9" t="n">
        <f aca="false">G450</f>
        <v>0</v>
      </c>
      <c r="H435" s="9" t="n">
        <f aca="false">H450</f>
        <v>0</v>
      </c>
      <c r="I435" s="9" t="n">
        <f aca="false">I450</f>
        <v>0</v>
      </c>
      <c r="J435" s="9" t="n">
        <f aca="false">J450</f>
        <v>0</v>
      </c>
      <c r="K435" s="9" t="n">
        <f aca="false">K450</f>
        <v>700</v>
      </c>
      <c r="L435" s="9" t="n">
        <f aca="false">L450</f>
        <v>700</v>
      </c>
      <c r="M435" s="9" t="n">
        <f aca="false">M450</f>
        <v>700</v>
      </c>
    </row>
    <row r="436" customFormat="false" ht="12.8" hidden="false" customHeight="false" outlineLevel="0" collapsed="false">
      <c r="A436" s="1" t="n">
        <v>7</v>
      </c>
      <c r="B436" s="1" t="n">
        <v>1</v>
      </c>
      <c r="D436" s="12"/>
      <c r="E436" s="13"/>
      <c r="F436" s="10" t="s">
        <v>103</v>
      </c>
      <c r="G436" s="11" t="n">
        <f aca="false">SUM(G433:G435)</f>
        <v>94339.09</v>
      </c>
      <c r="H436" s="11" t="n">
        <f aca="false">SUM(H433:H435)</f>
        <v>85327.46</v>
      </c>
      <c r="I436" s="11" t="n">
        <f aca="false">SUM(I433:I435)</f>
        <v>91568</v>
      </c>
      <c r="J436" s="11" t="n">
        <f aca="false">SUM(J433:J435)</f>
        <v>86770</v>
      </c>
      <c r="K436" s="11" t="n">
        <f aca="false">SUM(K433:K435)</f>
        <v>95713</v>
      </c>
      <c r="L436" s="11" t="n">
        <f aca="false">SUM(L433:L435)</f>
        <v>91434</v>
      </c>
      <c r="M436" s="11" t="n">
        <f aca="false">SUM(M433:M435)</f>
        <v>94816</v>
      </c>
    </row>
    <row r="438" customFormat="false" ht="12.8" hidden="false" customHeight="false" outlineLevel="0" collapsed="false">
      <c r="D438" s="41" t="s">
        <v>225</v>
      </c>
      <c r="E438" s="41"/>
      <c r="F438" s="41"/>
      <c r="G438" s="41"/>
      <c r="H438" s="41"/>
      <c r="I438" s="41"/>
      <c r="J438" s="41"/>
      <c r="K438" s="41"/>
      <c r="L438" s="41"/>
      <c r="M438" s="41"/>
    </row>
    <row r="439" customFormat="false" ht="12.8" hidden="false" customHeight="false" outlineLevel="0" collapsed="false">
      <c r="D439" s="6" t="s">
        <v>20</v>
      </c>
      <c r="E439" s="6" t="s">
        <v>21</v>
      </c>
      <c r="F439" s="6" t="s">
        <v>22</v>
      </c>
      <c r="G439" s="6" t="s">
        <v>1</v>
      </c>
      <c r="H439" s="6" t="s">
        <v>2</v>
      </c>
      <c r="I439" s="6" t="s">
        <v>3</v>
      </c>
      <c r="J439" s="6" t="s">
        <v>4</v>
      </c>
      <c r="K439" s="6" t="s">
        <v>5</v>
      </c>
      <c r="L439" s="6" t="s">
        <v>6</v>
      </c>
      <c r="M439" s="6" t="s">
        <v>7</v>
      </c>
    </row>
    <row r="440" customFormat="false" ht="12.8" hidden="false" customHeight="false" outlineLevel="0" collapsed="false">
      <c r="A440" s="1" t="n">
        <v>7</v>
      </c>
      <c r="B440" s="1" t="n">
        <v>1</v>
      </c>
      <c r="C440" s="1" t="n">
        <v>1</v>
      </c>
      <c r="D440" s="24" t="s">
        <v>226</v>
      </c>
      <c r="E440" s="8" t="n">
        <v>610</v>
      </c>
      <c r="F440" s="8" t="s">
        <v>108</v>
      </c>
      <c r="G440" s="9" t="n">
        <v>36294.73</v>
      </c>
      <c r="H440" s="9" t="n">
        <v>27474.49</v>
      </c>
      <c r="I440" s="9" t="n">
        <v>28455</v>
      </c>
      <c r="J440" s="9" t="n">
        <v>27765</v>
      </c>
      <c r="K440" s="9" t="n">
        <v>23712</v>
      </c>
      <c r="L440" s="9" t="n">
        <v>23712</v>
      </c>
      <c r="M440" s="9" t="n">
        <v>23712</v>
      </c>
    </row>
    <row r="441" customFormat="false" ht="12.8" hidden="false" customHeight="false" outlineLevel="0" collapsed="false">
      <c r="A441" s="1" t="n">
        <v>7</v>
      </c>
      <c r="B441" s="1" t="n">
        <v>1</v>
      </c>
      <c r="C441" s="1" t="n">
        <v>1</v>
      </c>
      <c r="D441" s="24"/>
      <c r="E441" s="8" t="n">
        <v>620</v>
      </c>
      <c r="F441" s="8" t="s">
        <v>109</v>
      </c>
      <c r="G441" s="9" t="n">
        <v>12685.01</v>
      </c>
      <c r="H441" s="9" t="n">
        <v>9894.55</v>
      </c>
      <c r="I441" s="9" t="n">
        <v>9945</v>
      </c>
      <c r="J441" s="9" t="n">
        <v>9699</v>
      </c>
      <c r="K441" s="9" t="n">
        <v>8288</v>
      </c>
      <c r="L441" s="9" t="n">
        <v>8288</v>
      </c>
      <c r="M441" s="9" t="n">
        <v>8288</v>
      </c>
    </row>
    <row r="442" customFormat="false" ht="12.8" hidden="false" customHeight="false" outlineLevel="0" collapsed="false">
      <c r="A442" s="1" t="n">
        <v>7</v>
      </c>
      <c r="B442" s="1" t="n">
        <v>1</v>
      </c>
      <c r="C442" s="1" t="n">
        <v>1</v>
      </c>
      <c r="D442" s="24"/>
      <c r="E442" s="8" t="n">
        <v>630</v>
      </c>
      <c r="F442" s="8" t="s">
        <v>110</v>
      </c>
      <c r="G442" s="9" t="n">
        <v>1209.8</v>
      </c>
      <c r="H442" s="9" t="n">
        <v>978.36</v>
      </c>
      <c r="I442" s="9" t="n">
        <v>0</v>
      </c>
      <c r="J442" s="9" t="n">
        <v>1031</v>
      </c>
      <c r="K442" s="9" t="n">
        <v>936</v>
      </c>
      <c r="L442" s="9" t="n">
        <v>0</v>
      </c>
      <c r="M442" s="9" t="n">
        <v>0</v>
      </c>
    </row>
    <row r="443" customFormat="false" ht="12.8" hidden="false" customHeight="false" outlineLevel="0" collapsed="false">
      <c r="A443" s="1" t="n">
        <v>7</v>
      </c>
      <c r="B443" s="1" t="n">
        <v>1</v>
      </c>
      <c r="C443" s="1" t="n">
        <v>1</v>
      </c>
      <c r="D443" s="56" t="s">
        <v>8</v>
      </c>
      <c r="E443" s="57" t="n">
        <v>111</v>
      </c>
      <c r="F443" s="57" t="s">
        <v>114</v>
      </c>
      <c r="G443" s="58" t="n">
        <f aca="false">SUM(G440:G442)</f>
        <v>50189.54</v>
      </c>
      <c r="H443" s="58" t="n">
        <f aca="false">SUM(H440:H442)</f>
        <v>38347.4</v>
      </c>
      <c r="I443" s="58" t="n">
        <f aca="false">SUM(I440:I442)</f>
        <v>38400</v>
      </c>
      <c r="J443" s="58" t="n">
        <f aca="false">SUM(J440:J442)</f>
        <v>38495</v>
      </c>
      <c r="K443" s="58" t="n">
        <f aca="false">SUM(K440:K442)</f>
        <v>32936</v>
      </c>
      <c r="L443" s="58" t="n">
        <f aca="false">SUM(L440:L442)</f>
        <v>32000</v>
      </c>
      <c r="M443" s="58" t="n">
        <f aca="false">SUM(M440:M442)</f>
        <v>32000</v>
      </c>
    </row>
    <row r="444" customFormat="false" ht="12.8" hidden="false" customHeight="false" outlineLevel="0" collapsed="false">
      <c r="A444" s="1" t="n">
        <v>7</v>
      </c>
      <c r="B444" s="1" t="n">
        <v>1</v>
      </c>
      <c r="C444" s="1" t="n">
        <v>1</v>
      </c>
      <c r="D444" s="24" t="s">
        <v>226</v>
      </c>
      <c r="E444" s="8" t="n">
        <v>610</v>
      </c>
      <c r="F444" s="8" t="s">
        <v>108</v>
      </c>
      <c r="G444" s="9" t="n">
        <v>17516.8</v>
      </c>
      <c r="H444" s="9" t="n">
        <v>18802.14</v>
      </c>
      <c r="I444" s="9" t="n">
        <v>18249</v>
      </c>
      <c r="J444" s="9" t="n">
        <v>22027</v>
      </c>
      <c r="K444" s="9" t="n">
        <v>25746</v>
      </c>
      <c r="L444" s="9" t="n">
        <v>28063</v>
      </c>
      <c r="M444" s="9" t="n">
        <v>30497</v>
      </c>
    </row>
    <row r="445" customFormat="false" ht="12.8" hidden="false" customHeight="false" outlineLevel="0" collapsed="false">
      <c r="A445" s="1" t="n">
        <v>7</v>
      </c>
      <c r="B445" s="1" t="n">
        <v>1</v>
      </c>
      <c r="C445" s="1" t="n">
        <v>1</v>
      </c>
      <c r="D445" s="24"/>
      <c r="E445" s="8" t="n">
        <v>620</v>
      </c>
      <c r="F445" s="8" t="s">
        <v>109</v>
      </c>
      <c r="G445" s="9" t="n">
        <v>5988.15</v>
      </c>
      <c r="H445" s="9" t="n">
        <v>7347.28</v>
      </c>
      <c r="I445" s="9" t="n">
        <v>8189</v>
      </c>
      <c r="J445" s="9" t="n">
        <v>8619</v>
      </c>
      <c r="K445" s="9" t="n">
        <v>11425</v>
      </c>
      <c r="L445" s="9" t="n">
        <v>10370</v>
      </c>
      <c r="M445" s="9" t="n">
        <v>11270</v>
      </c>
    </row>
    <row r="446" customFormat="false" ht="12.8" hidden="false" customHeight="false" outlineLevel="0" collapsed="false">
      <c r="A446" s="1" t="n">
        <v>7</v>
      </c>
      <c r="B446" s="1" t="n">
        <v>1</v>
      </c>
      <c r="C446" s="1" t="n">
        <v>1</v>
      </c>
      <c r="D446" s="24"/>
      <c r="E446" s="8" t="n">
        <v>630</v>
      </c>
      <c r="F446" s="8" t="s">
        <v>110</v>
      </c>
      <c r="G446" s="9" t="n">
        <v>14092.54</v>
      </c>
      <c r="H446" s="9" t="n">
        <v>13927.4</v>
      </c>
      <c r="I446" s="9" t="n">
        <v>17720</v>
      </c>
      <c r="J446" s="9" t="n">
        <v>14407</v>
      </c>
      <c r="K446" s="9" t="n">
        <f aca="false">17475+2000</f>
        <v>19475</v>
      </c>
      <c r="L446" s="9" t="n">
        <v>17501</v>
      </c>
      <c r="M446" s="9" t="n">
        <v>17549</v>
      </c>
    </row>
    <row r="447" customFormat="false" ht="12.8" hidden="false" customHeight="false" outlineLevel="0" collapsed="false">
      <c r="A447" s="1" t="n">
        <v>7</v>
      </c>
      <c r="B447" s="1" t="n">
        <v>1</v>
      </c>
      <c r="C447" s="1" t="n">
        <v>1</v>
      </c>
      <c r="D447" s="24"/>
      <c r="E447" s="8" t="n">
        <v>640</v>
      </c>
      <c r="F447" s="8" t="s">
        <v>111</v>
      </c>
      <c r="G447" s="9" t="n">
        <v>796.19</v>
      </c>
      <c r="H447" s="9" t="n">
        <v>342.63</v>
      </c>
      <c r="I447" s="9" t="n">
        <v>2510</v>
      </c>
      <c r="J447" s="9" t="n">
        <v>217</v>
      </c>
      <c r="K447" s="9" t="n">
        <v>2631</v>
      </c>
      <c r="L447" s="9" t="n">
        <v>0</v>
      </c>
      <c r="M447" s="9" t="n">
        <v>0</v>
      </c>
    </row>
    <row r="448" customFormat="false" ht="12.8" hidden="false" customHeight="false" outlineLevel="0" collapsed="false">
      <c r="A448" s="1" t="n">
        <v>7</v>
      </c>
      <c r="B448" s="1" t="n">
        <v>1</v>
      </c>
      <c r="C448" s="1" t="n">
        <v>1</v>
      </c>
      <c r="D448" s="56" t="s">
        <v>8</v>
      </c>
      <c r="E448" s="57" t="n">
        <v>41</v>
      </c>
      <c r="F448" s="57" t="s">
        <v>10</v>
      </c>
      <c r="G448" s="58" t="n">
        <f aca="false">SUM(G444:G447)</f>
        <v>38393.68</v>
      </c>
      <c r="H448" s="58" t="n">
        <f aca="false">SUM(H444:H447)</f>
        <v>40419.45</v>
      </c>
      <c r="I448" s="58" t="n">
        <f aca="false">SUM(I444:I447)</f>
        <v>46668</v>
      </c>
      <c r="J448" s="58" t="n">
        <f aca="false">SUM(J444:J447)</f>
        <v>45270</v>
      </c>
      <c r="K448" s="58" t="n">
        <f aca="false">SUM(K444:K447)</f>
        <v>59277</v>
      </c>
      <c r="L448" s="58" t="n">
        <f aca="false">SUM(L444:L447)</f>
        <v>55934</v>
      </c>
      <c r="M448" s="58" t="n">
        <f aca="false">SUM(M444:M447)</f>
        <v>59316</v>
      </c>
    </row>
    <row r="449" customFormat="false" ht="12.8" hidden="false" customHeight="false" outlineLevel="0" collapsed="false">
      <c r="D449" s="46" t="s">
        <v>226</v>
      </c>
      <c r="E449" s="8" t="n">
        <v>640</v>
      </c>
      <c r="F449" s="8" t="s">
        <v>111</v>
      </c>
      <c r="G449" s="9" t="n">
        <v>0</v>
      </c>
      <c r="H449" s="9" t="n">
        <v>0</v>
      </c>
      <c r="I449" s="9" t="n">
        <v>0</v>
      </c>
      <c r="J449" s="9" t="n">
        <v>0</v>
      </c>
      <c r="K449" s="9" t="n">
        <v>700</v>
      </c>
      <c r="L449" s="9" t="n">
        <f aca="false">K449</f>
        <v>700</v>
      </c>
      <c r="M449" s="9" t="n">
        <f aca="false">L449</f>
        <v>700</v>
      </c>
    </row>
    <row r="450" customFormat="false" ht="12.8" hidden="false" customHeight="false" outlineLevel="0" collapsed="false">
      <c r="D450" s="56" t="s">
        <v>8</v>
      </c>
      <c r="E450" s="57" t="n">
        <v>72</v>
      </c>
      <c r="F450" s="57" t="s">
        <v>12</v>
      </c>
      <c r="G450" s="58" t="n">
        <f aca="false">SUM(G449)</f>
        <v>0</v>
      </c>
      <c r="H450" s="58" t="n">
        <f aca="false">SUM(H449)</f>
        <v>0</v>
      </c>
      <c r="I450" s="58" t="n">
        <f aca="false">SUM(I449)</f>
        <v>0</v>
      </c>
      <c r="J450" s="58" t="n">
        <f aca="false">SUM(J449)</f>
        <v>0</v>
      </c>
      <c r="K450" s="58" t="n">
        <f aca="false">SUM(K449)</f>
        <v>700</v>
      </c>
      <c r="L450" s="58" t="n">
        <f aca="false">SUM(L449)</f>
        <v>700</v>
      </c>
      <c r="M450" s="58" t="n">
        <f aca="false">SUM(M449)</f>
        <v>700</v>
      </c>
    </row>
    <row r="451" customFormat="false" ht="12.8" hidden="false" customHeight="false" outlineLevel="0" collapsed="false">
      <c r="A451" s="1" t="n">
        <v>7</v>
      </c>
      <c r="B451" s="1" t="n">
        <v>1</v>
      </c>
      <c r="C451" s="1" t="n">
        <v>1</v>
      </c>
      <c r="D451" s="12"/>
      <c r="E451" s="13"/>
      <c r="F451" s="10" t="s">
        <v>103</v>
      </c>
      <c r="G451" s="11" t="n">
        <f aca="false">G443+G448+G450</f>
        <v>88583.22</v>
      </c>
      <c r="H451" s="11" t="n">
        <f aca="false">H443+H448+H450</f>
        <v>78766.85</v>
      </c>
      <c r="I451" s="11" t="n">
        <f aca="false">I443+I448+I450</f>
        <v>85068</v>
      </c>
      <c r="J451" s="11" t="n">
        <f aca="false">J443+J448+J450</f>
        <v>83765</v>
      </c>
      <c r="K451" s="11" t="n">
        <f aca="false">K443+K448+K450</f>
        <v>92913</v>
      </c>
      <c r="L451" s="11" t="n">
        <f aca="false">L443+L448+L450</f>
        <v>88634</v>
      </c>
      <c r="M451" s="11" t="n">
        <f aca="false">M443+M448+M450</f>
        <v>92016</v>
      </c>
    </row>
    <row r="453" customFormat="false" ht="12.8" hidden="false" customHeight="false" outlineLevel="0" collapsed="false">
      <c r="E453" s="28" t="s">
        <v>43</v>
      </c>
      <c r="F453" s="12" t="s">
        <v>127</v>
      </c>
      <c r="G453" s="29" t="n">
        <v>2739</v>
      </c>
      <c r="H453" s="29" t="n">
        <v>3023.98</v>
      </c>
      <c r="I453" s="29" t="n">
        <v>2695</v>
      </c>
      <c r="J453" s="29" t="n">
        <v>2695</v>
      </c>
      <c r="K453" s="29" t="n">
        <v>2695</v>
      </c>
      <c r="L453" s="29" t="n">
        <f aca="false">K453</f>
        <v>2695</v>
      </c>
      <c r="M453" s="30" t="n">
        <f aca="false">L453</f>
        <v>2695</v>
      </c>
    </row>
    <row r="454" customFormat="false" ht="12.8" hidden="false" customHeight="false" outlineLevel="0" collapsed="false">
      <c r="E454" s="31"/>
      <c r="F454" s="63" t="s">
        <v>128</v>
      </c>
      <c r="G454" s="64"/>
      <c r="H454" s="64" t="n">
        <v>782</v>
      </c>
      <c r="I454" s="64" t="n">
        <v>3096</v>
      </c>
      <c r="J454" s="64" t="n">
        <v>3531</v>
      </c>
      <c r="K454" s="64" t="n">
        <v>3531</v>
      </c>
      <c r="L454" s="64" t="n">
        <f aca="false">K454</f>
        <v>3531</v>
      </c>
      <c r="M454" s="34" t="n">
        <f aca="false">L454</f>
        <v>3531</v>
      </c>
    </row>
    <row r="455" customFormat="false" ht="12.8" hidden="false" customHeight="false" outlineLevel="0" collapsed="false">
      <c r="E455" s="31"/>
      <c r="F455" s="63" t="s">
        <v>227</v>
      </c>
      <c r="G455" s="64"/>
      <c r="H455" s="64"/>
      <c r="I455" s="64" t="n">
        <v>6200</v>
      </c>
      <c r="J455" s="64" t="n">
        <v>0</v>
      </c>
      <c r="K455" s="81" t="n">
        <f aca="false">2631+2543</f>
        <v>5174</v>
      </c>
      <c r="L455" s="64"/>
      <c r="M455" s="34"/>
    </row>
    <row r="456" customFormat="false" ht="12.8" hidden="false" customHeight="false" outlineLevel="0" collapsed="false">
      <c r="E456" s="36"/>
      <c r="F456" s="47" t="s">
        <v>228</v>
      </c>
      <c r="G456" s="38" t="n">
        <v>2405.54</v>
      </c>
      <c r="H456" s="38"/>
      <c r="I456" s="38"/>
      <c r="J456" s="38"/>
      <c r="K456" s="38"/>
      <c r="L456" s="38"/>
      <c r="M456" s="39"/>
    </row>
    <row r="458" customFormat="false" ht="12.8" hidden="false" customHeight="false" outlineLevel="0" collapsed="false">
      <c r="D458" s="41" t="s">
        <v>229</v>
      </c>
      <c r="E458" s="41"/>
      <c r="F458" s="41"/>
      <c r="G458" s="41"/>
      <c r="H458" s="41"/>
      <c r="I458" s="41"/>
      <c r="J458" s="41"/>
      <c r="K458" s="41"/>
      <c r="L458" s="41"/>
      <c r="M458" s="41"/>
    </row>
    <row r="459" customFormat="false" ht="12.8" hidden="false" customHeight="false" outlineLevel="0" collapsed="false">
      <c r="D459" s="6" t="s">
        <v>20</v>
      </c>
      <c r="E459" s="6" t="s">
        <v>21</v>
      </c>
      <c r="F459" s="6" t="s">
        <v>22</v>
      </c>
      <c r="G459" s="6" t="s">
        <v>1</v>
      </c>
      <c r="H459" s="6" t="s">
        <v>2</v>
      </c>
      <c r="I459" s="6" t="s">
        <v>3</v>
      </c>
      <c r="J459" s="6" t="s">
        <v>4</v>
      </c>
      <c r="K459" s="6" t="s">
        <v>5</v>
      </c>
      <c r="L459" s="6" t="s">
        <v>6</v>
      </c>
      <c r="M459" s="6" t="s">
        <v>7</v>
      </c>
    </row>
    <row r="460" customFormat="false" ht="12.8" hidden="false" customHeight="false" outlineLevel="0" collapsed="false">
      <c r="A460" s="1" t="n">
        <v>7</v>
      </c>
      <c r="B460" s="1" t="n">
        <v>1</v>
      </c>
      <c r="C460" s="1" t="n">
        <v>2</v>
      </c>
      <c r="D460" s="24" t="s">
        <v>226</v>
      </c>
      <c r="E460" s="8" t="n">
        <v>630</v>
      </c>
      <c r="F460" s="8" t="s">
        <v>110</v>
      </c>
      <c r="G460" s="9" t="n">
        <v>5755.87</v>
      </c>
      <c r="H460" s="9" t="n">
        <v>6560.61</v>
      </c>
      <c r="I460" s="9" t="n">
        <v>6500</v>
      </c>
      <c r="J460" s="9" t="n">
        <v>3005</v>
      </c>
      <c r="K460" s="9" t="n">
        <v>2800</v>
      </c>
      <c r="L460" s="9" t="n">
        <f aca="false">K460</f>
        <v>2800</v>
      </c>
      <c r="M460" s="9" t="n">
        <f aca="false">L460</f>
        <v>2800</v>
      </c>
    </row>
    <row r="461" customFormat="false" ht="12.8" hidden="false" customHeight="false" outlineLevel="0" collapsed="false">
      <c r="A461" s="1" t="n">
        <v>7</v>
      </c>
      <c r="B461" s="1" t="n">
        <v>1</v>
      </c>
      <c r="C461" s="1" t="n">
        <v>2</v>
      </c>
      <c r="D461" s="45" t="s">
        <v>8</v>
      </c>
      <c r="E461" s="10" t="n">
        <v>41</v>
      </c>
      <c r="F461" s="10" t="s">
        <v>10</v>
      </c>
      <c r="G461" s="11" t="n">
        <f aca="false">SUM(G460:G460)</f>
        <v>5755.87</v>
      </c>
      <c r="H461" s="11" t="n">
        <f aca="false">SUM(H460:H460)</f>
        <v>6560.61</v>
      </c>
      <c r="I461" s="11" t="n">
        <f aca="false">SUM(I460:I460)</f>
        <v>6500</v>
      </c>
      <c r="J461" s="11" t="n">
        <f aca="false">SUM(J460:J460)</f>
        <v>3005</v>
      </c>
      <c r="K461" s="11" t="n">
        <f aca="false">SUM(K460:K460)</f>
        <v>2800</v>
      </c>
      <c r="L461" s="11" t="n">
        <f aca="false">SUM(L460:L460)</f>
        <v>2800</v>
      </c>
      <c r="M461" s="11" t="n">
        <f aca="false">SUM(M460:M460)</f>
        <v>2800</v>
      </c>
    </row>
    <row r="463" customFormat="false" ht="12.8" hidden="false" customHeight="false" outlineLevel="0" collapsed="false">
      <c r="E463" s="28" t="s">
        <v>43</v>
      </c>
      <c r="F463" s="12" t="s">
        <v>230</v>
      </c>
      <c r="G463" s="29" t="n">
        <v>4917.42</v>
      </c>
      <c r="H463" s="29" t="n">
        <v>4812.72</v>
      </c>
      <c r="I463" s="29" t="n">
        <v>5000</v>
      </c>
      <c r="J463" s="29" t="n">
        <v>658</v>
      </c>
      <c r="K463" s="29" t="n">
        <v>500</v>
      </c>
      <c r="L463" s="29" t="n">
        <f aca="false">K463</f>
        <v>500</v>
      </c>
      <c r="M463" s="30" t="n">
        <f aca="false">L463</f>
        <v>500</v>
      </c>
    </row>
    <row r="464" customFormat="false" ht="12.8" hidden="false" customHeight="false" outlineLevel="0" collapsed="false">
      <c r="E464" s="36"/>
      <c r="F464" s="47" t="s">
        <v>231</v>
      </c>
      <c r="G464" s="38"/>
      <c r="H464" s="38" t="n">
        <v>1747.89</v>
      </c>
      <c r="I464" s="38" t="n">
        <v>1500</v>
      </c>
      <c r="J464" s="38" t="n">
        <v>2347</v>
      </c>
      <c r="K464" s="38" t="n">
        <v>2300</v>
      </c>
      <c r="L464" s="38" t="n">
        <f aca="false">K464</f>
        <v>2300</v>
      </c>
      <c r="M464" s="39" t="n">
        <f aca="false">L464</f>
        <v>2300</v>
      </c>
    </row>
    <row r="466" customFormat="false" ht="12.8" hidden="false" customHeight="false" outlineLevel="0" collapsed="false">
      <c r="D466" s="20" t="s">
        <v>232</v>
      </c>
      <c r="E466" s="20"/>
      <c r="F466" s="20"/>
      <c r="G466" s="20"/>
      <c r="H466" s="20"/>
      <c r="I466" s="20"/>
      <c r="J466" s="20"/>
      <c r="K466" s="20"/>
      <c r="L466" s="20"/>
      <c r="M466" s="20"/>
    </row>
    <row r="467" customFormat="false" ht="12.8" hidden="false" customHeight="false" outlineLevel="0" collapsed="false">
      <c r="D467" s="6" t="s">
        <v>20</v>
      </c>
      <c r="E467" s="6" t="s">
        <v>21</v>
      </c>
      <c r="F467" s="6" t="s">
        <v>22</v>
      </c>
      <c r="G467" s="6" t="s">
        <v>1</v>
      </c>
      <c r="H467" s="6" t="s">
        <v>2</v>
      </c>
      <c r="I467" s="6" t="s">
        <v>3</v>
      </c>
      <c r="J467" s="6" t="s">
        <v>4</v>
      </c>
      <c r="K467" s="6" t="s">
        <v>5</v>
      </c>
      <c r="L467" s="6" t="s">
        <v>6</v>
      </c>
      <c r="M467" s="6" t="s">
        <v>7</v>
      </c>
    </row>
    <row r="468" customFormat="false" ht="12.8" hidden="false" customHeight="false" outlineLevel="0" collapsed="false">
      <c r="A468" s="1" t="n">
        <v>7</v>
      </c>
      <c r="B468" s="1" t="n">
        <v>2</v>
      </c>
      <c r="D468" s="62" t="s">
        <v>233</v>
      </c>
      <c r="E468" s="8" t="n">
        <v>640</v>
      </c>
      <c r="F468" s="8" t="s">
        <v>111</v>
      </c>
      <c r="G468" s="9" t="n">
        <v>1317.12</v>
      </c>
      <c r="H468" s="9" t="n">
        <v>540.96</v>
      </c>
      <c r="I468" s="9" t="n">
        <v>500</v>
      </c>
      <c r="J468" s="9" t="n">
        <v>1058</v>
      </c>
      <c r="K468" s="25" t="n">
        <f aca="false">príjmy!H92</f>
        <v>1060</v>
      </c>
      <c r="L468" s="9" t="n">
        <f aca="false">K468</f>
        <v>1060</v>
      </c>
      <c r="M468" s="9" t="n">
        <f aca="false">L468</f>
        <v>1060</v>
      </c>
    </row>
    <row r="469" customFormat="false" ht="12.8" hidden="false" customHeight="false" outlineLevel="0" collapsed="false">
      <c r="A469" s="1" t="n">
        <v>7</v>
      </c>
      <c r="B469" s="1" t="n">
        <v>2</v>
      </c>
      <c r="D469" s="82" t="s">
        <v>234</v>
      </c>
      <c r="E469" s="8" t="n">
        <v>630</v>
      </c>
      <c r="F469" s="8" t="s">
        <v>110</v>
      </c>
      <c r="G469" s="9" t="n">
        <v>742</v>
      </c>
      <c r="H469" s="9" t="n">
        <v>493</v>
      </c>
      <c r="I469" s="9" t="n">
        <v>300</v>
      </c>
      <c r="J469" s="9" t="n">
        <v>772</v>
      </c>
      <c r="K469" s="25" t="n">
        <f aca="false">príjmy!H87-2500</f>
        <v>600</v>
      </c>
      <c r="L469" s="9" t="n">
        <f aca="false">K469</f>
        <v>600</v>
      </c>
      <c r="M469" s="9" t="n">
        <f aca="false">L469</f>
        <v>600</v>
      </c>
    </row>
    <row r="470" customFormat="false" ht="12.8" hidden="false" customHeight="false" outlineLevel="0" collapsed="false">
      <c r="A470" s="1" t="n">
        <v>7</v>
      </c>
      <c r="B470" s="1" t="n">
        <v>2</v>
      </c>
      <c r="D470" s="56" t="s">
        <v>8</v>
      </c>
      <c r="E470" s="57" t="n">
        <v>111</v>
      </c>
      <c r="F470" s="57" t="s">
        <v>114</v>
      </c>
      <c r="G470" s="58" t="n">
        <f aca="false">SUM(G468:G469)</f>
        <v>2059.12</v>
      </c>
      <c r="H470" s="58" t="n">
        <f aca="false">SUM(H468:H469)</f>
        <v>1033.96</v>
      </c>
      <c r="I470" s="58" t="n">
        <f aca="false">SUM(I468:I469)</f>
        <v>800</v>
      </c>
      <c r="J470" s="58" t="n">
        <f aca="false">SUM(J468:J469)</f>
        <v>1830</v>
      </c>
      <c r="K470" s="58" t="n">
        <f aca="false">SUM(K468:K469)</f>
        <v>1660</v>
      </c>
      <c r="L470" s="58" t="n">
        <f aca="false">SUM(L468:L469)</f>
        <v>1660</v>
      </c>
      <c r="M470" s="58" t="n">
        <f aca="false">SUM(M468:M469)</f>
        <v>1660</v>
      </c>
    </row>
    <row r="471" customFormat="false" ht="12.8" hidden="false" customHeight="false" outlineLevel="0" collapsed="false">
      <c r="A471" s="1" t="n">
        <v>7</v>
      </c>
      <c r="B471" s="1" t="n">
        <v>2</v>
      </c>
      <c r="D471" s="83" t="s">
        <v>233</v>
      </c>
      <c r="E471" s="8" t="n">
        <v>640</v>
      </c>
      <c r="F471" s="8" t="s">
        <v>111</v>
      </c>
      <c r="G471" s="9" t="n">
        <v>3400</v>
      </c>
      <c r="H471" s="9" t="n">
        <v>4850</v>
      </c>
      <c r="I471" s="9" t="n">
        <v>3250</v>
      </c>
      <c r="J471" s="9" t="n">
        <v>2900</v>
      </c>
      <c r="K471" s="9" t="n">
        <v>3000</v>
      </c>
      <c r="L471" s="9" t="n">
        <f aca="false">K471</f>
        <v>3000</v>
      </c>
      <c r="M471" s="9" t="n">
        <f aca="false">L471</f>
        <v>3000</v>
      </c>
    </row>
    <row r="472" customFormat="false" ht="12.8" hidden="false" customHeight="false" outlineLevel="0" collapsed="false">
      <c r="A472" s="1" t="n">
        <v>7</v>
      </c>
      <c r="B472" s="1" t="n">
        <v>2</v>
      </c>
      <c r="D472" s="82" t="s">
        <v>234</v>
      </c>
      <c r="E472" s="8" t="n">
        <v>640</v>
      </c>
      <c r="F472" s="8" t="s">
        <v>111</v>
      </c>
      <c r="G472" s="9" t="n">
        <v>150</v>
      </c>
      <c r="H472" s="9" t="n">
        <v>0</v>
      </c>
      <c r="I472" s="9" t="n">
        <v>0</v>
      </c>
      <c r="J472" s="9" t="n">
        <v>0</v>
      </c>
      <c r="K472" s="9" t="n">
        <v>0</v>
      </c>
      <c r="L472" s="9" t="n">
        <f aca="false">K472</f>
        <v>0</v>
      </c>
      <c r="M472" s="9" t="n">
        <f aca="false">L472</f>
        <v>0</v>
      </c>
    </row>
    <row r="473" customFormat="false" ht="12.8" hidden="false" customHeight="false" outlineLevel="0" collapsed="false">
      <c r="A473" s="1" t="n">
        <v>7</v>
      </c>
      <c r="B473" s="1" t="n">
        <v>2</v>
      </c>
      <c r="D473" s="56" t="s">
        <v>8</v>
      </c>
      <c r="E473" s="57" t="n">
        <v>41</v>
      </c>
      <c r="F473" s="57" t="s">
        <v>10</v>
      </c>
      <c r="G473" s="58" t="n">
        <f aca="false">SUM(G471:G472)</f>
        <v>3550</v>
      </c>
      <c r="H473" s="58" t="n">
        <f aca="false">SUM(H471:H472)</f>
        <v>4850</v>
      </c>
      <c r="I473" s="58" t="n">
        <f aca="false">SUM(I471:I472)</f>
        <v>3250</v>
      </c>
      <c r="J473" s="58" t="n">
        <f aca="false">SUM(J471:J472)</f>
        <v>2900</v>
      </c>
      <c r="K473" s="58" t="n">
        <f aca="false">SUM(K471:K472)</f>
        <v>3000</v>
      </c>
      <c r="L473" s="58" t="n">
        <f aca="false">SUM(L471:L472)</f>
        <v>3000</v>
      </c>
      <c r="M473" s="58" t="n">
        <f aca="false">SUM(M471:M472)</f>
        <v>3000</v>
      </c>
    </row>
    <row r="474" customFormat="false" ht="12.8" hidden="false" customHeight="false" outlineLevel="0" collapsed="false">
      <c r="A474" s="1" t="n">
        <v>7</v>
      </c>
      <c r="B474" s="1" t="n">
        <v>2</v>
      </c>
      <c r="D474" s="12"/>
      <c r="E474" s="13"/>
      <c r="F474" s="10" t="s">
        <v>103</v>
      </c>
      <c r="G474" s="11" t="n">
        <f aca="false">G470+G473</f>
        <v>5609.12</v>
      </c>
      <c r="H474" s="11" t="n">
        <f aca="false">H470+H473</f>
        <v>5883.96</v>
      </c>
      <c r="I474" s="11" t="n">
        <f aca="false">I470+I473</f>
        <v>4050</v>
      </c>
      <c r="J474" s="11" t="n">
        <f aca="false">J470+J473</f>
        <v>4730</v>
      </c>
      <c r="K474" s="11" t="n">
        <f aca="false">K470+K473</f>
        <v>4660</v>
      </c>
      <c r="L474" s="11" t="n">
        <f aca="false">L470+L473</f>
        <v>4660</v>
      </c>
      <c r="M474" s="11" t="n">
        <f aca="false">M470+M473</f>
        <v>4660</v>
      </c>
    </row>
    <row r="476" customFormat="false" ht="12.8" hidden="false" customHeight="false" outlineLevel="0" collapsed="false">
      <c r="D476" s="14" t="s">
        <v>235</v>
      </c>
      <c r="E476" s="14"/>
      <c r="F476" s="14"/>
      <c r="G476" s="14"/>
      <c r="H476" s="14"/>
      <c r="I476" s="14"/>
      <c r="J476" s="14"/>
      <c r="K476" s="14"/>
      <c r="L476" s="14"/>
      <c r="M476" s="14"/>
    </row>
    <row r="477" customFormat="false" ht="12.8" hidden="false" customHeight="false" outlineLevel="0" collapsed="false">
      <c r="D477" s="5"/>
      <c r="E477" s="5"/>
      <c r="F477" s="5"/>
      <c r="G477" s="6" t="s">
        <v>1</v>
      </c>
      <c r="H477" s="6" t="s">
        <v>2</v>
      </c>
      <c r="I477" s="6" t="s">
        <v>3</v>
      </c>
      <c r="J477" s="6" t="s">
        <v>4</v>
      </c>
      <c r="K477" s="6" t="s">
        <v>5</v>
      </c>
      <c r="L477" s="6" t="s">
        <v>6</v>
      </c>
      <c r="M477" s="6" t="s">
        <v>7</v>
      </c>
    </row>
    <row r="478" customFormat="false" ht="12.8" hidden="false" customHeight="false" outlineLevel="0" collapsed="false">
      <c r="A478" s="1" t="n">
        <v>8</v>
      </c>
      <c r="D478" s="15" t="s">
        <v>8</v>
      </c>
      <c r="E478" s="16" t="n">
        <v>111</v>
      </c>
      <c r="F478" s="16" t="s">
        <v>90</v>
      </c>
      <c r="G478" s="17" t="n">
        <f aca="false">G502+G538+G572</f>
        <v>10000</v>
      </c>
      <c r="H478" s="17" t="n">
        <f aca="false">H502+H538+H572</f>
        <v>50000</v>
      </c>
      <c r="I478" s="17" t="n">
        <f aca="false">I502+I528+I538+I572</f>
        <v>1505300</v>
      </c>
      <c r="J478" s="17" t="n">
        <f aca="false">J502+J538+J572</f>
        <v>0</v>
      </c>
      <c r="K478" s="17" t="n">
        <f aca="false">K502+K528+K538+K560+K572</f>
        <v>1689000</v>
      </c>
      <c r="L478" s="17" t="n">
        <f aca="false">L502+L538+L572</f>
        <v>0</v>
      </c>
      <c r="M478" s="17" t="n">
        <f aca="false">M502+M538+M572</f>
        <v>0</v>
      </c>
    </row>
    <row r="479" customFormat="false" ht="12.8" hidden="false" customHeight="false" outlineLevel="0" collapsed="false">
      <c r="A479" s="1" t="n">
        <v>8</v>
      </c>
      <c r="D479" s="15"/>
      <c r="E479" s="16" t="n">
        <v>41</v>
      </c>
      <c r="F479" s="16" t="s">
        <v>10</v>
      </c>
      <c r="G479" s="17" t="n">
        <f aca="false">G485+G503+G516+G529+G539+G561+G573+G584</f>
        <v>12262.35</v>
      </c>
      <c r="H479" s="17" t="n">
        <f aca="false">H485+H503+H516+H529+H539+H561+H573+H584</f>
        <v>279817.53</v>
      </c>
      <c r="I479" s="17" t="n">
        <f aca="false">I485+I503+I529+I539+I561+I573+I584</f>
        <v>409903</v>
      </c>
      <c r="J479" s="17" t="n">
        <f aca="false">J485+J503+J516+J529+J539+J561+J573+J584</f>
        <v>275897</v>
      </c>
      <c r="K479" s="17" t="n">
        <f aca="false">K485+K503+K516+K529+K539+K561+K573+K584</f>
        <v>687000</v>
      </c>
      <c r="L479" s="17" t="n">
        <f aca="false">L485+L503+L516+L529+L539+L561+L573+L584</f>
        <v>368492</v>
      </c>
      <c r="M479" s="17" t="n">
        <f aca="false">M485+M503+M516+M529+M539+M561+M573+M584</f>
        <v>357464</v>
      </c>
    </row>
    <row r="480" customFormat="false" ht="12.8" hidden="false" customHeight="false" outlineLevel="0" collapsed="false">
      <c r="A480" s="1" t="n">
        <v>8</v>
      </c>
      <c r="D480" s="15"/>
      <c r="E480" s="16" t="n">
        <v>52</v>
      </c>
      <c r="F480" s="16" t="s">
        <v>15</v>
      </c>
      <c r="G480" s="17" t="n">
        <f aca="false">G486</f>
        <v>0</v>
      </c>
      <c r="H480" s="17" t="n">
        <f aca="false">H486</f>
        <v>0</v>
      </c>
      <c r="I480" s="17" t="n">
        <f aca="false">I486</f>
        <v>60000</v>
      </c>
      <c r="J480" s="17" t="n">
        <f aca="false">J486</f>
        <v>0</v>
      </c>
      <c r="K480" s="17" t="n">
        <f aca="false">K486</f>
        <v>0</v>
      </c>
      <c r="L480" s="17" t="n">
        <f aca="false">L486</f>
        <v>0</v>
      </c>
      <c r="M480" s="17" t="n">
        <f aca="false">M486</f>
        <v>0</v>
      </c>
    </row>
    <row r="481" customFormat="false" ht="12.8" hidden="false" customHeight="false" outlineLevel="0" collapsed="false">
      <c r="A481" s="1" t="n">
        <v>8</v>
      </c>
      <c r="D481" s="12"/>
      <c r="E481" s="13"/>
      <c r="F481" s="18" t="s">
        <v>103</v>
      </c>
      <c r="G481" s="19" t="n">
        <f aca="false">SUM(G478:G480)</f>
        <v>22262.35</v>
      </c>
      <c r="H481" s="19" t="n">
        <f aca="false">SUM(H478:H480)</f>
        <v>329817.53</v>
      </c>
      <c r="I481" s="19" t="n">
        <f aca="false">SUM(I478:I480)</f>
        <v>1975203</v>
      </c>
      <c r="J481" s="19" t="n">
        <f aca="false">SUM(J478:J480)</f>
        <v>275897</v>
      </c>
      <c r="K481" s="19" t="n">
        <f aca="false">SUM(K478:K480)</f>
        <v>2376000</v>
      </c>
      <c r="L481" s="19" t="n">
        <f aca="false">SUM(L478:L480)</f>
        <v>368492</v>
      </c>
      <c r="M481" s="19" t="n">
        <f aca="false">SUM(M478:M480)</f>
        <v>357464</v>
      </c>
    </row>
    <row r="483" customFormat="false" ht="12.8" hidden="false" customHeight="false" outlineLevel="0" collapsed="false">
      <c r="D483" s="20" t="s">
        <v>236</v>
      </c>
      <c r="E483" s="20"/>
      <c r="F483" s="20"/>
      <c r="G483" s="20"/>
      <c r="H483" s="20"/>
      <c r="I483" s="20"/>
      <c r="J483" s="20"/>
      <c r="K483" s="20"/>
      <c r="L483" s="20"/>
      <c r="M483" s="20"/>
    </row>
    <row r="484" customFormat="false" ht="12.8" hidden="false" customHeight="false" outlineLevel="0" collapsed="false">
      <c r="D484" s="84"/>
      <c r="E484" s="6"/>
      <c r="F484" s="6"/>
      <c r="G484" s="6" t="s">
        <v>1</v>
      </c>
      <c r="H484" s="6" t="s">
        <v>2</v>
      </c>
      <c r="I484" s="6" t="s">
        <v>3</v>
      </c>
      <c r="J484" s="6" t="s">
        <v>4</v>
      </c>
      <c r="K484" s="6" t="s">
        <v>5</v>
      </c>
      <c r="L484" s="6" t="s">
        <v>6</v>
      </c>
      <c r="M484" s="6" t="s">
        <v>7</v>
      </c>
    </row>
    <row r="485" customFormat="false" ht="12.8" hidden="false" customHeight="false" outlineLevel="0" collapsed="false">
      <c r="A485" s="1" t="n">
        <v>8</v>
      </c>
      <c r="B485" s="1" t="n">
        <v>1</v>
      </c>
      <c r="D485" s="21" t="s">
        <v>8</v>
      </c>
      <c r="E485" s="8" t="n">
        <v>41</v>
      </c>
      <c r="F485" s="8" t="s">
        <v>10</v>
      </c>
      <c r="G485" s="9" t="n">
        <f aca="false">G490</f>
        <v>1081.99</v>
      </c>
      <c r="H485" s="9" t="n">
        <v>85530.76</v>
      </c>
      <c r="I485" s="9" t="n">
        <v>75000</v>
      </c>
      <c r="J485" s="9" t="n">
        <f aca="false">J490+J496</f>
        <v>153044</v>
      </c>
      <c r="K485" s="9" t="n">
        <f aca="false">K490+K497</f>
        <v>59000</v>
      </c>
      <c r="L485" s="9" t="n">
        <v>0</v>
      </c>
      <c r="M485" s="9" t="n">
        <f aca="false">L485</f>
        <v>0</v>
      </c>
    </row>
    <row r="486" customFormat="false" ht="12.8" hidden="false" customHeight="false" outlineLevel="0" collapsed="false">
      <c r="A486" s="1" t="n">
        <v>8</v>
      </c>
      <c r="B486" s="1" t="n">
        <v>1</v>
      </c>
      <c r="D486" s="21"/>
      <c r="E486" s="8" t="n">
        <v>52</v>
      </c>
      <c r="F486" s="8" t="s">
        <v>15</v>
      </c>
      <c r="G486" s="9" t="n">
        <v>0</v>
      </c>
      <c r="H486" s="9" t="n">
        <v>0</v>
      </c>
      <c r="I486" s="9" t="n">
        <v>60000</v>
      </c>
      <c r="J486" s="9" t="n">
        <v>0</v>
      </c>
      <c r="K486" s="9" t="n">
        <v>0</v>
      </c>
      <c r="L486" s="9" t="n">
        <v>0</v>
      </c>
      <c r="M486" s="9" t="n">
        <f aca="false">L486</f>
        <v>0</v>
      </c>
    </row>
    <row r="487" customFormat="false" ht="12.8" hidden="false" customHeight="false" outlineLevel="0" collapsed="false">
      <c r="A487" s="1" t="n">
        <v>8</v>
      </c>
      <c r="B487" s="1" t="n">
        <v>1</v>
      </c>
      <c r="D487" s="12"/>
      <c r="E487" s="13"/>
      <c r="F487" s="10" t="s">
        <v>103</v>
      </c>
      <c r="G487" s="11" t="n">
        <f aca="false">SUM(G485:G486)</f>
        <v>1081.99</v>
      </c>
      <c r="H487" s="11" t="n">
        <f aca="false">SUM(H485:H486)</f>
        <v>85530.76</v>
      </c>
      <c r="I487" s="11" t="n">
        <f aca="false">SUM(I485:I486)</f>
        <v>135000</v>
      </c>
      <c r="J487" s="11" t="n">
        <f aca="false">SUM(J485:J486)</f>
        <v>153044</v>
      </c>
      <c r="K487" s="11" t="n">
        <f aca="false">SUM(K485:K486)</f>
        <v>59000</v>
      </c>
      <c r="L487" s="11" t="n">
        <f aca="false">SUM(L485:L486)</f>
        <v>0</v>
      </c>
      <c r="M487" s="11" t="n">
        <f aca="false">SUM(M485:M486)</f>
        <v>0</v>
      </c>
    </row>
    <row r="489" customFormat="false" ht="12.8" hidden="false" customHeight="false" outlineLevel="0" collapsed="false">
      <c r="D489" s="1" t="s">
        <v>43</v>
      </c>
    </row>
    <row r="490" customFormat="false" ht="12.8" hidden="false" customHeight="false" outlineLevel="0" collapsed="false">
      <c r="D490" s="21" t="s">
        <v>237</v>
      </c>
      <c r="E490" s="52" t="s">
        <v>238</v>
      </c>
      <c r="F490" s="53"/>
      <c r="G490" s="54" t="n">
        <v>1081.99</v>
      </c>
      <c r="H490" s="54" t="n">
        <f aca="false">SUM(H491:H494)</f>
        <v>55630.76</v>
      </c>
      <c r="I490" s="54" t="n">
        <v>45000</v>
      </c>
      <c r="J490" s="54" t="n">
        <f aca="false">SUM(J491:J494)</f>
        <v>63104</v>
      </c>
      <c r="K490" s="54" t="n">
        <f aca="false">SUM(K491:K495)</f>
        <v>48000</v>
      </c>
      <c r="L490" s="54"/>
      <c r="M490" s="55"/>
    </row>
    <row r="491" customFormat="false" ht="12.8" hidden="false" customHeight="false" outlineLevel="0" collapsed="false">
      <c r="D491" s="21"/>
      <c r="E491" s="52" t="s">
        <v>239</v>
      </c>
      <c r="F491" s="53"/>
      <c r="G491" s="54"/>
      <c r="H491" s="54" t="n">
        <v>1914.06</v>
      </c>
      <c r="I491" s="54" t="n">
        <v>5000</v>
      </c>
      <c r="J491" s="54"/>
      <c r="K491" s="54"/>
      <c r="L491" s="54"/>
      <c r="M491" s="55"/>
    </row>
    <row r="492" customFormat="false" ht="12.8" hidden="false" customHeight="false" outlineLevel="0" collapsed="false">
      <c r="D492" s="21"/>
      <c r="E492" s="52" t="s">
        <v>240</v>
      </c>
      <c r="F492" s="53"/>
      <c r="G492" s="54"/>
      <c r="H492" s="54" t="n">
        <f aca="false">300+51801.09</f>
        <v>52101.09</v>
      </c>
      <c r="I492" s="54"/>
      <c r="J492" s="54"/>
      <c r="K492" s="54"/>
      <c r="L492" s="54"/>
      <c r="M492" s="55"/>
    </row>
    <row r="493" customFormat="false" ht="12.8" hidden="false" customHeight="false" outlineLevel="0" collapsed="false">
      <c r="D493" s="21"/>
      <c r="E493" s="52" t="s">
        <v>241</v>
      </c>
      <c r="F493" s="53"/>
      <c r="G493" s="54"/>
      <c r="H493" s="54"/>
      <c r="I493" s="54" t="n">
        <v>10000</v>
      </c>
      <c r="J493" s="54" t="n">
        <v>13648</v>
      </c>
      <c r="K493" s="54"/>
      <c r="L493" s="54"/>
      <c r="M493" s="55"/>
    </row>
    <row r="494" customFormat="false" ht="12.8" hidden="false" customHeight="false" outlineLevel="0" collapsed="false">
      <c r="D494" s="21"/>
      <c r="E494" s="52" t="s">
        <v>242</v>
      </c>
      <c r="F494" s="53"/>
      <c r="G494" s="54"/>
      <c r="H494" s="54" t="n">
        <f aca="false">180+1435.61</f>
        <v>1615.61</v>
      </c>
      <c r="I494" s="54" t="n">
        <v>30000</v>
      </c>
      <c r="J494" s="54" t="n">
        <v>49456</v>
      </c>
      <c r="K494" s="54"/>
      <c r="L494" s="54"/>
      <c r="M494" s="55"/>
    </row>
    <row r="495" customFormat="false" ht="12.8" hidden="false" customHeight="false" outlineLevel="0" collapsed="false">
      <c r="D495" s="21"/>
      <c r="E495" s="52" t="s">
        <v>243</v>
      </c>
      <c r="F495" s="53"/>
      <c r="G495" s="54"/>
      <c r="H495" s="54"/>
      <c r="I495" s="54"/>
      <c r="J495" s="54"/>
      <c r="K495" s="54" t="n">
        <v>48000</v>
      </c>
      <c r="L495" s="54"/>
      <c r="M495" s="55"/>
    </row>
    <row r="496" customFormat="false" ht="12.8" hidden="false" customHeight="false" outlineLevel="0" collapsed="false">
      <c r="D496" s="21"/>
      <c r="E496" s="52" t="s">
        <v>244</v>
      </c>
      <c r="F496" s="53"/>
      <c r="G496" s="54"/>
      <c r="H496" s="54"/>
      <c r="I496" s="54" t="n">
        <v>90000</v>
      </c>
      <c r="J496" s="54" t="n">
        <v>89940</v>
      </c>
      <c r="K496" s="54"/>
      <c r="L496" s="54"/>
      <c r="M496" s="55"/>
    </row>
    <row r="497" customFormat="false" ht="12.8" hidden="false" customHeight="false" outlineLevel="0" collapsed="false">
      <c r="D497" s="21"/>
      <c r="E497" s="52" t="s">
        <v>245</v>
      </c>
      <c r="F497" s="53"/>
      <c r="G497" s="54"/>
      <c r="H497" s="54"/>
      <c r="I497" s="54"/>
      <c r="J497" s="54"/>
      <c r="K497" s="54" t="n">
        <v>11000</v>
      </c>
      <c r="L497" s="54"/>
      <c r="M497" s="55"/>
    </row>
    <row r="498" customFormat="false" ht="12.8" hidden="false" customHeight="false" outlineLevel="0" collapsed="false">
      <c r="D498" s="21"/>
      <c r="E498" s="52" t="s">
        <v>246</v>
      </c>
      <c r="F498" s="53"/>
      <c r="G498" s="54"/>
      <c r="H498" s="54" t="n">
        <v>29900</v>
      </c>
      <c r="I498" s="54"/>
      <c r="J498" s="54"/>
      <c r="K498" s="54"/>
      <c r="L498" s="54"/>
      <c r="M498" s="55"/>
    </row>
    <row r="500" customFormat="false" ht="12.8" hidden="false" customHeight="false" outlineLevel="0" collapsed="false">
      <c r="D500" s="20" t="s">
        <v>247</v>
      </c>
      <c r="E500" s="20"/>
      <c r="F500" s="20"/>
      <c r="G500" s="20"/>
      <c r="H500" s="20"/>
      <c r="I500" s="20"/>
      <c r="J500" s="20"/>
      <c r="K500" s="20"/>
      <c r="L500" s="20"/>
      <c r="M500" s="20"/>
    </row>
    <row r="501" customFormat="false" ht="12.8" hidden="false" customHeight="false" outlineLevel="0" collapsed="false">
      <c r="D501" s="84"/>
      <c r="E501" s="6"/>
      <c r="F501" s="6"/>
      <c r="G501" s="6" t="s">
        <v>1</v>
      </c>
      <c r="H501" s="6" t="s">
        <v>2</v>
      </c>
      <c r="I501" s="6" t="s">
        <v>3</v>
      </c>
      <c r="J501" s="6" t="s">
        <v>4</v>
      </c>
      <c r="K501" s="6" t="s">
        <v>5</v>
      </c>
      <c r="L501" s="6" t="s">
        <v>6</v>
      </c>
      <c r="M501" s="6" t="s">
        <v>7</v>
      </c>
    </row>
    <row r="502" customFormat="false" ht="12.8" hidden="false" customHeight="false" outlineLevel="0" collapsed="false">
      <c r="A502" s="1" t="n">
        <v>8</v>
      </c>
      <c r="B502" s="1" t="n">
        <v>2</v>
      </c>
      <c r="D502" s="85" t="s">
        <v>8</v>
      </c>
      <c r="E502" s="8" t="n">
        <v>111</v>
      </c>
      <c r="F502" s="8" t="s">
        <v>114</v>
      </c>
      <c r="G502" s="9" t="n">
        <v>0</v>
      </c>
      <c r="H502" s="9" t="n">
        <v>50000</v>
      </c>
      <c r="I502" s="9" t="n">
        <f aca="false">417300</f>
        <v>417300</v>
      </c>
      <c r="J502" s="9" t="n">
        <v>0</v>
      </c>
      <c r="K502" s="9" t="n">
        <f aca="false">258000+390000+113000</f>
        <v>761000</v>
      </c>
      <c r="L502" s="9" t="n">
        <v>0</v>
      </c>
      <c r="M502" s="9" t="n">
        <v>0</v>
      </c>
    </row>
    <row r="503" customFormat="false" ht="12.8" hidden="false" customHeight="false" outlineLevel="0" collapsed="false">
      <c r="A503" s="1" t="n">
        <v>8</v>
      </c>
      <c r="B503" s="1" t="n">
        <v>2</v>
      </c>
      <c r="D503" s="85" t="s">
        <v>8</v>
      </c>
      <c r="E503" s="8" t="n">
        <v>41</v>
      </c>
      <c r="F503" s="8" t="s">
        <v>10</v>
      </c>
      <c r="G503" s="9" t="n">
        <f aca="false">SUM(G507:G512)</f>
        <v>2196</v>
      </c>
      <c r="H503" s="9" t="n">
        <f aca="false">SUM(H507:H512)-H502</f>
        <v>35244.74</v>
      </c>
      <c r="I503" s="9" t="n">
        <f aca="false">SUM(I507:I512)-I502</f>
        <v>58431</v>
      </c>
      <c r="J503" s="9" t="n">
        <f aca="false">SUM(J507:J512)</f>
        <v>8138</v>
      </c>
      <c r="K503" s="9" t="n">
        <f aca="false">SUM(K507:K512)-K502</f>
        <v>152000</v>
      </c>
      <c r="L503" s="9" t="n">
        <v>0</v>
      </c>
      <c r="M503" s="9" t="n">
        <f aca="false">SUM(M507:M512)</f>
        <v>0</v>
      </c>
    </row>
    <row r="504" customFormat="false" ht="12.8" hidden="false" customHeight="false" outlineLevel="0" collapsed="false">
      <c r="A504" s="1" t="n">
        <v>8</v>
      </c>
      <c r="B504" s="1" t="n">
        <v>2</v>
      </c>
      <c r="D504" s="12"/>
      <c r="E504" s="13"/>
      <c r="F504" s="10" t="s">
        <v>103</v>
      </c>
      <c r="G504" s="11" t="n">
        <f aca="false">SUM(G502:G503)</f>
        <v>2196</v>
      </c>
      <c r="H504" s="11" t="n">
        <f aca="false">SUM(H502:H503)</f>
        <v>85244.74</v>
      </c>
      <c r="I504" s="11" t="n">
        <f aca="false">SUM(I502:I503)</f>
        <v>475731</v>
      </c>
      <c r="J504" s="11" t="n">
        <f aca="false">SUM(J502:J503)</f>
        <v>8138</v>
      </c>
      <c r="K504" s="11" t="n">
        <f aca="false">SUM(K502:K503)</f>
        <v>913000</v>
      </c>
      <c r="L504" s="11" t="n">
        <f aca="false">SUM(L502:L503)</f>
        <v>0</v>
      </c>
      <c r="M504" s="11" t="n">
        <f aca="false">SUM(M502:M503)</f>
        <v>0</v>
      </c>
    </row>
    <row r="506" customFormat="false" ht="12.8" hidden="false" customHeight="false" outlineLevel="0" collapsed="false">
      <c r="D506" s="1" t="s">
        <v>43</v>
      </c>
    </row>
    <row r="507" customFormat="false" ht="12.8" hidden="false" customHeight="false" outlineLevel="0" collapsed="false">
      <c r="D507" s="21" t="s">
        <v>248</v>
      </c>
      <c r="E507" s="52" t="s">
        <v>249</v>
      </c>
      <c r="F507" s="53"/>
      <c r="G507" s="54"/>
      <c r="H507" s="54" t="n">
        <v>11009.2</v>
      </c>
      <c r="I507" s="86" t="n">
        <f aca="false">417300+20865</f>
        <v>438165</v>
      </c>
      <c r="J507" s="54"/>
      <c r="K507" s="86" t="n">
        <f aca="false">390000+25000</f>
        <v>415000</v>
      </c>
      <c r="L507" s="54"/>
      <c r="M507" s="55"/>
    </row>
    <row r="508" customFormat="false" ht="12.8" hidden="false" customHeight="false" outlineLevel="0" collapsed="false">
      <c r="D508" s="21"/>
      <c r="E508" s="52" t="s">
        <v>250</v>
      </c>
      <c r="F508" s="53"/>
      <c r="G508" s="54" t="n">
        <v>2196</v>
      </c>
      <c r="H508" s="54"/>
      <c r="I508" s="54" t="n">
        <v>10000</v>
      </c>
      <c r="J508" s="54" t="n">
        <v>7640</v>
      </c>
      <c r="K508" s="54" t="n">
        <f aca="false">258000+87000</f>
        <v>345000</v>
      </c>
      <c r="L508" s="54"/>
      <c r="M508" s="55"/>
    </row>
    <row r="509" customFormat="false" ht="12.8" hidden="false" customHeight="false" outlineLevel="0" collapsed="false">
      <c r="D509" s="21"/>
      <c r="E509" s="52" t="s">
        <v>251</v>
      </c>
      <c r="F509" s="53"/>
      <c r="G509" s="54"/>
      <c r="H509" s="54"/>
      <c r="I509" s="54"/>
      <c r="J509" s="54"/>
      <c r="K509" s="54"/>
      <c r="L509" s="54"/>
      <c r="M509" s="55"/>
    </row>
    <row r="510" customFormat="false" ht="12.8" hidden="false" customHeight="false" outlineLevel="0" collapsed="false">
      <c r="D510" s="21"/>
      <c r="E510" s="87" t="s">
        <v>252</v>
      </c>
      <c r="F510" s="53"/>
      <c r="G510" s="54"/>
      <c r="H510" s="54" t="n">
        <v>73737.54</v>
      </c>
      <c r="I510" s="54"/>
      <c r="J510" s="54"/>
      <c r="K510" s="54"/>
      <c r="L510" s="54"/>
      <c r="M510" s="55"/>
    </row>
    <row r="511" customFormat="false" ht="12.8" hidden="false" customHeight="false" outlineLevel="0" collapsed="false">
      <c r="D511" s="21"/>
      <c r="E511" s="87" t="s">
        <v>253</v>
      </c>
      <c r="F511" s="53"/>
      <c r="G511" s="54"/>
      <c r="H511" s="54" t="n">
        <v>498</v>
      </c>
      <c r="I511" s="54" t="n">
        <v>27566</v>
      </c>
      <c r="J511" s="54" t="n">
        <v>498</v>
      </c>
      <c r="K511" s="54" t="n">
        <f aca="false">113000+30000</f>
        <v>143000</v>
      </c>
      <c r="L511" s="54"/>
      <c r="M511" s="55"/>
    </row>
    <row r="512" customFormat="false" ht="12.8" hidden="false" customHeight="false" outlineLevel="0" collapsed="false">
      <c r="D512" s="21"/>
      <c r="E512" s="87" t="s">
        <v>254</v>
      </c>
      <c r="F512" s="53"/>
      <c r="G512" s="54"/>
      <c r="H512" s="54"/>
      <c r="I512" s="54"/>
      <c r="J512" s="54"/>
      <c r="K512" s="54" t="n">
        <v>10000</v>
      </c>
      <c r="L512" s="54"/>
      <c r="M512" s="55"/>
    </row>
    <row r="514" customFormat="false" ht="12.8" hidden="false" customHeight="false" outlineLevel="0" collapsed="false">
      <c r="D514" s="20" t="s">
        <v>255</v>
      </c>
      <c r="E514" s="20"/>
      <c r="F514" s="20"/>
      <c r="G514" s="20"/>
      <c r="H514" s="20"/>
      <c r="I514" s="20"/>
      <c r="J514" s="20"/>
      <c r="K514" s="20"/>
      <c r="L514" s="20"/>
      <c r="M514" s="20"/>
    </row>
    <row r="515" customFormat="false" ht="12.8" hidden="false" customHeight="false" outlineLevel="0" collapsed="false">
      <c r="D515" s="84"/>
      <c r="E515" s="6"/>
      <c r="F515" s="6"/>
      <c r="G515" s="6" t="s">
        <v>1</v>
      </c>
      <c r="H515" s="6" t="s">
        <v>2</v>
      </c>
      <c r="I515" s="6" t="s">
        <v>3</v>
      </c>
      <c r="J515" s="6" t="s">
        <v>4</v>
      </c>
      <c r="K515" s="6" t="s">
        <v>5</v>
      </c>
      <c r="L515" s="6" t="s">
        <v>6</v>
      </c>
      <c r="M515" s="6" t="s">
        <v>7</v>
      </c>
    </row>
    <row r="516" customFormat="false" ht="12.8" hidden="false" customHeight="false" outlineLevel="0" collapsed="false">
      <c r="A516" s="1" t="n">
        <v>8</v>
      </c>
      <c r="B516" s="1" t="n">
        <v>3</v>
      </c>
      <c r="D516" s="85" t="s">
        <v>8</v>
      </c>
      <c r="E516" s="8" t="n">
        <v>41</v>
      </c>
      <c r="F516" s="8" t="s">
        <v>10</v>
      </c>
      <c r="G516" s="9" t="n">
        <f aca="false">SUM(G520:G524)</f>
        <v>360.81</v>
      </c>
      <c r="H516" s="9" t="n">
        <f aca="false">SUM(H520:H524)</f>
        <v>18466</v>
      </c>
      <c r="I516" s="9" t="n">
        <f aca="false">SUM(I520:I524)</f>
        <v>0</v>
      </c>
      <c r="J516" s="9" t="n">
        <f aca="false">SUM(J520:J524)</f>
        <v>0</v>
      </c>
      <c r="K516" s="9" t="n">
        <f aca="false">SUM(K520:K524)</f>
        <v>55000</v>
      </c>
      <c r="L516" s="9" t="n">
        <f aca="false">SUM(L520:L524)</f>
        <v>368492</v>
      </c>
      <c r="M516" s="9" t="n">
        <f aca="false">SUM(M520:M524)</f>
        <v>0</v>
      </c>
    </row>
    <row r="517" customFormat="false" ht="12.8" hidden="false" customHeight="false" outlineLevel="0" collapsed="false">
      <c r="A517" s="1" t="n">
        <v>8</v>
      </c>
      <c r="B517" s="1" t="n">
        <v>3</v>
      </c>
      <c r="D517" s="12"/>
      <c r="E517" s="13"/>
      <c r="F517" s="10" t="s">
        <v>103</v>
      </c>
      <c r="G517" s="11" t="n">
        <f aca="false">SUM(G516:G516)</f>
        <v>360.81</v>
      </c>
      <c r="H517" s="11" t="n">
        <f aca="false">SUM(H516:H516)</f>
        <v>18466</v>
      </c>
      <c r="I517" s="11" t="n">
        <f aca="false">SUM(I516:I516)</f>
        <v>0</v>
      </c>
      <c r="J517" s="11" t="n">
        <f aca="false">SUM(J516:J516)</f>
        <v>0</v>
      </c>
      <c r="K517" s="11" t="n">
        <f aca="false">SUM(K516:K516)</f>
        <v>55000</v>
      </c>
      <c r="L517" s="11" t="n">
        <f aca="false">SUM(L516:L516)</f>
        <v>368492</v>
      </c>
      <c r="M517" s="11" t="n">
        <f aca="false">SUM(M516:M516)</f>
        <v>0</v>
      </c>
    </row>
    <row r="519" customFormat="false" ht="12.8" hidden="false" customHeight="false" outlineLevel="0" collapsed="false">
      <c r="D519" s="1" t="s">
        <v>43</v>
      </c>
    </row>
    <row r="520" customFormat="false" ht="12.8" hidden="false" customHeight="false" outlineLevel="0" collapsed="false">
      <c r="D520" s="21" t="s">
        <v>256</v>
      </c>
      <c r="E520" s="52" t="s">
        <v>257</v>
      </c>
      <c r="F520" s="53"/>
      <c r="G520" s="54"/>
      <c r="H520" s="54"/>
      <c r="I520" s="54"/>
      <c r="J520" s="54"/>
      <c r="K520" s="54" t="n">
        <v>55000</v>
      </c>
      <c r="L520" s="54"/>
      <c r="M520" s="55"/>
    </row>
    <row r="521" customFormat="false" ht="12.8" hidden="false" customHeight="false" outlineLevel="0" collapsed="false">
      <c r="D521" s="21"/>
      <c r="E521" s="52" t="s">
        <v>258</v>
      </c>
      <c r="F521" s="53"/>
      <c r="G521" s="54" t="n">
        <v>32</v>
      </c>
      <c r="H521" s="54"/>
      <c r="I521" s="54"/>
      <c r="J521" s="54"/>
      <c r="K521" s="54"/>
      <c r="L521" s="54"/>
      <c r="M521" s="55"/>
    </row>
    <row r="522" customFormat="false" ht="12.8" hidden="false" customHeight="false" outlineLevel="0" collapsed="false">
      <c r="D522" s="21"/>
      <c r="E522" s="52" t="s">
        <v>259</v>
      </c>
      <c r="F522" s="53"/>
      <c r="G522" s="54" t="n">
        <v>328.81</v>
      </c>
      <c r="H522" s="54"/>
      <c r="I522" s="54"/>
      <c r="J522" s="54"/>
      <c r="K522" s="54"/>
      <c r="L522" s="54"/>
      <c r="M522" s="55"/>
    </row>
    <row r="523" customFormat="false" ht="12.8" hidden="false" customHeight="false" outlineLevel="0" collapsed="false">
      <c r="D523" s="21"/>
      <c r="E523" s="52" t="s">
        <v>260</v>
      </c>
      <c r="F523" s="53"/>
      <c r="G523" s="54"/>
      <c r="H523" s="54"/>
      <c r="I523" s="54"/>
      <c r="J523" s="54"/>
      <c r="K523" s="54"/>
      <c r="L523" s="54" t="n">
        <v>368492</v>
      </c>
      <c r="M523" s="55"/>
    </row>
    <row r="524" customFormat="false" ht="12.8" hidden="false" customHeight="false" outlineLevel="0" collapsed="false">
      <c r="D524" s="21"/>
      <c r="E524" s="52" t="s">
        <v>261</v>
      </c>
      <c r="F524" s="53"/>
      <c r="G524" s="54"/>
      <c r="H524" s="54" t="n">
        <v>18466</v>
      </c>
      <c r="I524" s="54"/>
      <c r="J524" s="54"/>
      <c r="K524" s="54"/>
      <c r="L524" s="54"/>
      <c r="M524" s="55"/>
    </row>
    <row r="526" customFormat="false" ht="12.8" hidden="false" customHeight="false" outlineLevel="0" collapsed="false">
      <c r="D526" s="20" t="s">
        <v>262</v>
      </c>
      <c r="E526" s="20"/>
      <c r="F526" s="20"/>
      <c r="G526" s="20"/>
      <c r="H526" s="20"/>
      <c r="I526" s="20"/>
      <c r="J526" s="20"/>
      <c r="K526" s="20"/>
      <c r="L526" s="20"/>
      <c r="M526" s="20"/>
    </row>
    <row r="527" customFormat="false" ht="12.8" hidden="false" customHeight="false" outlineLevel="0" collapsed="false">
      <c r="D527" s="84"/>
      <c r="E527" s="6"/>
      <c r="F527" s="6"/>
      <c r="G527" s="6" t="s">
        <v>1</v>
      </c>
      <c r="H527" s="6" t="s">
        <v>2</v>
      </c>
      <c r="I527" s="6" t="s">
        <v>3</v>
      </c>
      <c r="J527" s="6" t="s">
        <v>4</v>
      </c>
      <c r="K527" s="6" t="s">
        <v>5</v>
      </c>
      <c r="L527" s="6" t="s">
        <v>6</v>
      </c>
      <c r="M527" s="6" t="s">
        <v>7</v>
      </c>
    </row>
    <row r="528" customFormat="false" ht="12.8" hidden="false" customHeight="false" outlineLevel="0" collapsed="false">
      <c r="D528" s="85" t="s">
        <v>8</v>
      </c>
      <c r="E528" s="8" t="n">
        <v>111</v>
      </c>
      <c r="F528" s="8" t="s">
        <v>90</v>
      </c>
      <c r="G528" s="9" t="n">
        <f aca="false">SUM(G532:G532)</f>
        <v>0</v>
      </c>
      <c r="H528" s="9" t="n">
        <f aca="false">SUM(H532:H532)</f>
        <v>0</v>
      </c>
      <c r="I528" s="9" t="n">
        <v>888000</v>
      </c>
      <c r="J528" s="9" t="n">
        <v>0</v>
      </c>
      <c r="K528" s="9" t="n">
        <v>888000</v>
      </c>
      <c r="L528" s="9" t="n">
        <f aca="false">SUM(L532:L532)</f>
        <v>0</v>
      </c>
      <c r="M528" s="9" t="n">
        <f aca="false">SUM(M532:M532)</f>
        <v>0</v>
      </c>
    </row>
    <row r="529" customFormat="false" ht="12.8" hidden="false" customHeight="false" outlineLevel="0" collapsed="false">
      <c r="A529" s="1" t="n">
        <v>8</v>
      </c>
      <c r="B529" s="1" t="n">
        <v>4</v>
      </c>
      <c r="D529" s="85" t="s">
        <v>8</v>
      </c>
      <c r="E529" s="8" t="n">
        <v>41</v>
      </c>
      <c r="F529" s="8" t="s">
        <v>10</v>
      </c>
      <c r="G529" s="9" t="n">
        <f aca="false">SUM(G533:G533)</f>
        <v>1320</v>
      </c>
      <c r="H529" s="9" t="n">
        <v>8528</v>
      </c>
      <c r="I529" s="9" t="n">
        <f aca="false">SUM(I533:I533)-I528+I534</f>
        <v>55472</v>
      </c>
      <c r="J529" s="9" t="n">
        <v>5790</v>
      </c>
      <c r="K529" s="9" t="n">
        <f aca="false">SUM(K533:K534)-K528</f>
        <v>60000</v>
      </c>
      <c r="L529" s="9" t="n">
        <f aca="false">SUM(L533:L533)</f>
        <v>0</v>
      </c>
      <c r="M529" s="9" t="n">
        <f aca="false">SUM(M533:M533)</f>
        <v>0</v>
      </c>
    </row>
    <row r="530" customFormat="false" ht="12.8" hidden="false" customHeight="false" outlineLevel="0" collapsed="false">
      <c r="A530" s="1" t="n">
        <v>8</v>
      </c>
      <c r="B530" s="1" t="n">
        <v>4</v>
      </c>
      <c r="D530" s="12"/>
      <c r="E530" s="13"/>
      <c r="F530" s="10" t="s">
        <v>103</v>
      </c>
      <c r="G530" s="11" t="n">
        <f aca="false">SUM(G528:G529)</f>
        <v>1320</v>
      </c>
      <c r="H530" s="11" t="n">
        <f aca="false">SUM(H528:H529)</f>
        <v>8528</v>
      </c>
      <c r="I530" s="11" t="n">
        <f aca="false">SUM(I528:I529)</f>
        <v>943472</v>
      </c>
      <c r="J530" s="11" t="n">
        <f aca="false">SUM(J528:J529)</f>
        <v>5790</v>
      </c>
      <c r="K530" s="11" t="n">
        <f aca="false">SUM(K528:K529)</f>
        <v>948000</v>
      </c>
      <c r="L530" s="11" t="n">
        <f aca="false">SUM(L529:L529)</f>
        <v>0</v>
      </c>
      <c r="M530" s="11" t="n">
        <f aca="false">SUM(M529:M529)</f>
        <v>0</v>
      </c>
    </row>
    <row r="532" customFormat="false" ht="12.8" hidden="false" customHeight="false" outlineLevel="0" collapsed="false">
      <c r="D532" s="1" t="s">
        <v>43</v>
      </c>
    </row>
    <row r="533" customFormat="false" ht="12.8" hidden="false" customHeight="false" outlineLevel="0" collapsed="false">
      <c r="D533" s="21" t="s">
        <v>263</v>
      </c>
      <c r="E533" s="28" t="s">
        <v>80</v>
      </c>
      <c r="F533" s="12"/>
      <c r="G533" s="29" t="n">
        <v>1320</v>
      </c>
      <c r="H533" s="29" t="n">
        <v>8528</v>
      </c>
      <c r="I533" s="29" t="n">
        <f aca="false">888000+45472</f>
        <v>933472</v>
      </c>
      <c r="J533" s="29" t="n">
        <v>5790</v>
      </c>
      <c r="K533" s="29" t="n">
        <f aca="false">888000+50000</f>
        <v>938000</v>
      </c>
      <c r="L533" s="29"/>
      <c r="M533" s="30"/>
    </row>
    <row r="534" customFormat="false" ht="12.8" hidden="false" customHeight="false" outlineLevel="0" collapsed="false">
      <c r="D534" s="21"/>
      <c r="E534" s="36" t="s">
        <v>264</v>
      </c>
      <c r="F534" s="47"/>
      <c r="G534" s="38"/>
      <c r="H534" s="38"/>
      <c r="I534" s="38" t="n">
        <f aca="false">10000</f>
        <v>10000</v>
      </c>
      <c r="J534" s="38"/>
      <c r="K534" s="38" t="n">
        <f aca="false">10000</f>
        <v>10000</v>
      </c>
      <c r="L534" s="38"/>
      <c r="M534" s="39"/>
    </row>
    <row r="536" customFormat="false" ht="12.8" hidden="false" customHeight="false" outlineLevel="0" collapsed="false">
      <c r="D536" s="20" t="s">
        <v>265</v>
      </c>
      <c r="E536" s="20"/>
      <c r="F536" s="20"/>
      <c r="G536" s="20"/>
      <c r="H536" s="20"/>
      <c r="I536" s="20"/>
      <c r="J536" s="20"/>
      <c r="K536" s="20"/>
      <c r="L536" s="20"/>
      <c r="M536" s="20"/>
    </row>
    <row r="537" customFormat="false" ht="12.8" hidden="false" customHeight="false" outlineLevel="0" collapsed="false">
      <c r="D537" s="84"/>
      <c r="E537" s="6"/>
      <c r="F537" s="6"/>
      <c r="G537" s="6" t="s">
        <v>1</v>
      </c>
      <c r="H537" s="6" t="s">
        <v>2</v>
      </c>
      <c r="I537" s="6" t="s">
        <v>3</v>
      </c>
      <c r="J537" s="6" t="s">
        <v>4</v>
      </c>
      <c r="K537" s="6" t="s">
        <v>5</v>
      </c>
      <c r="L537" s="6" t="s">
        <v>6</v>
      </c>
      <c r="M537" s="6" t="s">
        <v>7</v>
      </c>
    </row>
    <row r="538" customFormat="false" ht="12.8" hidden="false" customHeight="false" outlineLevel="0" collapsed="false">
      <c r="A538" s="1" t="n">
        <v>8</v>
      </c>
      <c r="B538" s="1" t="n">
        <v>5</v>
      </c>
      <c r="D538" s="21" t="s">
        <v>8</v>
      </c>
      <c r="E538" s="8" t="n">
        <v>111</v>
      </c>
      <c r="F538" s="8" t="s">
        <v>90</v>
      </c>
      <c r="G538" s="9" t="n">
        <f aca="false">G555</f>
        <v>10000</v>
      </c>
      <c r="H538" s="9" t="n">
        <v>0</v>
      </c>
      <c r="I538" s="9" t="n">
        <v>0</v>
      </c>
      <c r="J538" s="9" t="n">
        <v>0</v>
      </c>
      <c r="K538" s="9" t="n">
        <f aca="false">30000</f>
        <v>30000</v>
      </c>
      <c r="L538" s="9" t="n">
        <f aca="false">L551</f>
        <v>0</v>
      </c>
      <c r="M538" s="9" t="n">
        <v>0</v>
      </c>
    </row>
    <row r="539" customFormat="false" ht="12.8" hidden="false" customHeight="false" outlineLevel="0" collapsed="false">
      <c r="A539" s="1" t="n">
        <v>8</v>
      </c>
      <c r="B539" s="1" t="n">
        <v>5</v>
      </c>
      <c r="D539" s="21"/>
      <c r="E539" s="8" t="n">
        <v>41</v>
      </c>
      <c r="F539" s="8" t="s">
        <v>10</v>
      </c>
      <c r="G539" s="9" t="n">
        <f aca="false">G543+G545+G556</f>
        <v>2933.84</v>
      </c>
      <c r="H539" s="9" t="n">
        <f aca="false">SUM(H543:H556)</f>
        <v>107956.32</v>
      </c>
      <c r="I539" s="9" t="n">
        <f aca="false">SUM(I543:I556)</f>
        <v>141000</v>
      </c>
      <c r="J539" s="9" t="n">
        <f aca="false">SUM(J543:J556)</f>
        <v>103975</v>
      </c>
      <c r="K539" s="9" t="n">
        <f aca="false">SUM(K543:K556)-K538</f>
        <v>261000</v>
      </c>
      <c r="L539" s="9" t="n">
        <f aca="false">SUM(L543:L556)</f>
        <v>0</v>
      </c>
      <c r="M539" s="9" t="n">
        <f aca="false">SUM(M543:M556)</f>
        <v>357464</v>
      </c>
    </row>
    <row r="540" customFormat="false" ht="12.8" hidden="false" customHeight="false" outlineLevel="0" collapsed="false">
      <c r="D540" s="12"/>
      <c r="E540" s="13"/>
      <c r="F540" s="10" t="s">
        <v>103</v>
      </c>
      <c r="G540" s="11" t="n">
        <f aca="false">SUM(G538:G539)</f>
        <v>12933.84</v>
      </c>
      <c r="H540" s="11" t="n">
        <f aca="false">SUM(H538:H539)</f>
        <v>107956.32</v>
      </c>
      <c r="I540" s="11" t="n">
        <f aca="false">SUM(I538:I539)</f>
        <v>141000</v>
      </c>
      <c r="J540" s="11" t="n">
        <f aca="false">SUM(J538:J539)</f>
        <v>103975</v>
      </c>
      <c r="K540" s="11" t="n">
        <f aca="false">SUM(K538:K539)</f>
        <v>291000</v>
      </c>
      <c r="L540" s="11" t="n">
        <f aca="false">SUM(L538:L539)</f>
        <v>0</v>
      </c>
      <c r="M540" s="11" t="n">
        <f aca="false">SUM(M538:M539)</f>
        <v>357464</v>
      </c>
    </row>
    <row r="542" customFormat="false" ht="12.8" hidden="false" customHeight="false" outlineLevel="0" collapsed="false">
      <c r="D542" s="1" t="s">
        <v>43</v>
      </c>
    </row>
    <row r="543" customFormat="false" ht="12.8" hidden="false" customHeight="false" outlineLevel="0" collapsed="false">
      <c r="D543" s="21" t="s">
        <v>266</v>
      </c>
      <c r="E543" s="52" t="s">
        <v>267</v>
      </c>
      <c r="F543" s="53"/>
      <c r="G543" s="54" t="n">
        <v>0</v>
      </c>
      <c r="H543" s="54" t="n">
        <v>28371.62</v>
      </c>
      <c r="I543" s="54" t="n">
        <v>70000</v>
      </c>
      <c r="J543" s="54" t="n">
        <v>12371</v>
      </c>
      <c r="K543" s="54" t="n">
        <v>155000</v>
      </c>
      <c r="L543" s="54"/>
      <c r="M543" s="55"/>
    </row>
    <row r="544" customFormat="false" ht="12.8" hidden="false" customHeight="false" outlineLevel="0" collapsed="false">
      <c r="D544" s="21"/>
      <c r="E544" s="52" t="s">
        <v>268</v>
      </c>
      <c r="F544" s="53"/>
      <c r="G544" s="54"/>
      <c r="H544" s="54"/>
      <c r="I544" s="54"/>
      <c r="J544" s="54"/>
      <c r="K544" s="54"/>
      <c r="L544" s="54"/>
      <c r="M544" s="55"/>
    </row>
    <row r="545" customFormat="false" ht="12.8" hidden="false" customHeight="false" outlineLevel="0" collapsed="false">
      <c r="D545" s="21" t="s">
        <v>269</v>
      </c>
      <c r="E545" s="52" t="s">
        <v>270</v>
      </c>
      <c r="F545" s="53"/>
      <c r="G545" s="54"/>
      <c r="H545" s="54" t="n">
        <v>1000</v>
      </c>
      <c r="I545" s="54" t="n">
        <v>1000</v>
      </c>
      <c r="J545" s="54" t="n">
        <v>1830</v>
      </c>
      <c r="K545" s="54"/>
      <c r="L545" s="54"/>
      <c r="M545" s="55"/>
    </row>
    <row r="546" customFormat="false" ht="12.8" hidden="false" customHeight="false" outlineLevel="0" collapsed="false">
      <c r="D546" s="21"/>
      <c r="E546" s="52" t="s">
        <v>271</v>
      </c>
      <c r="F546" s="53"/>
      <c r="G546" s="54" t="n">
        <v>4854.73</v>
      </c>
      <c r="H546" s="54" t="n">
        <v>33005.1</v>
      </c>
      <c r="I546" s="54" t="n">
        <v>30000</v>
      </c>
      <c r="J546" s="54" t="n">
        <v>29510</v>
      </c>
      <c r="K546" s="54"/>
      <c r="L546" s="54"/>
      <c r="M546" s="55"/>
    </row>
    <row r="547" customFormat="false" ht="12.8" hidden="false" customHeight="false" outlineLevel="0" collapsed="false">
      <c r="D547" s="21"/>
      <c r="E547" s="52" t="s">
        <v>272</v>
      </c>
      <c r="F547" s="53"/>
      <c r="G547" s="54"/>
      <c r="H547" s="54"/>
      <c r="I547" s="54" t="n">
        <v>30000</v>
      </c>
      <c r="J547" s="54" t="n">
        <v>26971</v>
      </c>
      <c r="K547" s="54"/>
      <c r="L547" s="54"/>
      <c r="M547" s="55"/>
    </row>
    <row r="548" customFormat="false" ht="12.8" hidden="false" customHeight="false" outlineLevel="0" collapsed="false">
      <c r="D548" s="21"/>
      <c r="E548" s="52" t="s">
        <v>273</v>
      </c>
      <c r="F548" s="53"/>
      <c r="G548" s="54"/>
      <c r="H548" s="54"/>
      <c r="I548" s="54"/>
      <c r="J548" s="54" t="n">
        <v>30000</v>
      </c>
      <c r="K548" s="54" t="n">
        <v>25000</v>
      </c>
      <c r="L548" s="54"/>
      <c r="M548" s="55"/>
    </row>
    <row r="549" customFormat="false" ht="12.8" hidden="false" customHeight="false" outlineLevel="0" collapsed="false">
      <c r="D549" s="21"/>
      <c r="E549" s="52" t="s">
        <v>274</v>
      </c>
      <c r="F549" s="53"/>
      <c r="G549" s="54"/>
      <c r="H549" s="54"/>
      <c r="I549" s="54"/>
      <c r="J549" s="54"/>
      <c r="K549" s="54" t="n">
        <v>10000</v>
      </c>
      <c r="L549" s="54"/>
      <c r="M549" s="55"/>
    </row>
    <row r="550" customFormat="false" ht="12.8" hidden="false" customHeight="false" outlineLevel="0" collapsed="false">
      <c r="D550" s="21"/>
      <c r="E550" s="52" t="s">
        <v>275</v>
      </c>
      <c r="F550" s="53"/>
      <c r="G550" s="54"/>
      <c r="H550" s="54" t="n">
        <v>45579.6</v>
      </c>
      <c r="I550" s="54" t="n">
        <v>10000</v>
      </c>
      <c r="J550" s="54" t="n">
        <v>2693</v>
      </c>
      <c r="K550" s="54" t="n">
        <v>10000</v>
      </c>
      <c r="L550" s="54"/>
      <c r="M550" s="55"/>
    </row>
    <row r="551" customFormat="false" ht="12.8" hidden="false" customHeight="false" outlineLevel="0" collapsed="false">
      <c r="D551" s="21"/>
      <c r="E551" s="52" t="s">
        <v>276</v>
      </c>
      <c r="F551" s="53"/>
      <c r="G551" s="54"/>
      <c r="H551" s="54"/>
      <c r="I551" s="54"/>
      <c r="J551" s="54"/>
      <c r="K551" s="54"/>
      <c r="L551" s="54"/>
      <c r="M551" s="55"/>
    </row>
    <row r="552" customFormat="false" ht="12.8" hidden="false" customHeight="false" outlineLevel="0" collapsed="false">
      <c r="D552" s="21"/>
      <c r="E552" s="52" t="s">
        <v>277</v>
      </c>
      <c r="F552" s="53"/>
      <c r="G552" s="54"/>
      <c r="H552" s="54"/>
      <c r="I552" s="54"/>
      <c r="J552" s="54"/>
      <c r="K552" s="54"/>
      <c r="L552" s="54"/>
      <c r="M552" s="55" t="n">
        <v>357464</v>
      </c>
    </row>
    <row r="553" customFormat="false" ht="12.8" hidden="false" customHeight="false" outlineLevel="0" collapsed="false">
      <c r="D553" s="1" t="s">
        <v>278</v>
      </c>
      <c r="E553" s="52" t="s">
        <v>279</v>
      </c>
      <c r="F553" s="53"/>
      <c r="G553" s="54"/>
      <c r="H553" s="54"/>
      <c r="I553" s="54"/>
      <c r="J553" s="54"/>
      <c r="K553" s="54" t="n">
        <v>5000</v>
      </c>
      <c r="L553" s="54"/>
      <c r="M553" s="55"/>
    </row>
    <row r="554" customFormat="false" ht="12.8" hidden="false" customHeight="false" outlineLevel="0" collapsed="false">
      <c r="D554" s="88" t="s">
        <v>280</v>
      </c>
      <c r="E554" s="52" t="s">
        <v>281</v>
      </c>
      <c r="F554" s="53"/>
      <c r="G554" s="54"/>
      <c r="H554" s="54"/>
      <c r="I554" s="54"/>
      <c r="J554" s="54" t="n">
        <v>600</v>
      </c>
      <c r="K554" s="54" t="n">
        <f aca="false">30000+45000+5000</f>
        <v>80000</v>
      </c>
      <c r="L554" s="54"/>
      <c r="M554" s="55"/>
    </row>
    <row r="555" customFormat="false" ht="12.8" hidden="false" customHeight="false" outlineLevel="0" collapsed="false">
      <c r="D555" s="21" t="s">
        <v>282</v>
      </c>
      <c r="E555" s="52" t="s">
        <v>283</v>
      </c>
      <c r="F555" s="53"/>
      <c r="G555" s="54" t="n">
        <v>10000</v>
      </c>
      <c r="H555" s="54"/>
      <c r="I555" s="54"/>
      <c r="J555" s="54"/>
      <c r="K555" s="54"/>
      <c r="L555" s="54"/>
      <c r="M555" s="55"/>
    </row>
    <row r="556" customFormat="false" ht="12.8" hidden="false" customHeight="false" outlineLevel="0" collapsed="false">
      <c r="D556" s="21"/>
      <c r="E556" s="87" t="s">
        <v>284</v>
      </c>
      <c r="F556" s="53"/>
      <c r="G556" s="53" t="n">
        <v>2933.84</v>
      </c>
      <c r="H556" s="53"/>
      <c r="I556" s="53"/>
      <c r="J556" s="53"/>
      <c r="K556" s="53" t="n">
        <v>6000</v>
      </c>
      <c r="L556" s="53"/>
      <c r="M556" s="89"/>
    </row>
    <row r="558" customFormat="false" ht="12.8" hidden="false" customHeight="false" outlineLevel="0" collapsed="false">
      <c r="D558" s="20" t="s">
        <v>285</v>
      </c>
      <c r="E558" s="20"/>
      <c r="F558" s="20"/>
      <c r="G558" s="20"/>
      <c r="H558" s="20"/>
      <c r="I558" s="20"/>
      <c r="J558" s="20"/>
      <c r="K558" s="20"/>
      <c r="L558" s="20"/>
      <c r="M558" s="20"/>
    </row>
    <row r="559" customFormat="false" ht="12.8" hidden="false" customHeight="false" outlineLevel="0" collapsed="false">
      <c r="D559" s="84"/>
      <c r="E559" s="6"/>
      <c r="F559" s="6"/>
      <c r="G559" s="6" t="s">
        <v>1</v>
      </c>
      <c r="H559" s="6" t="s">
        <v>2</v>
      </c>
      <c r="I559" s="6" t="s">
        <v>3</v>
      </c>
      <c r="J559" s="6" t="s">
        <v>4</v>
      </c>
      <c r="K559" s="6" t="s">
        <v>5</v>
      </c>
      <c r="L559" s="6" t="s">
        <v>6</v>
      </c>
      <c r="M559" s="6" t="s">
        <v>7</v>
      </c>
    </row>
    <row r="560" customFormat="false" ht="12.8" hidden="false" customHeight="false" outlineLevel="0" collapsed="false">
      <c r="D560" s="85" t="s">
        <v>8</v>
      </c>
      <c r="E560" s="8" t="n">
        <v>111</v>
      </c>
      <c r="F560" s="8" t="s">
        <v>114</v>
      </c>
      <c r="G560" s="9" t="n">
        <f aca="false">SUM(G564:G564)</f>
        <v>0</v>
      </c>
      <c r="H560" s="9" t="n">
        <f aca="false">SUM(H564:H567)</f>
        <v>0</v>
      </c>
      <c r="I560" s="9" t="n">
        <v>0</v>
      </c>
      <c r="J560" s="9" t="n">
        <v>0</v>
      </c>
      <c r="K560" s="9" t="n">
        <v>10000</v>
      </c>
      <c r="L560" s="9" t="n">
        <f aca="false">SUM(L564:L564)</f>
        <v>0</v>
      </c>
      <c r="M560" s="9" t="n">
        <f aca="false">SUM(M564:M564)</f>
        <v>0</v>
      </c>
    </row>
    <row r="561" customFormat="false" ht="12.8" hidden="false" customHeight="false" outlineLevel="0" collapsed="false">
      <c r="A561" s="1" t="n">
        <v>8</v>
      </c>
      <c r="B561" s="1" t="n">
        <v>6</v>
      </c>
      <c r="D561" s="85" t="s">
        <v>8</v>
      </c>
      <c r="E561" s="8" t="n">
        <v>41</v>
      </c>
      <c r="F561" s="8" t="s">
        <v>10</v>
      </c>
      <c r="G561" s="9" t="n">
        <f aca="false">SUM(G565:G565)</f>
        <v>400</v>
      </c>
      <c r="H561" s="9" t="n">
        <f aca="false">SUM(H565:H568)</f>
        <v>0</v>
      </c>
      <c r="I561" s="9" t="n">
        <f aca="false">SUM(I565:I568)</f>
        <v>55000</v>
      </c>
      <c r="J561" s="9" t="n">
        <f aca="false">SUM(J565:J568)</f>
        <v>4950</v>
      </c>
      <c r="K561" s="9" t="n">
        <f aca="false">SUM(K565:K568)-K560</f>
        <v>90000</v>
      </c>
      <c r="L561" s="9" t="n">
        <f aca="false">SUM(L565:L565)</f>
        <v>0</v>
      </c>
      <c r="M561" s="9" t="n">
        <f aca="false">SUM(M565:M565)</f>
        <v>0</v>
      </c>
    </row>
    <row r="562" customFormat="false" ht="12.8" hidden="false" customHeight="false" outlineLevel="0" collapsed="false">
      <c r="A562" s="1" t="n">
        <v>8</v>
      </c>
      <c r="B562" s="1" t="n">
        <v>6</v>
      </c>
      <c r="D562" s="12"/>
      <c r="E562" s="13"/>
      <c r="F562" s="10" t="s">
        <v>103</v>
      </c>
      <c r="G562" s="11" t="n">
        <f aca="false">SUM(G560:G561)</f>
        <v>400</v>
      </c>
      <c r="H562" s="11" t="n">
        <f aca="false">SUM(H560:H561)</f>
        <v>0</v>
      </c>
      <c r="I562" s="11" t="n">
        <f aca="false">SUM(I560:I561)</f>
        <v>55000</v>
      </c>
      <c r="J562" s="11" t="n">
        <f aca="false">SUM(J560:J561)</f>
        <v>4950</v>
      </c>
      <c r="K562" s="11" t="n">
        <f aca="false">SUM(K560:K561)</f>
        <v>100000</v>
      </c>
      <c r="L562" s="11" t="n">
        <f aca="false">SUM(L560:L561)</f>
        <v>0</v>
      </c>
      <c r="M562" s="11" t="n">
        <f aca="false">SUM(M560:M561)</f>
        <v>0</v>
      </c>
    </row>
    <row r="564" customFormat="false" ht="12.8" hidden="false" customHeight="false" outlineLevel="0" collapsed="false">
      <c r="D564" s="1" t="s">
        <v>43</v>
      </c>
    </row>
    <row r="565" customFormat="false" ht="12.8" hidden="false" customHeight="false" outlineLevel="0" collapsed="false">
      <c r="D565" s="21" t="s">
        <v>286</v>
      </c>
      <c r="E565" s="52" t="s">
        <v>287</v>
      </c>
      <c r="F565" s="53"/>
      <c r="G565" s="54" t="n">
        <v>400</v>
      </c>
      <c r="H565" s="54" t="n">
        <v>0</v>
      </c>
      <c r="I565" s="54" t="n">
        <v>5000</v>
      </c>
      <c r="J565" s="54" t="n">
        <v>4950</v>
      </c>
      <c r="K565" s="54"/>
      <c r="L565" s="54"/>
      <c r="M565" s="55"/>
    </row>
    <row r="566" customFormat="false" ht="12.8" hidden="false" customHeight="false" outlineLevel="0" collapsed="false">
      <c r="D566" s="21"/>
      <c r="E566" s="52" t="s">
        <v>288</v>
      </c>
      <c r="F566" s="53"/>
      <c r="G566" s="54"/>
      <c r="H566" s="54"/>
      <c r="I566" s="54" t="n">
        <v>20000</v>
      </c>
      <c r="J566" s="54"/>
      <c r="K566" s="54"/>
      <c r="L566" s="54"/>
      <c r="M566" s="55"/>
    </row>
    <row r="567" customFormat="false" ht="12.8" hidden="false" customHeight="false" outlineLevel="0" collapsed="false">
      <c r="D567" s="21"/>
      <c r="E567" s="52" t="s">
        <v>289</v>
      </c>
      <c r="F567" s="53"/>
      <c r="G567" s="54"/>
      <c r="H567" s="54"/>
      <c r="I567" s="54" t="n">
        <v>20000</v>
      </c>
      <c r="J567" s="54"/>
      <c r="K567" s="54"/>
      <c r="L567" s="54"/>
      <c r="M567" s="55"/>
    </row>
    <row r="568" customFormat="false" ht="12.8" hidden="false" customHeight="false" outlineLevel="0" collapsed="false">
      <c r="D568" s="21"/>
      <c r="E568" s="52" t="s">
        <v>290</v>
      </c>
      <c r="F568" s="53"/>
      <c r="G568" s="54"/>
      <c r="H568" s="54" t="n">
        <v>0</v>
      </c>
      <c r="I568" s="54" t="n">
        <v>10000</v>
      </c>
      <c r="J568" s="54"/>
      <c r="K568" s="54" t="n">
        <v>100000</v>
      </c>
      <c r="L568" s="54"/>
      <c r="M568" s="55"/>
    </row>
    <row r="570" customFormat="false" ht="12.8" hidden="false" customHeight="false" outlineLevel="0" collapsed="false">
      <c r="D570" s="20" t="s">
        <v>291</v>
      </c>
      <c r="E570" s="20"/>
      <c r="F570" s="20"/>
      <c r="G570" s="20"/>
      <c r="H570" s="20"/>
      <c r="I570" s="20"/>
      <c r="J570" s="20"/>
      <c r="K570" s="20"/>
      <c r="L570" s="20"/>
      <c r="M570" s="20"/>
    </row>
    <row r="571" customFormat="false" ht="12.8" hidden="false" customHeight="false" outlineLevel="0" collapsed="false">
      <c r="D571" s="84"/>
      <c r="E571" s="6"/>
      <c r="F571" s="6"/>
      <c r="G571" s="6" t="s">
        <v>1</v>
      </c>
      <c r="H571" s="6" t="s">
        <v>2</v>
      </c>
      <c r="I571" s="6" t="s">
        <v>3</v>
      </c>
      <c r="J571" s="6" t="s">
        <v>4</v>
      </c>
      <c r="K571" s="6" t="s">
        <v>5</v>
      </c>
      <c r="L571" s="6" t="s">
        <v>6</v>
      </c>
      <c r="M571" s="6" t="s">
        <v>7</v>
      </c>
    </row>
    <row r="572" customFormat="false" ht="12.8" hidden="false" customHeight="false" outlineLevel="0" collapsed="false">
      <c r="A572" s="1" t="n">
        <v>8</v>
      </c>
      <c r="B572" s="1" t="n">
        <v>7</v>
      </c>
      <c r="D572" s="21" t="s">
        <v>8</v>
      </c>
      <c r="E572" s="8" t="n">
        <v>111</v>
      </c>
      <c r="F572" s="8" t="s">
        <v>90</v>
      </c>
      <c r="G572" s="9" t="n">
        <v>0</v>
      </c>
      <c r="H572" s="9" t="n">
        <v>0</v>
      </c>
      <c r="I572" s="9" t="n">
        <v>200000</v>
      </c>
      <c r="J572" s="9" t="n">
        <v>0</v>
      </c>
      <c r="K572" s="9" t="n">
        <v>0</v>
      </c>
      <c r="L572" s="9" t="n">
        <v>0</v>
      </c>
      <c r="M572" s="9" t="n">
        <v>0</v>
      </c>
    </row>
    <row r="573" customFormat="false" ht="12.8" hidden="false" customHeight="false" outlineLevel="0" collapsed="false">
      <c r="A573" s="1" t="n">
        <v>8</v>
      </c>
      <c r="B573" s="1" t="n">
        <v>7</v>
      </c>
      <c r="D573" s="21"/>
      <c r="E573" s="8" t="n">
        <v>41</v>
      </c>
      <c r="F573" s="8" t="s">
        <v>10</v>
      </c>
      <c r="G573" s="9" t="n">
        <f aca="false">G577+G578</f>
        <v>3534.61</v>
      </c>
      <c r="H573" s="9" t="n">
        <f aca="false">SUM(H577:H580)</f>
        <v>20971.71</v>
      </c>
      <c r="I573" s="9" t="n">
        <f aca="false">SUM(I577:I580)-I572</f>
        <v>15000</v>
      </c>
      <c r="J573" s="9" t="n">
        <f aca="false">SUM(J577:J580)</f>
        <v>0</v>
      </c>
      <c r="K573" s="9" t="n">
        <f aca="false">SUM(K577:K580)-K572</f>
        <v>0</v>
      </c>
      <c r="L573" s="9" t="n">
        <f aca="false">SUM(L577:L580)</f>
        <v>0</v>
      </c>
      <c r="M573" s="9" t="n">
        <f aca="false">SUM(M577:M580)</f>
        <v>0</v>
      </c>
    </row>
    <row r="574" customFormat="false" ht="12.8" hidden="false" customHeight="false" outlineLevel="0" collapsed="false">
      <c r="A574" s="1" t="n">
        <v>8</v>
      </c>
      <c r="B574" s="1" t="n">
        <v>7</v>
      </c>
      <c r="D574" s="12"/>
      <c r="E574" s="13"/>
      <c r="F574" s="10" t="s">
        <v>103</v>
      </c>
      <c r="G574" s="11" t="n">
        <f aca="false">SUM(G572:G573)</f>
        <v>3534.61</v>
      </c>
      <c r="H574" s="11" t="n">
        <f aca="false">SUM(H572:H573)</f>
        <v>20971.71</v>
      </c>
      <c r="I574" s="11" t="n">
        <f aca="false">SUM(I572:I573)</f>
        <v>215000</v>
      </c>
      <c r="J574" s="11" t="n">
        <f aca="false">SUM(J572:J573)</f>
        <v>0</v>
      </c>
      <c r="K574" s="11" t="n">
        <f aca="false">SUM(K572:K573)</f>
        <v>0</v>
      </c>
      <c r="L574" s="11" t="n">
        <f aca="false">SUM(L572:L573)</f>
        <v>0</v>
      </c>
      <c r="M574" s="11" t="n">
        <f aca="false">SUM(M572:M573)</f>
        <v>0</v>
      </c>
    </row>
    <row r="576" customFormat="false" ht="12.8" hidden="false" customHeight="false" outlineLevel="0" collapsed="false">
      <c r="D576" s="1" t="s">
        <v>43</v>
      </c>
    </row>
    <row r="577" customFormat="false" ht="12.8" hidden="false" customHeight="false" outlineLevel="0" collapsed="false">
      <c r="D577" s="21" t="s">
        <v>292</v>
      </c>
      <c r="E577" s="52" t="s">
        <v>293</v>
      </c>
      <c r="F577" s="53"/>
      <c r="G577" s="54" t="n">
        <v>2534.61</v>
      </c>
      <c r="H577" s="54" t="n">
        <v>2588.41</v>
      </c>
      <c r="I577" s="54"/>
      <c r="J577" s="54"/>
      <c r="K577" s="54"/>
      <c r="L577" s="54"/>
      <c r="M577" s="55"/>
    </row>
    <row r="578" customFormat="false" ht="12.8" hidden="false" customHeight="false" outlineLevel="0" collapsed="false">
      <c r="D578" s="21"/>
      <c r="E578" s="52" t="s">
        <v>294</v>
      </c>
      <c r="F578" s="53"/>
      <c r="G578" s="54" t="n">
        <v>1000</v>
      </c>
      <c r="H578" s="54"/>
      <c r="I578" s="54"/>
      <c r="J578" s="54"/>
      <c r="K578" s="86"/>
      <c r="L578" s="54"/>
      <c r="M578" s="55"/>
    </row>
    <row r="579" customFormat="false" ht="12.8" hidden="false" customHeight="false" outlineLevel="0" collapsed="false">
      <c r="D579" s="21"/>
      <c r="E579" s="52" t="s">
        <v>295</v>
      </c>
      <c r="F579" s="53"/>
      <c r="G579" s="54"/>
      <c r="H579" s="54"/>
      <c r="I579" s="86" t="n">
        <f aca="false">200000+10000+5000</f>
        <v>215000</v>
      </c>
      <c r="J579" s="54"/>
      <c r="K579" s="86"/>
      <c r="L579" s="54"/>
      <c r="M579" s="55"/>
      <c r="O579" s="90"/>
    </row>
    <row r="580" customFormat="false" ht="12.8" hidden="false" customHeight="false" outlineLevel="0" collapsed="false">
      <c r="D580" s="21"/>
      <c r="E580" s="52" t="s">
        <v>296</v>
      </c>
      <c r="F580" s="53"/>
      <c r="G580" s="54"/>
      <c r="H580" s="54" t="n">
        <v>18383.3</v>
      </c>
      <c r="I580" s="54"/>
      <c r="J580" s="54"/>
      <c r="K580" s="54"/>
      <c r="L580" s="54"/>
      <c r="M580" s="55"/>
    </row>
    <row r="582" customFormat="false" ht="12.8" hidden="false" customHeight="false" outlineLevel="0" collapsed="false">
      <c r="D582" s="20" t="s">
        <v>297</v>
      </c>
      <c r="E582" s="20"/>
      <c r="F582" s="20"/>
      <c r="G582" s="20"/>
      <c r="H582" s="20"/>
      <c r="I582" s="20"/>
      <c r="J582" s="20"/>
      <c r="K582" s="20"/>
      <c r="L582" s="20"/>
      <c r="M582" s="20"/>
    </row>
    <row r="583" customFormat="false" ht="12.8" hidden="false" customHeight="false" outlineLevel="0" collapsed="false">
      <c r="D583" s="84"/>
      <c r="E583" s="6"/>
      <c r="F583" s="6"/>
      <c r="G583" s="6" t="s">
        <v>1</v>
      </c>
      <c r="H583" s="6" t="s">
        <v>2</v>
      </c>
      <c r="I583" s="6" t="s">
        <v>3</v>
      </c>
      <c r="J583" s="6" t="s">
        <v>4</v>
      </c>
      <c r="K583" s="6" t="s">
        <v>5</v>
      </c>
      <c r="L583" s="6" t="s">
        <v>6</v>
      </c>
      <c r="M583" s="6" t="s">
        <v>7</v>
      </c>
    </row>
    <row r="584" customFormat="false" ht="12.8" hidden="false" customHeight="false" outlineLevel="0" collapsed="false">
      <c r="A584" s="1" t="n">
        <v>8</v>
      </c>
      <c r="B584" s="1" t="n">
        <v>8</v>
      </c>
      <c r="D584" s="79" t="s">
        <v>8</v>
      </c>
      <c r="E584" s="8" t="n">
        <v>41</v>
      </c>
      <c r="F584" s="8" t="s">
        <v>10</v>
      </c>
      <c r="G584" s="9" t="n">
        <f aca="false">G588</f>
        <v>435.1</v>
      </c>
      <c r="H584" s="9" t="n">
        <f aca="false">H588</f>
        <v>3120</v>
      </c>
      <c r="I584" s="9" t="n">
        <f aca="false">I588</f>
        <v>10000</v>
      </c>
      <c r="J584" s="9" t="n">
        <f aca="false">J588</f>
        <v>0</v>
      </c>
      <c r="K584" s="9" t="n">
        <v>10000</v>
      </c>
      <c r="L584" s="9" t="n">
        <f aca="false">L588</f>
        <v>0</v>
      </c>
      <c r="M584" s="9" t="n">
        <f aca="false">M588</f>
        <v>0</v>
      </c>
    </row>
    <row r="585" customFormat="false" ht="12.8" hidden="false" customHeight="false" outlineLevel="0" collapsed="false">
      <c r="A585" s="1" t="n">
        <v>8</v>
      </c>
      <c r="B585" s="1" t="n">
        <v>8</v>
      </c>
      <c r="D585" s="12"/>
      <c r="E585" s="13"/>
      <c r="F585" s="10" t="s">
        <v>103</v>
      </c>
      <c r="G585" s="11" t="n">
        <f aca="false">SUM(G584)</f>
        <v>435.1</v>
      </c>
      <c r="H585" s="11" t="n">
        <f aca="false">SUM(H584)</f>
        <v>3120</v>
      </c>
      <c r="I585" s="11" t="n">
        <f aca="false">SUM(I584)</f>
        <v>10000</v>
      </c>
      <c r="J585" s="11" t="n">
        <f aca="false">SUM(J584)</f>
        <v>0</v>
      </c>
      <c r="K585" s="11" t="n">
        <f aca="false">SUM(K584)</f>
        <v>10000</v>
      </c>
      <c r="L585" s="11" t="n">
        <f aca="false">SUM(L584)</f>
        <v>0</v>
      </c>
      <c r="M585" s="11" t="n">
        <f aca="false">SUM(M584)</f>
        <v>0</v>
      </c>
    </row>
    <row r="587" customFormat="false" ht="12.8" hidden="false" customHeight="false" outlineLevel="0" collapsed="false">
      <c r="D587" s="1" t="s">
        <v>43</v>
      </c>
    </row>
    <row r="588" customFormat="false" ht="12.8" hidden="false" customHeight="false" outlineLevel="0" collapsed="false">
      <c r="D588" s="62" t="s">
        <v>298</v>
      </c>
      <c r="E588" s="52" t="s">
        <v>299</v>
      </c>
      <c r="F588" s="53"/>
      <c r="G588" s="54" t="n">
        <v>435.1</v>
      </c>
      <c r="H588" s="54" t="n">
        <v>3120</v>
      </c>
      <c r="I588" s="54" t="n">
        <v>10000</v>
      </c>
      <c r="J588" s="54" t="n">
        <v>0</v>
      </c>
      <c r="K588" s="54" t="n">
        <v>10000</v>
      </c>
      <c r="L588" s="54" t="n">
        <v>0</v>
      </c>
      <c r="M588" s="55" t="n">
        <v>0</v>
      </c>
    </row>
    <row r="590" customFormat="false" ht="12.8" hidden="false" customHeight="false" outlineLevel="0" collapsed="false">
      <c r="D590" s="14" t="s">
        <v>300</v>
      </c>
      <c r="E590" s="14"/>
      <c r="F590" s="14"/>
      <c r="G590" s="14"/>
      <c r="H590" s="14"/>
      <c r="I590" s="14"/>
      <c r="J590" s="14"/>
      <c r="K590" s="14"/>
      <c r="L590" s="14"/>
      <c r="M590" s="14"/>
    </row>
    <row r="591" customFormat="false" ht="12.8" hidden="false" customHeight="false" outlineLevel="0" collapsed="false">
      <c r="D591" s="5"/>
      <c r="E591" s="5"/>
      <c r="F591" s="5"/>
      <c r="G591" s="6" t="s">
        <v>1</v>
      </c>
      <c r="H591" s="6" t="s">
        <v>2</v>
      </c>
      <c r="I591" s="6" t="s">
        <v>3</v>
      </c>
      <c r="J591" s="6" t="s">
        <v>4</v>
      </c>
      <c r="K591" s="6" t="s">
        <v>5</v>
      </c>
      <c r="L591" s="6" t="s">
        <v>6</v>
      </c>
      <c r="M591" s="6" t="s">
        <v>7</v>
      </c>
    </row>
    <row r="592" customFormat="false" ht="12.8" hidden="false" customHeight="false" outlineLevel="0" collapsed="false">
      <c r="A592" s="1" t="n">
        <v>9</v>
      </c>
      <c r="D592" s="49" t="s">
        <v>8</v>
      </c>
      <c r="E592" s="16" t="n">
        <v>41</v>
      </c>
      <c r="F592" s="16" t="s">
        <v>10</v>
      </c>
      <c r="G592" s="17" t="n">
        <f aca="false">G600</f>
        <v>12851.28</v>
      </c>
      <c r="H592" s="17" t="n">
        <f aca="false">H600</f>
        <v>4283.76</v>
      </c>
      <c r="I592" s="17" t="n">
        <f aca="false">I600</f>
        <v>20000</v>
      </c>
      <c r="J592" s="17" t="n">
        <f aca="false">J600</f>
        <v>0</v>
      </c>
      <c r="K592" s="17" t="n">
        <f aca="false">K600</f>
        <v>0</v>
      </c>
      <c r="L592" s="17" t="n">
        <f aca="false">L600</f>
        <v>0</v>
      </c>
      <c r="M592" s="17" t="n">
        <f aca="false">M600</f>
        <v>0</v>
      </c>
    </row>
    <row r="593" customFormat="false" ht="12.8" hidden="false" customHeight="false" outlineLevel="0" collapsed="false">
      <c r="D593" s="49"/>
      <c r="E593" s="16" t="n">
        <v>71</v>
      </c>
      <c r="F593" s="16" t="s">
        <v>11</v>
      </c>
      <c r="G593" s="17" t="n">
        <f aca="false">G602</f>
        <v>0</v>
      </c>
      <c r="H593" s="17" t="n">
        <f aca="false">H602</f>
        <v>0</v>
      </c>
      <c r="I593" s="17" t="n">
        <f aca="false">I602</f>
        <v>0</v>
      </c>
      <c r="J593" s="17" t="n">
        <f aca="false">J602</f>
        <v>0</v>
      </c>
      <c r="K593" s="17" t="n">
        <f aca="false">K602</f>
        <v>16000</v>
      </c>
      <c r="L593" s="17" t="n">
        <f aca="false">L602</f>
        <v>0</v>
      </c>
      <c r="M593" s="17" t="n">
        <f aca="false">M602</f>
        <v>0</v>
      </c>
    </row>
    <row r="594" customFormat="false" ht="12.8" hidden="false" customHeight="false" outlineLevel="0" collapsed="false">
      <c r="A594" s="1" t="n">
        <v>9</v>
      </c>
      <c r="D594" s="12"/>
      <c r="E594" s="13"/>
      <c r="F594" s="18" t="s">
        <v>103</v>
      </c>
      <c r="G594" s="19" t="n">
        <f aca="false">SUM(G592:G593)</f>
        <v>12851.28</v>
      </c>
      <c r="H594" s="19" t="n">
        <f aca="false">SUM(H592:H593)</f>
        <v>4283.76</v>
      </c>
      <c r="I594" s="19" t="n">
        <f aca="false">SUM(I592:I593)</f>
        <v>20000</v>
      </c>
      <c r="J594" s="19" t="n">
        <f aca="false">SUM(J592:J593)</f>
        <v>0</v>
      </c>
      <c r="K594" s="19" t="n">
        <f aca="false">SUM(K592:K593)</f>
        <v>16000</v>
      </c>
      <c r="L594" s="19" t="n">
        <f aca="false">SUM(L592:L593)</f>
        <v>0</v>
      </c>
      <c r="M594" s="19" t="n">
        <f aca="false">SUM(M592:M593)</f>
        <v>0</v>
      </c>
    </row>
    <row r="596" customFormat="false" ht="12.8" hidden="false" customHeight="false" outlineLevel="0" collapsed="false">
      <c r="D596" s="41" t="s">
        <v>301</v>
      </c>
      <c r="E596" s="41"/>
      <c r="F596" s="41"/>
      <c r="G596" s="41"/>
      <c r="H596" s="41"/>
      <c r="I596" s="41"/>
      <c r="J596" s="41"/>
      <c r="K596" s="41"/>
      <c r="L596" s="41"/>
      <c r="M596" s="41"/>
    </row>
    <row r="597" customFormat="false" ht="12.8" hidden="false" customHeight="false" outlineLevel="0" collapsed="false">
      <c r="D597" s="6" t="s">
        <v>20</v>
      </c>
      <c r="E597" s="6" t="s">
        <v>21</v>
      </c>
      <c r="F597" s="6" t="s">
        <v>22</v>
      </c>
      <c r="G597" s="6" t="s">
        <v>1</v>
      </c>
      <c r="H597" s="6" t="s">
        <v>2</v>
      </c>
      <c r="I597" s="6" t="s">
        <v>3</v>
      </c>
      <c r="J597" s="6" t="s">
        <v>4</v>
      </c>
      <c r="K597" s="6" t="s">
        <v>5</v>
      </c>
      <c r="L597" s="6" t="s">
        <v>6</v>
      </c>
      <c r="M597" s="6" t="s">
        <v>7</v>
      </c>
    </row>
    <row r="598" customFormat="false" ht="12.8" hidden="false" customHeight="false" outlineLevel="0" collapsed="false">
      <c r="A598" s="1" t="n">
        <v>9</v>
      </c>
      <c r="B598" s="1" t="n">
        <v>1</v>
      </c>
      <c r="D598" s="24" t="s">
        <v>107</v>
      </c>
      <c r="E598" s="8" t="n">
        <v>650</v>
      </c>
      <c r="F598" s="8" t="s">
        <v>302</v>
      </c>
      <c r="G598" s="9" t="n">
        <v>796.97</v>
      </c>
      <c r="H598" s="9" t="n">
        <v>64.83</v>
      </c>
      <c r="I598" s="9" t="n">
        <v>0</v>
      </c>
      <c r="J598" s="9" t="n">
        <v>0</v>
      </c>
      <c r="K598" s="9" t="n">
        <v>0</v>
      </c>
      <c r="L598" s="9" t="n">
        <v>0</v>
      </c>
      <c r="M598" s="9" t="n">
        <v>0</v>
      </c>
    </row>
    <row r="599" customFormat="false" ht="12.8" hidden="false" customHeight="false" outlineLevel="0" collapsed="false">
      <c r="A599" s="1" t="n">
        <v>9</v>
      </c>
      <c r="B599" s="1" t="n">
        <v>1</v>
      </c>
      <c r="D599" s="24"/>
      <c r="E599" s="8" t="n">
        <v>820</v>
      </c>
      <c r="F599" s="8" t="s">
        <v>303</v>
      </c>
      <c r="G599" s="9" t="n">
        <v>12054.31</v>
      </c>
      <c r="H599" s="9" t="n">
        <v>4218.93</v>
      </c>
      <c r="I599" s="9" t="n">
        <v>20000</v>
      </c>
      <c r="J599" s="9" t="n">
        <v>0</v>
      </c>
      <c r="K599" s="9" t="n">
        <v>0</v>
      </c>
      <c r="L599" s="9" t="n">
        <f aca="false">K599</f>
        <v>0</v>
      </c>
      <c r="M599" s="9" t="n">
        <f aca="false">L599</f>
        <v>0</v>
      </c>
    </row>
    <row r="600" customFormat="false" ht="12.8" hidden="false" customHeight="false" outlineLevel="0" collapsed="false">
      <c r="A600" s="1" t="n">
        <v>9</v>
      </c>
      <c r="B600" s="1" t="n">
        <v>1</v>
      </c>
      <c r="D600" s="56" t="s">
        <v>8</v>
      </c>
      <c r="E600" s="57" t="n">
        <v>41</v>
      </c>
      <c r="F600" s="57" t="s">
        <v>10</v>
      </c>
      <c r="G600" s="58" t="n">
        <f aca="false">SUM(G598:G599)</f>
        <v>12851.28</v>
      </c>
      <c r="H600" s="58" t="n">
        <f aca="false">SUM(H598:H599)</f>
        <v>4283.76</v>
      </c>
      <c r="I600" s="58" t="n">
        <f aca="false">SUM(I598:I599)</f>
        <v>20000</v>
      </c>
      <c r="J600" s="58" t="n">
        <f aca="false">SUM(J598:J599)</f>
        <v>0</v>
      </c>
      <c r="K600" s="58" t="n">
        <f aca="false">SUM(K598:K599)</f>
        <v>0</v>
      </c>
      <c r="L600" s="58" t="n">
        <f aca="false">SUM(L598:L599)</f>
        <v>0</v>
      </c>
      <c r="M600" s="58" t="n">
        <f aca="false">SUM(M598:M599)</f>
        <v>0</v>
      </c>
    </row>
    <row r="601" customFormat="false" ht="12.8" hidden="false" customHeight="false" outlineLevel="0" collapsed="false">
      <c r="D601" s="24" t="s">
        <v>107</v>
      </c>
      <c r="E601" s="8" t="n">
        <v>810</v>
      </c>
      <c r="F601" s="8" t="s">
        <v>304</v>
      </c>
      <c r="G601" s="9" t="n">
        <v>0</v>
      </c>
      <c r="H601" s="9" t="n">
        <v>0</v>
      </c>
      <c r="I601" s="9" t="n">
        <v>0</v>
      </c>
      <c r="J601" s="9" t="n">
        <v>0</v>
      </c>
      <c r="K601" s="9" t="n">
        <v>16000</v>
      </c>
      <c r="L601" s="9" t="n">
        <v>0</v>
      </c>
      <c r="M601" s="9" t="n">
        <v>0</v>
      </c>
    </row>
    <row r="602" customFormat="false" ht="12.8" hidden="false" customHeight="false" outlineLevel="0" collapsed="false">
      <c r="D602" s="56" t="s">
        <v>8</v>
      </c>
      <c r="E602" s="57" t="n">
        <v>71</v>
      </c>
      <c r="F602" s="57" t="s">
        <v>11</v>
      </c>
      <c r="G602" s="58" t="n">
        <f aca="false">SUM(G601:G601)</f>
        <v>0</v>
      </c>
      <c r="H602" s="58" t="n">
        <f aca="false">SUM(H601:H601)</f>
        <v>0</v>
      </c>
      <c r="I602" s="58" t="n">
        <f aca="false">SUM(I601:I601)</f>
        <v>0</v>
      </c>
      <c r="J602" s="58" t="n">
        <f aca="false">SUM(J601:J601)</f>
        <v>0</v>
      </c>
      <c r="K602" s="58" t="n">
        <f aca="false">SUM(K601:K601)</f>
        <v>16000</v>
      </c>
      <c r="L602" s="58" t="n">
        <f aca="false">SUM(L601:L601)</f>
        <v>0</v>
      </c>
      <c r="M602" s="58" t="n">
        <f aca="false">SUM(M601:M601)</f>
        <v>0</v>
      </c>
    </row>
    <row r="603" customFormat="false" ht="12.8" hidden="false" customHeight="false" outlineLevel="0" collapsed="false">
      <c r="D603" s="60"/>
      <c r="E603" s="61"/>
      <c r="F603" s="10" t="s">
        <v>10</v>
      </c>
      <c r="G603" s="11" t="n">
        <f aca="false">SUM(G602:G602)</f>
        <v>0</v>
      </c>
      <c r="H603" s="11" t="n">
        <f aca="false">SUM(H602:H602)</f>
        <v>0</v>
      </c>
      <c r="I603" s="11" t="n">
        <f aca="false">SUM(I602:I602)</f>
        <v>0</v>
      </c>
      <c r="J603" s="11" t="n">
        <f aca="false">SUM(J602:J602)</f>
        <v>0</v>
      </c>
      <c r="K603" s="11" t="n">
        <f aca="false">SUM(K602:K602)</f>
        <v>16000</v>
      </c>
      <c r="L603" s="11" t="n">
        <f aca="false">SUM(L602:L602)</f>
        <v>0</v>
      </c>
      <c r="M603" s="11" t="n">
        <f aca="false">SUM(M602:M602)</f>
        <v>0</v>
      </c>
    </row>
  </sheetData>
  <mergeCells count="70">
    <mergeCell ref="D3:D19"/>
    <mergeCell ref="D22:M22"/>
    <mergeCell ref="D24:D26"/>
    <mergeCell ref="D29:M29"/>
    <mergeCell ref="D31:D33"/>
    <mergeCell ref="D36:M36"/>
    <mergeCell ref="D38:D41"/>
    <mergeCell ref="D46:M46"/>
    <mergeCell ref="D50:D53"/>
    <mergeCell ref="D59:M59"/>
    <mergeCell ref="D61:D63"/>
    <mergeCell ref="D69:M69"/>
    <mergeCell ref="D80:M80"/>
    <mergeCell ref="D82:D85"/>
    <mergeCell ref="D92:M92"/>
    <mergeCell ref="D97:M97"/>
    <mergeCell ref="D99:D101"/>
    <mergeCell ref="D103:D106"/>
    <mergeCell ref="D112:M112"/>
    <mergeCell ref="D116:D117"/>
    <mergeCell ref="D122:M122"/>
    <mergeCell ref="D126:D127"/>
    <mergeCell ref="D135:M135"/>
    <mergeCell ref="D137:D138"/>
    <mergeCell ref="D141:M141"/>
    <mergeCell ref="D143:D145"/>
    <mergeCell ref="D150:D152"/>
    <mergeCell ref="D154:D157"/>
    <mergeCell ref="D159:D160"/>
    <mergeCell ref="D166:D168"/>
    <mergeCell ref="D170:D172"/>
    <mergeCell ref="D180:D181"/>
    <mergeCell ref="D183:D186"/>
    <mergeCell ref="D194:D195"/>
    <mergeCell ref="D200:D203"/>
    <mergeCell ref="D223:D224"/>
    <mergeCell ref="D255:D258"/>
    <mergeCell ref="D263:D265"/>
    <mergeCell ref="D270:D271"/>
    <mergeCell ref="D279:D280"/>
    <mergeCell ref="D288:D289"/>
    <mergeCell ref="D303:D305"/>
    <mergeCell ref="D319:D321"/>
    <mergeCell ref="D326:D328"/>
    <mergeCell ref="D330:D333"/>
    <mergeCell ref="D351:D354"/>
    <mergeCell ref="D373:D374"/>
    <mergeCell ref="D383:D385"/>
    <mergeCell ref="D397:D398"/>
    <mergeCell ref="D426:D428"/>
    <mergeCell ref="D433:D435"/>
    <mergeCell ref="D440:D442"/>
    <mergeCell ref="D444:D447"/>
    <mergeCell ref="D478:D480"/>
    <mergeCell ref="D485:D486"/>
    <mergeCell ref="D490:D498"/>
    <mergeCell ref="D502:D503"/>
    <mergeCell ref="D507:D512"/>
    <mergeCell ref="D520:D524"/>
    <mergeCell ref="D528:D529"/>
    <mergeCell ref="D533:D534"/>
    <mergeCell ref="D538:D539"/>
    <mergeCell ref="D543:D544"/>
    <mergeCell ref="D545:D552"/>
    <mergeCell ref="D555:D556"/>
    <mergeCell ref="D565:D568"/>
    <mergeCell ref="D572:D573"/>
    <mergeCell ref="D577:D580"/>
    <mergeCell ref="D592:D593"/>
    <mergeCell ref="D598:D599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&amp;L&amp;"Arial,Normálne"&amp;10Finančný rozpočet v členení podľa programov&amp;C&amp;"Arial,Normálne"&amp;10Obec Nesluša&amp;R&amp;"Arial,Normálne"&amp;10 2018 - 2020</oddHeader>
    <oddFooter>&amp;L&amp;"Arial,Normálne"&amp;10Príloha č. 1&amp;C&amp;"Arial,Normálne"&amp;10Návrh č. 1&amp;R&amp;"Arial,Normálne"&amp;10 15. 01. 2018</oddFooter>
  </headerFooter>
  <rowBreaks count="12" manualBreakCount="12">
    <brk id="134" man="true" max="16383" min="0"/>
    <brk id="140" man="true" max="16383" min="0"/>
    <brk id="191" man="true" max="16383" min="0"/>
    <brk id="220" man="true" max="16383" min="0"/>
    <brk id="252" man="true" max="16383" min="0"/>
    <brk id="316" man="true" max="16383" min="0"/>
    <brk id="338" man="true" max="16383" min="0"/>
    <brk id="400" man="true" max="16383" min="0"/>
    <brk id="423" man="true" max="16383" min="0"/>
    <brk id="475" man="true" max="16383" min="0"/>
    <brk id="535" man="true" max="16383" min="0"/>
    <brk id="589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9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91" width="16.34"/>
    <col collapsed="false" customWidth="true" hidden="false" outlineLevel="0" max="2" min="2" style="91" width="17.55"/>
    <col collapsed="false" customWidth="true" hidden="false" outlineLevel="0" max="1025" min="3" style="91" width="8.64"/>
  </cols>
  <sheetData>
    <row r="1" customFormat="false" ht="12.8" hidden="false" customHeight="false" outlineLevel="0" collapsed="false">
      <c r="A1" s="91" t="s">
        <v>305</v>
      </c>
      <c r="B1" s="91" t="s">
        <v>306</v>
      </c>
    </row>
    <row r="2" customFormat="false" ht="12.8" hidden="false" customHeight="false" outlineLevel="0" collapsed="false">
      <c r="A2" s="91" t="s">
        <v>1</v>
      </c>
      <c r="B2" s="91" t="s">
        <v>307</v>
      </c>
    </row>
    <row r="3" customFormat="false" ht="12.8" hidden="false" customHeight="false" outlineLevel="0" collapsed="false">
      <c r="A3" s="91" t="s">
        <v>2</v>
      </c>
      <c r="B3" s="91" t="s">
        <v>308</v>
      </c>
    </row>
    <row r="4" customFormat="false" ht="12.8" hidden="false" customHeight="false" outlineLevel="0" collapsed="false">
      <c r="A4" s="91" t="s">
        <v>3</v>
      </c>
      <c r="B4" s="91" t="s">
        <v>309</v>
      </c>
    </row>
    <row r="5" customFormat="false" ht="12.8" hidden="false" customHeight="false" outlineLevel="0" collapsed="false">
      <c r="A5" s="91" t="s">
        <v>4</v>
      </c>
      <c r="B5" s="91" t="s">
        <v>310</v>
      </c>
    </row>
    <row r="6" customFormat="false" ht="12.8" hidden="false" customHeight="false" outlineLevel="0" collapsed="false">
      <c r="A6" s="91" t="s">
        <v>5</v>
      </c>
      <c r="B6" s="91" t="s">
        <v>311</v>
      </c>
    </row>
    <row r="7" customFormat="false" ht="12.8" hidden="false" customHeight="false" outlineLevel="0" collapsed="false">
      <c r="A7" s="91" t="s">
        <v>6</v>
      </c>
      <c r="B7" s="91" t="s">
        <v>312</v>
      </c>
    </row>
    <row r="8" customFormat="false" ht="12.8" hidden="false" customHeight="false" outlineLevel="0" collapsed="false">
      <c r="A8" s="91" t="s">
        <v>7</v>
      </c>
      <c r="B8" s="91" t="s">
        <v>313</v>
      </c>
    </row>
    <row r="9" customFormat="false" ht="12.8" hidden="false" customHeight="false" outlineLevel="0" collapsed="false">
      <c r="A9" s="91" t="s">
        <v>314</v>
      </c>
      <c r="B9" s="91" t="s">
        <v>315</v>
      </c>
    </row>
    <row r="10" customFormat="false" ht="12.8" hidden="false" customHeight="false" outlineLevel="0" collapsed="false">
      <c r="A10" s="91" t="s">
        <v>316</v>
      </c>
      <c r="B10" s="91" t="s">
        <v>317</v>
      </c>
    </row>
    <row r="11" customFormat="false" ht="12.8" hidden="false" customHeight="false" outlineLevel="0" collapsed="false">
      <c r="A11" s="91" t="s">
        <v>318</v>
      </c>
      <c r="B11" s="91" t="s">
        <v>319</v>
      </c>
    </row>
    <row r="12" customFormat="false" ht="12.8" hidden="false" customHeight="false" outlineLevel="0" collapsed="false">
      <c r="A12" s="91" t="s">
        <v>76</v>
      </c>
      <c r="B12" s="91" t="s">
        <v>320</v>
      </c>
    </row>
    <row r="13" customFormat="false" ht="12.8" hidden="false" customHeight="false" outlineLevel="0" collapsed="false">
      <c r="A13" s="91" t="s">
        <v>21</v>
      </c>
      <c r="B13" s="91" t="s">
        <v>321</v>
      </c>
    </row>
    <row r="14" customFormat="false" ht="12.8" hidden="false" customHeight="false" outlineLevel="0" collapsed="false">
      <c r="A14" s="91" t="s">
        <v>322</v>
      </c>
      <c r="B14" s="91" t="s">
        <v>193</v>
      </c>
    </row>
    <row r="15" customFormat="false" ht="12.8" hidden="false" customHeight="false" outlineLevel="0" collapsed="false">
      <c r="A15" s="91" t="s">
        <v>20</v>
      </c>
      <c r="B15" s="91" t="s">
        <v>323</v>
      </c>
    </row>
    <row r="16" customFormat="false" ht="12.8" hidden="false" customHeight="false" outlineLevel="0" collapsed="false">
      <c r="A16" s="91" t="s">
        <v>324</v>
      </c>
      <c r="B16" s="91" t="s">
        <v>325</v>
      </c>
    </row>
    <row r="17" customFormat="false" ht="12.8" hidden="false" customHeight="false" outlineLevel="0" collapsed="false">
      <c r="A17" s="91" t="s">
        <v>326</v>
      </c>
      <c r="B17" s="91" t="s">
        <v>327</v>
      </c>
    </row>
    <row r="18" customFormat="false" ht="12.8" hidden="false" customHeight="false" outlineLevel="0" collapsed="false">
      <c r="A18" s="91" t="s">
        <v>328</v>
      </c>
      <c r="B18" s="91" t="s">
        <v>329</v>
      </c>
    </row>
    <row r="19" customFormat="false" ht="12.8" hidden="false" customHeight="false" outlineLevel="0" collapsed="false">
      <c r="A19" s="91" t="s">
        <v>330</v>
      </c>
      <c r="B19" s="91" t="s">
        <v>331</v>
      </c>
    </row>
    <row r="20" customFormat="false" ht="12.8" hidden="false" customHeight="false" outlineLevel="0" collapsed="false">
      <c r="A20" s="91" t="s">
        <v>97</v>
      </c>
      <c r="B20" s="91" t="s">
        <v>332</v>
      </c>
    </row>
    <row r="21" customFormat="false" ht="12.8" hidden="false" customHeight="false" outlineLevel="0" collapsed="false">
      <c r="A21" s="91" t="s">
        <v>98</v>
      </c>
      <c r="B21" s="91" t="s">
        <v>333</v>
      </c>
    </row>
    <row r="22" customFormat="false" ht="12.8" hidden="false" customHeight="false" outlineLevel="0" collapsed="false">
      <c r="A22" s="91" t="s">
        <v>99</v>
      </c>
      <c r="B22" s="91" t="s">
        <v>334</v>
      </c>
    </row>
    <row r="23" customFormat="false" ht="12.8" hidden="false" customHeight="false" outlineLevel="0" collapsed="false">
      <c r="A23" s="91" t="s">
        <v>41</v>
      </c>
      <c r="B23" s="91" t="s">
        <v>335</v>
      </c>
    </row>
    <row r="24" customFormat="false" ht="12.8" hidden="false" customHeight="false" outlineLevel="0" collapsed="false">
      <c r="A24" s="91" t="s">
        <v>219</v>
      </c>
      <c r="B24" s="91" t="s">
        <v>336</v>
      </c>
    </row>
    <row r="25" customFormat="false" ht="12.8" hidden="false" customHeight="false" outlineLevel="0" collapsed="false">
      <c r="A25" s="91" t="s">
        <v>337</v>
      </c>
      <c r="B25" s="91" t="s">
        <v>338</v>
      </c>
    </row>
    <row r="26" customFormat="false" ht="12.8" hidden="false" customHeight="false" outlineLevel="0" collapsed="false">
      <c r="A26" s="91" t="s">
        <v>339</v>
      </c>
      <c r="B26" s="91" t="s">
        <v>340</v>
      </c>
    </row>
    <row r="27" customFormat="false" ht="12.8" hidden="false" customHeight="false" outlineLevel="0" collapsed="false">
      <c r="A27" s="91" t="s">
        <v>341</v>
      </c>
      <c r="B27" s="91" t="s">
        <v>342</v>
      </c>
    </row>
    <row r="28" customFormat="false" ht="12.8" hidden="false" customHeight="false" outlineLevel="0" collapsed="false">
      <c r="A28" s="91" t="s">
        <v>343</v>
      </c>
      <c r="B28" s="91" t="s">
        <v>344</v>
      </c>
    </row>
    <row r="29" customFormat="false" ht="12.8" hidden="false" customHeight="false" outlineLevel="0" collapsed="false">
      <c r="A29" s="91" t="s">
        <v>345</v>
      </c>
      <c r="B29" s="91" t="s">
        <v>346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&amp;C&amp;"Arial,Normálne"&amp;10&amp;A</oddHeader>
    <oddFooter>&amp;C&amp;"Arial,Normálne"&amp;10Strana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895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Zmeny:
1 - východzí návrh</dc:description>
  <cp:keywords>rozpočet 2018 2019 2020 obec Nesluša návrh č. 1</cp:keywords>
  <dc:language>sk-SK</dc:language>
  <cp:lastModifiedBy>Matej Tabaček</cp:lastModifiedBy>
  <dcterms:modified xsi:type="dcterms:W3CDTF">2018-01-15T12:02:49Z</dcterms:modified>
  <cp:revision>65</cp:revision>
  <dc:subject>Návrh rozpočtu</dc:subject>
  <dc:title>Rozpočet 2018 - 2020 Obec Nesluša (návrh č. 1)</dc:title>
</cp:coreProperties>
</file>